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02. Lap Trinh Net\02. TaoFile\Dce Pro\Excel\File V.2020\"/>
    </mc:Choice>
  </mc:AlternateContent>
  <bookViews>
    <workbookView xWindow="0" yWindow="0" windowWidth="28800" windowHeight="12300" tabRatio="756" firstSheet="4" activeTab="10"/>
  </bookViews>
  <sheets>
    <sheet name="LYTHUYET" sheetId="1" state="hidden" r:id="rId1"/>
    <sheet name="BANGTRA" sheetId="4" state="hidden" r:id="rId2"/>
    <sheet name="PIERFORCES" sheetId="14" state="hidden" r:id="rId3"/>
    <sheet name="PIERSECTION" sheetId="15" state="hidden" r:id="rId4"/>
    <sheet name="HK1" sheetId="16" r:id="rId5"/>
    <sheet name="OGAreas01" sheetId="21" state="hidden" r:id="rId6"/>
    <sheet name="Chon_SL_Coc" sheetId="13" r:id="rId7"/>
    <sheet name="Point Coordinates" sheetId="17" state="hidden" r:id="rId8"/>
    <sheet name="Nodal Reactions" sheetId="18" state="hidden" r:id="rId9"/>
    <sheet name="Point Spring Assignments" sheetId="19" state="hidden" r:id="rId10"/>
    <sheet name="TM SCT Coc" sheetId="20" r:id="rId11"/>
  </sheets>
  <functionGroups builtInGroupCount="18"/>
  <definedNames>
    <definedName name="_2018.04.16.Summer_Block_A2.R1" localSheetId="7" hidden="1">'Point Coordinates'!#REF!</definedName>
    <definedName name="_xlnm._FilterDatabase" localSheetId="8" hidden="1">'Nodal Reactions'!$A$1:$J$613</definedName>
    <definedName name="_xlnm._FilterDatabase" localSheetId="2" hidden="1">PIERFORCES!$A$1:$J$2226</definedName>
    <definedName name="_xlnm._FilterDatabase" localSheetId="3" hidden="1">PIERSECTION!$A$1:$P$2159</definedName>
    <definedName name="_xlnm._FilterDatabase" localSheetId="9" hidden="1">'Point Spring Assignments'!$A$2:$B$2</definedName>
    <definedName name="_xlnm._FilterDatabase" localSheetId="10" hidden="1">'TM SCT Coc'!$C$20:$O$565</definedName>
    <definedName name="AST" localSheetId="8">#REF!</definedName>
    <definedName name="AST" localSheetId="7">#REF!</definedName>
    <definedName name="AST" localSheetId="9">#REF!</definedName>
    <definedName name="B" localSheetId="8">#REF!</definedName>
    <definedName name="B" localSheetId="7">#REF!</definedName>
    <definedName name="B" localSheetId="9">#REF!</definedName>
    <definedName name="B1.Loaicoc">BANGTRA!$A$3:$A$5</definedName>
    <definedName name="B1.Loaicockyhieu">BANGTRA!$A$3:$B$5</definedName>
    <definedName name="B2.Betongcoc">BANGTRA!$A$12:$E$24</definedName>
    <definedName name="B2.Capdoben">BANGTRA!$A$12:$A$24</definedName>
    <definedName name="B3.Loaithep">BANGTRA!$G$12:$G$16</definedName>
    <definedName name="B3.Thepcoc">BANGTRA!$G$12:$J$16</definedName>
    <definedName name="B4.CHITIEUCOLY" localSheetId="4">'HK1'!$AA$4:$AS$30</definedName>
    <definedName name="Block__A2_3_Pilling__r2" localSheetId="8" hidden="1">'Nodal Reactions'!#REF!</definedName>
    <definedName name="COMMERCIAL.r9" localSheetId="2" hidden="1">PIERFORCES!#REF!</definedName>
    <definedName name="DDY" localSheetId="8">#REF!</definedName>
    <definedName name="DDY" localSheetId="7">#REF!</definedName>
    <definedName name="DDY" localSheetId="9">#REF!</definedName>
    <definedName name="EC" localSheetId="8">#REF!</definedName>
    <definedName name="EC" localSheetId="7">#REF!</definedName>
    <definedName name="EC" localSheetId="9">#REF!</definedName>
    <definedName name="ES" localSheetId="8">#REF!</definedName>
    <definedName name="ES" localSheetId="7">#REF!</definedName>
    <definedName name="ES" localSheetId="9">#REF!</definedName>
    <definedName name="ExternalData_1" localSheetId="8" hidden="1">'Nodal Reactions'!#REF!</definedName>
    <definedName name="ExternalData_1" localSheetId="2" hidden="1">PIERFORCES!#REF!</definedName>
    <definedName name="ExternalData_1" localSheetId="7" hidden="1">'Point Coordinates'!#REF!</definedName>
    <definedName name="ExternalData_1" localSheetId="9" hidden="1">'Point Spring Assignments'!#REF!</definedName>
    <definedName name="FC" localSheetId="8">#REF!</definedName>
    <definedName name="FC" localSheetId="7">#REF!</definedName>
    <definedName name="FC" localSheetId="9">#REF!</definedName>
    <definedName name="FY" localSheetId="8">#REF!</definedName>
    <definedName name="FY" localSheetId="7">#REF!</definedName>
    <definedName name="FY" localSheetId="9">#REF!</definedName>
    <definedName name="H" localSheetId="8">#REF!</definedName>
    <definedName name="H" localSheetId="7">#REF!</definedName>
    <definedName name="H" localSheetId="9">#REF!</definedName>
    <definedName name="KX" localSheetId="8">#REF!</definedName>
    <definedName name="KX" localSheetId="7">#REF!</definedName>
    <definedName name="KX" localSheetId="9">#REF!</definedName>
    <definedName name="KY" localSheetId="8">#REF!</definedName>
    <definedName name="KY" localSheetId="7">#REF!</definedName>
    <definedName name="KY" localSheetId="9">#REF!</definedName>
    <definedName name="LUX" localSheetId="8">#REF!</definedName>
    <definedName name="LUX" localSheetId="7">#REF!</definedName>
    <definedName name="LUX" localSheetId="9">#REF!</definedName>
    <definedName name="LUY" localSheetId="8">#REF!</definedName>
    <definedName name="LUY" localSheetId="7">#REF!</definedName>
    <definedName name="LUY" localSheetId="9">#REF!</definedName>
    <definedName name="_xlnm.Print_Area" localSheetId="1">BANGTRA!#REF!</definedName>
    <definedName name="_xlnm.Print_Area" localSheetId="6">Chon_SL_Coc!$A$1:$P$41</definedName>
    <definedName name="_xlnm.Print_Area" localSheetId="4">'HK1'!$A$1:$S$423</definedName>
    <definedName name="_xlnm.Print_Area" localSheetId="0">LYTHUYET!$A$1:$M$117</definedName>
    <definedName name="_xlnm.Print_Area" localSheetId="10">'TM SCT Coc'!$C$1:$M$344</definedName>
    <definedName name="_xlnm.Print_Titles" localSheetId="1">BANGTRA!#REF!</definedName>
    <definedName name="_xlnm.Print_Titles" localSheetId="6">Chon_SL_Coc!$1:$2</definedName>
    <definedName name="_xlnm.Print_Titles" localSheetId="0">LYTHUYET!$1:$4</definedName>
    <definedName name="_xlnm.Print_Titles" localSheetId="10">'TM SCT Coc'!$18:$19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44" i="20" l="1"/>
  <c r="N344" i="20"/>
  <c r="I344" i="20"/>
  <c r="H344" i="20"/>
  <c r="D344" i="20"/>
  <c r="A344" i="20"/>
  <c r="O343" i="20"/>
  <c r="N343" i="20"/>
  <c r="I343" i="20"/>
  <c r="H343" i="20"/>
  <c r="D343" i="20"/>
  <c r="A343" i="20"/>
  <c r="O342" i="20"/>
  <c r="N342" i="20"/>
  <c r="I342" i="20"/>
  <c r="H342" i="20"/>
  <c r="D342" i="20"/>
  <c r="A342" i="20"/>
  <c r="O341" i="20"/>
  <c r="N341" i="20"/>
  <c r="I341" i="20"/>
  <c r="H341" i="20"/>
  <c r="D341" i="20"/>
  <c r="A341" i="20"/>
  <c r="O340" i="20"/>
  <c r="N340" i="20"/>
  <c r="I340" i="20"/>
  <c r="H340" i="20"/>
  <c r="D340" i="20"/>
  <c r="A340" i="20"/>
  <c r="O339" i="20"/>
  <c r="N339" i="20"/>
  <c r="I339" i="20"/>
  <c r="H339" i="20"/>
  <c r="D339" i="20"/>
  <c r="A339" i="20"/>
  <c r="O338" i="20"/>
  <c r="N338" i="20"/>
  <c r="I338" i="20"/>
  <c r="H338" i="20"/>
  <c r="D338" i="20"/>
  <c r="A338" i="20"/>
  <c r="O337" i="20"/>
  <c r="N337" i="20"/>
  <c r="I337" i="20"/>
  <c r="H337" i="20"/>
  <c r="D337" i="20"/>
  <c r="A337" i="20"/>
  <c r="O336" i="20"/>
  <c r="N336" i="20"/>
  <c r="I336" i="20"/>
  <c r="H336" i="20"/>
  <c r="D336" i="20"/>
  <c r="A336" i="20"/>
  <c r="O335" i="20"/>
  <c r="N335" i="20"/>
  <c r="I335" i="20"/>
  <c r="H335" i="20"/>
  <c r="D335" i="20"/>
  <c r="A335" i="20"/>
  <c r="O334" i="20"/>
  <c r="N334" i="20"/>
  <c r="I334" i="20"/>
  <c r="H334" i="20"/>
  <c r="D334" i="20"/>
  <c r="A334" i="20"/>
  <c r="O333" i="20"/>
  <c r="N333" i="20"/>
  <c r="I333" i="20"/>
  <c r="H333" i="20"/>
  <c r="D333" i="20"/>
  <c r="A333" i="20"/>
  <c r="O332" i="20"/>
  <c r="N332" i="20"/>
  <c r="I332" i="20"/>
  <c r="H332" i="20"/>
  <c r="D332" i="20"/>
  <c r="A332" i="20"/>
  <c r="O331" i="20"/>
  <c r="N331" i="20"/>
  <c r="I331" i="20"/>
  <c r="H331" i="20"/>
  <c r="D331" i="20"/>
  <c r="A331" i="20"/>
  <c r="O330" i="20"/>
  <c r="N330" i="20"/>
  <c r="I330" i="20"/>
  <c r="H330" i="20"/>
  <c r="D330" i="20"/>
  <c r="A330" i="20"/>
  <c r="O329" i="20"/>
  <c r="N329" i="20"/>
  <c r="I329" i="20"/>
  <c r="H329" i="20"/>
  <c r="D329" i="20"/>
  <c r="A329" i="20"/>
  <c r="O328" i="20"/>
  <c r="N328" i="20"/>
  <c r="I328" i="20"/>
  <c r="H328" i="20"/>
  <c r="D328" i="20"/>
  <c r="A328" i="20"/>
  <c r="O327" i="20"/>
  <c r="N327" i="20"/>
  <c r="I327" i="20"/>
  <c r="H327" i="20"/>
  <c r="D327" i="20"/>
  <c r="A327" i="20"/>
  <c r="O326" i="20"/>
  <c r="N326" i="20"/>
  <c r="I326" i="20"/>
  <c r="H326" i="20"/>
  <c r="D326" i="20"/>
  <c r="A326" i="20"/>
  <c r="O325" i="20"/>
  <c r="N325" i="20"/>
  <c r="I325" i="20"/>
  <c r="H325" i="20"/>
  <c r="D325" i="20"/>
  <c r="A325" i="20"/>
  <c r="O324" i="20"/>
  <c r="N324" i="20"/>
  <c r="I324" i="20"/>
  <c r="H324" i="20"/>
  <c r="D324" i="20"/>
  <c r="A324" i="20"/>
  <c r="O323" i="20"/>
  <c r="N323" i="20"/>
  <c r="I323" i="20"/>
  <c r="H323" i="20"/>
  <c r="D323" i="20"/>
  <c r="A323" i="20"/>
  <c r="O322" i="20"/>
  <c r="N322" i="20"/>
  <c r="I322" i="20"/>
  <c r="H322" i="20"/>
  <c r="D322" i="20"/>
  <c r="A322" i="20"/>
  <c r="O321" i="20"/>
  <c r="N321" i="20"/>
  <c r="I321" i="20"/>
  <c r="H321" i="20"/>
  <c r="D321" i="20"/>
  <c r="A321" i="20"/>
  <c r="O320" i="20"/>
  <c r="N320" i="20"/>
  <c r="I320" i="20"/>
  <c r="H320" i="20"/>
  <c r="D320" i="20"/>
  <c r="A320" i="20"/>
  <c r="O319" i="20"/>
  <c r="N319" i="20"/>
  <c r="I319" i="20"/>
  <c r="H319" i="20"/>
  <c r="D319" i="20"/>
  <c r="A319" i="20"/>
  <c r="O318" i="20"/>
  <c r="N318" i="20"/>
  <c r="I318" i="20"/>
  <c r="H318" i="20"/>
  <c r="D318" i="20"/>
  <c r="A318" i="20"/>
  <c r="O317" i="20"/>
  <c r="N317" i="20"/>
  <c r="I317" i="20"/>
  <c r="H317" i="20"/>
  <c r="D317" i="20"/>
  <c r="A317" i="20"/>
  <c r="O316" i="20"/>
  <c r="N316" i="20"/>
  <c r="I316" i="20"/>
  <c r="H316" i="20"/>
  <c r="D316" i="20"/>
  <c r="A316" i="20"/>
  <c r="O315" i="20"/>
  <c r="N315" i="20"/>
  <c r="I315" i="20"/>
  <c r="H315" i="20"/>
  <c r="D315" i="20"/>
  <c r="A315" i="20"/>
  <c r="O314" i="20"/>
  <c r="N314" i="20"/>
  <c r="I314" i="20"/>
  <c r="H314" i="20"/>
  <c r="D314" i="20"/>
  <c r="A314" i="20"/>
  <c r="O313" i="20"/>
  <c r="N313" i="20"/>
  <c r="I313" i="20"/>
  <c r="H313" i="20"/>
  <c r="D313" i="20"/>
  <c r="A313" i="20"/>
  <c r="O312" i="20"/>
  <c r="N312" i="20"/>
  <c r="I312" i="20"/>
  <c r="H312" i="20"/>
  <c r="D312" i="20"/>
  <c r="A312" i="20"/>
  <c r="O311" i="20"/>
  <c r="N311" i="20"/>
  <c r="I311" i="20"/>
  <c r="H311" i="20"/>
  <c r="D311" i="20"/>
  <c r="A311" i="20"/>
  <c r="O310" i="20"/>
  <c r="N310" i="20"/>
  <c r="I310" i="20"/>
  <c r="H310" i="20"/>
  <c r="D310" i="20"/>
  <c r="A310" i="20"/>
  <c r="O309" i="20"/>
  <c r="N309" i="20"/>
  <c r="I309" i="20"/>
  <c r="H309" i="20"/>
  <c r="D309" i="20"/>
  <c r="A309" i="20"/>
  <c r="O308" i="20"/>
  <c r="N308" i="20"/>
  <c r="I308" i="20"/>
  <c r="H308" i="20"/>
  <c r="D308" i="20"/>
  <c r="A308" i="20"/>
  <c r="O307" i="20"/>
  <c r="N307" i="20"/>
  <c r="I307" i="20"/>
  <c r="H307" i="20"/>
  <c r="D307" i="20"/>
  <c r="A307" i="20"/>
  <c r="O306" i="20"/>
  <c r="N306" i="20"/>
  <c r="I306" i="20"/>
  <c r="H306" i="20"/>
  <c r="D306" i="20"/>
  <c r="A306" i="20"/>
  <c r="O305" i="20"/>
  <c r="N305" i="20"/>
  <c r="I305" i="20"/>
  <c r="H305" i="20"/>
  <c r="D305" i="20"/>
  <c r="A305" i="20"/>
  <c r="O304" i="20"/>
  <c r="N304" i="20"/>
  <c r="I304" i="20"/>
  <c r="H304" i="20"/>
  <c r="D304" i="20"/>
  <c r="A304" i="20"/>
  <c r="O303" i="20"/>
  <c r="N303" i="20"/>
  <c r="I303" i="20"/>
  <c r="H303" i="20"/>
  <c r="D303" i="20"/>
  <c r="A303" i="20"/>
  <c r="O302" i="20"/>
  <c r="N302" i="20"/>
  <c r="I302" i="20"/>
  <c r="H302" i="20"/>
  <c r="D302" i="20"/>
  <c r="A302" i="20"/>
  <c r="O301" i="20"/>
  <c r="N301" i="20"/>
  <c r="I301" i="20"/>
  <c r="H301" i="20"/>
  <c r="D301" i="20"/>
  <c r="A301" i="20"/>
  <c r="O300" i="20"/>
  <c r="N300" i="20"/>
  <c r="I300" i="20"/>
  <c r="H300" i="20"/>
  <c r="D300" i="20"/>
  <c r="A300" i="20"/>
  <c r="O299" i="20"/>
  <c r="N299" i="20"/>
  <c r="I299" i="20"/>
  <c r="H299" i="20"/>
  <c r="D299" i="20"/>
  <c r="A299" i="20"/>
  <c r="O298" i="20"/>
  <c r="N298" i="20"/>
  <c r="I298" i="20"/>
  <c r="H298" i="20"/>
  <c r="D298" i="20"/>
  <c r="A298" i="20"/>
  <c r="O297" i="20"/>
  <c r="N297" i="20"/>
  <c r="I297" i="20"/>
  <c r="H297" i="20"/>
  <c r="D297" i="20"/>
  <c r="A297" i="20"/>
  <c r="O296" i="20"/>
  <c r="N296" i="20"/>
  <c r="I296" i="20"/>
  <c r="H296" i="20"/>
  <c r="D296" i="20"/>
  <c r="A296" i="20"/>
  <c r="O295" i="20"/>
  <c r="N295" i="20"/>
  <c r="I295" i="20"/>
  <c r="H295" i="20"/>
  <c r="D295" i="20"/>
  <c r="A295" i="20"/>
  <c r="O294" i="20"/>
  <c r="N294" i="20"/>
  <c r="I294" i="20"/>
  <c r="H294" i="20"/>
  <c r="D294" i="20"/>
  <c r="A294" i="20"/>
  <c r="O293" i="20"/>
  <c r="N293" i="20"/>
  <c r="I293" i="20"/>
  <c r="H293" i="20"/>
  <c r="D293" i="20"/>
  <c r="A293" i="20"/>
  <c r="O292" i="20"/>
  <c r="N292" i="20"/>
  <c r="I292" i="20"/>
  <c r="H292" i="20"/>
  <c r="D292" i="20"/>
  <c r="A292" i="20"/>
  <c r="O291" i="20"/>
  <c r="N291" i="20"/>
  <c r="I291" i="20"/>
  <c r="H291" i="20"/>
  <c r="D291" i="20"/>
  <c r="A291" i="20"/>
  <c r="O290" i="20"/>
  <c r="N290" i="20"/>
  <c r="I290" i="20"/>
  <c r="H290" i="20"/>
  <c r="D290" i="20"/>
  <c r="A290" i="20"/>
  <c r="O289" i="20"/>
  <c r="N289" i="20"/>
  <c r="I289" i="20"/>
  <c r="H289" i="20"/>
  <c r="D289" i="20"/>
  <c r="A289" i="20"/>
  <c r="O288" i="20"/>
  <c r="N288" i="20"/>
  <c r="I288" i="20"/>
  <c r="H288" i="20"/>
  <c r="D288" i="20"/>
  <c r="A288" i="20"/>
  <c r="O287" i="20"/>
  <c r="N287" i="20"/>
  <c r="I287" i="20"/>
  <c r="H287" i="20"/>
  <c r="D287" i="20"/>
  <c r="A287" i="20"/>
  <c r="O286" i="20"/>
  <c r="N286" i="20"/>
  <c r="I286" i="20"/>
  <c r="H286" i="20"/>
  <c r="D286" i="20"/>
  <c r="A286" i="20"/>
  <c r="O285" i="20"/>
  <c r="N285" i="20"/>
  <c r="I285" i="20"/>
  <c r="H285" i="20"/>
  <c r="D285" i="20"/>
  <c r="A285" i="20"/>
  <c r="O284" i="20"/>
  <c r="N284" i="20"/>
  <c r="I284" i="20"/>
  <c r="H284" i="20"/>
  <c r="D284" i="20"/>
  <c r="A284" i="20"/>
  <c r="O283" i="20"/>
  <c r="N283" i="20"/>
  <c r="I283" i="20"/>
  <c r="H283" i="20"/>
  <c r="D283" i="20"/>
  <c r="A283" i="20"/>
  <c r="O282" i="20"/>
  <c r="N282" i="20"/>
  <c r="I282" i="20"/>
  <c r="H282" i="20"/>
  <c r="D282" i="20"/>
  <c r="A282" i="20"/>
  <c r="O281" i="20"/>
  <c r="N281" i="20"/>
  <c r="I281" i="20"/>
  <c r="H281" i="20"/>
  <c r="D281" i="20"/>
  <c r="A281" i="20"/>
  <c r="O280" i="20"/>
  <c r="N280" i="20"/>
  <c r="I280" i="20"/>
  <c r="H280" i="20"/>
  <c r="D280" i="20"/>
  <c r="A280" i="20"/>
  <c r="O279" i="20"/>
  <c r="N279" i="20"/>
  <c r="I279" i="20"/>
  <c r="H279" i="20"/>
  <c r="D279" i="20"/>
  <c r="A279" i="20"/>
  <c r="O278" i="20"/>
  <c r="N278" i="20"/>
  <c r="I278" i="20"/>
  <c r="H278" i="20"/>
  <c r="D278" i="20"/>
  <c r="A278" i="20"/>
  <c r="O277" i="20"/>
  <c r="N277" i="20"/>
  <c r="I277" i="20"/>
  <c r="H277" i="20"/>
  <c r="D277" i="20"/>
  <c r="A277" i="20"/>
  <c r="O276" i="20"/>
  <c r="N276" i="20"/>
  <c r="I276" i="20"/>
  <c r="H276" i="20"/>
  <c r="D276" i="20"/>
  <c r="A276" i="20"/>
  <c r="O275" i="20"/>
  <c r="N275" i="20"/>
  <c r="I275" i="20"/>
  <c r="H275" i="20"/>
  <c r="D275" i="20"/>
  <c r="A275" i="20"/>
  <c r="O274" i="20"/>
  <c r="N274" i="20"/>
  <c r="I274" i="20"/>
  <c r="H274" i="20"/>
  <c r="D274" i="20"/>
  <c r="A274" i="20"/>
  <c r="O273" i="20"/>
  <c r="N273" i="20"/>
  <c r="I273" i="20"/>
  <c r="H273" i="20"/>
  <c r="D273" i="20"/>
  <c r="A273" i="20"/>
  <c r="O272" i="20"/>
  <c r="N272" i="20"/>
  <c r="I272" i="20"/>
  <c r="H272" i="20"/>
  <c r="D272" i="20"/>
  <c r="A272" i="20"/>
  <c r="O271" i="20"/>
  <c r="N271" i="20"/>
  <c r="I271" i="20"/>
  <c r="H271" i="20"/>
  <c r="D271" i="20"/>
  <c r="A271" i="20"/>
  <c r="O270" i="20"/>
  <c r="N270" i="20"/>
  <c r="I270" i="20"/>
  <c r="H270" i="20"/>
  <c r="D270" i="20"/>
  <c r="A270" i="20"/>
  <c r="O269" i="20"/>
  <c r="N269" i="20"/>
  <c r="I269" i="20"/>
  <c r="H269" i="20"/>
  <c r="D269" i="20"/>
  <c r="A269" i="20"/>
  <c r="O268" i="20"/>
  <c r="N268" i="20"/>
  <c r="I268" i="20"/>
  <c r="H268" i="20"/>
  <c r="D268" i="20"/>
  <c r="A268" i="20"/>
  <c r="O267" i="20"/>
  <c r="N267" i="20"/>
  <c r="I267" i="20"/>
  <c r="H267" i="20"/>
  <c r="D267" i="20"/>
  <c r="A267" i="20"/>
  <c r="O266" i="20"/>
  <c r="N266" i="20"/>
  <c r="I266" i="20"/>
  <c r="H266" i="20"/>
  <c r="D266" i="20"/>
  <c r="A266" i="20"/>
  <c r="O265" i="20"/>
  <c r="N265" i="20"/>
  <c r="I265" i="20"/>
  <c r="H265" i="20"/>
  <c r="D265" i="20"/>
  <c r="A265" i="20"/>
  <c r="O264" i="20"/>
  <c r="N264" i="20"/>
  <c r="I264" i="20"/>
  <c r="H264" i="20"/>
  <c r="D264" i="20"/>
  <c r="A264" i="20"/>
  <c r="O263" i="20"/>
  <c r="N263" i="20"/>
  <c r="I263" i="20"/>
  <c r="H263" i="20"/>
  <c r="D263" i="20"/>
  <c r="A263" i="20"/>
  <c r="O262" i="20"/>
  <c r="N262" i="20"/>
  <c r="I262" i="20"/>
  <c r="H262" i="20"/>
  <c r="D262" i="20"/>
  <c r="A262" i="20"/>
  <c r="O261" i="20"/>
  <c r="N261" i="20"/>
  <c r="I261" i="20"/>
  <c r="H261" i="20"/>
  <c r="D261" i="20"/>
  <c r="A261" i="20"/>
  <c r="O260" i="20"/>
  <c r="N260" i="20"/>
  <c r="I260" i="20"/>
  <c r="H260" i="20"/>
  <c r="D260" i="20"/>
  <c r="A260" i="20"/>
  <c r="O259" i="20"/>
  <c r="N259" i="20"/>
  <c r="I259" i="20"/>
  <c r="H259" i="20"/>
  <c r="D259" i="20"/>
  <c r="A259" i="20"/>
  <c r="O258" i="20"/>
  <c r="N258" i="20"/>
  <c r="I258" i="20"/>
  <c r="H258" i="20"/>
  <c r="D258" i="20"/>
  <c r="A258" i="20"/>
  <c r="O257" i="20"/>
  <c r="N257" i="20"/>
  <c r="I257" i="20"/>
  <c r="H257" i="20"/>
  <c r="D257" i="20"/>
  <c r="A257" i="20"/>
  <c r="O256" i="20"/>
  <c r="N256" i="20"/>
  <c r="I256" i="20"/>
  <c r="H256" i="20"/>
  <c r="D256" i="20"/>
  <c r="A256" i="20"/>
  <c r="O255" i="20"/>
  <c r="N255" i="20"/>
  <c r="I255" i="20"/>
  <c r="H255" i="20"/>
  <c r="D255" i="20"/>
  <c r="A255" i="20"/>
  <c r="O254" i="20"/>
  <c r="N254" i="20"/>
  <c r="I254" i="20"/>
  <c r="H254" i="20"/>
  <c r="D254" i="20"/>
  <c r="A254" i="20"/>
  <c r="O253" i="20"/>
  <c r="N253" i="20"/>
  <c r="I253" i="20"/>
  <c r="H253" i="20"/>
  <c r="D253" i="20"/>
  <c r="A253" i="20"/>
  <c r="O252" i="20"/>
  <c r="N252" i="20"/>
  <c r="I252" i="20"/>
  <c r="H252" i="20"/>
  <c r="D252" i="20"/>
  <c r="A252" i="20"/>
  <c r="O251" i="20"/>
  <c r="N251" i="20"/>
  <c r="I251" i="20"/>
  <c r="H251" i="20"/>
  <c r="D251" i="20"/>
  <c r="A251" i="20"/>
  <c r="O250" i="20"/>
  <c r="N250" i="20"/>
  <c r="I250" i="20"/>
  <c r="H250" i="20"/>
  <c r="D250" i="20"/>
  <c r="A250" i="20"/>
  <c r="O249" i="20"/>
  <c r="N249" i="20"/>
  <c r="I249" i="20"/>
  <c r="H249" i="20"/>
  <c r="D249" i="20"/>
  <c r="A249" i="20"/>
  <c r="O248" i="20"/>
  <c r="N248" i="20"/>
  <c r="I248" i="20"/>
  <c r="H248" i="20"/>
  <c r="D248" i="20"/>
  <c r="A248" i="20"/>
  <c r="O247" i="20"/>
  <c r="N247" i="20"/>
  <c r="I247" i="20"/>
  <c r="H247" i="20"/>
  <c r="D247" i="20"/>
  <c r="A247" i="20"/>
  <c r="O246" i="20"/>
  <c r="N246" i="20"/>
  <c r="I246" i="20"/>
  <c r="H246" i="20"/>
  <c r="D246" i="20"/>
  <c r="A246" i="20"/>
  <c r="O245" i="20"/>
  <c r="N245" i="20"/>
  <c r="I245" i="20"/>
  <c r="H245" i="20"/>
  <c r="D245" i="20"/>
  <c r="A245" i="20"/>
  <c r="O244" i="20"/>
  <c r="N244" i="20"/>
  <c r="I244" i="20"/>
  <c r="H244" i="20"/>
  <c r="D244" i="20"/>
  <c r="A244" i="20"/>
  <c r="O243" i="20"/>
  <c r="N243" i="20"/>
  <c r="I243" i="20"/>
  <c r="H243" i="20"/>
  <c r="D243" i="20"/>
  <c r="A243" i="20"/>
  <c r="O242" i="20"/>
  <c r="N242" i="20"/>
  <c r="I242" i="20"/>
  <c r="H242" i="20"/>
  <c r="D242" i="20"/>
  <c r="A242" i="20"/>
  <c r="O241" i="20"/>
  <c r="N241" i="20"/>
  <c r="I241" i="20"/>
  <c r="H241" i="20"/>
  <c r="D241" i="20"/>
  <c r="A241" i="20"/>
  <c r="O240" i="20"/>
  <c r="N240" i="20"/>
  <c r="I240" i="20"/>
  <c r="H240" i="20"/>
  <c r="D240" i="20"/>
  <c r="A240" i="20"/>
  <c r="O239" i="20"/>
  <c r="N239" i="20"/>
  <c r="I239" i="20"/>
  <c r="H239" i="20"/>
  <c r="D239" i="20"/>
  <c r="A239" i="20"/>
  <c r="O238" i="20"/>
  <c r="N238" i="20"/>
  <c r="I238" i="20"/>
  <c r="H238" i="20"/>
  <c r="D238" i="20"/>
  <c r="A238" i="20"/>
  <c r="O237" i="20"/>
  <c r="N237" i="20"/>
  <c r="I237" i="20"/>
  <c r="H237" i="20"/>
  <c r="D237" i="20"/>
  <c r="A237" i="20"/>
  <c r="O236" i="20"/>
  <c r="N236" i="20"/>
  <c r="I236" i="20"/>
  <c r="H236" i="20"/>
  <c r="D236" i="20"/>
  <c r="A236" i="20"/>
  <c r="O235" i="20"/>
  <c r="N235" i="20"/>
  <c r="I235" i="20"/>
  <c r="H235" i="20"/>
  <c r="D235" i="20"/>
  <c r="A235" i="20"/>
  <c r="O234" i="20"/>
  <c r="N234" i="20"/>
  <c r="I234" i="20"/>
  <c r="H234" i="20"/>
  <c r="D234" i="20"/>
  <c r="A234" i="20"/>
  <c r="O233" i="20"/>
  <c r="N233" i="20"/>
  <c r="I233" i="20"/>
  <c r="H233" i="20"/>
  <c r="D233" i="20"/>
  <c r="A233" i="20"/>
  <c r="O232" i="20"/>
  <c r="N232" i="20"/>
  <c r="I232" i="20"/>
  <c r="H232" i="20"/>
  <c r="D232" i="20"/>
  <c r="A232" i="20"/>
  <c r="O231" i="20"/>
  <c r="N231" i="20"/>
  <c r="I231" i="20"/>
  <c r="H231" i="20"/>
  <c r="D231" i="20"/>
  <c r="A231" i="20"/>
  <c r="O230" i="20"/>
  <c r="N230" i="20"/>
  <c r="I230" i="20"/>
  <c r="H230" i="20"/>
  <c r="D230" i="20"/>
  <c r="A230" i="20"/>
  <c r="O229" i="20"/>
  <c r="N229" i="20"/>
  <c r="I229" i="20"/>
  <c r="H229" i="20"/>
  <c r="D229" i="20"/>
  <c r="A229" i="20"/>
  <c r="O228" i="20"/>
  <c r="N228" i="20"/>
  <c r="I228" i="20"/>
  <c r="H228" i="20"/>
  <c r="D228" i="20"/>
  <c r="A228" i="20"/>
  <c r="O227" i="20"/>
  <c r="N227" i="20"/>
  <c r="I227" i="20"/>
  <c r="H227" i="20"/>
  <c r="D227" i="20"/>
  <c r="A227" i="20"/>
  <c r="O226" i="20"/>
  <c r="N226" i="20"/>
  <c r="I226" i="20"/>
  <c r="H226" i="20"/>
  <c r="D226" i="20"/>
  <c r="A226" i="20"/>
  <c r="O225" i="20"/>
  <c r="N225" i="20"/>
  <c r="I225" i="20"/>
  <c r="H225" i="20"/>
  <c r="D225" i="20"/>
  <c r="A225" i="20"/>
  <c r="O224" i="20"/>
  <c r="N224" i="20"/>
  <c r="I224" i="20"/>
  <c r="H224" i="20"/>
  <c r="D224" i="20"/>
  <c r="A224" i="20"/>
  <c r="O223" i="20"/>
  <c r="N223" i="20"/>
  <c r="I223" i="20"/>
  <c r="H223" i="20"/>
  <c r="D223" i="20"/>
  <c r="A223" i="20"/>
  <c r="O222" i="20"/>
  <c r="N222" i="20"/>
  <c r="I222" i="20"/>
  <c r="H222" i="20"/>
  <c r="D222" i="20"/>
  <c r="A222" i="20"/>
  <c r="O221" i="20"/>
  <c r="N221" i="20"/>
  <c r="I221" i="20"/>
  <c r="H221" i="20"/>
  <c r="D221" i="20"/>
  <c r="A221" i="20"/>
  <c r="O220" i="20"/>
  <c r="N220" i="20"/>
  <c r="I220" i="20"/>
  <c r="H220" i="20"/>
  <c r="D220" i="20"/>
  <c r="A220" i="20"/>
  <c r="O219" i="20"/>
  <c r="N219" i="20"/>
  <c r="I219" i="20"/>
  <c r="H219" i="20"/>
  <c r="D219" i="20"/>
  <c r="A219" i="20"/>
  <c r="O218" i="20"/>
  <c r="N218" i="20"/>
  <c r="I218" i="20"/>
  <c r="H218" i="20"/>
  <c r="D218" i="20"/>
  <c r="A218" i="20"/>
  <c r="O217" i="20"/>
  <c r="N217" i="20"/>
  <c r="I217" i="20"/>
  <c r="H217" i="20"/>
  <c r="D217" i="20"/>
  <c r="A217" i="20"/>
  <c r="O216" i="20"/>
  <c r="N216" i="20"/>
  <c r="I216" i="20"/>
  <c r="H216" i="20"/>
  <c r="D216" i="20"/>
  <c r="A216" i="20"/>
  <c r="O215" i="20"/>
  <c r="N215" i="20"/>
  <c r="I215" i="20"/>
  <c r="H215" i="20"/>
  <c r="D215" i="20"/>
  <c r="A215" i="20"/>
  <c r="O214" i="20"/>
  <c r="N214" i="20"/>
  <c r="I214" i="20"/>
  <c r="H214" i="20"/>
  <c r="D214" i="20"/>
  <c r="A214" i="20"/>
  <c r="O213" i="20"/>
  <c r="N213" i="20"/>
  <c r="I213" i="20"/>
  <c r="H213" i="20"/>
  <c r="D213" i="20"/>
  <c r="A213" i="20"/>
  <c r="O212" i="20"/>
  <c r="N212" i="20"/>
  <c r="I212" i="20"/>
  <c r="H212" i="20"/>
  <c r="D212" i="20"/>
  <c r="A212" i="20"/>
  <c r="O211" i="20"/>
  <c r="N211" i="20"/>
  <c r="I211" i="20"/>
  <c r="H211" i="20"/>
  <c r="D211" i="20"/>
  <c r="A211" i="20"/>
  <c r="O210" i="20"/>
  <c r="N210" i="20"/>
  <c r="I210" i="20"/>
  <c r="H210" i="20"/>
  <c r="D210" i="20"/>
  <c r="A210" i="20"/>
  <c r="O209" i="20"/>
  <c r="N209" i="20"/>
  <c r="I209" i="20"/>
  <c r="H209" i="20"/>
  <c r="D209" i="20"/>
  <c r="A209" i="20"/>
  <c r="O208" i="20"/>
  <c r="N208" i="20"/>
  <c r="I208" i="20"/>
  <c r="H208" i="20"/>
  <c r="D208" i="20"/>
  <c r="A208" i="20"/>
  <c r="O207" i="20"/>
  <c r="N207" i="20"/>
  <c r="I207" i="20"/>
  <c r="H207" i="20"/>
  <c r="D207" i="20"/>
  <c r="A207" i="20"/>
  <c r="O206" i="20"/>
  <c r="N206" i="20"/>
  <c r="I206" i="20"/>
  <c r="H206" i="20"/>
  <c r="D206" i="20"/>
  <c r="A206" i="20"/>
  <c r="O205" i="20"/>
  <c r="N205" i="20"/>
  <c r="I205" i="20"/>
  <c r="H205" i="20"/>
  <c r="D205" i="20"/>
  <c r="A205" i="20"/>
  <c r="O204" i="20"/>
  <c r="N204" i="20"/>
  <c r="I204" i="20"/>
  <c r="H204" i="20"/>
  <c r="D204" i="20"/>
  <c r="A204" i="20"/>
  <c r="O203" i="20"/>
  <c r="N203" i="20"/>
  <c r="I203" i="20"/>
  <c r="H203" i="20"/>
  <c r="D203" i="20"/>
  <c r="A203" i="20"/>
  <c r="O202" i="20"/>
  <c r="N202" i="20"/>
  <c r="I202" i="20"/>
  <c r="H202" i="20"/>
  <c r="D202" i="20"/>
  <c r="A202" i="20"/>
  <c r="O201" i="20"/>
  <c r="N201" i="20"/>
  <c r="I201" i="20"/>
  <c r="H201" i="20"/>
  <c r="D201" i="20"/>
  <c r="A201" i="20"/>
  <c r="O200" i="20"/>
  <c r="N200" i="20"/>
  <c r="I200" i="20"/>
  <c r="H200" i="20"/>
  <c r="D200" i="20"/>
  <c r="A200" i="20"/>
  <c r="O199" i="20"/>
  <c r="N199" i="20"/>
  <c r="I199" i="20"/>
  <c r="H199" i="20"/>
  <c r="D199" i="20"/>
  <c r="A199" i="20"/>
  <c r="O198" i="20"/>
  <c r="N198" i="20"/>
  <c r="I198" i="20"/>
  <c r="H198" i="20"/>
  <c r="D198" i="20"/>
  <c r="A198" i="20"/>
  <c r="O197" i="20"/>
  <c r="N197" i="20"/>
  <c r="I197" i="20"/>
  <c r="H197" i="20"/>
  <c r="D197" i="20"/>
  <c r="A197" i="20"/>
  <c r="O196" i="20"/>
  <c r="N196" i="20"/>
  <c r="I196" i="20"/>
  <c r="H196" i="20"/>
  <c r="D196" i="20"/>
  <c r="A196" i="20"/>
  <c r="O195" i="20"/>
  <c r="N195" i="20"/>
  <c r="I195" i="20"/>
  <c r="H195" i="20"/>
  <c r="D195" i="20"/>
  <c r="A195" i="20"/>
  <c r="O194" i="20"/>
  <c r="N194" i="20"/>
  <c r="I194" i="20"/>
  <c r="H194" i="20"/>
  <c r="D194" i="20"/>
  <c r="A194" i="20"/>
  <c r="O193" i="20"/>
  <c r="N193" i="20"/>
  <c r="I193" i="20"/>
  <c r="H193" i="20"/>
  <c r="D193" i="20"/>
  <c r="A193" i="20"/>
  <c r="O192" i="20"/>
  <c r="N192" i="20"/>
  <c r="I192" i="20"/>
  <c r="H192" i="20"/>
  <c r="D192" i="20"/>
  <c r="A192" i="20"/>
  <c r="O191" i="20"/>
  <c r="N191" i="20"/>
  <c r="I191" i="20"/>
  <c r="H191" i="20"/>
  <c r="D191" i="20"/>
  <c r="A191" i="20"/>
  <c r="O190" i="20"/>
  <c r="N190" i="20"/>
  <c r="I190" i="20"/>
  <c r="H190" i="20"/>
  <c r="D190" i="20"/>
  <c r="A190" i="20"/>
  <c r="O189" i="20"/>
  <c r="N189" i="20"/>
  <c r="I189" i="20"/>
  <c r="H189" i="20"/>
  <c r="D189" i="20"/>
  <c r="A189" i="20"/>
  <c r="O188" i="20"/>
  <c r="N188" i="20"/>
  <c r="I188" i="20"/>
  <c r="H188" i="20"/>
  <c r="D188" i="20"/>
  <c r="A188" i="20"/>
  <c r="O187" i="20"/>
  <c r="N187" i="20"/>
  <c r="I187" i="20"/>
  <c r="H187" i="20"/>
  <c r="D187" i="20"/>
  <c r="A187" i="20"/>
  <c r="O186" i="20"/>
  <c r="N186" i="20"/>
  <c r="I186" i="20"/>
  <c r="H186" i="20"/>
  <c r="D186" i="20"/>
  <c r="A186" i="20"/>
  <c r="O185" i="20"/>
  <c r="N185" i="20"/>
  <c r="I185" i="20"/>
  <c r="H185" i="20"/>
  <c r="D185" i="20"/>
  <c r="A185" i="20"/>
  <c r="O184" i="20"/>
  <c r="N184" i="20"/>
  <c r="I184" i="20"/>
  <c r="H184" i="20"/>
  <c r="D184" i="20"/>
  <c r="A184" i="20"/>
  <c r="O183" i="20"/>
  <c r="N183" i="20"/>
  <c r="I183" i="20"/>
  <c r="H183" i="20"/>
  <c r="D183" i="20"/>
  <c r="A183" i="20"/>
  <c r="O182" i="20"/>
  <c r="N182" i="20"/>
  <c r="I182" i="20"/>
  <c r="H182" i="20"/>
  <c r="D182" i="20"/>
  <c r="A182" i="20"/>
  <c r="O181" i="20"/>
  <c r="N181" i="20"/>
  <c r="I181" i="20"/>
  <c r="H181" i="20"/>
  <c r="D181" i="20"/>
  <c r="A181" i="20"/>
  <c r="O180" i="20"/>
  <c r="N180" i="20"/>
  <c r="I180" i="20"/>
  <c r="H180" i="20"/>
  <c r="D180" i="20"/>
  <c r="A180" i="20"/>
  <c r="O179" i="20"/>
  <c r="N179" i="20"/>
  <c r="I179" i="20"/>
  <c r="H179" i="20"/>
  <c r="D179" i="20"/>
  <c r="A179" i="20"/>
  <c r="O178" i="20"/>
  <c r="N178" i="20"/>
  <c r="I178" i="20"/>
  <c r="H178" i="20"/>
  <c r="D178" i="20"/>
  <c r="A178" i="20"/>
  <c r="O177" i="20"/>
  <c r="N177" i="20"/>
  <c r="I177" i="20"/>
  <c r="H177" i="20"/>
  <c r="D177" i="20"/>
  <c r="A177" i="20"/>
  <c r="O176" i="20"/>
  <c r="N176" i="20"/>
  <c r="I176" i="20"/>
  <c r="H176" i="20"/>
  <c r="D176" i="20"/>
  <c r="A176" i="20"/>
  <c r="O175" i="20"/>
  <c r="N175" i="20"/>
  <c r="I175" i="20"/>
  <c r="H175" i="20"/>
  <c r="D175" i="20"/>
  <c r="A175" i="20"/>
  <c r="O174" i="20"/>
  <c r="N174" i="20"/>
  <c r="I174" i="20"/>
  <c r="H174" i="20"/>
  <c r="D174" i="20"/>
  <c r="A174" i="20"/>
  <c r="O173" i="20"/>
  <c r="N173" i="20"/>
  <c r="I173" i="20"/>
  <c r="H173" i="20"/>
  <c r="D173" i="20"/>
  <c r="A173" i="20"/>
  <c r="O172" i="20"/>
  <c r="N172" i="20"/>
  <c r="I172" i="20"/>
  <c r="H172" i="20"/>
  <c r="D172" i="20"/>
  <c r="A172" i="20"/>
  <c r="O171" i="20"/>
  <c r="N171" i="20"/>
  <c r="I171" i="20"/>
  <c r="H171" i="20"/>
  <c r="D171" i="20"/>
  <c r="A171" i="20"/>
  <c r="O170" i="20"/>
  <c r="N170" i="20"/>
  <c r="I170" i="20"/>
  <c r="H170" i="20"/>
  <c r="D170" i="20"/>
  <c r="A170" i="20"/>
  <c r="O169" i="20"/>
  <c r="N169" i="20"/>
  <c r="I169" i="20"/>
  <c r="H169" i="20"/>
  <c r="D169" i="20"/>
  <c r="A169" i="20"/>
  <c r="O168" i="20"/>
  <c r="N168" i="20"/>
  <c r="I168" i="20"/>
  <c r="H168" i="20"/>
  <c r="D168" i="20"/>
  <c r="A168" i="20"/>
  <c r="O167" i="20"/>
  <c r="N167" i="20"/>
  <c r="I167" i="20"/>
  <c r="H167" i="20"/>
  <c r="D167" i="20"/>
  <c r="A167" i="20"/>
  <c r="O166" i="20"/>
  <c r="N166" i="20"/>
  <c r="I166" i="20"/>
  <c r="H166" i="20"/>
  <c r="D166" i="20"/>
  <c r="A166" i="20"/>
  <c r="O165" i="20"/>
  <c r="N165" i="20"/>
  <c r="I165" i="20"/>
  <c r="H165" i="20"/>
  <c r="D165" i="20"/>
  <c r="A165" i="20"/>
  <c r="O164" i="20"/>
  <c r="N164" i="20"/>
  <c r="I164" i="20"/>
  <c r="H164" i="20"/>
  <c r="D164" i="20"/>
  <c r="A164" i="20"/>
  <c r="O163" i="20"/>
  <c r="N163" i="20"/>
  <c r="I163" i="20"/>
  <c r="H163" i="20"/>
  <c r="D163" i="20"/>
  <c r="A163" i="20"/>
  <c r="O162" i="20"/>
  <c r="N162" i="20"/>
  <c r="I162" i="20"/>
  <c r="H162" i="20"/>
  <c r="D162" i="20"/>
  <c r="A162" i="20"/>
  <c r="O161" i="20"/>
  <c r="N161" i="20"/>
  <c r="I161" i="20"/>
  <c r="H161" i="20"/>
  <c r="D161" i="20"/>
  <c r="A161" i="20"/>
  <c r="O160" i="20"/>
  <c r="N160" i="20"/>
  <c r="I160" i="20"/>
  <c r="H160" i="20"/>
  <c r="D160" i="20"/>
  <c r="A160" i="20"/>
  <c r="O159" i="20"/>
  <c r="N159" i="20"/>
  <c r="I159" i="20"/>
  <c r="H159" i="20"/>
  <c r="D159" i="20"/>
  <c r="A159" i="20"/>
  <c r="O158" i="20"/>
  <c r="N158" i="20"/>
  <c r="I158" i="20"/>
  <c r="H158" i="20"/>
  <c r="D158" i="20"/>
  <c r="A158" i="20"/>
  <c r="O157" i="20"/>
  <c r="N157" i="20"/>
  <c r="I157" i="20"/>
  <c r="H157" i="20"/>
  <c r="D157" i="20"/>
  <c r="A157" i="20"/>
  <c r="O156" i="20"/>
  <c r="N156" i="20"/>
  <c r="I156" i="20"/>
  <c r="H156" i="20"/>
  <c r="D156" i="20"/>
  <c r="A156" i="20"/>
  <c r="O155" i="20"/>
  <c r="N155" i="20"/>
  <c r="I155" i="20"/>
  <c r="H155" i="20"/>
  <c r="D155" i="20"/>
  <c r="A155" i="20"/>
  <c r="O154" i="20"/>
  <c r="N154" i="20"/>
  <c r="I154" i="20"/>
  <c r="H154" i="20"/>
  <c r="D154" i="20"/>
  <c r="A154" i="20"/>
  <c r="O153" i="20"/>
  <c r="N153" i="20"/>
  <c r="I153" i="20"/>
  <c r="H153" i="20"/>
  <c r="D153" i="20"/>
  <c r="A153" i="20"/>
  <c r="O152" i="20"/>
  <c r="N152" i="20"/>
  <c r="I152" i="20"/>
  <c r="H152" i="20"/>
  <c r="D152" i="20"/>
  <c r="A152" i="20"/>
  <c r="O151" i="20"/>
  <c r="N151" i="20"/>
  <c r="I151" i="20"/>
  <c r="H151" i="20"/>
  <c r="D151" i="20"/>
  <c r="A151" i="20"/>
  <c r="O150" i="20"/>
  <c r="N150" i="20"/>
  <c r="I150" i="20"/>
  <c r="H150" i="20"/>
  <c r="D150" i="20"/>
  <c r="A150" i="20"/>
  <c r="O149" i="20"/>
  <c r="N149" i="20"/>
  <c r="I149" i="20"/>
  <c r="H149" i="20"/>
  <c r="D149" i="20"/>
  <c r="A149" i="20"/>
  <c r="O148" i="20"/>
  <c r="N148" i="20"/>
  <c r="I148" i="20"/>
  <c r="H148" i="20"/>
  <c r="D148" i="20"/>
  <c r="A148" i="20"/>
  <c r="O147" i="20"/>
  <c r="N147" i="20"/>
  <c r="I147" i="20"/>
  <c r="H147" i="20"/>
  <c r="D147" i="20"/>
  <c r="A147" i="20"/>
  <c r="O146" i="20"/>
  <c r="N146" i="20"/>
  <c r="I146" i="20"/>
  <c r="H146" i="20"/>
  <c r="D146" i="20"/>
  <c r="A146" i="20"/>
  <c r="O145" i="20"/>
  <c r="N145" i="20"/>
  <c r="I145" i="20"/>
  <c r="H145" i="20"/>
  <c r="D145" i="20"/>
  <c r="A145" i="20"/>
  <c r="O144" i="20"/>
  <c r="N144" i="20"/>
  <c r="I144" i="20"/>
  <c r="H144" i="20"/>
  <c r="D144" i="20"/>
  <c r="A144" i="20"/>
  <c r="O143" i="20"/>
  <c r="N143" i="20"/>
  <c r="I143" i="20"/>
  <c r="H143" i="20"/>
  <c r="D143" i="20"/>
  <c r="A143" i="20"/>
  <c r="O142" i="20"/>
  <c r="N142" i="20"/>
  <c r="I142" i="20"/>
  <c r="H142" i="20"/>
  <c r="D142" i="20"/>
  <c r="A142" i="20"/>
  <c r="O141" i="20"/>
  <c r="N141" i="20"/>
  <c r="I141" i="20"/>
  <c r="H141" i="20"/>
  <c r="D141" i="20"/>
  <c r="A141" i="20"/>
  <c r="O140" i="20"/>
  <c r="N140" i="20"/>
  <c r="I140" i="20"/>
  <c r="H140" i="20"/>
  <c r="D140" i="20"/>
  <c r="A140" i="20"/>
  <c r="O139" i="20"/>
  <c r="N139" i="20"/>
  <c r="I139" i="20"/>
  <c r="H139" i="20"/>
  <c r="D139" i="20"/>
  <c r="A139" i="20"/>
  <c r="O138" i="20"/>
  <c r="N138" i="20"/>
  <c r="I138" i="20"/>
  <c r="H138" i="20"/>
  <c r="D138" i="20"/>
  <c r="A138" i="20"/>
  <c r="O137" i="20"/>
  <c r="N137" i="20"/>
  <c r="I137" i="20"/>
  <c r="H137" i="20"/>
  <c r="D137" i="20"/>
  <c r="A137" i="20"/>
  <c r="O136" i="20"/>
  <c r="N136" i="20"/>
  <c r="I136" i="20"/>
  <c r="H136" i="20"/>
  <c r="D136" i="20"/>
  <c r="A136" i="20"/>
  <c r="O135" i="20"/>
  <c r="N135" i="20"/>
  <c r="I135" i="20"/>
  <c r="H135" i="20"/>
  <c r="D135" i="20"/>
  <c r="A135" i="20"/>
  <c r="O134" i="20"/>
  <c r="N134" i="20"/>
  <c r="I134" i="20"/>
  <c r="H134" i="20"/>
  <c r="D134" i="20"/>
  <c r="A134" i="20"/>
  <c r="O133" i="20"/>
  <c r="N133" i="20"/>
  <c r="I133" i="20"/>
  <c r="H133" i="20"/>
  <c r="D133" i="20"/>
  <c r="A133" i="20"/>
  <c r="O132" i="20"/>
  <c r="N132" i="20"/>
  <c r="I132" i="20"/>
  <c r="H132" i="20"/>
  <c r="D132" i="20"/>
  <c r="A132" i="20"/>
  <c r="O131" i="20"/>
  <c r="N131" i="20"/>
  <c r="I131" i="20"/>
  <c r="H131" i="20"/>
  <c r="D131" i="20"/>
  <c r="A131" i="20"/>
  <c r="O130" i="20"/>
  <c r="N130" i="20"/>
  <c r="I130" i="20"/>
  <c r="H130" i="20"/>
  <c r="D130" i="20"/>
  <c r="A130" i="20"/>
  <c r="O129" i="20"/>
  <c r="N129" i="20"/>
  <c r="I129" i="20"/>
  <c r="H129" i="20"/>
  <c r="D129" i="20"/>
  <c r="A129" i="20"/>
  <c r="O128" i="20"/>
  <c r="N128" i="20"/>
  <c r="I128" i="20"/>
  <c r="H128" i="20"/>
  <c r="D128" i="20"/>
  <c r="A128" i="20"/>
  <c r="O127" i="20"/>
  <c r="N127" i="20"/>
  <c r="I127" i="20"/>
  <c r="H127" i="20"/>
  <c r="D127" i="20"/>
  <c r="A127" i="20"/>
  <c r="O126" i="20"/>
  <c r="N126" i="20"/>
  <c r="I126" i="20"/>
  <c r="H126" i="20"/>
  <c r="D126" i="20"/>
  <c r="A126" i="20"/>
  <c r="O125" i="20"/>
  <c r="N125" i="20"/>
  <c r="I125" i="20"/>
  <c r="H125" i="20"/>
  <c r="D125" i="20"/>
  <c r="A125" i="20"/>
  <c r="O124" i="20"/>
  <c r="N124" i="20"/>
  <c r="I124" i="20"/>
  <c r="H124" i="20"/>
  <c r="D124" i="20"/>
  <c r="A124" i="20"/>
  <c r="O123" i="20"/>
  <c r="N123" i="20"/>
  <c r="I123" i="20"/>
  <c r="H123" i="20"/>
  <c r="D123" i="20"/>
  <c r="A123" i="20"/>
  <c r="O122" i="20"/>
  <c r="N122" i="20"/>
  <c r="I122" i="20"/>
  <c r="H122" i="20"/>
  <c r="D122" i="20"/>
  <c r="A122" i="20"/>
  <c r="O121" i="20"/>
  <c r="N121" i="20"/>
  <c r="I121" i="20"/>
  <c r="H121" i="20"/>
  <c r="D121" i="20"/>
  <c r="A121" i="20"/>
  <c r="O120" i="20"/>
  <c r="N120" i="20"/>
  <c r="I120" i="20"/>
  <c r="H120" i="20"/>
  <c r="D120" i="20"/>
  <c r="A120" i="20"/>
  <c r="O119" i="20"/>
  <c r="N119" i="20"/>
  <c r="I119" i="20"/>
  <c r="H119" i="20"/>
  <c r="D119" i="20"/>
  <c r="A119" i="20"/>
  <c r="O118" i="20"/>
  <c r="N118" i="20"/>
  <c r="I118" i="20"/>
  <c r="H118" i="20"/>
  <c r="D118" i="20"/>
  <c r="A118" i="20"/>
  <c r="O117" i="20"/>
  <c r="N117" i="20"/>
  <c r="I117" i="20"/>
  <c r="H117" i="20"/>
  <c r="D117" i="20"/>
  <c r="A117" i="20"/>
  <c r="O116" i="20"/>
  <c r="N116" i="20"/>
  <c r="I116" i="20"/>
  <c r="H116" i="20"/>
  <c r="D116" i="20"/>
  <c r="A116" i="20"/>
  <c r="O115" i="20"/>
  <c r="N115" i="20"/>
  <c r="I115" i="20"/>
  <c r="H115" i="20"/>
  <c r="D115" i="20"/>
  <c r="A115" i="20"/>
  <c r="O114" i="20"/>
  <c r="N114" i="20"/>
  <c r="I114" i="20"/>
  <c r="H114" i="20"/>
  <c r="D114" i="20"/>
  <c r="A114" i="20"/>
  <c r="O113" i="20"/>
  <c r="N113" i="20"/>
  <c r="I113" i="20"/>
  <c r="H113" i="20"/>
  <c r="D113" i="20"/>
  <c r="A113" i="20"/>
  <c r="O112" i="20"/>
  <c r="N112" i="20"/>
  <c r="I112" i="20"/>
  <c r="H112" i="20"/>
  <c r="D112" i="20"/>
  <c r="A112" i="20"/>
  <c r="O111" i="20"/>
  <c r="N111" i="20"/>
  <c r="I111" i="20"/>
  <c r="H111" i="20"/>
  <c r="D111" i="20"/>
  <c r="A111" i="20"/>
  <c r="O110" i="20"/>
  <c r="N110" i="20"/>
  <c r="I110" i="20"/>
  <c r="H110" i="20"/>
  <c r="D110" i="20"/>
  <c r="A110" i="20"/>
  <c r="O109" i="20"/>
  <c r="N109" i="20"/>
  <c r="I109" i="20"/>
  <c r="H109" i="20"/>
  <c r="D109" i="20"/>
  <c r="A109" i="20"/>
  <c r="O108" i="20"/>
  <c r="N108" i="20"/>
  <c r="I108" i="20"/>
  <c r="H108" i="20"/>
  <c r="D108" i="20"/>
  <c r="A108" i="20"/>
  <c r="O107" i="20"/>
  <c r="N107" i="20"/>
  <c r="I107" i="20"/>
  <c r="H107" i="20"/>
  <c r="D107" i="20"/>
  <c r="A107" i="20"/>
  <c r="O106" i="20"/>
  <c r="N106" i="20"/>
  <c r="I106" i="20"/>
  <c r="H106" i="20"/>
  <c r="D106" i="20"/>
  <c r="A106" i="20"/>
  <c r="O105" i="20"/>
  <c r="N105" i="20"/>
  <c r="I105" i="20"/>
  <c r="H105" i="20"/>
  <c r="D105" i="20"/>
  <c r="A105" i="20"/>
  <c r="O104" i="20"/>
  <c r="N104" i="20"/>
  <c r="I104" i="20"/>
  <c r="H104" i="20"/>
  <c r="D104" i="20"/>
  <c r="A104" i="20"/>
  <c r="O103" i="20"/>
  <c r="N103" i="20"/>
  <c r="I103" i="20"/>
  <c r="H103" i="20"/>
  <c r="D103" i="20"/>
  <c r="A103" i="20"/>
  <c r="O102" i="20"/>
  <c r="N102" i="20"/>
  <c r="I102" i="20"/>
  <c r="H102" i="20"/>
  <c r="D102" i="20"/>
  <c r="A102" i="20"/>
  <c r="O101" i="20"/>
  <c r="N101" i="20"/>
  <c r="I101" i="20"/>
  <c r="H101" i="20"/>
  <c r="D101" i="20"/>
  <c r="A101" i="20"/>
  <c r="O100" i="20"/>
  <c r="N100" i="20"/>
  <c r="I100" i="20"/>
  <c r="H100" i="20"/>
  <c r="D100" i="20"/>
  <c r="A100" i="20"/>
  <c r="O99" i="20"/>
  <c r="N99" i="20"/>
  <c r="I99" i="20"/>
  <c r="H99" i="20"/>
  <c r="D99" i="20"/>
  <c r="A99" i="20"/>
  <c r="O98" i="20"/>
  <c r="N98" i="20"/>
  <c r="I98" i="20"/>
  <c r="H98" i="20"/>
  <c r="D98" i="20"/>
  <c r="A98" i="20"/>
  <c r="O97" i="20"/>
  <c r="N97" i="20"/>
  <c r="I97" i="20"/>
  <c r="H97" i="20"/>
  <c r="D97" i="20"/>
  <c r="A97" i="20"/>
  <c r="O96" i="20"/>
  <c r="N96" i="20"/>
  <c r="I96" i="20"/>
  <c r="H96" i="20"/>
  <c r="D96" i="20"/>
  <c r="A96" i="20"/>
  <c r="O95" i="20"/>
  <c r="N95" i="20"/>
  <c r="I95" i="20"/>
  <c r="H95" i="20"/>
  <c r="D95" i="20"/>
  <c r="A95" i="20"/>
  <c r="O94" i="20"/>
  <c r="N94" i="20"/>
  <c r="I94" i="20"/>
  <c r="H94" i="20"/>
  <c r="D94" i="20"/>
  <c r="A94" i="20"/>
  <c r="O93" i="20"/>
  <c r="N93" i="20"/>
  <c r="I93" i="20"/>
  <c r="H93" i="20"/>
  <c r="D93" i="20"/>
  <c r="A93" i="20"/>
  <c r="O92" i="20"/>
  <c r="N92" i="20"/>
  <c r="I92" i="20"/>
  <c r="H92" i="20"/>
  <c r="D92" i="20"/>
  <c r="A92" i="20"/>
  <c r="O91" i="20"/>
  <c r="N91" i="20"/>
  <c r="I91" i="20"/>
  <c r="H91" i="20"/>
  <c r="D91" i="20"/>
  <c r="A91" i="20"/>
  <c r="O90" i="20"/>
  <c r="N90" i="20"/>
  <c r="I90" i="20"/>
  <c r="H90" i="20"/>
  <c r="D90" i="20"/>
  <c r="A90" i="20"/>
  <c r="O89" i="20"/>
  <c r="N89" i="20"/>
  <c r="I89" i="20"/>
  <c r="H89" i="20"/>
  <c r="D89" i="20"/>
  <c r="A89" i="20"/>
  <c r="O88" i="20"/>
  <c r="N88" i="20"/>
  <c r="I88" i="20"/>
  <c r="H88" i="20"/>
  <c r="D88" i="20"/>
  <c r="A88" i="20"/>
  <c r="O87" i="20"/>
  <c r="N87" i="20"/>
  <c r="I87" i="20"/>
  <c r="H87" i="20"/>
  <c r="D87" i="20"/>
  <c r="A87" i="20"/>
  <c r="O86" i="20"/>
  <c r="N86" i="20"/>
  <c r="I86" i="20"/>
  <c r="H86" i="20"/>
  <c r="D86" i="20"/>
  <c r="A86" i="20"/>
  <c r="O85" i="20"/>
  <c r="N85" i="20"/>
  <c r="I85" i="20"/>
  <c r="H85" i="20"/>
  <c r="D85" i="20"/>
  <c r="A85" i="20"/>
  <c r="O84" i="20"/>
  <c r="N84" i="20"/>
  <c r="I84" i="20"/>
  <c r="H84" i="20"/>
  <c r="D84" i="20"/>
  <c r="A84" i="20"/>
  <c r="O83" i="20"/>
  <c r="N83" i="20"/>
  <c r="I83" i="20"/>
  <c r="H83" i="20"/>
  <c r="D83" i="20"/>
  <c r="A83" i="20"/>
  <c r="O82" i="20"/>
  <c r="N82" i="20"/>
  <c r="I82" i="20"/>
  <c r="H82" i="20"/>
  <c r="D82" i="20"/>
  <c r="A82" i="20"/>
  <c r="O81" i="20"/>
  <c r="N81" i="20"/>
  <c r="I81" i="20"/>
  <c r="H81" i="20"/>
  <c r="D81" i="20"/>
  <c r="A81" i="20"/>
  <c r="O80" i="20"/>
  <c r="N80" i="20"/>
  <c r="I80" i="20"/>
  <c r="H80" i="20"/>
  <c r="D80" i="20"/>
  <c r="A80" i="20"/>
  <c r="O79" i="20"/>
  <c r="N79" i="20"/>
  <c r="I79" i="20"/>
  <c r="H79" i="20"/>
  <c r="D79" i="20"/>
  <c r="A79" i="20"/>
  <c r="O78" i="20"/>
  <c r="N78" i="20"/>
  <c r="I78" i="20"/>
  <c r="H78" i="20"/>
  <c r="D78" i="20"/>
  <c r="A78" i="20"/>
  <c r="O77" i="20"/>
  <c r="N77" i="20"/>
  <c r="I77" i="20"/>
  <c r="H77" i="20"/>
  <c r="D77" i="20"/>
  <c r="A77" i="20"/>
  <c r="O76" i="20"/>
  <c r="N76" i="20"/>
  <c r="I76" i="20"/>
  <c r="H76" i="20"/>
  <c r="D76" i="20"/>
  <c r="A76" i="20"/>
  <c r="O75" i="20"/>
  <c r="N75" i="20"/>
  <c r="I75" i="20"/>
  <c r="H75" i="20"/>
  <c r="D75" i="20"/>
  <c r="A75" i="20"/>
  <c r="O74" i="20"/>
  <c r="N74" i="20"/>
  <c r="I74" i="20"/>
  <c r="H74" i="20"/>
  <c r="D74" i="20"/>
  <c r="A74" i="20"/>
  <c r="O73" i="20"/>
  <c r="N73" i="20"/>
  <c r="I73" i="20"/>
  <c r="H73" i="20"/>
  <c r="D73" i="20"/>
  <c r="A73" i="20"/>
  <c r="O72" i="20"/>
  <c r="N72" i="20"/>
  <c r="I72" i="20"/>
  <c r="H72" i="20"/>
  <c r="D72" i="20"/>
  <c r="A72" i="20"/>
  <c r="O71" i="20"/>
  <c r="N71" i="20"/>
  <c r="I71" i="20"/>
  <c r="H71" i="20"/>
  <c r="D71" i="20"/>
  <c r="A71" i="20"/>
  <c r="O70" i="20"/>
  <c r="N70" i="20"/>
  <c r="I70" i="20"/>
  <c r="H70" i="20"/>
  <c r="D70" i="20"/>
  <c r="A70" i="20"/>
  <c r="O69" i="20"/>
  <c r="N69" i="20"/>
  <c r="I69" i="20"/>
  <c r="H69" i="20"/>
  <c r="D69" i="20"/>
  <c r="A69" i="20"/>
  <c r="O68" i="20"/>
  <c r="N68" i="20"/>
  <c r="I68" i="20"/>
  <c r="H68" i="20"/>
  <c r="D68" i="20"/>
  <c r="A68" i="20"/>
  <c r="O67" i="20"/>
  <c r="N67" i="20"/>
  <c r="I67" i="20"/>
  <c r="H67" i="20"/>
  <c r="D67" i="20"/>
  <c r="A67" i="20"/>
  <c r="O66" i="20"/>
  <c r="N66" i="20"/>
  <c r="I66" i="20"/>
  <c r="H66" i="20"/>
  <c r="D66" i="20"/>
  <c r="A66" i="20"/>
  <c r="O65" i="20"/>
  <c r="N65" i="20"/>
  <c r="I65" i="20"/>
  <c r="H65" i="20"/>
  <c r="D65" i="20"/>
  <c r="A65" i="20"/>
  <c r="O64" i="20"/>
  <c r="N64" i="20"/>
  <c r="I64" i="20"/>
  <c r="H64" i="20"/>
  <c r="D64" i="20"/>
  <c r="A64" i="20"/>
  <c r="O63" i="20"/>
  <c r="N63" i="20"/>
  <c r="I63" i="20"/>
  <c r="H63" i="20"/>
  <c r="D63" i="20"/>
  <c r="A63" i="20"/>
  <c r="O62" i="20"/>
  <c r="N62" i="20"/>
  <c r="I62" i="20"/>
  <c r="H62" i="20"/>
  <c r="D62" i="20"/>
  <c r="A62" i="20"/>
  <c r="O61" i="20"/>
  <c r="N61" i="20"/>
  <c r="I61" i="20"/>
  <c r="H61" i="20"/>
  <c r="D61" i="20"/>
  <c r="A61" i="20"/>
  <c r="O60" i="20"/>
  <c r="N60" i="20"/>
  <c r="I60" i="20"/>
  <c r="H60" i="20"/>
  <c r="D60" i="20"/>
  <c r="A60" i="20"/>
  <c r="O59" i="20"/>
  <c r="N59" i="20"/>
  <c r="I59" i="20"/>
  <c r="H59" i="20"/>
  <c r="D59" i="20"/>
  <c r="A59" i="20"/>
  <c r="O58" i="20"/>
  <c r="N58" i="20"/>
  <c r="I58" i="20"/>
  <c r="H58" i="20"/>
  <c r="D58" i="20"/>
  <c r="A58" i="20"/>
  <c r="O57" i="20"/>
  <c r="N57" i="20"/>
  <c r="I57" i="20"/>
  <c r="H57" i="20"/>
  <c r="D57" i="20"/>
  <c r="A57" i="20"/>
  <c r="O56" i="20"/>
  <c r="N56" i="20"/>
  <c r="I56" i="20"/>
  <c r="H56" i="20"/>
  <c r="D56" i="20"/>
  <c r="A56" i="20"/>
  <c r="O55" i="20"/>
  <c r="N55" i="20"/>
  <c r="I55" i="20"/>
  <c r="H55" i="20"/>
  <c r="D55" i="20"/>
  <c r="A55" i="20"/>
  <c r="O54" i="20"/>
  <c r="N54" i="20"/>
  <c r="I54" i="20"/>
  <c r="H54" i="20"/>
  <c r="D54" i="20"/>
  <c r="A54" i="20"/>
  <c r="O53" i="20"/>
  <c r="N53" i="20"/>
  <c r="I53" i="20"/>
  <c r="H53" i="20"/>
  <c r="D53" i="20"/>
  <c r="A53" i="20"/>
  <c r="O52" i="20"/>
  <c r="N52" i="20"/>
  <c r="I52" i="20"/>
  <c r="H52" i="20"/>
  <c r="D52" i="20"/>
  <c r="A52" i="20"/>
  <c r="O51" i="20"/>
  <c r="N51" i="20"/>
  <c r="I51" i="20"/>
  <c r="H51" i="20"/>
  <c r="D51" i="20"/>
  <c r="A51" i="20"/>
  <c r="O50" i="20"/>
  <c r="N50" i="20"/>
  <c r="I50" i="20"/>
  <c r="H50" i="20"/>
  <c r="D50" i="20"/>
  <c r="A50" i="20"/>
  <c r="O49" i="20"/>
  <c r="N49" i="20"/>
  <c r="I49" i="20"/>
  <c r="H49" i="20"/>
  <c r="D49" i="20"/>
  <c r="A49" i="20"/>
  <c r="O48" i="20"/>
  <c r="N48" i="20"/>
  <c r="I48" i="20"/>
  <c r="H48" i="20"/>
  <c r="D48" i="20"/>
  <c r="A48" i="20"/>
  <c r="O47" i="20"/>
  <c r="N47" i="20"/>
  <c r="I47" i="20"/>
  <c r="H47" i="20"/>
  <c r="D47" i="20"/>
  <c r="A47" i="20"/>
  <c r="O46" i="20"/>
  <c r="N46" i="20"/>
  <c r="I46" i="20"/>
  <c r="H46" i="20"/>
  <c r="D46" i="20"/>
  <c r="A46" i="20"/>
  <c r="O45" i="20"/>
  <c r="N45" i="20"/>
  <c r="I45" i="20"/>
  <c r="H45" i="20"/>
  <c r="D45" i="20"/>
  <c r="A45" i="20"/>
  <c r="O44" i="20"/>
  <c r="N44" i="20"/>
  <c r="I44" i="20"/>
  <c r="H44" i="20"/>
  <c r="D44" i="20"/>
  <c r="A44" i="20"/>
  <c r="O43" i="20"/>
  <c r="N43" i="20"/>
  <c r="I43" i="20"/>
  <c r="H43" i="20"/>
  <c r="D43" i="20"/>
  <c r="A43" i="20"/>
  <c r="O42" i="20"/>
  <c r="N42" i="20"/>
  <c r="I42" i="20"/>
  <c r="H42" i="20"/>
  <c r="D42" i="20"/>
  <c r="A42" i="20"/>
  <c r="O41" i="20"/>
  <c r="N41" i="20"/>
  <c r="I41" i="20"/>
  <c r="H41" i="20"/>
  <c r="D41" i="20"/>
  <c r="A41" i="20"/>
  <c r="O40" i="20"/>
  <c r="N40" i="20"/>
  <c r="I40" i="20"/>
  <c r="H40" i="20"/>
  <c r="D40" i="20"/>
  <c r="A40" i="20"/>
  <c r="O39" i="20"/>
  <c r="N39" i="20"/>
  <c r="I39" i="20"/>
  <c r="H39" i="20"/>
  <c r="D39" i="20"/>
  <c r="A39" i="20"/>
  <c r="O38" i="20"/>
  <c r="N38" i="20"/>
  <c r="I38" i="20"/>
  <c r="H38" i="20"/>
  <c r="D38" i="20"/>
  <c r="A38" i="20"/>
  <c r="O37" i="20"/>
  <c r="N37" i="20"/>
  <c r="I37" i="20"/>
  <c r="H37" i="20"/>
  <c r="D37" i="20"/>
  <c r="A37" i="20"/>
  <c r="O36" i="20"/>
  <c r="N36" i="20"/>
  <c r="I36" i="20"/>
  <c r="H36" i="20"/>
  <c r="D36" i="20"/>
  <c r="A36" i="20"/>
  <c r="O35" i="20"/>
  <c r="N35" i="20"/>
  <c r="I35" i="20"/>
  <c r="H35" i="20"/>
  <c r="D35" i="20"/>
  <c r="A35" i="20"/>
  <c r="O34" i="20"/>
  <c r="N34" i="20"/>
  <c r="I34" i="20"/>
  <c r="H34" i="20"/>
  <c r="D34" i="20"/>
  <c r="A34" i="20"/>
  <c r="O33" i="20"/>
  <c r="N33" i="20"/>
  <c r="I33" i="20"/>
  <c r="H33" i="20"/>
  <c r="D33" i="20"/>
  <c r="A33" i="20"/>
  <c r="O32" i="20"/>
  <c r="N32" i="20"/>
  <c r="I32" i="20"/>
  <c r="H32" i="20"/>
  <c r="D32" i="20"/>
  <c r="A32" i="20"/>
  <c r="O31" i="20"/>
  <c r="N31" i="20"/>
  <c r="I31" i="20"/>
  <c r="H31" i="20"/>
  <c r="D31" i="20"/>
  <c r="A31" i="20"/>
  <c r="O30" i="20"/>
  <c r="N30" i="20"/>
  <c r="I30" i="20"/>
  <c r="H30" i="20"/>
  <c r="D30" i="20"/>
  <c r="A30" i="20"/>
  <c r="O29" i="20"/>
  <c r="N29" i="20"/>
  <c r="I29" i="20"/>
  <c r="H29" i="20"/>
  <c r="D29" i="20"/>
  <c r="A29" i="20"/>
  <c r="O28" i="20"/>
  <c r="N28" i="20"/>
  <c r="I28" i="20"/>
  <c r="H28" i="20"/>
  <c r="D28" i="20"/>
  <c r="A28" i="20"/>
  <c r="O27" i="20"/>
  <c r="N27" i="20"/>
  <c r="I27" i="20"/>
  <c r="H27" i="20"/>
  <c r="D27" i="20"/>
  <c r="A27" i="20"/>
  <c r="O26" i="20"/>
  <c r="N26" i="20"/>
  <c r="I26" i="20"/>
  <c r="H26" i="20"/>
  <c r="D26" i="20"/>
  <c r="A26" i="20"/>
  <c r="O25" i="20"/>
  <c r="N25" i="20"/>
  <c r="I25" i="20"/>
  <c r="H25" i="20"/>
  <c r="D25" i="20"/>
  <c r="A25" i="20"/>
  <c r="O24" i="20"/>
  <c r="N24" i="20"/>
  <c r="I24" i="20"/>
  <c r="H24" i="20"/>
  <c r="D24" i="20"/>
  <c r="A24" i="20"/>
  <c r="O23" i="20"/>
  <c r="N23" i="20"/>
  <c r="I23" i="20"/>
  <c r="H23" i="20"/>
  <c r="D23" i="20"/>
  <c r="A23" i="20"/>
  <c r="O22" i="20"/>
  <c r="N22" i="20"/>
  <c r="I22" i="20"/>
  <c r="H22" i="20"/>
  <c r="D22" i="20"/>
  <c r="A22" i="20"/>
  <c r="O21" i="20"/>
  <c r="N21" i="20"/>
  <c r="I21" i="20"/>
  <c r="H21" i="20"/>
  <c r="D21" i="20"/>
  <c r="A21" i="20"/>
  <c r="O20" i="20"/>
  <c r="N20" i="20"/>
  <c r="I20" i="20"/>
  <c r="H20" i="20"/>
  <c r="D20" i="20"/>
  <c r="A20" i="20"/>
  <c r="F9" i="20"/>
  <c r="L3" i="20"/>
  <c r="U2" i="20"/>
  <c r="B1" i="20"/>
  <c r="S41" i="13"/>
  <c r="R41" i="13"/>
  <c r="Q41" i="13"/>
  <c r="P41" i="13"/>
  <c r="O41" i="13"/>
  <c r="K41" i="13"/>
  <c r="J41" i="13"/>
  <c r="I41" i="13"/>
  <c r="H41" i="13"/>
  <c r="S40" i="13"/>
  <c r="R40" i="13"/>
  <c r="Q40" i="13"/>
  <c r="P40" i="13"/>
  <c r="O40" i="13"/>
  <c r="K40" i="13"/>
  <c r="J40" i="13"/>
  <c r="I40" i="13"/>
  <c r="H40" i="13"/>
  <c r="S39" i="13"/>
  <c r="R39" i="13"/>
  <c r="Q39" i="13"/>
  <c r="P39" i="13"/>
  <c r="O39" i="13"/>
  <c r="K39" i="13"/>
  <c r="J39" i="13"/>
  <c r="I39" i="13"/>
  <c r="H39" i="13"/>
  <c r="S38" i="13"/>
  <c r="R38" i="13"/>
  <c r="Q38" i="13"/>
  <c r="P38" i="13"/>
  <c r="O38" i="13"/>
  <c r="K38" i="13"/>
  <c r="J38" i="13"/>
  <c r="I38" i="13"/>
  <c r="H38" i="13"/>
  <c r="S37" i="13"/>
  <c r="R37" i="13"/>
  <c r="Q37" i="13"/>
  <c r="P37" i="13"/>
  <c r="O37" i="13"/>
  <c r="K37" i="13"/>
  <c r="J37" i="13"/>
  <c r="I37" i="13"/>
  <c r="H37" i="13"/>
  <c r="S36" i="13"/>
  <c r="R36" i="13"/>
  <c r="Q36" i="13"/>
  <c r="P36" i="13"/>
  <c r="O36" i="13"/>
  <c r="K36" i="13"/>
  <c r="J36" i="13"/>
  <c r="I36" i="13"/>
  <c r="H36" i="13"/>
  <c r="S35" i="13"/>
  <c r="R35" i="13"/>
  <c r="Q35" i="13"/>
  <c r="P35" i="13"/>
  <c r="O35" i="13"/>
  <c r="K35" i="13"/>
  <c r="J35" i="13"/>
  <c r="I35" i="13"/>
  <c r="H35" i="13"/>
  <c r="S34" i="13"/>
  <c r="R34" i="13"/>
  <c r="Q34" i="13"/>
  <c r="P34" i="13"/>
  <c r="O34" i="13"/>
  <c r="K34" i="13"/>
  <c r="J34" i="13"/>
  <c r="I34" i="13"/>
  <c r="H34" i="13"/>
  <c r="S33" i="13"/>
  <c r="R33" i="13"/>
  <c r="Q33" i="13"/>
  <c r="P33" i="13"/>
  <c r="O33" i="13"/>
  <c r="K33" i="13"/>
  <c r="J33" i="13"/>
  <c r="I33" i="13"/>
  <c r="H33" i="13"/>
  <c r="S32" i="13"/>
  <c r="R32" i="13"/>
  <c r="Q32" i="13"/>
  <c r="P32" i="13"/>
  <c r="O32" i="13"/>
  <c r="K32" i="13"/>
  <c r="J32" i="13"/>
  <c r="I32" i="13"/>
  <c r="H32" i="13"/>
  <c r="S31" i="13"/>
  <c r="R31" i="13"/>
  <c r="Q31" i="13"/>
  <c r="P31" i="13"/>
  <c r="O31" i="13"/>
  <c r="K31" i="13"/>
  <c r="J31" i="13"/>
  <c r="I31" i="13"/>
  <c r="H31" i="13"/>
  <c r="S30" i="13"/>
  <c r="R30" i="13"/>
  <c r="Q30" i="13"/>
  <c r="P30" i="13"/>
  <c r="O30" i="13"/>
  <c r="K30" i="13"/>
  <c r="J30" i="13"/>
  <c r="I30" i="13"/>
  <c r="H30" i="13"/>
  <c r="S29" i="13"/>
  <c r="R29" i="13"/>
  <c r="Q29" i="13"/>
  <c r="P29" i="13"/>
  <c r="O29" i="13"/>
  <c r="K29" i="13"/>
  <c r="J29" i="13"/>
  <c r="I29" i="13"/>
  <c r="H29" i="13"/>
  <c r="S28" i="13"/>
  <c r="R28" i="13"/>
  <c r="Q28" i="13"/>
  <c r="P28" i="13"/>
  <c r="O28" i="13"/>
  <c r="K28" i="13"/>
  <c r="J28" i="13"/>
  <c r="I28" i="13"/>
  <c r="H28" i="13"/>
  <c r="S27" i="13"/>
  <c r="R27" i="13"/>
  <c r="Q27" i="13"/>
  <c r="P27" i="13"/>
  <c r="O27" i="13"/>
  <c r="K27" i="13"/>
  <c r="J27" i="13"/>
  <c r="I27" i="13"/>
  <c r="H27" i="13"/>
  <c r="S26" i="13"/>
  <c r="R26" i="13"/>
  <c r="Q26" i="13"/>
  <c r="P26" i="13"/>
  <c r="O26" i="13"/>
  <c r="K26" i="13"/>
  <c r="J26" i="13"/>
  <c r="I26" i="13"/>
  <c r="H26" i="13"/>
  <c r="S25" i="13"/>
  <c r="R25" i="13"/>
  <c r="Q25" i="13"/>
  <c r="P25" i="13"/>
  <c r="O25" i="13"/>
  <c r="K25" i="13"/>
  <c r="J25" i="13"/>
  <c r="I25" i="13"/>
  <c r="H25" i="13"/>
  <c r="S24" i="13"/>
  <c r="R24" i="13"/>
  <c r="Q24" i="13"/>
  <c r="P24" i="13"/>
  <c r="O24" i="13"/>
  <c r="K24" i="13"/>
  <c r="J24" i="13"/>
  <c r="I24" i="13"/>
  <c r="H24" i="13"/>
  <c r="S23" i="13"/>
  <c r="R23" i="13"/>
  <c r="Q23" i="13"/>
  <c r="P23" i="13"/>
  <c r="O23" i="13"/>
  <c r="K23" i="13"/>
  <c r="J23" i="13"/>
  <c r="I23" i="13"/>
  <c r="H23" i="13"/>
  <c r="S22" i="13"/>
  <c r="R22" i="13"/>
  <c r="Q22" i="13"/>
  <c r="P22" i="13"/>
  <c r="O22" i="13"/>
  <c r="K22" i="13"/>
  <c r="J22" i="13"/>
  <c r="I22" i="13"/>
  <c r="H22" i="13"/>
  <c r="S21" i="13"/>
  <c r="R21" i="13"/>
  <c r="Q21" i="13"/>
  <c r="P21" i="13"/>
  <c r="O21" i="13"/>
  <c r="K21" i="13"/>
  <c r="J21" i="13"/>
  <c r="I21" i="13"/>
  <c r="H21" i="13"/>
  <c r="S20" i="13"/>
  <c r="R20" i="13"/>
  <c r="Q20" i="13"/>
  <c r="P20" i="13"/>
  <c r="O20" i="13"/>
  <c r="K20" i="13"/>
  <c r="J20" i="13"/>
  <c r="I20" i="13"/>
  <c r="H20" i="13"/>
  <c r="S19" i="13"/>
  <c r="R19" i="13"/>
  <c r="Q19" i="13"/>
  <c r="P19" i="13"/>
  <c r="O19" i="13"/>
  <c r="K19" i="13"/>
  <c r="J19" i="13"/>
  <c r="I19" i="13"/>
  <c r="H19" i="13"/>
  <c r="S18" i="13"/>
  <c r="R18" i="13"/>
  <c r="Q18" i="13"/>
  <c r="P18" i="13"/>
  <c r="O18" i="13"/>
  <c r="K18" i="13"/>
  <c r="J18" i="13"/>
  <c r="I18" i="13"/>
  <c r="H18" i="13"/>
  <c r="S17" i="13"/>
  <c r="R17" i="13"/>
  <c r="Q17" i="13"/>
  <c r="P17" i="13"/>
  <c r="O17" i="13"/>
  <c r="K17" i="13"/>
  <c r="J17" i="13"/>
  <c r="I17" i="13"/>
  <c r="H17" i="13"/>
  <c r="S16" i="13"/>
  <c r="R16" i="13"/>
  <c r="Q16" i="13"/>
  <c r="P16" i="13"/>
  <c r="O16" i="13"/>
  <c r="K16" i="13"/>
  <c r="J16" i="13"/>
  <c r="I16" i="13"/>
  <c r="H16" i="13"/>
  <c r="S15" i="13"/>
  <c r="R15" i="13"/>
  <c r="Q15" i="13"/>
  <c r="P15" i="13"/>
  <c r="O15" i="13"/>
  <c r="K15" i="13"/>
  <c r="J15" i="13"/>
  <c r="I15" i="13"/>
  <c r="H15" i="13"/>
  <c r="S14" i="13"/>
  <c r="R14" i="13"/>
  <c r="Q14" i="13"/>
  <c r="P14" i="13"/>
  <c r="O14" i="13"/>
  <c r="K14" i="13"/>
  <c r="J14" i="13"/>
  <c r="I14" i="13"/>
  <c r="H14" i="13"/>
  <c r="S13" i="13"/>
  <c r="R13" i="13"/>
  <c r="Q13" i="13"/>
  <c r="P13" i="13"/>
  <c r="O13" i="13"/>
  <c r="K13" i="13"/>
  <c r="J13" i="13"/>
  <c r="I13" i="13"/>
  <c r="H13" i="13"/>
  <c r="S12" i="13"/>
  <c r="R12" i="13"/>
  <c r="Q12" i="13"/>
  <c r="P12" i="13"/>
  <c r="O12" i="13"/>
  <c r="K12" i="13"/>
  <c r="J12" i="13"/>
  <c r="I12" i="13"/>
  <c r="H12" i="13"/>
  <c r="S11" i="13"/>
  <c r="R11" i="13"/>
  <c r="Q11" i="13"/>
  <c r="P11" i="13"/>
  <c r="O11" i="13"/>
  <c r="K11" i="13"/>
  <c r="J11" i="13"/>
  <c r="I11" i="13"/>
  <c r="H11" i="13"/>
  <c r="S10" i="13"/>
  <c r="R10" i="13"/>
  <c r="Q10" i="13"/>
  <c r="P10" i="13"/>
  <c r="O10" i="13"/>
  <c r="K10" i="13"/>
  <c r="J10" i="13"/>
  <c r="I10" i="13"/>
  <c r="H10" i="13"/>
  <c r="S9" i="13"/>
  <c r="R9" i="13"/>
  <c r="Q9" i="13"/>
  <c r="P9" i="13"/>
  <c r="O9" i="13"/>
  <c r="K9" i="13"/>
  <c r="J9" i="13"/>
  <c r="I9" i="13"/>
  <c r="H9" i="13"/>
  <c r="S8" i="13"/>
  <c r="R8" i="13"/>
  <c r="Q8" i="13"/>
  <c r="P8" i="13"/>
  <c r="O8" i="13"/>
  <c r="K8" i="13"/>
  <c r="J8" i="13"/>
  <c r="I8" i="13"/>
  <c r="H8" i="13"/>
  <c r="S7" i="13"/>
  <c r="R7" i="13"/>
  <c r="Q7" i="13"/>
  <c r="P7" i="13"/>
  <c r="O7" i="13"/>
  <c r="K7" i="13"/>
  <c r="J7" i="13"/>
  <c r="I7" i="13"/>
  <c r="H7" i="13"/>
  <c r="S6" i="13"/>
  <c r="R6" i="13"/>
  <c r="Q6" i="13"/>
  <c r="P6" i="13"/>
  <c r="O6" i="13"/>
  <c r="K6" i="13"/>
  <c r="J6" i="13"/>
  <c r="I6" i="13"/>
  <c r="H6" i="13"/>
  <c r="S5" i="13"/>
  <c r="R5" i="13"/>
  <c r="Q5" i="13"/>
  <c r="P5" i="13"/>
  <c r="O5" i="13"/>
  <c r="K5" i="13"/>
  <c r="J5" i="13"/>
  <c r="I5" i="13"/>
  <c r="H5" i="13"/>
  <c r="S4" i="13"/>
  <c r="R4" i="13"/>
  <c r="Q4" i="13"/>
  <c r="P4" i="13"/>
  <c r="O4" i="13"/>
  <c r="K4" i="13"/>
  <c r="J4" i="13"/>
  <c r="I4" i="13"/>
  <c r="H4" i="13"/>
  <c r="S3" i="13"/>
  <c r="R3" i="13"/>
  <c r="Q3" i="13"/>
  <c r="P3" i="13"/>
  <c r="O3" i="13"/>
  <c r="K3" i="13"/>
  <c r="J3" i="13"/>
  <c r="I3" i="13"/>
  <c r="H3" i="13"/>
  <c r="O422" i="16"/>
  <c r="N422" i="16"/>
  <c r="M422" i="16"/>
  <c r="K422" i="16"/>
  <c r="J422" i="16"/>
  <c r="I422" i="16"/>
  <c r="F422" i="16"/>
  <c r="E422" i="16"/>
  <c r="D422" i="16"/>
  <c r="C422" i="16"/>
  <c r="B422" i="16"/>
  <c r="A422" i="16"/>
  <c r="O421" i="16"/>
  <c r="N421" i="16"/>
  <c r="M421" i="16"/>
  <c r="K421" i="16"/>
  <c r="J421" i="16"/>
  <c r="I421" i="16"/>
  <c r="F421" i="16"/>
  <c r="E421" i="16"/>
  <c r="D421" i="16"/>
  <c r="C421" i="16"/>
  <c r="B421" i="16"/>
  <c r="A421" i="16"/>
  <c r="O420" i="16"/>
  <c r="N420" i="16"/>
  <c r="M420" i="16"/>
  <c r="K420" i="16"/>
  <c r="J420" i="16"/>
  <c r="I420" i="16"/>
  <c r="F420" i="16"/>
  <c r="E420" i="16"/>
  <c r="D420" i="16"/>
  <c r="C420" i="16"/>
  <c r="B420" i="16"/>
  <c r="A420" i="16"/>
  <c r="O419" i="16"/>
  <c r="N419" i="16"/>
  <c r="M419" i="16"/>
  <c r="K419" i="16"/>
  <c r="J419" i="16"/>
  <c r="I419" i="16"/>
  <c r="F419" i="16"/>
  <c r="E419" i="16"/>
  <c r="D419" i="16"/>
  <c r="C419" i="16"/>
  <c r="B419" i="16"/>
  <c r="A419" i="16"/>
  <c r="O418" i="16"/>
  <c r="N418" i="16"/>
  <c r="M418" i="16"/>
  <c r="K418" i="16"/>
  <c r="J418" i="16"/>
  <c r="I418" i="16"/>
  <c r="F418" i="16"/>
  <c r="E418" i="16"/>
  <c r="D418" i="16"/>
  <c r="C418" i="16"/>
  <c r="B418" i="16"/>
  <c r="A418" i="16"/>
  <c r="O417" i="16"/>
  <c r="N417" i="16"/>
  <c r="M417" i="16"/>
  <c r="K417" i="16"/>
  <c r="J417" i="16"/>
  <c r="I417" i="16"/>
  <c r="F417" i="16"/>
  <c r="E417" i="16"/>
  <c r="D417" i="16"/>
  <c r="C417" i="16"/>
  <c r="B417" i="16"/>
  <c r="A417" i="16"/>
  <c r="O416" i="16"/>
  <c r="N416" i="16"/>
  <c r="M416" i="16"/>
  <c r="K416" i="16"/>
  <c r="J416" i="16"/>
  <c r="I416" i="16"/>
  <c r="F416" i="16"/>
  <c r="E416" i="16"/>
  <c r="D416" i="16"/>
  <c r="C416" i="16"/>
  <c r="B416" i="16"/>
  <c r="A416" i="16"/>
  <c r="O415" i="16"/>
  <c r="N415" i="16"/>
  <c r="M415" i="16"/>
  <c r="K415" i="16"/>
  <c r="J415" i="16"/>
  <c r="I415" i="16"/>
  <c r="F415" i="16"/>
  <c r="E415" i="16"/>
  <c r="D415" i="16"/>
  <c r="C415" i="16"/>
  <c r="B415" i="16"/>
  <c r="A415" i="16"/>
  <c r="O414" i="16"/>
  <c r="N414" i="16"/>
  <c r="M414" i="16"/>
  <c r="K414" i="16"/>
  <c r="J414" i="16"/>
  <c r="I414" i="16"/>
  <c r="F414" i="16"/>
  <c r="E414" i="16"/>
  <c r="D414" i="16"/>
  <c r="C414" i="16"/>
  <c r="B414" i="16"/>
  <c r="A414" i="16"/>
  <c r="O413" i="16"/>
  <c r="N413" i="16"/>
  <c r="M413" i="16"/>
  <c r="K413" i="16"/>
  <c r="J413" i="16"/>
  <c r="I413" i="16"/>
  <c r="F413" i="16"/>
  <c r="E413" i="16"/>
  <c r="D413" i="16"/>
  <c r="C413" i="16"/>
  <c r="B413" i="16"/>
  <c r="A413" i="16"/>
  <c r="O412" i="16"/>
  <c r="N412" i="16"/>
  <c r="M412" i="16"/>
  <c r="K412" i="16"/>
  <c r="J412" i="16"/>
  <c r="I412" i="16"/>
  <c r="F412" i="16"/>
  <c r="E412" i="16"/>
  <c r="D412" i="16"/>
  <c r="C412" i="16"/>
  <c r="B412" i="16"/>
  <c r="A412" i="16"/>
  <c r="O411" i="16"/>
  <c r="N411" i="16"/>
  <c r="M411" i="16"/>
  <c r="K411" i="16"/>
  <c r="J411" i="16"/>
  <c r="I411" i="16"/>
  <c r="F411" i="16"/>
  <c r="E411" i="16"/>
  <c r="D411" i="16"/>
  <c r="C411" i="16"/>
  <c r="B411" i="16"/>
  <c r="A411" i="16"/>
  <c r="O410" i="16"/>
  <c r="N410" i="16"/>
  <c r="M410" i="16"/>
  <c r="K410" i="16"/>
  <c r="J410" i="16"/>
  <c r="I410" i="16"/>
  <c r="F410" i="16"/>
  <c r="E410" i="16"/>
  <c r="D410" i="16"/>
  <c r="C410" i="16"/>
  <c r="B410" i="16"/>
  <c r="A410" i="16"/>
  <c r="R409" i="16"/>
  <c r="P409" i="16"/>
  <c r="N409" i="16"/>
  <c r="M409" i="16"/>
  <c r="K409" i="16"/>
  <c r="J409" i="16"/>
  <c r="I409" i="16"/>
  <c r="F409" i="16"/>
  <c r="E409" i="16"/>
  <c r="D409" i="16"/>
  <c r="C409" i="16"/>
  <c r="B409" i="16"/>
  <c r="A409" i="16"/>
  <c r="R408" i="16"/>
  <c r="P408" i="16"/>
  <c r="N408" i="16"/>
  <c r="M408" i="16"/>
  <c r="K408" i="16"/>
  <c r="J408" i="16"/>
  <c r="I408" i="16"/>
  <c r="F408" i="16"/>
  <c r="E408" i="16"/>
  <c r="D408" i="16"/>
  <c r="C408" i="16"/>
  <c r="B408" i="16"/>
  <c r="A408" i="16"/>
  <c r="R407" i="16"/>
  <c r="P407" i="16"/>
  <c r="N407" i="16"/>
  <c r="M407" i="16"/>
  <c r="K407" i="16"/>
  <c r="J407" i="16"/>
  <c r="I407" i="16"/>
  <c r="F407" i="16"/>
  <c r="E407" i="16"/>
  <c r="D407" i="16"/>
  <c r="C407" i="16"/>
  <c r="B407" i="16"/>
  <c r="A407" i="16"/>
  <c r="R406" i="16"/>
  <c r="P406" i="16"/>
  <c r="N406" i="16"/>
  <c r="M406" i="16"/>
  <c r="K406" i="16"/>
  <c r="J406" i="16"/>
  <c r="I406" i="16"/>
  <c r="F406" i="16"/>
  <c r="E406" i="16"/>
  <c r="D406" i="16"/>
  <c r="C406" i="16"/>
  <c r="B406" i="16"/>
  <c r="A406" i="16"/>
  <c r="R405" i="16"/>
  <c r="P405" i="16"/>
  <c r="N405" i="16"/>
  <c r="M405" i="16"/>
  <c r="K405" i="16"/>
  <c r="J405" i="16"/>
  <c r="I405" i="16"/>
  <c r="F405" i="16"/>
  <c r="E405" i="16"/>
  <c r="D405" i="16"/>
  <c r="C405" i="16"/>
  <c r="B405" i="16"/>
  <c r="A405" i="16"/>
  <c r="R404" i="16"/>
  <c r="P404" i="16"/>
  <c r="N404" i="16"/>
  <c r="M404" i="16"/>
  <c r="K404" i="16"/>
  <c r="J404" i="16"/>
  <c r="I404" i="16"/>
  <c r="F404" i="16"/>
  <c r="E404" i="16"/>
  <c r="D404" i="16"/>
  <c r="C404" i="16"/>
  <c r="B404" i="16"/>
  <c r="A404" i="16"/>
  <c r="P222" i="16"/>
  <c r="N222" i="16"/>
  <c r="L222" i="16"/>
  <c r="Q222" i="16" s="1"/>
  <c r="K222" i="16"/>
  <c r="J222" i="16"/>
  <c r="I222" i="16"/>
  <c r="H222" i="16"/>
  <c r="F222" i="16"/>
  <c r="E222" i="16"/>
  <c r="D222" i="16"/>
  <c r="C222" i="16"/>
  <c r="B222" i="16"/>
  <c r="A222" i="16"/>
  <c r="P221" i="16"/>
  <c r="N221" i="16"/>
  <c r="L221" i="16"/>
  <c r="Q221" i="16" s="1"/>
  <c r="K221" i="16"/>
  <c r="J221" i="16"/>
  <c r="I221" i="16"/>
  <c r="H221" i="16"/>
  <c r="F221" i="16"/>
  <c r="E221" i="16"/>
  <c r="D221" i="16"/>
  <c r="C221" i="16"/>
  <c r="B221" i="16"/>
  <c r="A221" i="16"/>
  <c r="P220" i="16"/>
  <c r="N220" i="16"/>
  <c r="L220" i="16"/>
  <c r="M220" i="16" s="1"/>
  <c r="K220" i="16"/>
  <c r="J220" i="16"/>
  <c r="I220" i="16"/>
  <c r="H220" i="16"/>
  <c r="F220" i="16"/>
  <c r="E220" i="16"/>
  <c r="D220" i="16"/>
  <c r="C220" i="16"/>
  <c r="B220" i="16"/>
  <c r="A220" i="16"/>
  <c r="P219" i="16"/>
  <c r="N219" i="16"/>
  <c r="L219" i="16"/>
  <c r="Q219" i="16" s="1"/>
  <c r="K219" i="16"/>
  <c r="J219" i="16"/>
  <c r="I219" i="16"/>
  <c r="H219" i="16"/>
  <c r="F219" i="16"/>
  <c r="E219" i="16"/>
  <c r="D219" i="16"/>
  <c r="C219" i="16"/>
  <c r="B219" i="16"/>
  <c r="A219" i="16"/>
  <c r="P218" i="16"/>
  <c r="N218" i="16"/>
  <c r="L218" i="16"/>
  <c r="M218" i="16" s="1"/>
  <c r="K218" i="16"/>
  <c r="J218" i="16"/>
  <c r="I218" i="16"/>
  <c r="H218" i="16"/>
  <c r="F218" i="16"/>
  <c r="E218" i="16"/>
  <c r="D218" i="16"/>
  <c r="C218" i="16"/>
  <c r="B218" i="16"/>
  <c r="A218" i="16"/>
  <c r="P217" i="16"/>
  <c r="N217" i="16"/>
  <c r="M217" i="16"/>
  <c r="L217" i="16"/>
  <c r="Q217" i="16" s="1"/>
  <c r="K217" i="16"/>
  <c r="J217" i="16"/>
  <c r="I217" i="16"/>
  <c r="H217" i="16"/>
  <c r="F217" i="16"/>
  <c r="E217" i="16"/>
  <c r="D217" i="16"/>
  <c r="C217" i="16"/>
  <c r="B217" i="16"/>
  <c r="A217" i="16"/>
  <c r="P216" i="16"/>
  <c r="N216" i="16"/>
  <c r="L216" i="16"/>
  <c r="Q216" i="16" s="1"/>
  <c r="K216" i="16"/>
  <c r="J216" i="16"/>
  <c r="I216" i="16"/>
  <c r="H216" i="16"/>
  <c r="F216" i="16"/>
  <c r="E216" i="16"/>
  <c r="D216" i="16"/>
  <c r="C216" i="16"/>
  <c r="B216" i="16"/>
  <c r="A216" i="16"/>
  <c r="P215" i="16"/>
  <c r="N215" i="16"/>
  <c r="L215" i="16"/>
  <c r="Q215" i="16" s="1"/>
  <c r="K215" i="16"/>
  <c r="J215" i="16"/>
  <c r="I215" i="16"/>
  <c r="H215" i="16"/>
  <c r="F215" i="16"/>
  <c r="E215" i="16"/>
  <c r="D215" i="16"/>
  <c r="C215" i="16"/>
  <c r="B215" i="16"/>
  <c r="A215" i="16"/>
  <c r="P214" i="16"/>
  <c r="N214" i="16"/>
  <c r="M214" i="16"/>
  <c r="L214" i="16"/>
  <c r="Q214" i="16" s="1"/>
  <c r="K214" i="16"/>
  <c r="J214" i="16"/>
  <c r="I214" i="16"/>
  <c r="H214" i="16"/>
  <c r="F214" i="16"/>
  <c r="E214" i="16"/>
  <c r="D214" i="16"/>
  <c r="C214" i="16"/>
  <c r="B214" i="16"/>
  <c r="A214" i="16"/>
  <c r="Q213" i="16"/>
  <c r="P213" i="16"/>
  <c r="N213" i="16"/>
  <c r="M213" i="16"/>
  <c r="L213" i="16"/>
  <c r="K213" i="16"/>
  <c r="J213" i="16"/>
  <c r="I213" i="16"/>
  <c r="H213" i="16"/>
  <c r="F213" i="16"/>
  <c r="E213" i="16"/>
  <c r="D213" i="16"/>
  <c r="C213" i="16"/>
  <c r="B213" i="16"/>
  <c r="A213" i="16"/>
  <c r="P212" i="16"/>
  <c r="N212" i="16"/>
  <c r="L212" i="16"/>
  <c r="Q212" i="16" s="1"/>
  <c r="K212" i="16"/>
  <c r="J212" i="16"/>
  <c r="I212" i="16"/>
  <c r="H212" i="16"/>
  <c r="F212" i="16"/>
  <c r="E212" i="16"/>
  <c r="D212" i="16"/>
  <c r="C212" i="16"/>
  <c r="B212" i="16"/>
  <c r="A212" i="16"/>
  <c r="Q211" i="16"/>
  <c r="P211" i="16"/>
  <c r="N211" i="16"/>
  <c r="M211" i="16"/>
  <c r="L211" i="16"/>
  <c r="K211" i="16"/>
  <c r="J211" i="16"/>
  <c r="I211" i="16"/>
  <c r="H211" i="16"/>
  <c r="F211" i="16"/>
  <c r="E211" i="16"/>
  <c r="D211" i="16"/>
  <c r="C211" i="16"/>
  <c r="B211" i="16"/>
  <c r="A211" i="16"/>
  <c r="P210" i="16"/>
  <c r="N210" i="16"/>
  <c r="L210" i="16"/>
  <c r="Q210" i="16" s="1"/>
  <c r="K210" i="16"/>
  <c r="J210" i="16"/>
  <c r="I210" i="16"/>
  <c r="H210" i="16"/>
  <c r="F210" i="16"/>
  <c r="E210" i="16"/>
  <c r="D210" i="16"/>
  <c r="C210" i="16"/>
  <c r="B210" i="16"/>
  <c r="A210" i="16"/>
  <c r="Q209" i="16"/>
  <c r="N209" i="16"/>
  <c r="L209" i="16"/>
  <c r="K209" i="16"/>
  <c r="J209" i="16"/>
  <c r="I209" i="16"/>
  <c r="H209" i="16"/>
  <c r="F209" i="16"/>
  <c r="E209" i="16"/>
  <c r="D209" i="16"/>
  <c r="C209" i="16"/>
  <c r="B209" i="16"/>
  <c r="A209" i="16"/>
  <c r="Q208" i="16"/>
  <c r="N208" i="16"/>
  <c r="L208" i="16"/>
  <c r="K208" i="16"/>
  <c r="J208" i="16"/>
  <c r="I208" i="16"/>
  <c r="H208" i="16"/>
  <c r="F208" i="16"/>
  <c r="E208" i="16"/>
  <c r="D208" i="16"/>
  <c r="C208" i="16"/>
  <c r="B208" i="16"/>
  <c r="A208" i="16"/>
  <c r="Q207" i="16"/>
  <c r="N207" i="16"/>
  <c r="L207" i="16"/>
  <c r="K207" i="16"/>
  <c r="J207" i="16"/>
  <c r="I207" i="16"/>
  <c r="H207" i="16"/>
  <c r="F207" i="16"/>
  <c r="E207" i="16"/>
  <c r="D207" i="16"/>
  <c r="C207" i="16"/>
  <c r="B207" i="16"/>
  <c r="A207" i="16"/>
  <c r="Q206" i="16"/>
  <c r="N206" i="16"/>
  <c r="L206" i="16"/>
  <c r="K206" i="16"/>
  <c r="J206" i="16"/>
  <c r="I206" i="16"/>
  <c r="H206" i="16"/>
  <c r="F206" i="16"/>
  <c r="E206" i="16"/>
  <c r="D206" i="16"/>
  <c r="C206" i="16"/>
  <c r="B206" i="16"/>
  <c r="A206" i="16"/>
  <c r="Q205" i="16"/>
  <c r="N205" i="16"/>
  <c r="L205" i="16"/>
  <c r="K205" i="16"/>
  <c r="J205" i="16"/>
  <c r="I205" i="16"/>
  <c r="H205" i="16"/>
  <c r="F205" i="16"/>
  <c r="E205" i="16"/>
  <c r="D205" i="16"/>
  <c r="C205" i="16"/>
  <c r="B205" i="16"/>
  <c r="A205" i="16"/>
  <c r="Q204" i="16"/>
  <c r="N204" i="16"/>
  <c r="L204" i="16"/>
  <c r="K204" i="16"/>
  <c r="J204" i="16"/>
  <c r="I204" i="16"/>
  <c r="H204" i="16"/>
  <c r="F204" i="16"/>
  <c r="E204" i="16"/>
  <c r="D204" i="16"/>
  <c r="C204" i="16"/>
  <c r="B204" i="16"/>
  <c r="A204" i="16"/>
  <c r="O201" i="16"/>
  <c r="L201" i="16"/>
  <c r="O63" i="16"/>
  <c r="N63" i="16"/>
  <c r="K63" i="16"/>
  <c r="J63" i="16"/>
  <c r="I63" i="16"/>
  <c r="F63" i="16"/>
  <c r="D63" i="16"/>
  <c r="C63" i="16"/>
  <c r="B63" i="16"/>
  <c r="O62" i="16"/>
  <c r="N62" i="16"/>
  <c r="K62" i="16"/>
  <c r="J62" i="16"/>
  <c r="I62" i="16"/>
  <c r="F62" i="16"/>
  <c r="D62" i="16"/>
  <c r="C62" i="16"/>
  <c r="B62" i="16"/>
  <c r="O61" i="16"/>
  <c r="N61" i="16"/>
  <c r="K61" i="16"/>
  <c r="J61" i="16"/>
  <c r="I61" i="16"/>
  <c r="F61" i="16"/>
  <c r="D61" i="16"/>
  <c r="C61" i="16"/>
  <c r="B61" i="16"/>
  <c r="O60" i="16"/>
  <c r="N60" i="16"/>
  <c r="K60" i="16"/>
  <c r="J60" i="16"/>
  <c r="I60" i="16"/>
  <c r="F60" i="16"/>
  <c r="D60" i="16"/>
  <c r="C60" i="16"/>
  <c r="B60" i="16"/>
  <c r="O59" i="16"/>
  <c r="N59" i="16"/>
  <c r="K59" i="16"/>
  <c r="J59" i="16"/>
  <c r="I59" i="16"/>
  <c r="F59" i="16"/>
  <c r="D59" i="16"/>
  <c r="C59" i="16"/>
  <c r="B59" i="16"/>
  <c r="O58" i="16"/>
  <c r="N58" i="16"/>
  <c r="K58" i="16"/>
  <c r="J58" i="16"/>
  <c r="I58" i="16"/>
  <c r="F58" i="16"/>
  <c r="D58" i="16"/>
  <c r="C58" i="16"/>
  <c r="B58" i="16"/>
  <c r="O57" i="16"/>
  <c r="N57" i="16"/>
  <c r="K57" i="16"/>
  <c r="J57" i="16"/>
  <c r="I57" i="16"/>
  <c r="F57" i="16"/>
  <c r="D57" i="16"/>
  <c r="C57" i="16"/>
  <c r="B57" i="16"/>
  <c r="O56" i="16"/>
  <c r="N56" i="16"/>
  <c r="K56" i="16"/>
  <c r="J56" i="16"/>
  <c r="I56" i="16"/>
  <c r="F56" i="16"/>
  <c r="D56" i="16"/>
  <c r="C56" i="16"/>
  <c r="B56" i="16"/>
  <c r="O55" i="16"/>
  <c r="N55" i="16"/>
  <c r="K55" i="16"/>
  <c r="J55" i="16"/>
  <c r="I55" i="16"/>
  <c r="F55" i="16"/>
  <c r="D55" i="16"/>
  <c r="C55" i="16"/>
  <c r="B55" i="16"/>
  <c r="O54" i="16"/>
  <c r="N54" i="16"/>
  <c r="K54" i="16"/>
  <c r="J54" i="16"/>
  <c r="I54" i="16"/>
  <c r="F54" i="16"/>
  <c r="D54" i="16"/>
  <c r="C54" i="16"/>
  <c r="B54" i="16"/>
  <c r="O53" i="16"/>
  <c r="N53" i="16"/>
  <c r="K53" i="16"/>
  <c r="J53" i="16"/>
  <c r="I53" i="16"/>
  <c r="F53" i="16"/>
  <c r="D53" i="16"/>
  <c r="C53" i="16"/>
  <c r="B53" i="16"/>
  <c r="O52" i="16"/>
  <c r="N52" i="16"/>
  <c r="K52" i="16"/>
  <c r="J52" i="16"/>
  <c r="I52" i="16"/>
  <c r="F52" i="16"/>
  <c r="D52" i="16"/>
  <c r="C52" i="16"/>
  <c r="B52" i="16"/>
  <c r="O51" i="16"/>
  <c r="N51" i="16"/>
  <c r="K51" i="16"/>
  <c r="J51" i="16"/>
  <c r="I51" i="16"/>
  <c r="F51" i="16"/>
  <c r="D51" i="16"/>
  <c r="C51" i="16"/>
  <c r="B51" i="16"/>
  <c r="P50" i="16"/>
  <c r="N50" i="16"/>
  <c r="K50" i="16"/>
  <c r="J50" i="16"/>
  <c r="I50" i="16"/>
  <c r="F50" i="16"/>
  <c r="D50" i="16"/>
  <c r="C50" i="16"/>
  <c r="B50" i="16"/>
  <c r="P49" i="16"/>
  <c r="N49" i="16"/>
  <c r="K49" i="16"/>
  <c r="J49" i="16"/>
  <c r="I49" i="16"/>
  <c r="F49" i="16"/>
  <c r="D49" i="16"/>
  <c r="C49" i="16"/>
  <c r="B49" i="16"/>
  <c r="P48" i="16"/>
  <c r="N48" i="16"/>
  <c r="K48" i="16"/>
  <c r="J48" i="16"/>
  <c r="I48" i="16"/>
  <c r="F48" i="16"/>
  <c r="D48" i="16"/>
  <c r="C48" i="16"/>
  <c r="B48" i="16"/>
  <c r="P47" i="16"/>
  <c r="N47" i="16"/>
  <c r="K47" i="16"/>
  <c r="J47" i="16"/>
  <c r="I47" i="16"/>
  <c r="F47" i="16"/>
  <c r="D47" i="16"/>
  <c r="C47" i="16"/>
  <c r="B47" i="16"/>
  <c r="P46" i="16"/>
  <c r="N46" i="16"/>
  <c r="K46" i="16"/>
  <c r="J46" i="16"/>
  <c r="I46" i="16"/>
  <c r="F46" i="16"/>
  <c r="D46" i="16"/>
  <c r="C46" i="16"/>
  <c r="B46" i="16"/>
  <c r="P45" i="16"/>
  <c r="N45" i="16"/>
  <c r="K45" i="16"/>
  <c r="J45" i="16"/>
  <c r="I45" i="16"/>
  <c r="F45" i="16"/>
  <c r="D45" i="16"/>
  <c r="C45" i="16"/>
  <c r="B45" i="16"/>
  <c r="Q42" i="16"/>
  <c r="O42" i="16"/>
  <c r="O27" i="16"/>
  <c r="I27" i="16"/>
  <c r="O26" i="16"/>
  <c r="I26" i="16"/>
  <c r="O25" i="16"/>
  <c r="I25" i="16"/>
  <c r="R23" i="16"/>
  <c r="F23" i="16"/>
  <c r="F22" i="16"/>
  <c r="C22" i="16"/>
  <c r="R21" i="16"/>
  <c r="R20" i="16"/>
  <c r="F20" i="16"/>
  <c r="R19" i="16"/>
  <c r="F19" i="16"/>
  <c r="F18" i="16"/>
  <c r="R17" i="16"/>
  <c r="F17" i="16"/>
  <c r="R14" i="16"/>
  <c r="E12" i="16"/>
  <c r="AV10" i="16"/>
  <c r="AH10" i="16"/>
  <c r="R10" i="16"/>
  <c r="AX9" i="16"/>
  <c r="AV9" i="16"/>
  <c r="AH9" i="16"/>
  <c r="AX8" i="16"/>
  <c r="AV8" i="16"/>
  <c r="AH8" i="16"/>
  <c r="X8" i="16"/>
  <c r="AX7" i="16"/>
  <c r="AV7" i="16"/>
  <c r="AH7" i="16"/>
  <c r="X7" i="16"/>
  <c r="AX6" i="16"/>
  <c r="AV6" i="16"/>
  <c r="AH6" i="16"/>
  <c r="AX5" i="16"/>
  <c r="AV5" i="16"/>
  <c r="AH5" i="16"/>
  <c r="AX4" i="16"/>
  <c r="AV4" i="16"/>
  <c r="AH4" i="16"/>
  <c r="O3" i="16"/>
  <c r="T40" i="15"/>
  <c r="S40" i="15"/>
  <c r="R40" i="15"/>
  <c r="Q40" i="15"/>
  <c r="T39" i="15"/>
  <c r="S39" i="15"/>
  <c r="R39" i="15"/>
  <c r="Q39" i="15"/>
  <c r="T38" i="15"/>
  <c r="S38" i="15"/>
  <c r="R38" i="15"/>
  <c r="Q38" i="15"/>
  <c r="T37" i="15"/>
  <c r="S37" i="15"/>
  <c r="R37" i="15"/>
  <c r="Q37" i="15"/>
  <c r="T36" i="15"/>
  <c r="S36" i="15"/>
  <c r="R36" i="15"/>
  <c r="Q36" i="15"/>
  <c r="T35" i="15"/>
  <c r="S35" i="15"/>
  <c r="R35" i="15"/>
  <c r="Q35" i="15"/>
  <c r="T34" i="15"/>
  <c r="S34" i="15"/>
  <c r="R34" i="15"/>
  <c r="Q34" i="15"/>
  <c r="T33" i="15"/>
  <c r="S33" i="15"/>
  <c r="R33" i="15"/>
  <c r="Q33" i="15"/>
  <c r="T32" i="15"/>
  <c r="S32" i="15"/>
  <c r="R32" i="15"/>
  <c r="Q32" i="15"/>
  <c r="T31" i="15"/>
  <c r="S31" i="15"/>
  <c r="R31" i="15"/>
  <c r="Q31" i="15"/>
  <c r="T30" i="15"/>
  <c r="S30" i="15"/>
  <c r="R30" i="15"/>
  <c r="Q30" i="15"/>
  <c r="T29" i="15"/>
  <c r="S29" i="15"/>
  <c r="R29" i="15"/>
  <c r="Q29" i="15"/>
  <c r="T28" i="15"/>
  <c r="S28" i="15"/>
  <c r="R28" i="15"/>
  <c r="Q28" i="15"/>
  <c r="T27" i="15"/>
  <c r="S27" i="15"/>
  <c r="R27" i="15"/>
  <c r="Q27" i="15"/>
  <c r="T26" i="15"/>
  <c r="S26" i="15"/>
  <c r="R26" i="15"/>
  <c r="Q26" i="15"/>
  <c r="T25" i="15"/>
  <c r="S25" i="15"/>
  <c r="R25" i="15"/>
  <c r="Q25" i="15"/>
  <c r="T24" i="15"/>
  <c r="S24" i="15"/>
  <c r="R24" i="15"/>
  <c r="Q24" i="15"/>
  <c r="T23" i="15"/>
  <c r="S23" i="15"/>
  <c r="R23" i="15"/>
  <c r="Q23" i="15"/>
  <c r="T22" i="15"/>
  <c r="S22" i="15"/>
  <c r="R22" i="15"/>
  <c r="Q22" i="15"/>
  <c r="T21" i="15"/>
  <c r="S21" i="15"/>
  <c r="R21" i="15"/>
  <c r="Q21" i="15"/>
  <c r="T20" i="15"/>
  <c r="S20" i="15"/>
  <c r="R20" i="15"/>
  <c r="Q20" i="15"/>
  <c r="T19" i="15"/>
  <c r="S19" i="15"/>
  <c r="R19" i="15"/>
  <c r="Q19" i="15"/>
  <c r="T18" i="15"/>
  <c r="S18" i="15"/>
  <c r="R18" i="15"/>
  <c r="Q18" i="15"/>
  <c r="T17" i="15"/>
  <c r="S17" i="15"/>
  <c r="R17" i="15"/>
  <c r="Q17" i="15"/>
  <c r="T16" i="15"/>
  <c r="S16" i="15"/>
  <c r="R16" i="15"/>
  <c r="Q16" i="15"/>
  <c r="T15" i="15"/>
  <c r="S15" i="15"/>
  <c r="R15" i="15"/>
  <c r="Q15" i="15"/>
  <c r="T14" i="15"/>
  <c r="S14" i="15"/>
  <c r="R14" i="15"/>
  <c r="Q14" i="15"/>
  <c r="T13" i="15"/>
  <c r="S13" i="15"/>
  <c r="R13" i="15"/>
  <c r="Q13" i="15"/>
  <c r="T12" i="15"/>
  <c r="S12" i="15"/>
  <c r="R12" i="15"/>
  <c r="Q12" i="15"/>
  <c r="T11" i="15"/>
  <c r="S11" i="15"/>
  <c r="R11" i="15"/>
  <c r="Q11" i="15"/>
  <c r="T10" i="15"/>
  <c r="S10" i="15"/>
  <c r="R10" i="15"/>
  <c r="Q10" i="15"/>
  <c r="T9" i="15"/>
  <c r="S9" i="15"/>
  <c r="R9" i="15"/>
  <c r="Q9" i="15"/>
  <c r="T8" i="15"/>
  <c r="S8" i="15"/>
  <c r="R8" i="15"/>
  <c r="Q8" i="15"/>
  <c r="T7" i="15"/>
  <c r="S7" i="15"/>
  <c r="R7" i="15"/>
  <c r="Q7" i="15"/>
  <c r="T6" i="15"/>
  <c r="S6" i="15"/>
  <c r="R6" i="15"/>
  <c r="Q6" i="15"/>
  <c r="T5" i="15"/>
  <c r="S5" i="15"/>
  <c r="R5" i="15"/>
  <c r="Q5" i="15"/>
  <c r="T4" i="15"/>
  <c r="S4" i="15"/>
  <c r="R4" i="15"/>
  <c r="Q4" i="15"/>
  <c r="T3" i="15"/>
  <c r="S3" i="15"/>
  <c r="R3" i="15"/>
  <c r="Q3" i="15"/>
  <c r="T2" i="15"/>
  <c r="S2" i="15"/>
  <c r="R2" i="15"/>
  <c r="Q2" i="15"/>
  <c r="K336" i="20"/>
  <c r="K264" i="20"/>
  <c r="K192" i="20"/>
  <c r="K120" i="20"/>
  <c r="J342" i="20"/>
  <c r="J270" i="20"/>
  <c r="J198" i="20"/>
  <c r="J126" i="20"/>
  <c r="K319" i="20"/>
  <c r="K247" i="20"/>
  <c r="J325" i="20"/>
  <c r="J253" i="20"/>
  <c r="J181" i="20"/>
  <c r="K320" i="20"/>
  <c r="K248" i="20"/>
  <c r="K176" i="20"/>
  <c r="K104" i="20"/>
  <c r="J338" i="20"/>
  <c r="J266" i="20"/>
  <c r="J194" i="20"/>
  <c r="J122" i="20"/>
  <c r="J50" i="20"/>
  <c r="K279" i="20"/>
  <c r="K207" i="20"/>
  <c r="K135" i="20"/>
  <c r="K63" i="20"/>
  <c r="J291" i="20"/>
  <c r="K280" i="20"/>
  <c r="K208" i="20"/>
  <c r="K136" i="20"/>
  <c r="K64" i="20"/>
  <c r="J287" i="20"/>
  <c r="J215" i="20"/>
  <c r="J143" i="20"/>
  <c r="J71" i="20"/>
  <c r="J85" i="20"/>
  <c r="K257" i="20"/>
  <c r="K127" i="20"/>
  <c r="K299" i="20"/>
  <c r="K53" i="20"/>
  <c r="J130" i="20"/>
  <c r="L39" i="13"/>
  <c r="L27" i="13"/>
  <c r="L15" i="13"/>
  <c r="L3" i="13"/>
  <c r="J141" i="20"/>
  <c r="J286" i="20"/>
  <c r="J75" i="20"/>
  <c r="K193" i="20"/>
  <c r="K48" i="20"/>
  <c r="K131" i="20"/>
  <c r="J165" i="20"/>
  <c r="K85" i="20"/>
  <c r="J58" i="20"/>
  <c r="K137" i="20"/>
  <c r="K181" i="20"/>
  <c r="J61" i="20"/>
  <c r="G49" i="16"/>
  <c r="K55" i="20"/>
  <c r="J244" i="20"/>
  <c r="K101" i="20"/>
  <c r="G45" i="16"/>
  <c r="J196" i="20"/>
  <c r="G54" i="16"/>
  <c r="K325" i="20"/>
  <c r="J56" i="20"/>
  <c r="J221" i="20"/>
  <c r="L40" i="13"/>
  <c r="J54" i="20"/>
  <c r="K73" i="20"/>
  <c r="K330" i="20"/>
  <c r="K258" i="20"/>
  <c r="K186" i="20"/>
  <c r="K114" i="20"/>
  <c r="J336" i="20"/>
  <c r="J264" i="20"/>
  <c r="J192" i="20"/>
  <c r="J120" i="20"/>
  <c r="K313" i="20"/>
  <c r="K241" i="20"/>
  <c r="J319" i="20"/>
  <c r="J247" i="20"/>
  <c r="J175" i="20"/>
  <c r="K314" i="20"/>
  <c r="K242" i="20"/>
  <c r="K170" i="20"/>
  <c r="K98" i="20"/>
  <c r="J332" i="20"/>
  <c r="J260" i="20"/>
  <c r="J188" i="20"/>
  <c r="J116" i="20"/>
  <c r="J44" i="20"/>
  <c r="K273" i="20"/>
  <c r="K201" i="20"/>
  <c r="K129" i="20"/>
  <c r="K57" i="20"/>
  <c r="J285" i="20"/>
  <c r="K274" i="20"/>
  <c r="K202" i="20"/>
  <c r="K130" i="20"/>
  <c r="K58" i="20"/>
  <c r="J281" i="20"/>
  <c r="J209" i="20"/>
  <c r="J137" i="20"/>
  <c r="J65" i="20"/>
  <c r="J46" i="20"/>
  <c r="K245" i="20"/>
  <c r="J124" i="20"/>
  <c r="K281" i="20"/>
  <c r="K34" i="20"/>
  <c r="K119" i="20"/>
  <c r="L38" i="13"/>
  <c r="L26" i="13"/>
  <c r="L14" i="13"/>
  <c r="G421" i="16"/>
  <c r="J133" i="20"/>
  <c r="J190" i="20"/>
  <c r="J69" i="20"/>
  <c r="K175" i="20"/>
  <c r="K36" i="20"/>
  <c r="K109" i="20"/>
  <c r="J147" i="20"/>
  <c r="J82" i="20"/>
  <c r="J49" i="20"/>
  <c r="J112" i="20"/>
  <c r="K79" i="20"/>
  <c r="J52" i="20"/>
  <c r="G56" i="16"/>
  <c r="J37" i="20"/>
  <c r="G58" i="16"/>
  <c r="J178" i="20"/>
  <c r="K67" i="20"/>
  <c r="K49" i="20"/>
  <c r="J38" i="20"/>
  <c r="J25" i="20"/>
  <c r="G63" i="16"/>
  <c r="J31" i="20"/>
  <c r="J115" i="20"/>
  <c r="K326" i="20"/>
  <c r="J297" i="20"/>
  <c r="J77" i="20"/>
  <c r="L4" i="13"/>
  <c r="M4" i="13" s="1"/>
  <c r="K191" i="20"/>
  <c r="K324" i="20"/>
  <c r="K252" i="20"/>
  <c r="K180" i="20"/>
  <c r="K108" i="20"/>
  <c r="J330" i="20"/>
  <c r="J258" i="20"/>
  <c r="J186" i="20"/>
  <c r="J114" i="20"/>
  <c r="K307" i="20"/>
  <c r="K235" i="20"/>
  <c r="J313" i="20"/>
  <c r="J241" i="20"/>
  <c r="J169" i="20"/>
  <c r="K308" i="20"/>
  <c r="K236" i="20"/>
  <c r="K164" i="20"/>
  <c r="K92" i="20"/>
  <c r="J326" i="20"/>
  <c r="J254" i="20"/>
  <c r="J182" i="20"/>
  <c r="J110" i="20"/>
  <c r="K339" i="20"/>
  <c r="K267" i="20"/>
  <c r="K195" i="20"/>
  <c r="K123" i="20"/>
  <c r="K51" i="20"/>
  <c r="K340" i="20"/>
  <c r="K268" i="20"/>
  <c r="K196" i="20"/>
  <c r="K124" i="20"/>
  <c r="K52" i="20"/>
  <c r="J275" i="20"/>
  <c r="J203" i="20"/>
  <c r="J131" i="20"/>
  <c r="J59" i="20"/>
  <c r="K43" i="20"/>
  <c r="K233" i="20"/>
  <c r="K113" i="20"/>
  <c r="K187" i="20"/>
  <c r="K28" i="20"/>
  <c r="K97" i="20"/>
  <c r="L37" i="13"/>
  <c r="L25" i="13"/>
  <c r="L13" i="13"/>
  <c r="J279" i="20"/>
  <c r="J111" i="20"/>
  <c r="K185" i="20"/>
  <c r="J63" i="20"/>
  <c r="K157" i="20"/>
  <c r="K30" i="20"/>
  <c r="J106" i="20"/>
  <c r="J123" i="20"/>
  <c r="K46" i="20"/>
  <c r="K38" i="20"/>
  <c r="G57" i="16"/>
  <c r="K61" i="20"/>
  <c r="K32" i="20"/>
  <c r="J268" i="20"/>
  <c r="G406" i="16"/>
  <c r="G46" i="16"/>
  <c r="J42" i="20"/>
  <c r="K95" i="20"/>
  <c r="G420" i="16"/>
  <c r="G415" i="16"/>
  <c r="K198" i="20"/>
  <c r="J128" i="20"/>
  <c r="J149" i="20"/>
  <c r="L16" i="13"/>
  <c r="K107" i="20"/>
  <c r="K318" i="20"/>
  <c r="K246" i="20"/>
  <c r="K174" i="20"/>
  <c r="K102" i="20"/>
  <c r="J324" i="20"/>
  <c r="J252" i="20"/>
  <c r="J180" i="20"/>
  <c r="J108" i="20"/>
  <c r="K301" i="20"/>
  <c r="K229" i="20"/>
  <c r="J307" i="20"/>
  <c r="J235" i="20"/>
  <c r="J163" i="20"/>
  <c r="K302" i="20"/>
  <c r="K230" i="20"/>
  <c r="K158" i="20"/>
  <c r="K86" i="20"/>
  <c r="J320" i="20"/>
  <c r="J248" i="20"/>
  <c r="J176" i="20"/>
  <c r="J104" i="20"/>
  <c r="K333" i="20"/>
  <c r="K261" i="20"/>
  <c r="K189" i="20"/>
  <c r="K117" i="20"/>
  <c r="K45" i="20"/>
  <c r="K334" i="20"/>
  <c r="K262" i="20"/>
  <c r="K190" i="20"/>
  <c r="K118" i="20"/>
  <c r="J341" i="20"/>
  <c r="J269" i="20"/>
  <c r="J197" i="20"/>
  <c r="J125" i="20"/>
  <c r="J53" i="20"/>
  <c r="K39" i="20"/>
  <c r="K221" i="20"/>
  <c r="K91" i="20"/>
  <c r="K169" i="20"/>
  <c r="K22" i="20"/>
  <c r="J94" i="20"/>
  <c r="L36" i="13"/>
  <c r="L24" i="13"/>
  <c r="L12" i="13"/>
  <c r="J267" i="20"/>
  <c r="J97" i="20"/>
  <c r="J172" i="20"/>
  <c r="J57" i="20"/>
  <c r="K139" i="20"/>
  <c r="K24" i="20"/>
  <c r="J109" i="20"/>
  <c r="K20" i="20"/>
  <c r="G55" i="16"/>
  <c r="J259" i="20"/>
  <c r="K141" i="20"/>
  <c r="J99" i="20"/>
  <c r="K89" i="20"/>
  <c r="K312" i="20"/>
  <c r="K240" i="20"/>
  <c r="K168" i="20"/>
  <c r="K96" i="20"/>
  <c r="J318" i="20"/>
  <c r="J246" i="20"/>
  <c r="J174" i="20"/>
  <c r="J102" i="20"/>
  <c r="K295" i="20"/>
  <c r="K223" i="20"/>
  <c r="J301" i="20"/>
  <c r="J229" i="20"/>
  <c r="J157" i="20"/>
  <c r="K296" i="20"/>
  <c r="K224" i="20"/>
  <c r="K152" i="20"/>
  <c r="K80" i="20"/>
  <c r="J314" i="20"/>
  <c r="J242" i="20"/>
  <c r="J170" i="20"/>
  <c r="J98" i="20"/>
  <c r="K327" i="20"/>
  <c r="K255" i="20"/>
  <c r="K183" i="20"/>
  <c r="K111" i="20"/>
  <c r="J339" i="20"/>
  <c r="K328" i="20"/>
  <c r="K256" i="20"/>
  <c r="K184" i="20"/>
  <c r="K112" i="20"/>
  <c r="J335" i="20"/>
  <c r="J263" i="20"/>
  <c r="J191" i="20"/>
  <c r="J119" i="20"/>
  <c r="J47" i="20"/>
  <c r="K33" i="20"/>
  <c r="K209" i="20"/>
  <c r="J88" i="20"/>
  <c r="K151" i="20"/>
  <c r="J274" i="20"/>
  <c r="K83" i="20"/>
  <c r="L35" i="13"/>
  <c r="L23" i="13"/>
  <c r="L11" i="13"/>
  <c r="M11" i="13" s="1"/>
  <c r="J255" i="20"/>
  <c r="J40" i="20"/>
  <c r="K167" i="20"/>
  <c r="J51" i="20"/>
  <c r="J117" i="20"/>
  <c r="G412" i="16"/>
  <c r="J48" i="20"/>
  <c r="J87" i="20"/>
  <c r="J32" i="20"/>
  <c r="M12" i="13"/>
  <c r="J220" i="20"/>
  <c r="G410" i="16"/>
  <c r="G413" i="16"/>
  <c r="J142" i="20"/>
  <c r="G51" i="16"/>
  <c r="K341" i="20"/>
  <c r="J316" i="20"/>
  <c r="K254" i="20"/>
  <c r="K306" i="20"/>
  <c r="K234" i="20"/>
  <c r="K162" i="20"/>
  <c r="K90" i="20"/>
  <c r="J312" i="20"/>
  <c r="J240" i="20"/>
  <c r="J168" i="20"/>
  <c r="J96" i="20"/>
  <c r="K289" i="20"/>
  <c r="K217" i="20"/>
  <c r="J295" i="20"/>
  <c r="J223" i="20"/>
  <c r="J151" i="20"/>
  <c r="K290" i="20"/>
  <c r="K218" i="20"/>
  <c r="K146" i="20"/>
  <c r="K74" i="20"/>
  <c r="J308" i="20"/>
  <c r="J236" i="20"/>
  <c r="J164" i="20"/>
  <c r="J92" i="20"/>
  <c r="K321" i="20"/>
  <c r="K249" i="20"/>
  <c r="K177" i="20"/>
  <c r="K105" i="20"/>
  <c r="J333" i="20"/>
  <c r="K322" i="20"/>
  <c r="K250" i="20"/>
  <c r="K178" i="20"/>
  <c r="K106" i="20"/>
  <c r="J329" i="20"/>
  <c r="J257" i="20"/>
  <c r="J185" i="20"/>
  <c r="J113" i="20"/>
  <c r="J41" i="20"/>
  <c r="K27" i="20"/>
  <c r="K197" i="20"/>
  <c r="J43" i="20"/>
  <c r="J127" i="20"/>
  <c r="J262" i="20"/>
  <c r="K47" i="20"/>
  <c r="L34" i="13"/>
  <c r="L22" i="13"/>
  <c r="L10" i="13"/>
  <c r="M10" i="13" s="1"/>
  <c r="J243" i="20"/>
  <c r="K35" i="20"/>
  <c r="J154" i="20"/>
  <c r="J35" i="20"/>
  <c r="J103" i="20"/>
  <c r="K275" i="20"/>
  <c r="J45" i="20"/>
  <c r="K37" i="20"/>
  <c r="J26" i="20"/>
  <c r="J160" i="20"/>
  <c r="G59" i="16"/>
  <c r="K287" i="20"/>
  <c r="K253" i="20"/>
  <c r="K69" i="20"/>
  <c r="K317" i="20"/>
  <c r="J67" i="20"/>
  <c r="K300" i="20"/>
  <c r="K228" i="20"/>
  <c r="K156" i="20"/>
  <c r="K84" i="20"/>
  <c r="J306" i="20"/>
  <c r="J234" i="20"/>
  <c r="J162" i="20"/>
  <c r="J90" i="20"/>
  <c r="K283" i="20"/>
  <c r="K211" i="20"/>
  <c r="J289" i="20"/>
  <c r="J217" i="20"/>
  <c r="J145" i="20"/>
  <c r="K284" i="20"/>
  <c r="K212" i="20"/>
  <c r="K140" i="20"/>
  <c r="K68" i="20"/>
  <c r="J302" i="20"/>
  <c r="J230" i="20"/>
  <c r="J158" i="20"/>
  <c r="J86" i="20"/>
  <c r="K315" i="20"/>
  <c r="K243" i="20"/>
  <c r="K171" i="20"/>
  <c r="K99" i="20"/>
  <c r="J327" i="20"/>
  <c r="K316" i="20"/>
  <c r="K244" i="20"/>
  <c r="K172" i="20"/>
  <c r="K100" i="20"/>
  <c r="J323" i="20"/>
  <c r="J251" i="20"/>
  <c r="J179" i="20"/>
  <c r="J107" i="20"/>
  <c r="J189" i="20"/>
  <c r="K21" i="20"/>
  <c r="J184" i="20"/>
  <c r="J39" i="20"/>
  <c r="J105" i="20"/>
  <c r="J250" i="20"/>
  <c r="K40" i="20"/>
  <c r="L33" i="13"/>
  <c r="L21" i="13"/>
  <c r="L9" i="13"/>
  <c r="J231" i="20"/>
  <c r="K29" i="20"/>
  <c r="K149" i="20"/>
  <c r="J29" i="20"/>
  <c r="J81" i="20"/>
  <c r="K263" i="20"/>
  <c r="K41" i="20"/>
  <c r="K31" i="20"/>
  <c r="J20" i="20"/>
  <c r="G407" i="16"/>
  <c r="J129" i="20"/>
  <c r="G47" i="16"/>
  <c r="K305" i="20"/>
  <c r="M9" i="13"/>
  <c r="J256" i="20"/>
  <c r="J213" i="20"/>
  <c r="G409" i="16"/>
  <c r="J204" i="20"/>
  <c r="J272" i="20"/>
  <c r="K214" i="20"/>
  <c r="K59" i="20"/>
  <c r="K293" i="20"/>
  <c r="G61" i="16"/>
  <c r="K294" i="20"/>
  <c r="K222" i="20"/>
  <c r="K150" i="20"/>
  <c r="K78" i="20"/>
  <c r="J300" i="20"/>
  <c r="J228" i="20"/>
  <c r="J156" i="20"/>
  <c r="J84" i="20"/>
  <c r="K277" i="20"/>
  <c r="K205" i="20"/>
  <c r="J283" i="20"/>
  <c r="J211" i="20"/>
  <c r="J139" i="20"/>
  <c r="K278" i="20"/>
  <c r="K206" i="20"/>
  <c r="K134" i="20"/>
  <c r="K62" i="20"/>
  <c r="J296" i="20"/>
  <c r="J224" i="20"/>
  <c r="J152" i="20"/>
  <c r="J80" i="20"/>
  <c r="K309" i="20"/>
  <c r="K237" i="20"/>
  <c r="K165" i="20"/>
  <c r="K93" i="20"/>
  <c r="J321" i="20"/>
  <c r="K310" i="20"/>
  <c r="K238" i="20"/>
  <c r="K166" i="20"/>
  <c r="K94" i="20"/>
  <c r="J317" i="20"/>
  <c r="J245" i="20"/>
  <c r="J173" i="20"/>
  <c r="J101" i="20"/>
  <c r="J171" i="20"/>
  <c r="G418" i="16"/>
  <c r="K179" i="20"/>
  <c r="J33" i="20"/>
  <c r="J91" i="20"/>
  <c r="J238" i="20"/>
  <c r="J34" i="20"/>
  <c r="L32" i="13"/>
  <c r="L20" i="13"/>
  <c r="L8" i="13"/>
  <c r="M8" i="13" s="1"/>
  <c r="J219" i="20"/>
  <c r="K23" i="20"/>
  <c r="J136" i="20"/>
  <c r="J23" i="20"/>
  <c r="J78" i="20"/>
  <c r="K251" i="20"/>
  <c r="J36" i="20"/>
  <c r="K25" i="20"/>
  <c r="J298" i="20"/>
  <c r="G62" i="16"/>
  <c r="M13" i="13"/>
  <c r="J334" i="20"/>
  <c r="J237" i="20"/>
  <c r="M3" i="13"/>
  <c r="J73" i="20"/>
  <c r="K155" i="20"/>
  <c r="G60" i="16"/>
  <c r="K126" i="20"/>
  <c r="K182" i="20"/>
  <c r="K286" i="20"/>
  <c r="K133" i="20"/>
  <c r="K203" i="20"/>
  <c r="K145" i="20"/>
  <c r="K288" i="20"/>
  <c r="K216" i="20"/>
  <c r="K144" i="20"/>
  <c r="K72" i="20"/>
  <c r="J294" i="20"/>
  <c r="J222" i="20"/>
  <c r="J150" i="20"/>
  <c r="K343" i="20"/>
  <c r="K271" i="20"/>
  <c r="K199" i="20"/>
  <c r="J277" i="20"/>
  <c r="J205" i="20"/>
  <c r="K344" i="20"/>
  <c r="K272" i="20"/>
  <c r="K200" i="20"/>
  <c r="K128" i="20"/>
  <c r="K56" i="20"/>
  <c r="J290" i="20"/>
  <c r="J218" i="20"/>
  <c r="J146" i="20"/>
  <c r="J74" i="20"/>
  <c r="K303" i="20"/>
  <c r="K231" i="20"/>
  <c r="K159" i="20"/>
  <c r="K87" i="20"/>
  <c r="J315" i="20"/>
  <c r="K304" i="20"/>
  <c r="K232" i="20"/>
  <c r="K160" i="20"/>
  <c r="K88" i="20"/>
  <c r="J311" i="20"/>
  <c r="J239" i="20"/>
  <c r="J167" i="20"/>
  <c r="J95" i="20"/>
  <c r="J153" i="20"/>
  <c r="J328" i="20"/>
  <c r="J166" i="20"/>
  <c r="J27" i="20"/>
  <c r="K77" i="20"/>
  <c r="J226" i="20"/>
  <c r="J28" i="20"/>
  <c r="L31" i="13"/>
  <c r="L19" i="13"/>
  <c r="L7" i="13"/>
  <c r="J207" i="20"/>
  <c r="G414" i="16"/>
  <c r="K125" i="20"/>
  <c r="G419" i="16"/>
  <c r="J72" i="20"/>
  <c r="K239" i="20"/>
  <c r="J30" i="20"/>
  <c r="G422" i="16"/>
  <c r="J232" i="20"/>
  <c r="G50" i="16"/>
  <c r="M7" i="13"/>
  <c r="J280" i="20"/>
  <c r="K173" i="20"/>
  <c r="G416" i="16"/>
  <c r="J64" i="20"/>
  <c r="K42" i="20"/>
  <c r="G48" i="16"/>
  <c r="K54" i="20"/>
  <c r="J200" i="20"/>
  <c r="J293" i="20"/>
  <c r="L28" i="13"/>
  <c r="J183" i="20"/>
  <c r="G53" i="16"/>
  <c r="K282" i="20"/>
  <c r="K210" i="20"/>
  <c r="K138" i="20"/>
  <c r="K66" i="20"/>
  <c r="J288" i="20"/>
  <c r="J216" i="20"/>
  <c r="J144" i="20"/>
  <c r="K337" i="20"/>
  <c r="K265" i="20"/>
  <c r="J343" i="20"/>
  <c r="J271" i="20"/>
  <c r="J199" i="20"/>
  <c r="K338" i="20"/>
  <c r="K266" i="20"/>
  <c r="K194" i="20"/>
  <c r="K122" i="20"/>
  <c r="K50" i="20"/>
  <c r="J284" i="20"/>
  <c r="J212" i="20"/>
  <c r="J140" i="20"/>
  <c r="J68" i="20"/>
  <c r="K297" i="20"/>
  <c r="K225" i="20"/>
  <c r="K153" i="20"/>
  <c r="K81" i="20"/>
  <c r="J309" i="20"/>
  <c r="K298" i="20"/>
  <c r="K226" i="20"/>
  <c r="K154" i="20"/>
  <c r="K82" i="20"/>
  <c r="J305" i="20"/>
  <c r="J233" i="20"/>
  <c r="J161" i="20"/>
  <c r="J89" i="20"/>
  <c r="J135" i="20"/>
  <c r="J310" i="20"/>
  <c r="K161" i="20"/>
  <c r="J21" i="20"/>
  <c r="K71" i="20"/>
  <c r="J214" i="20"/>
  <c r="J22" i="20"/>
  <c r="L30" i="13"/>
  <c r="L18" i="13"/>
  <c r="L6" i="13"/>
  <c r="M6" i="13" s="1"/>
  <c r="J195" i="20"/>
  <c r="J340" i="20"/>
  <c r="K103" i="20"/>
  <c r="K329" i="20"/>
  <c r="J66" i="20"/>
  <c r="K227" i="20"/>
  <c r="J24" i="20"/>
  <c r="K121" i="20"/>
  <c r="J93" i="20"/>
  <c r="K323" i="20"/>
  <c r="G405" i="16"/>
  <c r="J208" i="20"/>
  <c r="K115" i="20"/>
  <c r="J225" i="20"/>
  <c r="J55" i="20"/>
  <c r="G411" i="16"/>
  <c r="J273" i="20"/>
  <c r="K342" i="20"/>
  <c r="J276" i="20"/>
  <c r="J331" i="20"/>
  <c r="K110" i="20"/>
  <c r="K213" i="20"/>
  <c r="K70" i="20"/>
  <c r="K269" i="20"/>
  <c r="J159" i="20"/>
  <c r="J249" i="20"/>
  <c r="K276" i="20"/>
  <c r="K204" i="20"/>
  <c r="K132" i="20"/>
  <c r="K60" i="20"/>
  <c r="J282" i="20"/>
  <c r="J210" i="20"/>
  <c r="J138" i="20"/>
  <c r="K331" i="20"/>
  <c r="K259" i="20"/>
  <c r="J337" i="20"/>
  <c r="J265" i="20"/>
  <c r="J193" i="20"/>
  <c r="K332" i="20"/>
  <c r="K260" i="20"/>
  <c r="K188" i="20"/>
  <c r="K116" i="20"/>
  <c r="K44" i="20"/>
  <c r="J278" i="20"/>
  <c r="J206" i="20"/>
  <c r="J134" i="20"/>
  <c r="J62" i="20"/>
  <c r="K291" i="20"/>
  <c r="K219" i="20"/>
  <c r="K147" i="20"/>
  <c r="K75" i="20"/>
  <c r="J303" i="20"/>
  <c r="K292" i="20"/>
  <c r="K220" i="20"/>
  <c r="K148" i="20"/>
  <c r="K76" i="20"/>
  <c r="J299" i="20"/>
  <c r="J227" i="20"/>
  <c r="J155" i="20"/>
  <c r="J83" i="20"/>
  <c r="J121" i="20"/>
  <c r="J292" i="20"/>
  <c r="J148" i="20"/>
  <c r="K335" i="20"/>
  <c r="K65" i="20"/>
  <c r="J202" i="20"/>
  <c r="L41" i="13"/>
  <c r="L29" i="13"/>
  <c r="L17" i="13"/>
  <c r="L5" i="13"/>
  <c r="M5" i="13" s="1"/>
  <c r="J177" i="20"/>
  <c r="J322" i="20"/>
  <c r="J100" i="20"/>
  <c r="K311" i="20"/>
  <c r="J60" i="20"/>
  <c r="K215" i="20"/>
  <c r="G417" i="16"/>
  <c r="J118" i="20"/>
  <c r="J76" i="20"/>
  <c r="J261" i="20"/>
  <c r="G52" i="16"/>
  <c r="J79" i="20"/>
  <c r="G408" i="16"/>
  <c r="K163" i="20"/>
  <c r="K26" i="20"/>
  <c r="G404" i="16"/>
  <c r="J201" i="20"/>
  <c r="K270" i="20"/>
  <c r="J132" i="20"/>
  <c r="J187" i="20"/>
  <c r="J344" i="20"/>
  <c r="K285" i="20"/>
  <c r="K142" i="20"/>
  <c r="K143" i="20"/>
  <c r="J304" i="20"/>
  <c r="J70" i="20"/>
  <c r="L49" i="20" l="1"/>
  <c r="M49" i="20" s="1"/>
  <c r="L67" i="20"/>
  <c r="M67" i="20" s="1"/>
  <c r="L101" i="20"/>
  <c r="M101" i="20" s="1"/>
  <c r="L145" i="20"/>
  <c r="M145" i="20" s="1"/>
  <c r="G207" i="16"/>
  <c r="H48" i="16"/>
  <c r="R419" i="16"/>
  <c r="P419" i="16"/>
  <c r="G219" i="16"/>
  <c r="P60" i="16"/>
  <c r="H60" i="16"/>
  <c r="R60" i="16"/>
  <c r="N5" i="13"/>
  <c r="N11" i="13"/>
  <c r="R412" i="16"/>
  <c r="P53" i="16"/>
  <c r="G212" i="16"/>
  <c r="H53" i="16"/>
  <c r="R53" i="16"/>
  <c r="P412" i="16"/>
  <c r="L42" i="20"/>
  <c r="M42" i="20" s="1"/>
  <c r="L155" i="20"/>
  <c r="M155" i="20" s="1"/>
  <c r="L287" i="20"/>
  <c r="M287" i="20" s="1"/>
  <c r="L341" i="20"/>
  <c r="M341" i="20" s="1"/>
  <c r="R414" i="16"/>
  <c r="P414" i="16"/>
  <c r="G214" i="16"/>
  <c r="R55" i="16"/>
  <c r="P55" i="16"/>
  <c r="H55" i="16"/>
  <c r="G205" i="16"/>
  <c r="H46" i="16"/>
  <c r="R417" i="16"/>
  <c r="G217" i="16"/>
  <c r="H58" i="16"/>
  <c r="P417" i="16"/>
  <c r="R58" i="16"/>
  <c r="P58" i="16"/>
  <c r="N4" i="13"/>
  <c r="N10" i="13"/>
  <c r="L26" i="20"/>
  <c r="M26" i="20" s="1"/>
  <c r="G210" i="16"/>
  <c r="R410" i="16"/>
  <c r="H51" i="16"/>
  <c r="P410" i="16"/>
  <c r="R51" i="16"/>
  <c r="P51" i="16"/>
  <c r="P422" i="16"/>
  <c r="G222" i="16"/>
  <c r="H63" i="16"/>
  <c r="R63" i="16"/>
  <c r="P63" i="16"/>
  <c r="R422" i="16"/>
  <c r="L55" i="20"/>
  <c r="M55" i="20" s="1"/>
  <c r="L73" i="20"/>
  <c r="M73" i="20" s="1"/>
  <c r="L163" i="20"/>
  <c r="M163" i="20" s="1"/>
  <c r="N3" i="13"/>
  <c r="N9" i="13"/>
  <c r="P415" i="16"/>
  <c r="R415" i="16"/>
  <c r="G215" i="16"/>
  <c r="H56" i="16"/>
  <c r="R56" i="16"/>
  <c r="P56" i="16"/>
  <c r="H49" i="16"/>
  <c r="G208" i="16"/>
  <c r="P420" i="16"/>
  <c r="R420" i="16"/>
  <c r="H61" i="16"/>
  <c r="R61" i="16"/>
  <c r="G220" i="16"/>
  <c r="P61" i="16"/>
  <c r="L115" i="20"/>
  <c r="M115" i="20" s="1"/>
  <c r="L173" i="20"/>
  <c r="M173" i="20" s="1"/>
  <c r="L305" i="20"/>
  <c r="M305" i="20" s="1"/>
  <c r="R413" i="16"/>
  <c r="H54" i="16"/>
  <c r="R54" i="16"/>
  <c r="G213" i="16"/>
  <c r="P54" i="16"/>
  <c r="P413" i="16"/>
  <c r="N8" i="13"/>
  <c r="L32" i="20"/>
  <c r="M32" i="20" s="1"/>
  <c r="H47" i="16"/>
  <c r="G206" i="16"/>
  <c r="R418" i="16"/>
  <c r="P418" i="16"/>
  <c r="H59" i="16"/>
  <c r="R59" i="16"/>
  <c r="P59" i="16"/>
  <c r="G218" i="16"/>
  <c r="L61" i="20"/>
  <c r="M61" i="20" s="1"/>
  <c r="L79" i="20"/>
  <c r="M79" i="20" s="1"/>
  <c r="L181" i="20"/>
  <c r="M181" i="20" s="1"/>
  <c r="P411" i="16"/>
  <c r="R411" i="16"/>
  <c r="H52" i="16"/>
  <c r="R52" i="16"/>
  <c r="P52" i="16"/>
  <c r="G211" i="16"/>
  <c r="N7" i="13"/>
  <c r="N13" i="13"/>
  <c r="H45" i="16"/>
  <c r="G204" i="16"/>
  <c r="R416" i="16"/>
  <c r="P416" i="16"/>
  <c r="H57" i="16"/>
  <c r="R57" i="16"/>
  <c r="P57" i="16"/>
  <c r="G216" i="16"/>
  <c r="L137" i="20"/>
  <c r="M137" i="20" s="1"/>
  <c r="L191" i="20"/>
  <c r="M191" i="20" s="1"/>
  <c r="L323" i="20"/>
  <c r="M323" i="20" s="1"/>
  <c r="H50" i="16"/>
  <c r="G209" i="16"/>
  <c r="R421" i="16"/>
  <c r="P421" i="16"/>
  <c r="R62" i="16"/>
  <c r="P62" i="16"/>
  <c r="G221" i="16"/>
  <c r="H62" i="16"/>
  <c r="N6" i="13"/>
  <c r="N12" i="13"/>
  <c r="L20" i="20"/>
  <c r="M20" i="20" s="1"/>
  <c r="L38" i="20"/>
  <c r="M38" i="20" s="1"/>
  <c r="L46" i="20"/>
  <c r="M46" i="20" s="1"/>
  <c r="L85" i="20"/>
  <c r="M85" i="20" s="1"/>
  <c r="L107" i="20"/>
  <c r="M107" i="20" s="1"/>
  <c r="L121" i="20"/>
  <c r="M121" i="20" s="1"/>
  <c r="L25" i="20"/>
  <c r="M25" i="20" s="1"/>
  <c r="L31" i="20"/>
  <c r="M31" i="20" s="1"/>
  <c r="L37" i="20"/>
  <c r="M37" i="20" s="1"/>
  <c r="L41" i="20"/>
  <c r="M41" i="20" s="1"/>
  <c r="L95" i="20"/>
  <c r="M95" i="20" s="1"/>
  <c r="L109" i="20"/>
  <c r="M109" i="20" s="1"/>
  <c r="L131" i="20"/>
  <c r="M131" i="20" s="1"/>
  <c r="L203" i="20"/>
  <c r="M203" i="20" s="1"/>
  <c r="L215" i="20"/>
  <c r="M215" i="20" s="1"/>
  <c r="L227" i="20"/>
  <c r="M227" i="20" s="1"/>
  <c r="L239" i="20"/>
  <c r="M239" i="20" s="1"/>
  <c r="L251" i="20"/>
  <c r="M251" i="20" s="1"/>
  <c r="L263" i="20"/>
  <c r="M263" i="20" s="1"/>
  <c r="L275" i="20"/>
  <c r="M275" i="20" s="1"/>
  <c r="L24" i="20"/>
  <c r="M24" i="20" s="1"/>
  <c r="L30" i="20"/>
  <c r="M30" i="20" s="1"/>
  <c r="L36" i="20"/>
  <c r="M36" i="20" s="1"/>
  <c r="L48" i="20"/>
  <c r="M48" i="20" s="1"/>
  <c r="L139" i="20"/>
  <c r="M139" i="20" s="1"/>
  <c r="L157" i="20"/>
  <c r="M157" i="20" s="1"/>
  <c r="L175" i="20"/>
  <c r="M175" i="20" s="1"/>
  <c r="L193" i="20"/>
  <c r="M193" i="20" s="1"/>
  <c r="L293" i="20"/>
  <c r="M293" i="20" s="1"/>
  <c r="L311" i="20"/>
  <c r="M311" i="20" s="1"/>
  <c r="L329" i="20"/>
  <c r="M329" i="20" s="1"/>
  <c r="L89" i="20"/>
  <c r="M89" i="20" s="1"/>
  <c r="L103" i="20"/>
  <c r="M103" i="20" s="1"/>
  <c r="L125" i="20"/>
  <c r="M125" i="20" s="1"/>
  <c r="L149" i="20"/>
  <c r="M149" i="20" s="1"/>
  <c r="L167" i="20"/>
  <c r="M167" i="20" s="1"/>
  <c r="L185" i="20"/>
  <c r="M185" i="20" s="1"/>
  <c r="L23" i="20"/>
  <c r="M23" i="20" s="1"/>
  <c r="L29" i="20"/>
  <c r="M29" i="20" s="1"/>
  <c r="L35" i="20"/>
  <c r="M35" i="20" s="1"/>
  <c r="L40" i="20"/>
  <c r="M40" i="20" s="1"/>
  <c r="L47" i="20"/>
  <c r="M47" i="20" s="1"/>
  <c r="L83" i="20"/>
  <c r="M83" i="20" s="1"/>
  <c r="L97" i="20"/>
  <c r="M97" i="20" s="1"/>
  <c r="L119" i="20"/>
  <c r="M119" i="20" s="1"/>
  <c r="L133" i="20"/>
  <c r="M133" i="20" s="1"/>
  <c r="L22" i="20"/>
  <c r="M22" i="20" s="1"/>
  <c r="L28" i="20"/>
  <c r="M28" i="20" s="1"/>
  <c r="L34" i="20"/>
  <c r="M34" i="20" s="1"/>
  <c r="L53" i="20"/>
  <c r="M53" i="20" s="1"/>
  <c r="L59" i="20"/>
  <c r="M59" i="20" s="1"/>
  <c r="L65" i="20"/>
  <c r="M65" i="20" s="1"/>
  <c r="L71" i="20"/>
  <c r="M71" i="20" s="1"/>
  <c r="L77" i="20"/>
  <c r="M77" i="20" s="1"/>
  <c r="L151" i="20"/>
  <c r="M151" i="20" s="1"/>
  <c r="L169" i="20"/>
  <c r="M169" i="20" s="1"/>
  <c r="L187" i="20"/>
  <c r="M187" i="20" s="1"/>
  <c r="L281" i="20"/>
  <c r="M281" i="20" s="1"/>
  <c r="L299" i="20"/>
  <c r="M299" i="20" s="1"/>
  <c r="L317" i="20"/>
  <c r="M317" i="20" s="1"/>
  <c r="L335" i="20"/>
  <c r="M335" i="20" s="1"/>
  <c r="L91" i="20"/>
  <c r="M91" i="20" s="1"/>
  <c r="L113" i="20"/>
  <c r="M113" i="20" s="1"/>
  <c r="L127" i="20"/>
  <c r="M127" i="20" s="1"/>
  <c r="L143" i="20"/>
  <c r="M143" i="20" s="1"/>
  <c r="L161" i="20"/>
  <c r="M161" i="20" s="1"/>
  <c r="L179" i="20"/>
  <c r="M179" i="20" s="1"/>
  <c r="L197" i="20"/>
  <c r="M197" i="20" s="1"/>
  <c r="L209" i="20"/>
  <c r="M209" i="20" s="1"/>
  <c r="L221" i="20"/>
  <c r="M221" i="20" s="1"/>
  <c r="L233" i="20"/>
  <c r="M233" i="20" s="1"/>
  <c r="L245" i="20"/>
  <c r="M245" i="20" s="1"/>
  <c r="L257" i="20"/>
  <c r="M257" i="20" s="1"/>
  <c r="L269" i="20"/>
  <c r="M269" i="20" s="1"/>
  <c r="L21" i="20"/>
  <c r="M21" i="20" s="1"/>
  <c r="L27" i="20"/>
  <c r="M27" i="20" s="1"/>
  <c r="L33" i="20"/>
  <c r="M33" i="20" s="1"/>
  <c r="L39" i="20"/>
  <c r="M39" i="20" s="1"/>
  <c r="L43" i="20"/>
  <c r="M43" i="20" s="1"/>
  <c r="L52" i="20"/>
  <c r="M52" i="20" s="1"/>
  <c r="L58" i="20"/>
  <c r="M58" i="20" s="1"/>
  <c r="L64" i="20"/>
  <c r="M64" i="20" s="1"/>
  <c r="L70" i="20"/>
  <c r="M70" i="20" s="1"/>
  <c r="L76" i="20"/>
  <c r="M76" i="20" s="1"/>
  <c r="L82" i="20"/>
  <c r="M82" i="20" s="1"/>
  <c r="L88" i="20"/>
  <c r="M88" i="20" s="1"/>
  <c r="L94" i="20"/>
  <c r="M94" i="20" s="1"/>
  <c r="L100" i="20"/>
  <c r="M100" i="20" s="1"/>
  <c r="L106" i="20"/>
  <c r="M106" i="20" s="1"/>
  <c r="L112" i="20"/>
  <c r="M112" i="20" s="1"/>
  <c r="L118" i="20"/>
  <c r="M118" i="20" s="1"/>
  <c r="L124" i="20"/>
  <c r="M124" i="20" s="1"/>
  <c r="L130" i="20"/>
  <c r="M130" i="20" s="1"/>
  <c r="L136" i="20"/>
  <c r="M136" i="20" s="1"/>
  <c r="L142" i="20"/>
  <c r="M142" i="20" s="1"/>
  <c r="L148" i="20"/>
  <c r="M148" i="20" s="1"/>
  <c r="L154" i="20"/>
  <c r="M154" i="20" s="1"/>
  <c r="L160" i="20"/>
  <c r="M160" i="20" s="1"/>
  <c r="L166" i="20"/>
  <c r="M166" i="20" s="1"/>
  <c r="L172" i="20"/>
  <c r="M172" i="20" s="1"/>
  <c r="L178" i="20"/>
  <c r="M178" i="20" s="1"/>
  <c r="L184" i="20"/>
  <c r="M184" i="20" s="1"/>
  <c r="L190" i="20"/>
  <c r="M190" i="20" s="1"/>
  <c r="L196" i="20"/>
  <c r="M196" i="20" s="1"/>
  <c r="L202" i="20"/>
  <c r="M202" i="20" s="1"/>
  <c r="L208" i="20"/>
  <c r="M208" i="20" s="1"/>
  <c r="L214" i="20"/>
  <c r="M214" i="20" s="1"/>
  <c r="L220" i="20"/>
  <c r="M220" i="20" s="1"/>
  <c r="L226" i="20"/>
  <c r="M226" i="20" s="1"/>
  <c r="L232" i="20"/>
  <c r="M232" i="20" s="1"/>
  <c r="L238" i="20"/>
  <c r="M238" i="20" s="1"/>
  <c r="L244" i="20"/>
  <c r="M244" i="20" s="1"/>
  <c r="L250" i="20"/>
  <c r="M250" i="20" s="1"/>
  <c r="L256" i="20"/>
  <c r="M256" i="20" s="1"/>
  <c r="L262" i="20"/>
  <c r="M262" i="20" s="1"/>
  <c r="L268" i="20"/>
  <c r="M268" i="20" s="1"/>
  <c r="L274" i="20"/>
  <c r="M274" i="20" s="1"/>
  <c r="L280" i="20"/>
  <c r="M280" i="20" s="1"/>
  <c r="L286" i="20"/>
  <c r="M286" i="20" s="1"/>
  <c r="L292" i="20"/>
  <c r="M292" i="20" s="1"/>
  <c r="L298" i="20"/>
  <c r="M298" i="20" s="1"/>
  <c r="L304" i="20"/>
  <c r="M304" i="20" s="1"/>
  <c r="L310" i="20"/>
  <c r="M310" i="20" s="1"/>
  <c r="L316" i="20"/>
  <c r="M316" i="20" s="1"/>
  <c r="L322" i="20"/>
  <c r="M322" i="20" s="1"/>
  <c r="L328" i="20"/>
  <c r="M328" i="20" s="1"/>
  <c r="L334" i="20"/>
  <c r="M334" i="20" s="1"/>
  <c r="L340" i="20"/>
  <c r="M340" i="20" s="1"/>
  <c r="L45" i="20"/>
  <c r="M45" i="20" s="1"/>
  <c r="L51" i="20"/>
  <c r="M51" i="20" s="1"/>
  <c r="L57" i="20"/>
  <c r="M57" i="20" s="1"/>
  <c r="L63" i="20"/>
  <c r="M63" i="20" s="1"/>
  <c r="L69" i="20"/>
  <c r="M69" i="20" s="1"/>
  <c r="L75" i="20"/>
  <c r="M75" i="20" s="1"/>
  <c r="L81" i="20"/>
  <c r="M81" i="20" s="1"/>
  <c r="L87" i="20"/>
  <c r="M87" i="20" s="1"/>
  <c r="L93" i="20"/>
  <c r="M93" i="20" s="1"/>
  <c r="L99" i="20"/>
  <c r="M99" i="20" s="1"/>
  <c r="L105" i="20"/>
  <c r="M105" i="20" s="1"/>
  <c r="L111" i="20"/>
  <c r="M111" i="20" s="1"/>
  <c r="L117" i="20"/>
  <c r="M117" i="20" s="1"/>
  <c r="L123" i="20"/>
  <c r="M123" i="20" s="1"/>
  <c r="L129" i="20"/>
  <c r="M129" i="20" s="1"/>
  <c r="L135" i="20"/>
  <c r="M135" i="20" s="1"/>
  <c r="L141" i="20"/>
  <c r="M141" i="20" s="1"/>
  <c r="L147" i="20"/>
  <c r="M147" i="20" s="1"/>
  <c r="L153" i="20"/>
  <c r="M153" i="20" s="1"/>
  <c r="L159" i="20"/>
  <c r="M159" i="20" s="1"/>
  <c r="L165" i="20"/>
  <c r="M165" i="20" s="1"/>
  <c r="L171" i="20"/>
  <c r="M171" i="20" s="1"/>
  <c r="L177" i="20"/>
  <c r="M177" i="20" s="1"/>
  <c r="L183" i="20"/>
  <c r="M183" i="20" s="1"/>
  <c r="L189" i="20"/>
  <c r="M189" i="20" s="1"/>
  <c r="L195" i="20"/>
  <c r="M195" i="20" s="1"/>
  <c r="L201" i="20"/>
  <c r="M201" i="20" s="1"/>
  <c r="L207" i="20"/>
  <c r="M207" i="20" s="1"/>
  <c r="L213" i="20"/>
  <c r="M213" i="20" s="1"/>
  <c r="L219" i="20"/>
  <c r="M219" i="20" s="1"/>
  <c r="L225" i="20"/>
  <c r="M225" i="20" s="1"/>
  <c r="L231" i="20"/>
  <c r="M231" i="20" s="1"/>
  <c r="L237" i="20"/>
  <c r="M237" i="20" s="1"/>
  <c r="L243" i="20"/>
  <c r="M243" i="20" s="1"/>
  <c r="L249" i="20"/>
  <c r="M249" i="20" s="1"/>
  <c r="L255" i="20"/>
  <c r="M255" i="20" s="1"/>
  <c r="L261" i="20"/>
  <c r="M261" i="20" s="1"/>
  <c r="L267" i="20"/>
  <c r="M267" i="20" s="1"/>
  <c r="L273" i="20"/>
  <c r="M273" i="20" s="1"/>
  <c r="L279" i="20"/>
  <c r="M279" i="20" s="1"/>
  <c r="L285" i="20"/>
  <c r="M285" i="20" s="1"/>
  <c r="L291" i="20"/>
  <c r="M291" i="20" s="1"/>
  <c r="L297" i="20"/>
  <c r="M297" i="20" s="1"/>
  <c r="L303" i="20"/>
  <c r="M303" i="20" s="1"/>
  <c r="L309" i="20"/>
  <c r="M309" i="20" s="1"/>
  <c r="L315" i="20"/>
  <c r="M315" i="20" s="1"/>
  <c r="L321" i="20"/>
  <c r="M321" i="20" s="1"/>
  <c r="L327" i="20"/>
  <c r="M327" i="20" s="1"/>
  <c r="L333" i="20"/>
  <c r="M333" i="20" s="1"/>
  <c r="L339" i="20"/>
  <c r="M339" i="20" s="1"/>
  <c r="L44" i="20"/>
  <c r="M44" i="20" s="1"/>
  <c r="L50" i="20"/>
  <c r="M50" i="20" s="1"/>
  <c r="L56" i="20"/>
  <c r="M56" i="20" s="1"/>
  <c r="L62" i="20"/>
  <c r="M62" i="20" s="1"/>
  <c r="L68" i="20"/>
  <c r="M68" i="20" s="1"/>
  <c r="L74" i="20"/>
  <c r="M74" i="20" s="1"/>
  <c r="L80" i="20"/>
  <c r="M80" i="20" s="1"/>
  <c r="L86" i="20"/>
  <c r="M86" i="20" s="1"/>
  <c r="L92" i="20"/>
  <c r="M92" i="20" s="1"/>
  <c r="L98" i="20"/>
  <c r="M98" i="20" s="1"/>
  <c r="L104" i="20"/>
  <c r="M104" i="20" s="1"/>
  <c r="L110" i="20"/>
  <c r="M110" i="20" s="1"/>
  <c r="L116" i="20"/>
  <c r="M116" i="20" s="1"/>
  <c r="L122" i="20"/>
  <c r="M122" i="20" s="1"/>
  <c r="L128" i="20"/>
  <c r="M128" i="20" s="1"/>
  <c r="L134" i="20"/>
  <c r="M134" i="20" s="1"/>
  <c r="L140" i="20"/>
  <c r="M140" i="20" s="1"/>
  <c r="L146" i="20"/>
  <c r="M146" i="20" s="1"/>
  <c r="L152" i="20"/>
  <c r="M152" i="20" s="1"/>
  <c r="L158" i="20"/>
  <c r="M158" i="20" s="1"/>
  <c r="L164" i="20"/>
  <c r="M164" i="20" s="1"/>
  <c r="L170" i="20"/>
  <c r="M170" i="20" s="1"/>
  <c r="L176" i="20"/>
  <c r="M176" i="20" s="1"/>
  <c r="L182" i="20"/>
  <c r="M182" i="20" s="1"/>
  <c r="L188" i="20"/>
  <c r="M188" i="20" s="1"/>
  <c r="L194" i="20"/>
  <c r="M194" i="20" s="1"/>
  <c r="L200" i="20"/>
  <c r="M200" i="20" s="1"/>
  <c r="L206" i="20"/>
  <c r="M206" i="20" s="1"/>
  <c r="L212" i="20"/>
  <c r="M212" i="20" s="1"/>
  <c r="L218" i="20"/>
  <c r="M218" i="20" s="1"/>
  <c r="L224" i="20"/>
  <c r="M224" i="20" s="1"/>
  <c r="L230" i="20"/>
  <c r="M230" i="20" s="1"/>
  <c r="L236" i="20"/>
  <c r="M236" i="20" s="1"/>
  <c r="L242" i="20"/>
  <c r="M242" i="20" s="1"/>
  <c r="L248" i="20"/>
  <c r="M248" i="20" s="1"/>
  <c r="L254" i="20"/>
  <c r="M254" i="20" s="1"/>
  <c r="L260" i="20"/>
  <c r="M260" i="20" s="1"/>
  <c r="L266" i="20"/>
  <c r="M266" i="20" s="1"/>
  <c r="L272" i="20"/>
  <c r="M272" i="20" s="1"/>
  <c r="L278" i="20"/>
  <c r="M278" i="20" s="1"/>
  <c r="L284" i="20"/>
  <c r="M284" i="20" s="1"/>
  <c r="L290" i="20"/>
  <c r="M290" i="20" s="1"/>
  <c r="L296" i="20"/>
  <c r="M296" i="20" s="1"/>
  <c r="L302" i="20"/>
  <c r="M302" i="20" s="1"/>
  <c r="L308" i="20"/>
  <c r="M308" i="20" s="1"/>
  <c r="L314" i="20"/>
  <c r="M314" i="20" s="1"/>
  <c r="L320" i="20"/>
  <c r="M320" i="20" s="1"/>
  <c r="L326" i="20"/>
  <c r="M326" i="20" s="1"/>
  <c r="L332" i="20"/>
  <c r="M332" i="20" s="1"/>
  <c r="L338" i="20"/>
  <c r="M338" i="20" s="1"/>
  <c r="L344" i="20"/>
  <c r="M344" i="20" s="1"/>
  <c r="L199" i="20"/>
  <c r="M199" i="20" s="1"/>
  <c r="L205" i="20"/>
  <c r="M205" i="20" s="1"/>
  <c r="L211" i="20"/>
  <c r="M211" i="20" s="1"/>
  <c r="L217" i="20"/>
  <c r="M217" i="20" s="1"/>
  <c r="L223" i="20"/>
  <c r="M223" i="20" s="1"/>
  <c r="L229" i="20"/>
  <c r="M229" i="20" s="1"/>
  <c r="L235" i="20"/>
  <c r="M235" i="20" s="1"/>
  <c r="L241" i="20"/>
  <c r="M241" i="20" s="1"/>
  <c r="L247" i="20"/>
  <c r="M247" i="20" s="1"/>
  <c r="L253" i="20"/>
  <c r="M253" i="20" s="1"/>
  <c r="L259" i="20"/>
  <c r="M259" i="20" s="1"/>
  <c r="L265" i="20"/>
  <c r="M265" i="20" s="1"/>
  <c r="L271" i="20"/>
  <c r="M271" i="20" s="1"/>
  <c r="L277" i="20"/>
  <c r="M277" i="20" s="1"/>
  <c r="L283" i="20"/>
  <c r="M283" i="20" s="1"/>
  <c r="L289" i="20"/>
  <c r="M289" i="20" s="1"/>
  <c r="L295" i="20"/>
  <c r="M295" i="20" s="1"/>
  <c r="L301" i="20"/>
  <c r="M301" i="20" s="1"/>
  <c r="L307" i="20"/>
  <c r="M307" i="20" s="1"/>
  <c r="L313" i="20"/>
  <c r="M313" i="20" s="1"/>
  <c r="L319" i="20"/>
  <c r="M319" i="20" s="1"/>
  <c r="L325" i="20"/>
  <c r="M325" i="20" s="1"/>
  <c r="L331" i="20"/>
  <c r="M331" i="20" s="1"/>
  <c r="L337" i="20"/>
  <c r="M337" i="20" s="1"/>
  <c r="L343" i="20"/>
  <c r="M343" i="20" s="1"/>
  <c r="L54" i="20"/>
  <c r="M54" i="20" s="1"/>
  <c r="L60" i="20"/>
  <c r="M60" i="20" s="1"/>
  <c r="L66" i="20"/>
  <c r="M66" i="20" s="1"/>
  <c r="L72" i="20"/>
  <c r="M72" i="20" s="1"/>
  <c r="L78" i="20"/>
  <c r="M78" i="20" s="1"/>
  <c r="L84" i="20"/>
  <c r="M84" i="20" s="1"/>
  <c r="L90" i="20"/>
  <c r="M90" i="20" s="1"/>
  <c r="L96" i="20"/>
  <c r="M96" i="20" s="1"/>
  <c r="L102" i="20"/>
  <c r="M102" i="20" s="1"/>
  <c r="L108" i="20"/>
  <c r="M108" i="20" s="1"/>
  <c r="L114" i="20"/>
  <c r="M114" i="20" s="1"/>
  <c r="L120" i="20"/>
  <c r="M120" i="20" s="1"/>
  <c r="L126" i="20"/>
  <c r="M126" i="20" s="1"/>
  <c r="L132" i="20"/>
  <c r="M132" i="20" s="1"/>
  <c r="L138" i="20"/>
  <c r="M138" i="20" s="1"/>
  <c r="L144" i="20"/>
  <c r="M144" i="20" s="1"/>
  <c r="L150" i="20"/>
  <c r="M150" i="20" s="1"/>
  <c r="L156" i="20"/>
  <c r="M156" i="20" s="1"/>
  <c r="L162" i="20"/>
  <c r="M162" i="20" s="1"/>
  <c r="L168" i="20"/>
  <c r="M168" i="20" s="1"/>
  <c r="L174" i="20"/>
  <c r="M174" i="20" s="1"/>
  <c r="L180" i="20"/>
  <c r="M180" i="20" s="1"/>
  <c r="L186" i="20"/>
  <c r="M186" i="20" s="1"/>
  <c r="L192" i="20"/>
  <c r="M192" i="20" s="1"/>
  <c r="L198" i="20"/>
  <c r="M198" i="20" s="1"/>
  <c r="L204" i="20"/>
  <c r="M204" i="20" s="1"/>
  <c r="L210" i="20"/>
  <c r="M210" i="20" s="1"/>
  <c r="L216" i="20"/>
  <c r="M216" i="20" s="1"/>
  <c r="L222" i="20"/>
  <c r="M222" i="20" s="1"/>
  <c r="L228" i="20"/>
  <c r="M228" i="20" s="1"/>
  <c r="L234" i="20"/>
  <c r="M234" i="20" s="1"/>
  <c r="L240" i="20"/>
  <c r="M240" i="20" s="1"/>
  <c r="L246" i="20"/>
  <c r="M246" i="20" s="1"/>
  <c r="L252" i="20"/>
  <c r="M252" i="20" s="1"/>
  <c r="L258" i="20"/>
  <c r="M258" i="20" s="1"/>
  <c r="L264" i="20"/>
  <c r="M264" i="20" s="1"/>
  <c r="L270" i="20"/>
  <c r="M270" i="20" s="1"/>
  <c r="L276" i="20"/>
  <c r="M276" i="20" s="1"/>
  <c r="L282" i="20"/>
  <c r="M282" i="20" s="1"/>
  <c r="L288" i="20"/>
  <c r="M288" i="20" s="1"/>
  <c r="L294" i="20"/>
  <c r="M294" i="20" s="1"/>
  <c r="L300" i="20"/>
  <c r="M300" i="20" s="1"/>
  <c r="L306" i="20"/>
  <c r="M306" i="20" s="1"/>
  <c r="L312" i="20"/>
  <c r="M312" i="20" s="1"/>
  <c r="L318" i="20"/>
  <c r="M318" i="20" s="1"/>
  <c r="L324" i="20"/>
  <c r="M324" i="20" s="1"/>
  <c r="L330" i="20"/>
  <c r="M330" i="20" s="1"/>
  <c r="L336" i="20"/>
  <c r="M336" i="20" s="1"/>
  <c r="L342" i="20"/>
  <c r="M342" i="20" s="1"/>
  <c r="M215" i="16"/>
  <c r="M210" i="16"/>
  <c r="Q218" i="16"/>
  <c r="M222" i="16"/>
  <c r="M212" i="16"/>
  <c r="Q220" i="16"/>
  <c r="M219" i="16"/>
  <c r="M221" i="16"/>
  <c r="M216" i="16"/>
  <c r="M17" i="13"/>
  <c r="M22" i="13"/>
  <c r="M40" i="13"/>
  <c r="M29" i="13"/>
  <c r="M34" i="13"/>
  <c r="M15" i="13"/>
  <c r="M41" i="13"/>
  <c r="M23" i="13"/>
  <c r="M27" i="13"/>
  <c r="M18" i="13"/>
  <c r="M35" i="13"/>
  <c r="M39" i="13"/>
  <c r="M30" i="13"/>
  <c r="M24" i="13"/>
  <c r="M28" i="13"/>
  <c r="M36" i="13"/>
  <c r="M19" i="13"/>
  <c r="M16" i="13"/>
  <c r="M31" i="13"/>
  <c r="M25" i="13"/>
  <c r="M20" i="13"/>
  <c r="M37" i="13"/>
  <c r="M32" i="13"/>
  <c r="M14" i="13"/>
  <c r="M26" i="13"/>
  <c r="M21" i="13"/>
  <c r="M33" i="13"/>
  <c r="M38" i="13"/>
  <c r="N38" i="13" l="1"/>
  <c r="N33" i="13"/>
  <c r="N21" i="13"/>
  <c r="N26" i="13"/>
  <c r="N14" i="13"/>
  <c r="N32" i="13"/>
  <c r="N37" i="13"/>
  <c r="N20" i="13"/>
  <c r="N25" i="13"/>
  <c r="N31" i="13"/>
  <c r="N16" i="13"/>
  <c r="N19" i="13"/>
  <c r="N36" i="13"/>
  <c r="N28" i="13"/>
  <c r="N24" i="13"/>
  <c r="N30" i="13"/>
  <c r="N39" i="13"/>
  <c r="N35" i="13"/>
  <c r="N18" i="13"/>
  <c r="N27" i="13"/>
  <c r="N23" i="13"/>
  <c r="N41" i="13"/>
  <c r="N15" i="13"/>
  <c r="N34" i="13"/>
  <c r="N29" i="13"/>
  <c r="N40" i="13"/>
  <c r="N22" i="13"/>
  <c r="N17" i="13"/>
  <c r="O206" i="16"/>
  <c r="P206" i="16" s="1"/>
  <c r="M206" i="16"/>
  <c r="R47" i="16"/>
  <c r="H406" i="16"/>
  <c r="L47" i="16"/>
  <c r="H419" i="16"/>
  <c r="O219" i="16"/>
  <c r="L60" i="16"/>
  <c r="H416" i="16"/>
  <c r="O216" i="16"/>
  <c r="L57" i="16"/>
  <c r="H417" i="16"/>
  <c r="L58" i="16"/>
  <c r="O217" i="16"/>
  <c r="L61" i="16"/>
  <c r="H420" i="16"/>
  <c r="O220" i="16"/>
  <c r="H410" i="16"/>
  <c r="L51" i="16"/>
  <c r="O210" i="16"/>
  <c r="H405" i="16"/>
  <c r="L46" i="16"/>
  <c r="O205" i="16"/>
  <c r="P205" i="16" s="1"/>
  <c r="M205" i="16"/>
  <c r="R46" i="16"/>
  <c r="O204" i="16"/>
  <c r="P204" i="16" s="1"/>
  <c r="R204" i="16" s="1"/>
  <c r="R205" i="16" s="1"/>
  <c r="R206" i="16" s="1"/>
  <c r="R45" i="16"/>
  <c r="M204" i="16"/>
  <c r="H404" i="16"/>
  <c r="L45" i="16"/>
  <c r="R50" i="16"/>
  <c r="O209" i="16"/>
  <c r="P209" i="16" s="1"/>
  <c r="M209" i="16"/>
  <c r="L50" i="16"/>
  <c r="H409" i="16"/>
  <c r="H414" i="16"/>
  <c r="O214" i="16"/>
  <c r="L55" i="16"/>
  <c r="H412" i="16"/>
  <c r="L53" i="16"/>
  <c r="O212" i="16"/>
  <c r="O207" i="16"/>
  <c r="P207" i="16" s="1"/>
  <c r="L48" i="16"/>
  <c r="M207" i="16"/>
  <c r="R48" i="16"/>
  <c r="H407" i="16"/>
  <c r="H413" i="16"/>
  <c r="O213" i="16"/>
  <c r="L54" i="16"/>
  <c r="M208" i="16"/>
  <c r="L49" i="16"/>
  <c r="R49" i="16"/>
  <c r="H408" i="16"/>
  <c r="O208" i="16"/>
  <c r="P208" i="16" s="1"/>
  <c r="H418" i="16"/>
  <c r="O218" i="16"/>
  <c r="L59" i="16"/>
  <c r="H415" i="16"/>
  <c r="L56" i="16"/>
  <c r="O215" i="16"/>
  <c r="H422" i="16"/>
  <c r="L63" i="16"/>
  <c r="O222" i="16"/>
  <c r="O221" i="16"/>
  <c r="L62" i="16"/>
  <c r="H421" i="16"/>
  <c r="H411" i="16"/>
  <c r="O211" i="16"/>
  <c r="L52" i="16"/>
  <c r="R207" i="16" l="1"/>
  <c r="R208" i="16" s="1"/>
  <c r="R209" i="16" s="1"/>
  <c r="R210" i="16" s="1"/>
  <c r="R211" i="16" s="1"/>
  <c r="L411" i="16"/>
  <c r="M52" i="16"/>
  <c r="L421" i="16"/>
  <c r="M62" i="16"/>
  <c r="S209" i="16"/>
  <c r="L419" i="16"/>
  <c r="M60" i="16"/>
  <c r="L418" i="16"/>
  <c r="M59" i="16"/>
  <c r="L412" i="16"/>
  <c r="M53" i="16"/>
  <c r="M46" i="16"/>
  <c r="L405" i="16"/>
  <c r="M48" i="16"/>
  <c r="L407" i="16"/>
  <c r="L413" i="16"/>
  <c r="M54" i="16"/>
  <c r="L422" i="16"/>
  <c r="M63" i="16"/>
  <c r="S210" i="16"/>
  <c r="M55" i="16"/>
  <c r="L414" i="16"/>
  <c r="L404" i="16"/>
  <c r="M45" i="16"/>
  <c r="L420" i="16"/>
  <c r="M61" i="16"/>
  <c r="L406" i="16"/>
  <c r="M47" i="16"/>
  <c r="S205" i="16"/>
  <c r="S208" i="16"/>
  <c r="L415" i="16"/>
  <c r="M56" i="16"/>
  <c r="S204" i="16"/>
  <c r="M51" i="16"/>
  <c r="L410" i="16"/>
  <c r="L417" i="16"/>
  <c r="M58" i="16"/>
  <c r="S207" i="16"/>
  <c r="M50" i="16"/>
  <c r="L409" i="16"/>
  <c r="P27" i="16"/>
  <c r="R212" i="16"/>
  <c r="S211" i="16"/>
  <c r="L416" i="16"/>
  <c r="M57" i="16"/>
  <c r="S206" i="16"/>
  <c r="L408" i="16"/>
  <c r="M49" i="16"/>
  <c r="O408" i="16" l="1"/>
  <c r="O49" i="16"/>
  <c r="O404" i="16"/>
  <c r="Q404" i="16" s="1"/>
  <c r="O45" i="16"/>
  <c r="Q45" i="16" s="1"/>
  <c r="O46" i="16"/>
  <c r="O405" i="16"/>
  <c r="O407" i="16"/>
  <c r="O48" i="16"/>
  <c r="R213" i="16"/>
  <c r="S212" i="16"/>
  <c r="O47" i="16"/>
  <c r="O406" i="16"/>
  <c r="O50" i="16"/>
  <c r="O409" i="16"/>
  <c r="Q405" i="16" l="1"/>
  <c r="S404" i="16"/>
  <c r="R214" i="16"/>
  <c r="S213" i="16"/>
  <c r="S45" i="16"/>
  <c r="Q46" i="16"/>
  <c r="Q47" i="16" l="1"/>
  <c r="S46" i="16"/>
  <c r="S405" i="16"/>
  <c r="Q406" i="16"/>
  <c r="S214" i="16"/>
  <c r="R215" i="16"/>
  <c r="R216" i="16" l="1"/>
  <c r="S215" i="16"/>
  <c r="Q48" i="16"/>
  <c r="S47" i="16"/>
  <c r="Q407" i="16"/>
  <c r="S406" i="16"/>
  <c r="Q49" i="16" l="1"/>
  <c r="S48" i="16"/>
  <c r="R217" i="16"/>
  <c r="S216" i="16"/>
  <c r="Q408" i="16"/>
  <c r="S407" i="16"/>
  <c r="Q409" i="16" l="1"/>
  <c r="S408" i="16"/>
  <c r="R218" i="16"/>
  <c r="S217" i="16"/>
  <c r="Q50" i="16"/>
  <c r="S49" i="16"/>
  <c r="S50" i="16" l="1"/>
  <c r="Q51" i="16"/>
  <c r="Q410" i="16"/>
  <c r="S409" i="16"/>
  <c r="R219" i="16"/>
  <c r="S218" i="16"/>
  <c r="R220" i="16" l="1"/>
  <c r="S219" i="16"/>
  <c r="Q52" i="16"/>
  <c r="S51" i="16"/>
  <c r="Q411" i="16"/>
  <c r="S410" i="16"/>
  <c r="Q412" i="16" l="1"/>
  <c r="P26" i="16"/>
  <c r="S411" i="16"/>
  <c r="R221" i="16"/>
  <c r="S220" i="16"/>
  <c r="S52" i="16"/>
  <c r="P25" i="16"/>
  <c r="Q53" i="16"/>
  <c r="Q413" i="16" l="1"/>
  <c r="S412" i="16"/>
  <c r="Q54" i="16"/>
  <c r="S53" i="16"/>
  <c r="R222" i="16"/>
  <c r="S222" i="16" s="1"/>
  <c r="K27" i="16" s="1"/>
  <c r="R27" i="16" s="1"/>
  <c r="S221" i="16"/>
  <c r="Q414" i="16" l="1"/>
  <c r="S413" i="16"/>
  <c r="Q55" i="16"/>
  <c r="S54" i="16"/>
  <c r="Q415" i="16" l="1"/>
  <c r="S414" i="16"/>
  <c r="Q56" i="16"/>
  <c r="S55" i="16"/>
  <c r="Q57" i="16" l="1"/>
  <c r="S56" i="16"/>
  <c r="Q416" i="16"/>
  <c r="S415" i="16"/>
  <c r="Q417" i="16" l="1"/>
  <c r="S416" i="16"/>
  <c r="S57" i="16"/>
  <c r="Q58" i="16"/>
  <c r="Q59" i="16" l="1"/>
  <c r="S58" i="16"/>
  <c r="Q418" i="16"/>
  <c r="S417" i="16"/>
  <c r="Q419" i="16" l="1"/>
  <c r="S418" i="16"/>
  <c r="Q60" i="16"/>
  <c r="S59" i="16"/>
  <c r="Q61" i="16" l="1"/>
  <c r="S60" i="16"/>
  <c r="Q420" i="16"/>
  <c r="S419" i="16"/>
  <c r="Q421" i="16" l="1"/>
  <c r="S420" i="16"/>
  <c r="Q62" i="16"/>
  <c r="S61" i="16"/>
  <c r="S62" i="16" l="1"/>
  <c r="Q63" i="16"/>
  <c r="S63" i="16" s="1"/>
  <c r="K25" i="16" s="1"/>
  <c r="R25" i="16" s="1"/>
  <c r="R28" i="16" s="1"/>
  <c r="Q422" i="16"/>
  <c r="S422" i="16" s="1"/>
  <c r="K26" i="16" s="1"/>
  <c r="R26" i="16" s="1"/>
  <c r="S421" i="16"/>
  <c r="P34" i="16" l="1"/>
  <c r="P35" i="16" s="1"/>
  <c r="P36" i="16" s="1"/>
  <c r="J34" i="16"/>
  <c r="J35" i="16" s="1"/>
  <c r="J36" i="16" s="1"/>
  <c r="N34" i="16"/>
  <c r="N35" i="16" s="1"/>
  <c r="N36" i="16" s="1"/>
  <c r="L34" i="16"/>
  <c r="L35" i="16" s="1"/>
  <c r="L36" i="16" s="1"/>
  <c r="R34" i="16"/>
  <c r="R35" i="16" s="1"/>
  <c r="R36" i="16" s="1"/>
</calcChain>
</file>

<file path=xl/comments1.xml><?xml version="1.0" encoding="utf-8"?>
<comments xmlns="http://schemas.openxmlformats.org/spreadsheetml/2006/main">
  <authors>
    <author>Phat ,Pham Vinh</author>
  </authors>
  <commentList>
    <comment ref="B27" authorId="0" shapeId="0">
      <text>
        <r>
          <rPr>
            <b/>
            <sz val="9"/>
            <rFont val="Tahoma"/>
            <charset val="134"/>
          </rPr>
          <t>Phat ,Pham Vinh:</t>
        </r>
        <r>
          <rPr>
            <sz val="9"/>
            <rFont val="Tahoma"/>
            <charset val="134"/>
          </rPr>
          <t xml:space="preserve">
Hệ số: Biểu đồ G2a TCVN 10304:2014</t>
        </r>
      </text>
    </comment>
  </commentList>
</comments>
</file>

<file path=xl/comments2.xml><?xml version="1.0" encoding="utf-8"?>
<comments xmlns="http://schemas.openxmlformats.org/spreadsheetml/2006/main">
  <authors>
    <author>Phat ,Pham Vinh</author>
    <author>hoan.tran</author>
    <author>Duy Nguyễn</author>
    <author>phatpv</author>
    <author>dell</author>
  </authors>
  <commentList>
    <comment ref="X7" authorId="0" shapeId="0">
      <text>
        <r>
          <rPr>
            <sz val="9"/>
            <rFont val="Tahoma"/>
            <charset val="134"/>
          </rPr>
          <t xml:space="preserve">Đường kính ngoài </t>
        </r>
      </text>
    </comment>
    <comment ref="A11" authorId="0" shapeId="0">
      <text>
        <r>
          <rPr>
            <sz val="10"/>
            <rFont val="Tahoma"/>
            <charset val="134"/>
          </rPr>
          <t>Chiều sau mực nước ngầm</t>
        </r>
      </text>
    </comment>
    <comment ref="F12" authorId="0" shapeId="0">
      <text>
        <r>
          <rPr>
            <sz val="10"/>
            <rFont val="Tahoma"/>
            <charset val="134"/>
          </rPr>
          <t>Xem bảng tra B1: Phân loại cọ</t>
        </r>
        <r>
          <rPr>
            <sz val="9"/>
            <rFont val="Tahoma"/>
            <charset val="134"/>
          </rPr>
          <t>c</t>
        </r>
      </text>
    </comment>
    <comment ref="P12" authorId="0" shapeId="0">
      <text>
        <r>
          <rPr>
            <sz val="9"/>
            <rFont val="Tahoma"/>
            <charset val="134"/>
          </rPr>
          <t xml:space="preserve">Hệ số điều kiện làm việc Mục 7.1.9 TCVN 10304:2014 
</t>
        </r>
      </text>
    </comment>
    <comment ref="R12" authorId="1" shapeId="0">
      <text>
        <r>
          <rPr>
            <sz val="9"/>
            <rFont val="Tahoma"/>
            <charset val="134"/>
          </rPr>
          <t xml:space="preserve">
</t>
        </r>
      </text>
    </comment>
    <comment ref="F13" authorId="2" shapeId="0">
      <text>
        <r>
          <rPr>
            <b/>
            <sz val="9"/>
            <rFont val="Tahoma"/>
            <charset val="134"/>
          </rPr>
          <t>Duy Nguyễn:</t>
        </r>
        <r>
          <rPr>
            <sz val="9"/>
            <rFont val="Tahoma"/>
            <charset val="134"/>
          </rPr>
          <t xml:space="preserve">
NẾU LÀ CỌC VUÔNG THÌ NHẬP CHIỀU DÀI 1 CẠNH, NẾU LÀ CỌC TRÒN THÌ NHẬP ĐƯỜNG KÍNH
ĐƠN VỊ M</t>
        </r>
      </text>
    </comment>
    <comment ref="P13" authorId="0" shapeId="0">
      <text>
        <r>
          <rPr>
            <sz val="9"/>
            <rFont val="Tahoma"/>
            <charset val="134"/>
          </rPr>
          <t xml:space="preserve">Hệ số điều kiện làm việc Mục 7.1.9 TCVN 10304:2014 </t>
        </r>
      </text>
    </comment>
    <comment ref="R13" authorId="1" shapeId="0">
      <text>
        <r>
          <rPr>
            <sz val="9"/>
            <rFont val="Tahoma"/>
            <charset val="134"/>
          </rPr>
          <t xml:space="preserve">
</t>
        </r>
      </text>
    </comment>
    <comment ref="F14" authorId="0" shapeId="0">
      <text>
        <r>
          <rPr>
            <sz val="9"/>
            <rFont val="Tahoma"/>
            <charset val="134"/>
          </rPr>
          <t>Đường kính trong</t>
        </r>
      </text>
    </comment>
    <comment ref="P14" authorId="0" shapeId="0">
      <text>
        <r>
          <rPr>
            <sz val="9"/>
            <rFont val="Tahoma"/>
            <charset val="134"/>
          </rPr>
          <t>Phụ lục A.4 TCVN 10304:2014</t>
        </r>
      </text>
    </comment>
    <comment ref="R14" authorId="1" shapeId="0">
      <text>
        <r>
          <rPr>
            <sz val="9"/>
            <rFont val="Tahoma"/>
            <charset val="134"/>
          </rPr>
          <t xml:space="preserve">
</t>
        </r>
      </text>
    </comment>
    <comment ref="F15" authorId="0" shapeId="0">
      <text>
        <r>
          <rPr>
            <sz val="9"/>
            <rFont val="Tahoma"/>
            <charset val="134"/>
          </rPr>
          <t>Cao độ mũi cọc</t>
        </r>
      </text>
    </comment>
    <comment ref="P15" authorId="0" shapeId="0">
      <text>
        <r>
          <rPr>
            <sz val="9"/>
            <rFont val="Tahoma"/>
            <charset val="134"/>
          </rPr>
          <t>Bảng A1 TCVN 10304:2014</t>
        </r>
      </text>
    </comment>
    <comment ref="R15" authorId="1" shapeId="0">
      <text>
        <r>
          <rPr>
            <sz val="9"/>
            <rFont val="Tahoma"/>
            <charset val="134"/>
          </rPr>
          <t xml:space="preserve">
</t>
        </r>
      </text>
    </comment>
    <comment ref="F16" authorId="0" shapeId="0">
      <text>
        <r>
          <rPr>
            <sz val="9"/>
            <rFont val="Tahoma"/>
            <charset val="134"/>
          </rPr>
          <t>Cao độ đầu cọc</t>
        </r>
      </text>
    </comment>
    <comment ref="P16" authorId="0" shapeId="0">
      <text>
        <r>
          <rPr>
            <sz val="9"/>
            <rFont val="Tahoma"/>
            <charset val="134"/>
          </rPr>
          <t>Mục A2 TCVN 10304:2014</t>
        </r>
      </text>
    </comment>
    <comment ref="R16" authorId="1" shapeId="0">
      <text>
        <r>
          <rPr>
            <sz val="9"/>
            <rFont val="Tahoma"/>
            <charset val="134"/>
          </rPr>
          <t xml:space="preserve">
</t>
        </r>
      </text>
    </comment>
    <comment ref="P17" authorId="0" shapeId="0">
      <text>
        <r>
          <rPr>
            <sz val="9"/>
            <rFont val="Tahoma"/>
            <charset val="134"/>
          </rPr>
          <t>Mục A.4 TCVN 10304:2014</t>
        </r>
      </text>
    </comment>
    <comment ref="R17" authorId="1" shapeId="0">
      <text>
        <r>
          <rPr>
            <sz val="9"/>
            <rFont val="Tahoma"/>
            <charset val="134"/>
          </rPr>
          <t xml:space="preserve">
</t>
        </r>
      </text>
    </comment>
    <comment ref="P18" authorId="0" shapeId="0">
      <text>
        <r>
          <rPr>
            <sz val="9"/>
            <rFont val="Tahoma"/>
            <charset val="134"/>
          </rPr>
          <t>Mục 7.1.8 TCVN 10304:2014</t>
        </r>
      </text>
    </comment>
    <comment ref="P19" authorId="0" shapeId="0">
      <text>
        <r>
          <rPr>
            <sz val="9"/>
            <rFont val="Tahoma"/>
            <charset val="134"/>
          </rPr>
          <t>Mục 7.1.8 TCVN 10304:2014</t>
        </r>
      </text>
    </comment>
    <comment ref="R19" authorId="1" shapeId="0">
      <text/>
    </comment>
    <comment ref="P21" authorId="0" shapeId="0">
      <text>
        <r>
          <rPr>
            <b/>
            <sz val="9"/>
            <rFont val="Tahoma"/>
            <charset val="134"/>
          </rPr>
          <t>Xét đến uốn dọc khi phi &gt; 14 Xem mục 6.1.2.2. TCVN 5574:2012</t>
        </r>
      </text>
    </comment>
    <comment ref="C25" authorId="3" shapeId="0">
      <text>
        <r>
          <rPr>
            <sz val="9"/>
            <rFont val="Tahoma"/>
            <charset val="134"/>
          </rPr>
          <t>Công thức G.9 TCVN 10304:2014</t>
        </r>
      </text>
    </comment>
    <comment ref="C26" authorId="3" shapeId="0">
      <text>
        <r>
          <rPr>
            <sz val="9"/>
            <rFont val="Tahoma"/>
            <charset val="134"/>
          </rPr>
          <t>Mục G3 TCVN 10304:2014
Dùng trong trường hợp đất rời</t>
        </r>
      </text>
    </comment>
    <comment ref="C27" authorId="3" shapeId="0">
      <text>
        <r>
          <rPr>
            <sz val="9"/>
            <rFont val="Tahoma"/>
            <charset val="134"/>
          </rPr>
          <t>Mục G2 TCVN10304:2014</t>
        </r>
      </text>
    </comment>
    <comment ref="A31" authorId="1" shapeId="0">
      <text>
        <r>
          <rPr>
            <sz val="9"/>
            <rFont val="Tahoma"/>
            <charset val="134"/>
          </rPr>
          <t xml:space="preserve">
</t>
        </r>
      </text>
    </comment>
    <comment ref="H31" authorId="3" shapeId="0">
      <text>
        <r>
          <rPr>
            <sz val="9"/>
            <rFont val="Tahoma"/>
            <charset val="134"/>
          </rPr>
          <t>Mục 7.1.11 TCVN 10304:2014</t>
        </r>
      </text>
    </comment>
    <comment ref="A32" authorId="1" shapeId="0">
      <text>
        <r>
          <rPr>
            <sz val="9"/>
            <rFont val="Tahoma"/>
            <charset val="134"/>
          </rPr>
          <t xml:space="preserve">
</t>
        </r>
      </text>
    </comment>
    <comment ref="H32" authorId="3" shapeId="0">
      <text>
        <r>
          <rPr>
            <sz val="9"/>
            <rFont val="Tahoma"/>
            <charset val="134"/>
          </rPr>
          <t>Mục 7.1.11 TCVN 10304:2014</t>
        </r>
      </text>
    </comment>
    <comment ref="A33" authorId="1" shapeId="0">
      <text>
        <r>
          <rPr>
            <sz val="9"/>
            <rFont val="Tahoma"/>
            <charset val="134"/>
          </rPr>
          <t xml:space="preserve">
</t>
        </r>
      </text>
    </comment>
    <comment ref="H33" authorId="3" shapeId="0">
      <text>
        <r>
          <rPr>
            <sz val="9"/>
            <rFont val="Tahoma"/>
            <charset val="134"/>
          </rPr>
          <t>Mục 7.1.11 TCVN 10304:2014</t>
        </r>
      </text>
    </comment>
    <comment ref="M41" authorId="3" shapeId="0">
      <text>
        <r>
          <rPr>
            <sz val="9"/>
            <rFont val="Tahoma"/>
            <charset val="134"/>
          </rPr>
          <t>Công thức G.9 TCVN 10304:2014</t>
        </r>
      </text>
    </comment>
    <comment ref="N42" authorId="3" shapeId="0">
      <text>
        <r>
          <rPr>
            <sz val="9"/>
            <rFont val="Tahoma"/>
            <charset val="134"/>
          </rPr>
          <t>Khi mũi cọc nằm trong đất dính qb = 9 cu cho cọc đóng và qb = 6 cu cho cọc khoan nhồi.</t>
        </r>
      </text>
    </comment>
    <comment ref="P42" authorId="3" shapeId="0">
      <text>
        <r>
          <rPr>
            <sz val="9"/>
            <rFont val="Tahoma"/>
            <charset val="134"/>
          </rPr>
          <t>Khi mũi cọc nằm trong đất rời qb = 300 Np cho cọc đóng (ép) và qb = 150 Np cho cọc khoan nhồi</t>
        </r>
      </text>
    </comment>
    <comment ref="H43" authorId="0" shapeId="0">
      <text>
        <r>
          <rPr>
            <sz val="9"/>
            <rFont val="Tahoma"/>
            <charset val="134"/>
          </rPr>
          <t>Sức kháng cắt không thoát nước, khi không có thí nghiệm có thể dùng công thức gần đúng Cu = 6.25 NSPT, Mục G.3.2 TCVN 10304:2014</t>
        </r>
      </text>
    </comment>
    <comment ref="M43" authorId="0" shapeId="0">
      <text>
        <r>
          <rPr>
            <sz val="9"/>
            <rFont val="Tahoma"/>
            <charset val="134"/>
          </rPr>
          <t>Hệ số: Biểu đồ G2a TCVN 10304:2014</t>
        </r>
      </text>
    </comment>
    <comment ref="N43" authorId="0" shapeId="0">
      <text>
        <r>
          <rPr>
            <sz val="9"/>
            <rFont val="Tahoma"/>
            <charset val="134"/>
          </rPr>
          <t>Hệ số: Biểu đồ G2b
 TCVN 10304:2014</t>
        </r>
      </text>
    </comment>
    <comment ref="O43" authorId="0" shapeId="0">
      <text>
        <r>
          <rPr>
            <sz val="9"/>
            <rFont val="Tahoma"/>
            <charset val="134"/>
          </rPr>
          <t xml:space="preserve">Cường độ trong lớp đất dính công thức G11. TCVN 10304:2014
</t>
        </r>
      </text>
    </comment>
    <comment ref="P43" authorId="0" shapeId="0">
      <text>
        <r>
          <rPr>
            <sz val="9"/>
            <rFont val="Tahoma"/>
            <charset val="134"/>
          </rPr>
          <t xml:space="preserve">Cường độ trong lớp đất rời công thức G10. TCVN 10304:2014
</t>
        </r>
      </text>
    </comment>
    <comment ref="R43" authorId="0" shapeId="0">
      <text>
        <r>
          <rPr>
            <sz val="9"/>
            <rFont val="Tahoma"/>
            <charset val="134"/>
          </rPr>
          <t>Cường độ sức kháng của đất dưới mũi cọc G.3.2 TCVN 10304:2014</t>
        </r>
      </text>
    </comment>
    <comment ref="S43" authorId="0" shapeId="0">
      <text>
        <r>
          <rPr>
            <sz val="9"/>
            <rFont val="Tahoma"/>
            <charset val="134"/>
          </rPr>
          <t>Sức chịu tải cực hạnh của cọc theo công thức nhật bản công thức G9 TCVN 10304:2014</t>
        </r>
      </text>
    </comment>
    <comment ref="H44" authorId="4" shapeId="0">
      <text>
        <r>
          <rPr>
            <sz val="9"/>
            <rFont val="Tahoma"/>
            <charset val="134"/>
          </rPr>
          <t xml:space="preserve">
</t>
        </r>
      </text>
    </comment>
    <comment ref="K201" authorId="3" shapeId="0">
      <text>
        <r>
          <rPr>
            <sz val="9"/>
            <rFont val="Tahoma"/>
            <charset val="134"/>
          </rPr>
          <t>Thông thường lấy N’c= 9 cho cọc đóng, đối với cọc khoan nhồi đường kính lớn lấy N’c=6.</t>
        </r>
      </text>
    </comment>
    <comment ref="M201" authorId="0" shapeId="0">
      <text>
        <r>
          <rPr>
            <sz val="9"/>
            <rFont val="Tahoma"/>
            <charset val="134"/>
          </rPr>
          <t xml:space="preserve">Đường kính quy đổi, từ tiết diện chữ nhật sang tiết diện tròn có cùng diện tích. </t>
        </r>
      </text>
    </comment>
    <comment ref="H202" authorId="0" shapeId="0">
      <text>
        <r>
          <rPr>
            <sz val="9"/>
            <rFont val="Tahoma"/>
            <charset val="134"/>
          </rPr>
          <t>Độ chặt tương đối</t>
        </r>
      </text>
    </comment>
    <comment ref="I202" authorId="3" shapeId="0">
      <text>
        <r>
          <rPr>
            <sz val="9"/>
            <rFont val="Tahoma"/>
            <charset val="134"/>
          </rPr>
          <t>Bảng G1 TCVN 10304:2014</t>
        </r>
      </text>
    </comment>
    <comment ref="J202" authorId="3" shapeId="0">
      <text>
        <r>
          <rPr>
            <sz val="9"/>
            <rFont val="Tahoma"/>
            <charset val="134"/>
          </rPr>
          <t>Bảng G1 TCVN 10304:2014</t>
        </r>
      </text>
    </comment>
    <comment ref="K202" authorId="3" shapeId="0">
      <text>
        <r>
          <rPr>
            <sz val="9"/>
            <rFont val="Tahoma"/>
            <charset val="134"/>
          </rPr>
          <t>Bảng G1 TCVN 10304:2014</t>
        </r>
      </text>
    </comment>
    <comment ref="L202" authorId="3" shapeId="0">
      <text>
        <r>
          <rPr>
            <sz val="9"/>
            <rFont val="Tahoma"/>
            <charset val="134"/>
          </rPr>
          <t>Áp lực hiệu quá lớp phủ tại cao trình mũi cọc</t>
        </r>
      </text>
    </comment>
    <comment ref="M202" authorId="0" shapeId="0">
      <text>
        <r>
          <rPr>
            <sz val="9"/>
            <rFont val="Tahoma"/>
            <charset val="134"/>
          </rPr>
          <t>Cường độ sức kháng của đất dưới mũi cọc G.4.2 TCVN 10304:2014</t>
        </r>
      </text>
    </comment>
    <comment ref="N202" authorId="4" shapeId="0">
      <text>
        <r>
          <rPr>
            <sz val="9"/>
            <rFont val="Tahoma"/>
            <charset val="134"/>
          </rPr>
          <t xml:space="preserve">
</t>
        </r>
      </text>
    </comment>
    <comment ref="O202" authorId="3" shapeId="0">
      <text>
        <r>
          <rPr>
            <sz val="9"/>
            <rFont val="Tahoma"/>
            <charset val="134"/>
          </rPr>
          <t>Hệ số phụ thuộc đặc điểm của đất nền hình G1 TCVN 10304:2014</t>
        </r>
      </text>
    </comment>
    <comment ref="P202" authorId="0" shapeId="0">
      <text>
        <r>
          <rPr>
            <sz val="9"/>
            <rFont val="Tahoma"/>
            <charset val="134"/>
          </rPr>
          <t xml:space="preserve">Cường độ trong lớp đất dính công thức G15. TCVN 10304:2014
</t>
        </r>
      </text>
    </comment>
    <comment ref="Q202" authorId="0" shapeId="0">
      <text>
        <r>
          <rPr>
            <sz val="9"/>
            <rFont val="Tahoma"/>
            <charset val="134"/>
          </rPr>
          <t>Cường độ trong lớp đất rời công thức G6. TCVN 10304:2014</t>
        </r>
      </text>
    </comment>
    <comment ref="S202" authorId="0" shapeId="0">
      <text>
        <r>
          <rPr>
            <sz val="9"/>
            <rFont val="Tahoma"/>
            <charset val="134"/>
          </rPr>
          <t>Sức chịu tải cực hạnh của cọc theo chỉ tiêu đất nền công thức G2 TCVN 10304:2014</t>
        </r>
      </text>
    </comment>
    <comment ref="H402" authorId="0" shapeId="0">
      <text>
        <r>
          <rPr>
            <sz val="9"/>
            <rFont val="Tahoma"/>
            <charset val="134"/>
          </rPr>
          <t>Sức kháng cắt không thoát nước, khi không có thí nghiệm có thể dùng công thức gần đúng Cu = 6.25 NSPT, Mục G.3.2 TCVN 10304:2014</t>
        </r>
      </text>
    </comment>
    <comment ref="M402" authorId="3" shapeId="0">
      <text>
        <r>
          <rPr>
            <sz val="9"/>
            <rFont val="Tahoma"/>
            <charset val="134"/>
          </rPr>
          <t>k2 là hệ số lấy bằng 2,0 cho cọc đóng và 1,0 cho cọc khoan nhồi;</t>
        </r>
      </text>
    </comment>
    <comment ref="N402" authorId="3" shapeId="0">
      <text>
        <r>
          <rPr>
            <sz val="9"/>
            <rFont val="Tahoma"/>
            <charset val="134"/>
          </rPr>
          <t>k1 là hệ số, lấy k1 = 40 h/d ≤ 400 đối với cọc đóng và k1 = 120 đối với cọc khoan nhồi;</t>
        </r>
      </text>
    </comment>
    <comment ref="O402" authorId="0" shapeId="0">
      <text>
        <r>
          <rPr>
            <sz val="9"/>
            <rFont val="Tahoma"/>
            <charset val="134"/>
          </rPr>
          <t xml:space="preserve">Cường độ trong lớp đất dính công thức G11. TCVN 10304:2014
</t>
        </r>
      </text>
    </comment>
    <comment ref="P402" authorId="0" shapeId="0">
      <text>
        <r>
          <rPr>
            <sz val="9"/>
            <rFont val="Tahoma"/>
            <charset val="134"/>
          </rPr>
          <t xml:space="preserve">Cường độ trong lớp đất rời công thức G8. TCVN 10304:2014
</t>
        </r>
      </text>
    </comment>
    <comment ref="R402" authorId="0" shapeId="0">
      <text>
        <r>
          <rPr>
            <sz val="9"/>
            <rFont val="Tahoma"/>
            <charset val="134"/>
          </rPr>
          <t>Cường độ sức kháng của đất dưới mũi cọc G.3.2 TCVN 10304:2014</t>
        </r>
      </text>
    </comment>
    <comment ref="S402" authorId="0" shapeId="0">
      <text>
        <r>
          <rPr>
            <sz val="9"/>
            <rFont val="Tahoma"/>
            <charset val="134"/>
          </rPr>
          <t>Sức chịu tải cực hạnh của cọc theo công thức nhật bản công thức G7,G8 TCVN 10304:2014</t>
        </r>
      </text>
    </comment>
    <comment ref="H403" authorId="4" shapeId="0">
      <text>
        <r>
          <rPr>
            <sz val="9"/>
            <rFont val="Tahoma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<sst xmlns="http://schemas.openxmlformats.org/spreadsheetml/2006/main" count="3433" uniqueCount="488">
  <si>
    <t>TÍNH TOÁN SỨC CHỊU TẢI CỌC THEO TCVN 10304 - 2014</t>
  </si>
  <si>
    <t>Project:</t>
  </si>
  <si>
    <t>RIVIERA POINT PH1B</t>
  </si>
  <si>
    <t>Vị trí</t>
  </si>
  <si>
    <t>Quận 7, Thành Phố Hồ Chí Minh</t>
  </si>
  <si>
    <t>A. Sức chịu tải của cọc theo vật liệu làm cọc ( TCVN 10304:2014 ):</t>
  </si>
  <si>
    <r>
      <rPr>
        <b/>
        <sz val="11"/>
        <rFont val="Arial"/>
        <charset val="134"/>
      </rPr>
      <t xml:space="preserve"> R</t>
    </r>
    <r>
      <rPr>
        <b/>
        <vertAlign val="subscript"/>
        <sz val="11"/>
        <rFont val="Arial"/>
        <charset val="134"/>
      </rPr>
      <t>vl</t>
    </r>
    <r>
      <rPr>
        <b/>
        <sz val="11"/>
        <rFont val="Arial"/>
        <charset val="134"/>
      </rPr>
      <t xml:space="preserve"> = </t>
    </r>
    <r>
      <rPr>
        <b/>
        <sz val="11"/>
        <rFont val="Symbol"/>
        <charset val="2"/>
      </rPr>
      <t>j(g</t>
    </r>
    <r>
      <rPr>
        <b/>
        <vertAlign val="subscript"/>
        <sz val="11"/>
        <rFont val="Times New Roman"/>
        <charset val="134"/>
      </rPr>
      <t>cb</t>
    </r>
    <r>
      <rPr>
        <b/>
        <sz val="11"/>
        <rFont val="Symbol"/>
        <charset val="2"/>
      </rPr>
      <t>g</t>
    </r>
    <r>
      <rPr>
        <b/>
        <sz val="11"/>
        <rFont val="Times New Roman"/>
        <charset val="134"/>
      </rPr>
      <t>'</t>
    </r>
    <r>
      <rPr>
        <b/>
        <vertAlign val="subscript"/>
        <sz val="11"/>
        <rFont val="Times New Roman"/>
        <charset val="134"/>
      </rPr>
      <t>cb</t>
    </r>
    <r>
      <rPr>
        <b/>
        <sz val="11"/>
        <rFont val="Arial"/>
        <charset val="134"/>
      </rPr>
      <t>R</t>
    </r>
    <r>
      <rPr>
        <b/>
        <vertAlign val="subscript"/>
        <sz val="11"/>
        <rFont val="Arial"/>
        <charset val="134"/>
      </rPr>
      <t>b</t>
    </r>
    <r>
      <rPr>
        <b/>
        <sz val="11"/>
        <rFont val="Arial"/>
        <charset val="134"/>
      </rPr>
      <t>.A</t>
    </r>
    <r>
      <rPr>
        <b/>
        <vertAlign val="subscript"/>
        <sz val="11"/>
        <rFont val="Arial"/>
        <charset val="134"/>
      </rPr>
      <t>b</t>
    </r>
    <r>
      <rPr>
        <b/>
        <sz val="11"/>
        <rFont val="Arial"/>
        <charset val="134"/>
      </rPr>
      <t xml:space="preserve"> + R</t>
    </r>
    <r>
      <rPr>
        <b/>
        <vertAlign val="subscript"/>
        <sz val="11"/>
        <rFont val="Arial"/>
        <charset val="134"/>
      </rPr>
      <t>sc</t>
    </r>
    <r>
      <rPr>
        <b/>
        <sz val="11"/>
        <rFont val="Arial"/>
        <charset val="134"/>
      </rPr>
      <t>.A</t>
    </r>
    <r>
      <rPr>
        <b/>
        <vertAlign val="subscript"/>
        <sz val="11"/>
        <rFont val="Arial"/>
        <charset val="134"/>
      </rPr>
      <t>s</t>
    </r>
    <r>
      <rPr>
        <b/>
        <sz val="11"/>
        <rFont val="Arial"/>
        <charset val="134"/>
      </rPr>
      <t>)</t>
    </r>
  </si>
  <si>
    <t>Trong đó:</t>
  </si>
  <si>
    <r>
      <rPr>
        <sz val="11"/>
        <rFont val="Arial"/>
        <charset val="134"/>
      </rPr>
      <t>-</t>
    </r>
    <r>
      <rPr>
        <sz val="11"/>
        <rFont val="Symbol"/>
        <charset val="2"/>
      </rPr>
      <t xml:space="preserve"> g</t>
    </r>
    <r>
      <rPr>
        <vertAlign val="subscript"/>
        <sz val="11"/>
        <rFont val="Arial"/>
        <charset val="134"/>
      </rPr>
      <t>cb</t>
    </r>
    <r>
      <rPr>
        <sz val="11"/>
        <rFont val="Arial"/>
        <charset val="134"/>
      </rPr>
      <t xml:space="preserve"> : H</t>
    </r>
    <r>
      <rPr>
        <sz val="11"/>
        <color indexed="8"/>
        <rFont val="Arial"/>
        <charset val="134"/>
      </rPr>
      <t>ệ số điều kiện làm việc</t>
    </r>
  </si>
  <si>
    <r>
      <rPr>
        <sz val="11"/>
        <rFont val="Arial"/>
        <charset val="134"/>
      </rPr>
      <t>-</t>
    </r>
    <r>
      <rPr>
        <sz val="11"/>
        <rFont val="Symbol"/>
        <charset val="2"/>
      </rPr>
      <t xml:space="preserve"> g</t>
    </r>
    <r>
      <rPr>
        <sz val="11"/>
        <rFont val="Arial"/>
        <charset val="134"/>
      </rPr>
      <t>’</t>
    </r>
    <r>
      <rPr>
        <vertAlign val="subscript"/>
        <sz val="11"/>
        <rFont val="Arial"/>
        <charset val="134"/>
      </rPr>
      <t xml:space="preserve">cb </t>
    </r>
    <r>
      <rPr>
        <sz val="11"/>
        <rFont val="Arial"/>
        <charset val="134"/>
      </rPr>
      <t xml:space="preserve">: </t>
    </r>
    <r>
      <rPr>
        <sz val="11"/>
        <color indexed="8"/>
        <rFont val="Arial"/>
        <charset val="134"/>
      </rPr>
      <t>Hệ số kể đến phương pháp thi công cọc</t>
    </r>
  </si>
  <si>
    <r>
      <rPr>
        <sz val="11"/>
        <rFont val="Arial"/>
        <charset val="134"/>
      </rPr>
      <t>- R</t>
    </r>
    <r>
      <rPr>
        <vertAlign val="subscript"/>
        <sz val="11"/>
        <rFont val="Arial"/>
        <charset val="134"/>
      </rPr>
      <t xml:space="preserve">b </t>
    </r>
    <r>
      <rPr>
        <sz val="11"/>
        <rFont val="Arial"/>
        <charset val="134"/>
      </rPr>
      <t>: Cường độ bê tông cọc</t>
    </r>
  </si>
  <si>
    <r>
      <rPr>
        <sz val="11"/>
        <rFont val="Arial"/>
        <charset val="134"/>
      </rPr>
      <t>- R</t>
    </r>
    <r>
      <rPr>
        <vertAlign val="subscript"/>
        <sz val="11"/>
        <rFont val="Arial"/>
        <charset val="134"/>
      </rPr>
      <t>sc</t>
    </r>
    <r>
      <rPr>
        <sz val="11"/>
        <rFont val="Arial"/>
        <charset val="134"/>
      </rPr>
      <t xml:space="preserve"> : Cường độ cốt thép trong cọc </t>
    </r>
  </si>
  <si>
    <r>
      <rPr>
        <sz val="11"/>
        <color rgb="FF000000"/>
        <rFont val="Arial"/>
        <charset val="134"/>
      </rPr>
      <t>- A</t>
    </r>
    <r>
      <rPr>
        <vertAlign val="subscript"/>
        <sz val="11"/>
        <color indexed="8"/>
        <rFont val="Arial"/>
        <charset val="134"/>
      </rPr>
      <t>b</t>
    </r>
    <r>
      <rPr>
        <sz val="11"/>
        <color indexed="8"/>
        <rFont val="Arial"/>
        <charset val="134"/>
      </rPr>
      <t xml:space="preserve"> : Diện tích tiết diện cọc</t>
    </r>
  </si>
  <si>
    <r>
      <rPr>
        <sz val="11"/>
        <color rgb="FF000000"/>
        <rFont val="Arial"/>
        <charset val="134"/>
      </rPr>
      <t>- A</t>
    </r>
    <r>
      <rPr>
        <vertAlign val="subscript"/>
        <sz val="11"/>
        <color indexed="8"/>
        <rFont val="Arial"/>
        <charset val="134"/>
      </rPr>
      <t>s</t>
    </r>
    <r>
      <rPr>
        <sz val="11"/>
        <color indexed="8"/>
        <rFont val="Arial"/>
        <charset val="134"/>
      </rPr>
      <t xml:space="preserve"> : Diện tích cốt thép trong cọc</t>
    </r>
  </si>
  <si>
    <r>
      <rPr>
        <sz val="11"/>
        <color rgb="FF000000"/>
        <rFont val="Arial"/>
        <charset val="134"/>
      </rPr>
      <t xml:space="preserve">- </t>
    </r>
    <r>
      <rPr>
        <sz val="11"/>
        <color indexed="8"/>
        <rFont val="Symbol"/>
        <charset val="2"/>
      </rPr>
      <t>j</t>
    </r>
    <r>
      <rPr>
        <sz val="11"/>
        <color indexed="8"/>
        <rFont val="Arial"/>
        <charset val="134"/>
      </rPr>
      <t xml:space="preserve">: Hệ số giảm khả năng chịu lực do ảnh hưởng của uốn dọc, phụ thuộc vào độ mảnh của cọc </t>
    </r>
    <r>
      <rPr>
        <sz val="11"/>
        <color indexed="8"/>
        <rFont val="Symbol"/>
        <charset val="2"/>
      </rPr>
      <t>l</t>
    </r>
  </si>
  <si>
    <r>
      <rPr>
        <sz val="11"/>
        <color rgb="FF000000"/>
        <rFont val="Symbol"/>
        <charset val="2"/>
      </rPr>
      <t>·</t>
    </r>
    <r>
      <rPr>
        <sz val="7"/>
        <color indexed="8"/>
        <rFont val="Times New Roman"/>
        <charset val="134"/>
      </rPr>
      <t xml:space="preserve">  </t>
    </r>
    <r>
      <rPr>
        <sz val="11"/>
        <color indexed="8"/>
        <rFont val="Arial"/>
        <charset val="134"/>
      </rPr>
      <t xml:space="preserve">Nếu </t>
    </r>
    <r>
      <rPr>
        <sz val="12"/>
        <rFont val="Symbol"/>
        <charset val="2"/>
      </rPr>
      <t>l</t>
    </r>
    <r>
      <rPr>
        <sz val="11"/>
        <color indexed="8"/>
        <rFont val="Arial"/>
        <charset val="134"/>
      </rPr>
      <t xml:space="preserve"> </t>
    </r>
    <r>
      <rPr>
        <sz val="12"/>
        <rFont val="Symbol"/>
        <charset val="2"/>
      </rPr>
      <t>£</t>
    </r>
    <r>
      <rPr>
        <sz val="11"/>
        <color indexed="8"/>
        <rFont val="Arial"/>
        <charset val="134"/>
      </rPr>
      <t xml:space="preserve"> 28, </t>
    </r>
    <r>
      <rPr>
        <sz val="12"/>
        <rFont val="Symbol"/>
        <charset val="2"/>
      </rPr>
      <t>j</t>
    </r>
    <r>
      <rPr>
        <sz val="11"/>
        <color indexed="8"/>
        <rFont val="Arial"/>
        <charset val="134"/>
      </rPr>
      <t xml:space="preserve"> = 1</t>
    </r>
  </si>
  <si>
    <r>
      <rPr>
        <sz val="11"/>
        <color rgb="FF000000"/>
        <rFont val="Symbol"/>
        <charset val="2"/>
      </rPr>
      <t>·</t>
    </r>
    <r>
      <rPr>
        <sz val="7"/>
        <color indexed="8"/>
        <rFont val="Times New Roman"/>
        <charset val="134"/>
      </rPr>
      <t xml:space="preserve">  </t>
    </r>
    <r>
      <rPr>
        <sz val="11"/>
        <color indexed="8"/>
        <rFont val="Arial"/>
        <charset val="134"/>
      </rPr>
      <t xml:space="preserve">Nếu 28 </t>
    </r>
    <r>
      <rPr>
        <sz val="12"/>
        <rFont val="Symbol"/>
        <charset val="2"/>
      </rPr>
      <t>&lt;</t>
    </r>
    <r>
      <rPr>
        <sz val="11"/>
        <color indexed="8"/>
        <rFont val="Arial"/>
        <charset val="134"/>
      </rPr>
      <t xml:space="preserve"> </t>
    </r>
    <r>
      <rPr>
        <sz val="12"/>
        <rFont val="Symbol"/>
        <charset val="2"/>
      </rPr>
      <t>l</t>
    </r>
    <r>
      <rPr>
        <sz val="11"/>
        <color indexed="8"/>
        <rFont val="Arial"/>
        <charset val="134"/>
      </rPr>
      <t xml:space="preserve"> </t>
    </r>
    <r>
      <rPr>
        <sz val="12"/>
        <rFont val="Symbol"/>
        <charset val="2"/>
      </rPr>
      <t>£</t>
    </r>
    <r>
      <rPr>
        <sz val="11"/>
        <color indexed="8"/>
        <rFont val="Arial"/>
        <charset val="134"/>
      </rPr>
      <t xml:space="preserve"> 120, </t>
    </r>
    <r>
      <rPr>
        <sz val="12"/>
        <rFont val="Symbol"/>
        <charset val="2"/>
      </rPr>
      <t>j</t>
    </r>
    <r>
      <rPr>
        <sz val="11"/>
        <color indexed="8"/>
        <rFont val="Arial"/>
        <charset val="134"/>
      </rPr>
      <t xml:space="preserve"> = 1,028 – 0,0000288</t>
    </r>
    <r>
      <rPr>
        <sz val="12"/>
        <rFont val="Symbol"/>
        <charset val="2"/>
      </rPr>
      <t>l</t>
    </r>
    <r>
      <rPr>
        <vertAlign val="superscript"/>
        <sz val="11"/>
        <color indexed="8"/>
        <rFont val="Arial"/>
        <charset val="134"/>
      </rPr>
      <t>2</t>
    </r>
    <r>
      <rPr>
        <sz val="11"/>
        <color indexed="8"/>
        <rFont val="Arial"/>
        <charset val="134"/>
      </rPr>
      <t xml:space="preserve"> – 0,0016</t>
    </r>
    <r>
      <rPr>
        <sz val="12"/>
        <rFont val="Symbol"/>
        <charset val="2"/>
      </rPr>
      <t>l</t>
    </r>
  </si>
  <si>
    <r>
      <rPr>
        <i/>
        <sz val="12"/>
        <rFont val="Symbol"/>
        <charset val="2"/>
      </rPr>
      <t>l</t>
    </r>
    <r>
      <rPr>
        <i/>
        <sz val="12"/>
        <rFont val="Arial"/>
        <charset val="134"/>
      </rPr>
      <t xml:space="preserve"> = </t>
    </r>
    <r>
      <rPr>
        <i/>
        <sz val="12"/>
        <rFont val="Times New Roman"/>
        <charset val="134"/>
      </rPr>
      <t>l</t>
    </r>
    <r>
      <rPr>
        <i/>
        <vertAlign val="subscript"/>
        <sz val="12"/>
        <rFont val="Arial"/>
        <charset val="134"/>
      </rPr>
      <t>1</t>
    </r>
    <r>
      <rPr>
        <i/>
        <sz val="12"/>
        <rFont val="Arial"/>
        <charset val="134"/>
      </rPr>
      <t xml:space="preserve">/r = </t>
    </r>
    <r>
      <rPr>
        <i/>
        <sz val="12"/>
        <rFont val="Times New Roman"/>
        <charset val="134"/>
      </rPr>
      <t>l</t>
    </r>
    <r>
      <rPr>
        <i/>
        <vertAlign val="subscript"/>
        <sz val="12"/>
        <rFont val="Arial"/>
        <charset val="134"/>
      </rPr>
      <t>1</t>
    </r>
    <r>
      <rPr>
        <i/>
        <sz val="12"/>
        <rFont val="Arial"/>
        <charset val="134"/>
      </rPr>
      <t>/</t>
    </r>
    <r>
      <rPr>
        <i/>
        <sz val="12"/>
        <rFont val="Symbol"/>
        <charset val="2"/>
      </rPr>
      <t>Ö</t>
    </r>
    <r>
      <rPr>
        <i/>
        <sz val="12"/>
        <rFont val="Arial"/>
        <charset val="134"/>
      </rPr>
      <t>(I/A</t>
    </r>
    <r>
      <rPr>
        <i/>
        <vertAlign val="subscript"/>
        <sz val="12"/>
        <rFont val="Arial"/>
        <charset val="134"/>
      </rPr>
      <t>b</t>
    </r>
    <r>
      <rPr>
        <i/>
        <sz val="12"/>
        <rFont val="Arial"/>
        <charset val="134"/>
      </rPr>
      <t>)</t>
    </r>
  </si>
  <si>
    <t>- r: Bán kính quán tính tiết diện cọc</t>
  </si>
  <si>
    <t>- I: Moment quán tính tiết diện cọc</t>
  </si>
  <si>
    <r>
      <rPr>
        <sz val="11"/>
        <rFont val="Arial"/>
        <charset val="134"/>
      </rPr>
      <t xml:space="preserve">- </t>
    </r>
    <r>
      <rPr>
        <i/>
        <sz val="11"/>
        <rFont val="Times New Roman"/>
        <charset val="134"/>
      </rPr>
      <t>l</t>
    </r>
    <r>
      <rPr>
        <i/>
        <vertAlign val="subscript"/>
        <sz val="11"/>
        <rFont val="Arial"/>
        <charset val="134"/>
      </rPr>
      <t>1</t>
    </r>
    <r>
      <rPr>
        <sz val="11"/>
        <rFont val="Arial"/>
        <charset val="134"/>
      </rPr>
      <t xml:space="preserve">: Chiều dài tính toán của cọc tính từ đáy đài đến tiết diện có thể coi cọc ngàm cứng vào đất </t>
    </r>
  </si>
  <si>
    <r>
      <rPr>
        <i/>
        <sz val="11"/>
        <rFont val="Times New Roman"/>
        <charset val="134"/>
      </rPr>
      <t>l</t>
    </r>
    <r>
      <rPr>
        <i/>
        <vertAlign val="subscript"/>
        <sz val="11"/>
        <rFont val="Times New Roman"/>
        <charset val="134"/>
      </rPr>
      <t>1</t>
    </r>
    <r>
      <rPr>
        <i/>
        <sz val="11"/>
        <rFont val="Times New Roman"/>
        <charset val="134"/>
      </rPr>
      <t xml:space="preserve"> = l</t>
    </r>
    <r>
      <rPr>
        <i/>
        <vertAlign val="subscript"/>
        <sz val="11"/>
        <rFont val="Times New Roman"/>
        <charset val="134"/>
      </rPr>
      <t>0</t>
    </r>
    <r>
      <rPr>
        <i/>
        <sz val="11"/>
        <rFont val="Arial"/>
        <charset val="134"/>
      </rPr>
      <t xml:space="preserve"> + 2/</t>
    </r>
    <r>
      <rPr>
        <i/>
        <sz val="11"/>
        <rFont val="Symbol"/>
        <charset val="2"/>
      </rPr>
      <t>a</t>
    </r>
    <r>
      <rPr>
        <i/>
        <vertAlign val="subscript"/>
        <sz val="11"/>
        <rFont val="Symbol"/>
        <charset val="2"/>
      </rPr>
      <t>e</t>
    </r>
  </si>
  <si>
    <r>
      <rPr>
        <sz val="11"/>
        <rFont val="Arial"/>
        <charset val="134"/>
      </rPr>
      <t xml:space="preserve">- </t>
    </r>
    <r>
      <rPr>
        <i/>
        <sz val="11"/>
        <rFont val="Times New Roman"/>
        <charset val="134"/>
      </rPr>
      <t>l</t>
    </r>
    <r>
      <rPr>
        <i/>
        <vertAlign val="subscript"/>
        <sz val="11"/>
        <rFont val="Times New Roman"/>
        <charset val="134"/>
      </rPr>
      <t>0</t>
    </r>
    <r>
      <rPr>
        <sz val="11"/>
        <rFont val="Arial"/>
        <charset val="134"/>
      </rPr>
      <t xml:space="preserve">: Chiều dài đoạn cọc kể từ đáy đài đến cao độ san nền ( với loại đài thấp </t>
    </r>
    <r>
      <rPr>
        <vertAlign val="subscript"/>
        <sz val="11"/>
        <rFont val="Times New Roman"/>
        <charset val="134"/>
      </rPr>
      <t>l0</t>
    </r>
    <r>
      <rPr>
        <sz val="11"/>
        <rFont val="Arial"/>
        <charset val="134"/>
      </rPr>
      <t xml:space="preserve"> = 0 )</t>
    </r>
  </si>
  <si>
    <r>
      <rPr>
        <sz val="11"/>
        <rFont val="Symbol"/>
        <charset val="2"/>
      </rPr>
      <t>a</t>
    </r>
    <r>
      <rPr>
        <vertAlign val="subscript"/>
        <sz val="11"/>
        <rFont val="Symbol"/>
        <charset val="2"/>
      </rPr>
      <t>e</t>
    </r>
    <r>
      <rPr>
        <sz val="11"/>
        <rFont val="Arial"/>
        <charset val="134"/>
      </rPr>
      <t xml:space="preserve"> = </t>
    </r>
    <r>
      <rPr>
        <vertAlign val="superscript"/>
        <sz val="11"/>
        <rFont val="Arial"/>
        <charset val="134"/>
      </rPr>
      <t>5</t>
    </r>
    <r>
      <rPr>
        <sz val="11"/>
        <rFont val="Symbol"/>
        <charset val="2"/>
      </rPr>
      <t>Ö</t>
    </r>
    <r>
      <rPr>
        <sz val="11"/>
        <rFont val="Arial"/>
        <charset val="134"/>
      </rPr>
      <t>(k.b</t>
    </r>
    <r>
      <rPr>
        <vertAlign val="subscript"/>
        <sz val="11"/>
        <rFont val="Arial"/>
        <charset val="134"/>
      </rPr>
      <t>p</t>
    </r>
    <r>
      <rPr>
        <sz val="11"/>
        <rFont val="Arial"/>
        <charset val="134"/>
      </rPr>
      <t>/(</t>
    </r>
    <r>
      <rPr>
        <sz val="11"/>
        <rFont val="Symbol"/>
        <charset val="2"/>
      </rPr>
      <t>g</t>
    </r>
    <r>
      <rPr>
        <vertAlign val="subscript"/>
        <sz val="11"/>
        <rFont val="Arial"/>
        <charset val="134"/>
      </rPr>
      <t>c</t>
    </r>
    <r>
      <rPr>
        <sz val="11"/>
        <rFont val="Arial"/>
        <charset val="134"/>
      </rPr>
      <t>.E.I))</t>
    </r>
  </si>
  <si>
    <r>
      <rPr>
        <sz val="11"/>
        <rFont val="Arial"/>
        <charset val="134"/>
      </rPr>
      <t>- b</t>
    </r>
    <r>
      <rPr>
        <vertAlign val="subscript"/>
        <sz val="11"/>
        <rFont val="Arial"/>
        <charset val="134"/>
      </rPr>
      <t>p</t>
    </r>
    <r>
      <rPr>
        <sz val="11"/>
        <rFont val="Arial"/>
        <charset val="134"/>
      </rPr>
      <t>: Chiêu rộng quy ước của cọc:</t>
    </r>
  </si>
  <si>
    <r>
      <rPr>
        <sz val="11"/>
        <rFont val="Arial"/>
        <charset val="134"/>
      </rPr>
      <t>Với cọc có đường kính &gt; 800, b</t>
    </r>
    <r>
      <rPr>
        <vertAlign val="subscript"/>
        <sz val="11"/>
        <rFont val="Arial"/>
        <charset val="134"/>
      </rPr>
      <t>p</t>
    </r>
    <r>
      <rPr>
        <sz val="11"/>
        <rFont val="Arial"/>
        <charset val="134"/>
      </rPr>
      <t xml:space="preserve"> = d+1</t>
    </r>
  </si>
  <si>
    <r>
      <rPr>
        <sz val="11"/>
        <rFont val="Arial"/>
        <charset val="134"/>
      </rPr>
      <t>Với cọc có đường kính &lt;=800, b</t>
    </r>
    <r>
      <rPr>
        <vertAlign val="subscript"/>
        <sz val="11"/>
        <rFont val="Arial"/>
        <charset val="134"/>
      </rPr>
      <t>p</t>
    </r>
    <r>
      <rPr>
        <sz val="11"/>
        <rFont val="Arial"/>
        <charset val="134"/>
      </rPr>
      <t xml:space="preserve"> = 1.5d+0.5</t>
    </r>
  </si>
  <si>
    <t>d: Đường kính cọc</t>
  </si>
  <si>
    <t>- k: Hệ số tỷ lệ phụ thuộc vào loại đất bao quanh cọc, xác đinh theo bảng A.1 TCVN 10304</t>
  </si>
  <si>
    <r>
      <rPr>
        <sz val="11"/>
        <rFont val="Arial"/>
        <charset val="134"/>
      </rPr>
      <t xml:space="preserve">- </t>
    </r>
    <r>
      <rPr>
        <sz val="11"/>
        <rFont val="Symbol"/>
        <charset val="2"/>
      </rPr>
      <t>g</t>
    </r>
    <r>
      <rPr>
        <vertAlign val="subscript"/>
        <sz val="11"/>
        <rFont val="Arial"/>
        <charset val="134"/>
      </rPr>
      <t>c</t>
    </r>
    <r>
      <rPr>
        <sz val="11"/>
        <rFont val="Arial"/>
        <charset val="134"/>
      </rPr>
      <t xml:space="preserve"> = 3: Hệ số điều kiện làm việc đối với cọc độc lập</t>
    </r>
  </si>
  <si>
    <t>- E: Module đàn hồi của vật liệu cọc</t>
  </si>
  <si>
    <t>B. Sức chịu tải tính toán của cọc theo đất nền</t>
  </si>
  <si>
    <t>B.1. Sức chịu tải của cọc tính theo công thức của Viện kiến trúc Nhật Bản:</t>
  </si>
  <si>
    <r>
      <rPr>
        <b/>
        <i/>
        <sz val="11"/>
        <rFont val="Arial"/>
        <charset val="134"/>
      </rPr>
      <t>R</t>
    </r>
    <r>
      <rPr>
        <b/>
        <i/>
        <vertAlign val="subscript"/>
        <sz val="11"/>
        <rFont val="Arial"/>
        <charset val="134"/>
      </rPr>
      <t xml:space="preserve">c,u1 </t>
    </r>
    <r>
      <rPr>
        <b/>
        <i/>
        <sz val="11"/>
        <rFont val="Arial"/>
        <charset val="134"/>
      </rPr>
      <t>= q</t>
    </r>
    <r>
      <rPr>
        <b/>
        <i/>
        <vertAlign val="subscript"/>
        <sz val="11"/>
        <rFont val="Arial"/>
        <charset val="134"/>
      </rPr>
      <t>b</t>
    </r>
    <r>
      <rPr>
        <b/>
        <i/>
        <sz val="11"/>
        <rFont val="Arial"/>
        <charset val="134"/>
      </rPr>
      <t>.A</t>
    </r>
    <r>
      <rPr>
        <b/>
        <i/>
        <vertAlign val="subscript"/>
        <sz val="11"/>
        <rFont val="Arial"/>
        <charset val="134"/>
      </rPr>
      <t>b</t>
    </r>
    <r>
      <rPr>
        <b/>
        <i/>
        <sz val="11"/>
        <rFont val="Arial"/>
        <charset val="134"/>
      </rPr>
      <t>+u.</t>
    </r>
    <r>
      <rPr>
        <b/>
        <i/>
        <sz val="11"/>
        <rFont val="Symbol"/>
        <charset val="2"/>
      </rPr>
      <t>S</t>
    </r>
    <r>
      <rPr>
        <b/>
        <i/>
        <sz val="11"/>
        <rFont val="Arial"/>
        <charset val="134"/>
      </rPr>
      <t>(f</t>
    </r>
    <r>
      <rPr>
        <b/>
        <i/>
        <vertAlign val="subscript"/>
        <sz val="11"/>
        <rFont val="Arial"/>
        <charset val="134"/>
      </rPr>
      <t>c,i</t>
    </r>
    <r>
      <rPr>
        <b/>
        <i/>
        <sz val="11"/>
        <rFont val="Arial"/>
        <charset val="134"/>
      </rPr>
      <t>.l</t>
    </r>
    <r>
      <rPr>
        <b/>
        <i/>
        <vertAlign val="subscript"/>
        <sz val="11"/>
        <rFont val="Arial"/>
        <charset val="134"/>
      </rPr>
      <t xml:space="preserve">c,i </t>
    </r>
    <r>
      <rPr>
        <b/>
        <i/>
        <sz val="11"/>
        <rFont val="Arial"/>
        <charset val="134"/>
      </rPr>
      <t>+ f</t>
    </r>
    <r>
      <rPr>
        <b/>
        <i/>
        <vertAlign val="subscript"/>
        <sz val="11"/>
        <rFont val="Arial"/>
        <charset val="134"/>
      </rPr>
      <t>s,i</t>
    </r>
    <r>
      <rPr>
        <b/>
        <i/>
        <sz val="11"/>
        <rFont val="Arial"/>
        <charset val="134"/>
      </rPr>
      <t>.l</t>
    </r>
    <r>
      <rPr>
        <b/>
        <i/>
        <vertAlign val="subscript"/>
        <sz val="11"/>
        <rFont val="Arial"/>
        <charset val="134"/>
      </rPr>
      <t>s,i</t>
    </r>
    <r>
      <rPr>
        <b/>
        <i/>
        <sz val="11"/>
        <rFont val="Arial"/>
        <charset val="134"/>
      </rPr>
      <t>)</t>
    </r>
  </si>
  <si>
    <r>
      <rPr>
        <sz val="11"/>
        <rFont val="Arial"/>
        <charset val="134"/>
      </rPr>
      <t>- q</t>
    </r>
    <r>
      <rPr>
        <vertAlign val="subscript"/>
        <sz val="11"/>
        <rFont val="Arial"/>
        <charset val="134"/>
      </rPr>
      <t>b</t>
    </r>
    <r>
      <rPr>
        <sz val="11"/>
        <rFont val="Arial"/>
        <charset val="134"/>
      </rPr>
      <t>: Cường độ sức kháng của đất dưới mũi cọc, phụ thuộc vào loại đất dưới mũi cọc</t>
    </r>
  </si>
  <si>
    <r>
      <rPr>
        <sz val="11"/>
        <rFont val="Arial"/>
        <charset val="134"/>
      </rPr>
      <t xml:space="preserve">     q</t>
    </r>
    <r>
      <rPr>
        <vertAlign val="subscript"/>
        <sz val="11"/>
        <rFont val="Arial"/>
        <charset val="134"/>
      </rPr>
      <t>b</t>
    </r>
    <r>
      <rPr>
        <sz val="11"/>
        <rFont val="Arial"/>
        <charset val="134"/>
      </rPr>
      <t xml:space="preserve"> = 150.N</t>
    </r>
    <r>
      <rPr>
        <vertAlign val="subscript"/>
        <sz val="11"/>
        <rFont val="Arial"/>
        <charset val="134"/>
      </rPr>
      <t>p</t>
    </r>
    <r>
      <rPr>
        <sz val="11"/>
        <rFont val="Arial"/>
        <charset val="134"/>
      </rPr>
      <t>, khi mũi cọc nằm trong lớp đất rời</t>
    </r>
  </si>
  <si>
    <r>
      <rPr>
        <sz val="11"/>
        <rFont val="Arial"/>
        <charset val="134"/>
      </rPr>
      <t xml:space="preserve">     q</t>
    </r>
    <r>
      <rPr>
        <vertAlign val="subscript"/>
        <sz val="11"/>
        <rFont val="Arial"/>
        <charset val="134"/>
      </rPr>
      <t>b</t>
    </r>
    <r>
      <rPr>
        <sz val="11"/>
        <rFont val="Arial"/>
        <charset val="134"/>
      </rPr>
      <t xml:space="preserve"> = 6.c</t>
    </r>
    <r>
      <rPr>
        <vertAlign val="subscript"/>
        <sz val="11"/>
        <rFont val="Arial"/>
        <charset val="134"/>
      </rPr>
      <t>u</t>
    </r>
    <r>
      <rPr>
        <sz val="11"/>
        <rFont val="Arial"/>
        <charset val="134"/>
      </rPr>
      <t>, khi mũi cọc nằm trong lớp đất dính</t>
    </r>
  </si>
  <si>
    <r>
      <rPr>
        <sz val="11"/>
        <rFont val="Arial"/>
        <charset val="134"/>
      </rPr>
      <t>- N</t>
    </r>
    <r>
      <rPr>
        <vertAlign val="subscript"/>
        <sz val="11"/>
        <rFont val="Arial"/>
        <charset val="134"/>
      </rPr>
      <t>p</t>
    </r>
    <r>
      <rPr>
        <sz val="11"/>
        <rFont val="Arial"/>
        <charset val="134"/>
      </rPr>
      <t>: Chỉ số SPT trung bình trong khoảng 1D dưới mũi cọc và 4D trên mũi cọc</t>
    </r>
  </si>
  <si>
    <r>
      <rPr>
        <sz val="11"/>
        <rFont val="Arial"/>
        <charset val="134"/>
      </rPr>
      <t>- f</t>
    </r>
    <r>
      <rPr>
        <vertAlign val="subscript"/>
        <sz val="11"/>
        <rFont val="Arial"/>
        <charset val="134"/>
      </rPr>
      <t>s,i</t>
    </r>
    <r>
      <rPr>
        <sz val="11"/>
        <rFont val="Arial"/>
        <charset val="134"/>
      </rPr>
      <t xml:space="preserve">: Cường độ sức kháng trung bình trên đoạn cọc nằm trong lớp đất rời thứ “i”  </t>
    </r>
  </si>
  <si>
    <r>
      <rPr>
        <sz val="11"/>
        <rFont val="Arial"/>
        <charset val="134"/>
      </rPr>
      <t>f</t>
    </r>
    <r>
      <rPr>
        <vertAlign val="subscript"/>
        <sz val="11"/>
        <rFont val="Arial"/>
        <charset val="134"/>
      </rPr>
      <t>s,i</t>
    </r>
    <r>
      <rPr>
        <sz val="11"/>
        <rFont val="Arial"/>
        <charset val="134"/>
      </rPr>
      <t xml:space="preserve">  = 10.N</t>
    </r>
    <r>
      <rPr>
        <vertAlign val="subscript"/>
        <sz val="11"/>
        <rFont val="Arial"/>
        <charset val="134"/>
      </rPr>
      <t xml:space="preserve">s,i </t>
    </r>
    <r>
      <rPr>
        <sz val="11"/>
        <rFont val="Arial"/>
        <charset val="134"/>
      </rPr>
      <t xml:space="preserve">/3   </t>
    </r>
  </si>
  <si>
    <r>
      <rPr>
        <sz val="11"/>
        <rFont val="Arial"/>
        <charset val="134"/>
      </rPr>
      <t>- f</t>
    </r>
    <r>
      <rPr>
        <vertAlign val="subscript"/>
        <sz val="11"/>
        <rFont val="Arial"/>
        <charset val="134"/>
      </rPr>
      <t>c,i</t>
    </r>
    <r>
      <rPr>
        <sz val="11"/>
        <rFont val="Arial"/>
        <charset val="134"/>
      </rPr>
      <t>: Cường độ sức kháng trên đoạn cọc nằm trong lớp đất dính thứ ‘i”</t>
    </r>
  </si>
  <si>
    <r>
      <rPr>
        <sz val="11"/>
        <rFont val="Arial"/>
        <charset val="134"/>
      </rPr>
      <t>f</t>
    </r>
    <r>
      <rPr>
        <vertAlign val="subscript"/>
        <sz val="11"/>
        <rFont val="Arial"/>
        <charset val="134"/>
      </rPr>
      <t>c,i</t>
    </r>
    <r>
      <rPr>
        <sz val="11"/>
        <rFont val="Arial"/>
        <charset val="134"/>
      </rPr>
      <t xml:space="preserve">  = </t>
    </r>
    <r>
      <rPr>
        <sz val="11"/>
        <rFont val="Symbol"/>
        <charset val="2"/>
      </rPr>
      <t>a</t>
    </r>
    <r>
      <rPr>
        <vertAlign val="subscript"/>
        <sz val="11"/>
        <rFont val="Arial"/>
        <charset val="134"/>
      </rPr>
      <t>p</t>
    </r>
    <r>
      <rPr>
        <sz val="11"/>
        <rFont val="Arial"/>
        <charset val="134"/>
      </rPr>
      <t>.f</t>
    </r>
    <r>
      <rPr>
        <vertAlign val="subscript"/>
        <sz val="11"/>
        <rFont val="Arial"/>
        <charset val="134"/>
      </rPr>
      <t>L</t>
    </r>
    <r>
      <rPr>
        <sz val="11"/>
        <rFont val="Arial"/>
        <charset val="134"/>
      </rPr>
      <t>.c</t>
    </r>
    <r>
      <rPr>
        <vertAlign val="subscript"/>
        <sz val="11"/>
        <rFont val="Arial"/>
        <charset val="134"/>
      </rPr>
      <t>u,i</t>
    </r>
  </si>
  <si>
    <r>
      <rPr>
        <sz val="11"/>
        <rFont val="Arial"/>
        <charset val="134"/>
      </rPr>
      <t xml:space="preserve">- </t>
    </r>
    <r>
      <rPr>
        <sz val="11"/>
        <rFont val="Symbol"/>
        <charset val="2"/>
      </rPr>
      <t>a</t>
    </r>
    <r>
      <rPr>
        <vertAlign val="subscript"/>
        <sz val="11"/>
        <rFont val="Arial"/>
        <charset val="134"/>
      </rPr>
      <t>p</t>
    </r>
    <r>
      <rPr>
        <sz val="11"/>
        <rFont val="Arial"/>
        <charset val="134"/>
      </rPr>
      <t>: Hệ số xác định theo hình biểu đồ G.2a TCVN 10304:2014</t>
    </r>
  </si>
  <si>
    <r>
      <rPr>
        <sz val="11"/>
        <rFont val="Arial"/>
        <charset val="134"/>
      </rPr>
      <t>- c</t>
    </r>
    <r>
      <rPr>
        <vertAlign val="subscript"/>
        <sz val="11"/>
        <rFont val="Arial"/>
        <charset val="134"/>
      </rPr>
      <t>u,i</t>
    </r>
    <r>
      <rPr>
        <sz val="11"/>
        <rFont val="Arial"/>
        <charset val="134"/>
      </rPr>
      <t>: Cường độ sức kháng cắt không thoát nước của lớp đất dính thứ “i” (c</t>
    </r>
    <r>
      <rPr>
        <vertAlign val="subscript"/>
        <sz val="11"/>
        <rFont val="Arial"/>
        <charset val="134"/>
      </rPr>
      <t>u,i</t>
    </r>
    <r>
      <rPr>
        <sz val="11"/>
        <rFont val="Arial"/>
        <charset val="134"/>
      </rPr>
      <t xml:space="preserve"> =6,25.N</t>
    </r>
    <r>
      <rPr>
        <vertAlign val="subscript"/>
        <sz val="11"/>
        <rFont val="Arial"/>
        <charset val="134"/>
      </rPr>
      <t>c,i</t>
    </r>
    <r>
      <rPr>
        <sz val="11"/>
        <rFont val="Arial"/>
        <charset val="134"/>
      </rPr>
      <t xml:space="preserve">, tính bằng kPa) </t>
    </r>
  </si>
  <si>
    <r>
      <rPr>
        <sz val="11"/>
        <rFont val="Arial"/>
        <charset val="134"/>
      </rPr>
      <t>- N</t>
    </r>
    <r>
      <rPr>
        <vertAlign val="subscript"/>
        <sz val="11"/>
        <rFont val="Arial"/>
        <charset val="134"/>
      </rPr>
      <t>s,i</t>
    </r>
    <r>
      <rPr>
        <sz val="11"/>
        <rFont val="Arial"/>
        <charset val="134"/>
      </rPr>
      <t>: Chỉ số SPT trung bình trong lớp đất rời thứ “i”</t>
    </r>
  </si>
  <si>
    <r>
      <rPr>
        <sz val="11"/>
        <rFont val="Arial"/>
        <charset val="134"/>
      </rPr>
      <t>- l</t>
    </r>
    <r>
      <rPr>
        <vertAlign val="subscript"/>
        <sz val="11"/>
        <rFont val="Arial"/>
        <charset val="134"/>
      </rPr>
      <t>s,i</t>
    </r>
    <r>
      <rPr>
        <sz val="11"/>
        <rFont val="Arial"/>
        <charset val="134"/>
      </rPr>
      <t>: Chiều dài đoạn cọc nằm trong lớp đất rời thứ “i”</t>
    </r>
  </si>
  <si>
    <r>
      <rPr>
        <sz val="11"/>
        <rFont val="Arial"/>
        <charset val="134"/>
      </rPr>
      <t>- l</t>
    </r>
    <r>
      <rPr>
        <vertAlign val="subscript"/>
        <sz val="11"/>
        <rFont val="Arial"/>
        <charset val="134"/>
      </rPr>
      <t>c,i</t>
    </r>
    <r>
      <rPr>
        <sz val="11"/>
        <rFont val="Arial"/>
        <charset val="134"/>
      </rPr>
      <t>: Chiều dài đoạn cọc nằm trong lớp đất dính thứ “i”</t>
    </r>
  </si>
  <si>
    <r>
      <rPr>
        <sz val="11"/>
        <rFont val="Arial"/>
        <charset val="134"/>
      </rPr>
      <t>- A</t>
    </r>
    <r>
      <rPr>
        <vertAlign val="subscript"/>
        <sz val="11"/>
        <rFont val="Arial"/>
        <charset val="134"/>
      </rPr>
      <t>b</t>
    </r>
    <r>
      <rPr>
        <sz val="11"/>
        <rFont val="Arial"/>
        <charset val="134"/>
      </rPr>
      <t>: Diện tích tiết diện cọc</t>
    </r>
  </si>
  <si>
    <t>- u: Chu vi tiết diện ngang cọc</t>
  </si>
  <si>
    <t>B.2. Sức chịu tải của cọc tính theo công thức của Meyerhof:</t>
  </si>
  <si>
    <r>
      <rPr>
        <b/>
        <i/>
        <sz val="11"/>
        <rFont val="Arial"/>
        <charset val="134"/>
      </rPr>
      <t>R</t>
    </r>
    <r>
      <rPr>
        <b/>
        <i/>
        <vertAlign val="subscript"/>
        <sz val="11"/>
        <rFont val="Arial"/>
        <charset val="134"/>
      </rPr>
      <t xml:space="preserve">c,u2 </t>
    </r>
    <r>
      <rPr>
        <b/>
        <i/>
        <sz val="11"/>
        <rFont val="Arial"/>
        <charset val="134"/>
      </rPr>
      <t>= q</t>
    </r>
    <r>
      <rPr>
        <b/>
        <i/>
        <vertAlign val="subscript"/>
        <sz val="11"/>
        <rFont val="Arial"/>
        <charset val="134"/>
      </rPr>
      <t>b</t>
    </r>
    <r>
      <rPr>
        <b/>
        <i/>
        <sz val="11"/>
        <rFont val="Arial"/>
        <charset val="134"/>
      </rPr>
      <t>.A</t>
    </r>
    <r>
      <rPr>
        <b/>
        <i/>
        <vertAlign val="subscript"/>
        <sz val="11"/>
        <rFont val="Arial"/>
        <charset val="134"/>
      </rPr>
      <t>b</t>
    </r>
    <r>
      <rPr>
        <b/>
        <i/>
        <sz val="11"/>
        <rFont val="Arial"/>
        <charset val="134"/>
      </rPr>
      <t>+u.</t>
    </r>
    <r>
      <rPr>
        <b/>
        <i/>
        <sz val="11"/>
        <rFont val="Symbol"/>
        <charset val="2"/>
      </rPr>
      <t>S</t>
    </r>
    <r>
      <rPr>
        <b/>
        <i/>
        <sz val="11"/>
        <rFont val="Arial"/>
        <charset val="134"/>
      </rPr>
      <t>(f</t>
    </r>
    <r>
      <rPr>
        <b/>
        <i/>
        <vertAlign val="subscript"/>
        <sz val="11"/>
        <rFont val="Arial"/>
        <charset val="134"/>
      </rPr>
      <t>c,i</t>
    </r>
    <r>
      <rPr>
        <b/>
        <i/>
        <sz val="11"/>
        <rFont val="Arial"/>
        <charset val="134"/>
      </rPr>
      <t>.l</t>
    </r>
    <r>
      <rPr>
        <b/>
        <i/>
        <vertAlign val="subscript"/>
        <sz val="11"/>
        <rFont val="Arial"/>
        <charset val="134"/>
      </rPr>
      <t xml:space="preserve">c,i </t>
    </r>
    <r>
      <rPr>
        <b/>
        <i/>
        <sz val="11"/>
        <rFont val="Arial"/>
        <charset val="134"/>
      </rPr>
      <t>+ f</t>
    </r>
    <r>
      <rPr>
        <b/>
        <i/>
        <vertAlign val="subscript"/>
        <sz val="11"/>
        <rFont val="Arial"/>
        <charset val="134"/>
      </rPr>
      <t>s,i</t>
    </r>
    <r>
      <rPr>
        <b/>
        <i/>
        <sz val="11"/>
        <rFont val="Arial"/>
        <charset val="134"/>
      </rPr>
      <t>.l</t>
    </r>
    <r>
      <rPr>
        <b/>
        <i/>
        <vertAlign val="subscript"/>
        <sz val="11"/>
        <rFont val="Arial"/>
        <charset val="134"/>
      </rPr>
      <t>s,i</t>
    </r>
    <r>
      <rPr>
        <b/>
        <i/>
        <sz val="11"/>
        <rFont val="Arial"/>
        <charset val="134"/>
      </rPr>
      <t>)</t>
    </r>
  </si>
  <si>
    <t>Trong đó :</t>
  </si>
  <si>
    <r>
      <rPr>
        <sz val="11"/>
        <rFont val="Arial"/>
        <charset val="134"/>
      </rPr>
      <t>- q</t>
    </r>
    <r>
      <rPr>
        <vertAlign val="subscript"/>
        <sz val="11"/>
        <rFont val="Arial"/>
        <charset val="134"/>
      </rPr>
      <t>b</t>
    </r>
    <r>
      <rPr>
        <sz val="11"/>
        <rFont val="Arial"/>
        <charset val="134"/>
      </rPr>
      <t>: Cường độ sức kháng của đất dưới mũi cọc</t>
    </r>
  </si>
  <si>
    <r>
      <rPr>
        <sz val="11"/>
        <rFont val="Arial"/>
        <charset val="134"/>
      </rPr>
      <t>q</t>
    </r>
    <r>
      <rPr>
        <vertAlign val="subscript"/>
        <sz val="11"/>
        <rFont val="Arial"/>
        <charset val="134"/>
      </rPr>
      <t>b</t>
    </r>
    <r>
      <rPr>
        <sz val="11"/>
        <rFont val="Arial"/>
        <charset val="134"/>
      </rPr>
      <t xml:space="preserve"> = k</t>
    </r>
    <r>
      <rPr>
        <vertAlign val="subscript"/>
        <sz val="11"/>
        <rFont val="Arial"/>
        <charset val="134"/>
      </rPr>
      <t>1</t>
    </r>
    <r>
      <rPr>
        <sz val="11"/>
        <rFont val="Arial"/>
        <charset val="134"/>
      </rPr>
      <t>.N</t>
    </r>
    <r>
      <rPr>
        <vertAlign val="subscript"/>
        <sz val="11"/>
        <rFont val="Arial"/>
        <charset val="134"/>
      </rPr>
      <t>p</t>
    </r>
  </si>
  <si>
    <r>
      <rPr>
        <sz val="11"/>
        <rFont val="Arial"/>
        <charset val="134"/>
      </rPr>
      <t>- k</t>
    </r>
    <r>
      <rPr>
        <vertAlign val="subscript"/>
        <sz val="11"/>
        <rFont val="Arial"/>
        <charset val="134"/>
      </rPr>
      <t>1</t>
    </r>
    <r>
      <rPr>
        <sz val="11"/>
        <rFont val="Arial"/>
        <charset val="134"/>
      </rPr>
      <t>: Hệ số lấy bằng 120 cho cọc khoan nhồi</t>
    </r>
  </si>
  <si>
    <r>
      <rPr>
        <sz val="11"/>
        <rFont val="Arial"/>
        <charset val="134"/>
      </rPr>
      <t>f</t>
    </r>
    <r>
      <rPr>
        <vertAlign val="subscript"/>
        <sz val="11"/>
        <rFont val="Arial"/>
        <charset val="134"/>
      </rPr>
      <t>s,i</t>
    </r>
    <r>
      <rPr>
        <sz val="11"/>
        <rFont val="Arial"/>
        <charset val="134"/>
      </rPr>
      <t xml:space="preserve">  = k</t>
    </r>
    <r>
      <rPr>
        <vertAlign val="subscript"/>
        <sz val="11"/>
        <rFont val="Arial"/>
        <charset val="134"/>
      </rPr>
      <t>2</t>
    </r>
    <r>
      <rPr>
        <sz val="11"/>
        <rFont val="Arial"/>
        <charset val="134"/>
      </rPr>
      <t>.N</t>
    </r>
    <r>
      <rPr>
        <vertAlign val="subscript"/>
        <sz val="11"/>
        <rFont val="Arial"/>
        <charset val="134"/>
      </rPr>
      <t xml:space="preserve">s,i </t>
    </r>
  </si>
  <si>
    <r>
      <rPr>
        <sz val="11"/>
        <rFont val="Arial"/>
        <charset val="134"/>
      </rPr>
      <t>- k</t>
    </r>
    <r>
      <rPr>
        <vertAlign val="subscript"/>
        <sz val="11"/>
        <rFont val="Arial"/>
        <charset val="134"/>
      </rPr>
      <t>2</t>
    </r>
    <r>
      <rPr>
        <sz val="11"/>
        <rFont val="Arial"/>
        <charset val="134"/>
      </rPr>
      <t>: Hệ số lấy bằng 1 cho cọc khoan nhồi</t>
    </r>
  </si>
  <si>
    <r>
      <rPr>
        <sz val="11"/>
        <rFont val="Arial"/>
        <charset val="134"/>
      </rPr>
      <t>f</t>
    </r>
    <r>
      <rPr>
        <vertAlign val="subscript"/>
        <sz val="11"/>
        <rFont val="Arial"/>
        <charset val="134"/>
      </rPr>
      <t>c,i</t>
    </r>
    <r>
      <rPr>
        <sz val="11"/>
        <rFont val="Arial"/>
        <charset val="134"/>
      </rPr>
      <t xml:space="preserve">  = </t>
    </r>
    <r>
      <rPr>
        <sz val="11"/>
        <rFont val="Symbol"/>
        <charset val="2"/>
      </rPr>
      <t>a</t>
    </r>
    <r>
      <rPr>
        <vertAlign val="subscript"/>
        <sz val="11"/>
        <rFont val="Arial"/>
        <charset val="134"/>
      </rPr>
      <t>p</t>
    </r>
    <r>
      <rPr>
        <sz val="11"/>
        <rFont val="Arial"/>
        <charset val="134"/>
      </rPr>
      <t>.c</t>
    </r>
    <r>
      <rPr>
        <vertAlign val="subscript"/>
        <sz val="11"/>
        <rFont val="Arial"/>
        <charset val="134"/>
      </rPr>
      <t>u,i</t>
    </r>
  </si>
  <si>
    <t>B.3. Sức chịu tải của cọc theo các chỉ tiêu cường độ của đất nền:</t>
  </si>
  <si>
    <r>
      <rPr>
        <b/>
        <i/>
        <sz val="11"/>
        <rFont val="Arial"/>
        <charset val="134"/>
      </rPr>
      <t>R</t>
    </r>
    <r>
      <rPr>
        <b/>
        <i/>
        <vertAlign val="subscript"/>
        <sz val="11"/>
        <rFont val="Arial"/>
        <charset val="134"/>
      </rPr>
      <t xml:space="preserve">c,u3 </t>
    </r>
    <r>
      <rPr>
        <b/>
        <i/>
        <sz val="11"/>
        <rFont val="Arial"/>
        <charset val="134"/>
      </rPr>
      <t>= q</t>
    </r>
    <r>
      <rPr>
        <b/>
        <i/>
        <vertAlign val="subscript"/>
        <sz val="11"/>
        <rFont val="Arial"/>
        <charset val="134"/>
      </rPr>
      <t>b</t>
    </r>
    <r>
      <rPr>
        <b/>
        <i/>
        <sz val="11"/>
        <rFont val="Arial"/>
        <charset val="134"/>
      </rPr>
      <t>.A</t>
    </r>
    <r>
      <rPr>
        <b/>
        <i/>
        <vertAlign val="subscript"/>
        <sz val="11"/>
        <rFont val="Arial"/>
        <charset val="134"/>
      </rPr>
      <t>b</t>
    </r>
    <r>
      <rPr>
        <b/>
        <i/>
        <sz val="11"/>
        <rFont val="Arial"/>
        <charset val="134"/>
      </rPr>
      <t>+u.</t>
    </r>
    <r>
      <rPr>
        <b/>
        <i/>
        <sz val="11"/>
        <rFont val="Symbol"/>
        <charset val="2"/>
      </rPr>
      <t>S</t>
    </r>
    <r>
      <rPr>
        <b/>
        <i/>
        <sz val="11"/>
        <rFont val="Arial"/>
        <charset val="134"/>
      </rPr>
      <t xml:space="preserve"> f</t>
    </r>
    <r>
      <rPr>
        <b/>
        <i/>
        <vertAlign val="subscript"/>
        <sz val="11"/>
        <rFont val="Arial"/>
        <charset val="134"/>
      </rPr>
      <t>i</t>
    </r>
    <r>
      <rPr>
        <b/>
        <i/>
        <sz val="11"/>
        <rFont val="Arial"/>
        <charset val="134"/>
      </rPr>
      <t>.l</t>
    </r>
    <r>
      <rPr>
        <b/>
        <i/>
        <vertAlign val="subscript"/>
        <sz val="11"/>
        <rFont val="Arial"/>
        <charset val="134"/>
      </rPr>
      <t xml:space="preserve">i </t>
    </r>
  </si>
  <si>
    <t xml:space="preserve">Trong đó: </t>
  </si>
  <si>
    <r>
      <rPr>
        <sz val="11"/>
        <rFont val="Arial"/>
        <charset val="134"/>
      </rPr>
      <t>- f</t>
    </r>
    <r>
      <rPr>
        <vertAlign val="subscript"/>
        <sz val="11"/>
        <rFont val="Arial"/>
        <charset val="134"/>
      </rPr>
      <t>i</t>
    </r>
    <r>
      <rPr>
        <sz val="11"/>
        <rFont val="Arial"/>
        <charset val="134"/>
      </rPr>
      <t xml:space="preserve">: Cường độ sức kháng trung bình trên đoạn cọc nằm trong lớp đất thứ “i”  </t>
    </r>
  </si>
  <si>
    <r>
      <rPr>
        <sz val="11"/>
        <rFont val="Arial"/>
        <charset val="134"/>
      </rPr>
      <t>- l</t>
    </r>
    <r>
      <rPr>
        <vertAlign val="subscript"/>
        <sz val="11"/>
        <rFont val="Arial"/>
        <charset val="134"/>
      </rPr>
      <t>i</t>
    </r>
    <r>
      <rPr>
        <sz val="11"/>
        <rFont val="Arial"/>
        <charset val="134"/>
      </rPr>
      <t>: Chiều dài đoạn cọc nằm trong lớp đất thứ “i”</t>
    </r>
  </si>
  <si>
    <t>B.3.1. Cường độ sức kháng của đất dưới mũi cọc.</t>
  </si>
  <si>
    <t>B.3.1.1. Khi mũi cọc nằm trong lớp đất dính:</t>
  </si>
  <si>
    <r>
      <rPr>
        <sz val="11"/>
        <rFont val="Arial"/>
        <charset val="134"/>
      </rPr>
      <t>q</t>
    </r>
    <r>
      <rPr>
        <vertAlign val="subscript"/>
        <sz val="11"/>
        <rFont val="Arial"/>
        <charset val="134"/>
      </rPr>
      <t>b</t>
    </r>
    <r>
      <rPr>
        <sz val="11"/>
        <rFont val="Arial"/>
        <charset val="134"/>
      </rPr>
      <t xml:space="preserve"> = c</t>
    </r>
    <r>
      <rPr>
        <vertAlign val="subscript"/>
        <sz val="11"/>
        <rFont val="Arial"/>
        <charset val="134"/>
      </rPr>
      <t>u</t>
    </r>
    <r>
      <rPr>
        <sz val="11"/>
        <rFont val="Arial"/>
        <charset val="134"/>
      </rPr>
      <t>.N’</t>
    </r>
    <r>
      <rPr>
        <vertAlign val="subscript"/>
        <sz val="11"/>
        <rFont val="Arial"/>
        <charset val="134"/>
      </rPr>
      <t>c</t>
    </r>
  </si>
  <si>
    <r>
      <rPr>
        <sz val="11"/>
        <rFont val="Arial"/>
        <charset val="134"/>
      </rPr>
      <t>- c</t>
    </r>
    <r>
      <rPr>
        <vertAlign val="subscript"/>
        <sz val="11"/>
        <rFont val="Arial"/>
        <charset val="134"/>
      </rPr>
      <t>u</t>
    </r>
    <r>
      <rPr>
        <sz val="11"/>
        <rFont val="Arial"/>
        <charset val="134"/>
      </rPr>
      <t>: Cường độ sức kháng cắt không thoát nước của lớp đất dưới mũi cọc (c</t>
    </r>
    <r>
      <rPr>
        <vertAlign val="subscript"/>
        <sz val="11"/>
        <rFont val="Arial"/>
        <charset val="134"/>
      </rPr>
      <t>u</t>
    </r>
    <r>
      <rPr>
        <sz val="11"/>
        <rFont val="Arial"/>
        <charset val="134"/>
      </rPr>
      <t xml:space="preserve"> =6,25.N</t>
    </r>
    <r>
      <rPr>
        <vertAlign val="subscript"/>
        <sz val="11"/>
        <rFont val="Arial"/>
        <charset val="134"/>
      </rPr>
      <t>p</t>
    </r>
    <r>
      <rPr>
        <sz val="11"/>
        <rFont val="Arial"/>
        <charset val="134"/>
      </rPr>
      <t xml:space="preserve">, tính bằng kPa) </t>
    </r>
  </si>
  <si>
    <r>
      <rPr>
        <sz val="11"/>
        <rFont val="Arial"/>
        <charset val="134"/>
      </rPr>
      <t>- N’</t>
    </r>
    <r>
      <rPr>
        <vertAlign val="subscript"/>
        <sz val="11"/>
        <rFont val="Arial"/>
        <charset val="134"/>
      </rPr>
      <t>c</t>
    </r>
    <r>
      <rPr>
        <sz val="11"/>
        <rFont val="Arial"/>
        <charset val="134"/>
      </rPr>
      <t>: Hế số lấy bằng 6 đối với cọc khoan nhồi đường kính lớn</t>
    </r>
  </si>
  <si>
    <t>B.3.1.2. Khi mũi cọc nằm trong lớp đất rời:</t>
  </si>
  <si>
    <r>
      <rPr>
        <sz val="11"/>
        <rFont val="Arial"/>
        <charset val="134"/>
      </rPr>
      <t>q</t>
    </r>
    <r>
      <rPr>
        <vertAlign val="subscript"/>
        <sz val="11"/>
        <rFont val="Arial"/>
        <charset val="134"/>
      </rPr>
      <t>b</t>
    </r>
    <r>
      <rPr>
        <sz val="11"/>
        <rFont val="Arial"/>
        <charset val="134"/>
      </rPr>
      <t xml:space="preserve"> = q’</t>
    </r>
    <r>
      <rPr>
        <vertAlign val="subscript"/>
        <sz val="11"/>
        <rFont val="Symbol"/>
        <charset val="2"/>
      </rPr>
      <t>g</t>
    </r>
    <r>
      <rPr>
        <vertAlign val="subscript"/>
        <sz val="11"/>
        <rFont val="Arial"/>
        <charset val="134"/>
      </rPr>
      <t>,p</t>
    </r>
    <r>
      <rPr>
        <sz val="11"/>
        <rFont val="Arial"/>
        <charset val="134"/>
      </rPr>
      <t>.N’</t>
    </r>
    <r>
      <rPr>
        <vertAlign val="subscript"/>
        <sz val="11"/>
        <rFont val="Arial"/>
        <charset val="134"/>
      </rPr>
      <t>q</t>
    </r>
  </si>
  <si>
    <r>
      <rPr>
        <sz val="11"/>
        <rFont val="Arial"/>
        <charset val="134"/>
      </rPr>
      <t>- q’</t>
    </r>
    <r>
      <rPr>
        <vertAlign val="subscript"/>
        <sz val="11"/>
        <rFont val="Symbol"/>
        <charset val="2"/>
      </rPr>
      <t>g</t>
    </r>
    <r>
      <rPr>
        <vertAlign val="subscript"/>
        <sz val="11"/>
        <rFont val="Arial"/>
        <charset val="134"/>
      </rPr>
      <t>,p</t>
    </r>
    <r>
      <rPr>
        <sz val="11"/>
        <rFont val="Arial"/>
        <charset val="134"/>
      </rPr>
      <t xml:space="preserve"> : Là áp lực hiệu quả lớp phủ tại cao trình mũi cọc</t>
    </r>
  </si>
  <si>
    <r>
      <rPr>
        <sz val="11"/>
        <rFont val="Arial"/>
        <charset val="134"/>
      </rPr>
      <t>- N’</t>
    </r>
    <r>
      <rPr>
        <vertAlign val="subscript"/>
        <sz val="11"/>
        <rFont val="Arial"/>
        <charset val="134"/>
      </rPr>
      <t>q</t>
    </r>
    <r>
      <rPr>
        <sz val="11"/>
        <rFont val="Arial"/>
        <charset val="134"/>
      </rPr>
      <t xml:space="preserve"> : Hệ số lấy theo bảng G.1 TCVN 10304:2014</t>
    </r>
  </si>
  <si>
    <t>B.3.2. Cường độ sức kháng trung bình của đất trên thân cọc.</t>
  </si>
  <si>
    <t>B.3.2.1. Cường độ sức kháng trung bình trên thân cọc trong lớp đất dính thứ "i"</t>
  </si>
  <si>
    <r>
      <rPr>
        <sz val="11"/>
        <rFont val="Arial"/>
        <charset val="134"/>
      </rPr>
      <t>f</t>
    </r>
    <r>
      <rPr>
        <vertAlign val="subscript"/>
        <sz val="11"/>
        <rFont val="Arial"/>
        <charset val="134"/>
      </rPr>
      <t>c,i</t>
    </r>
    <r>
      <rPr>
        <sz val="11"/>
        <rFont val="Arial"/>
        <charset val="134"/>
      </rPr>
      <t xml:space="preserve"> = </t>
    </r>
    <r>
      <rPr>
        <sz val="11"/>
        <rFont val="Symbol"/>
        <charset val="2"/>
      </rPr>
      <t>a</t>
    </r>
    <r>
      <rPr>
        <sz val="11"/>
        <rFont val="Arial"/>
        <charset val="134"/>
      </rPr>
      <t>.c</t>
    </r>
    <r>
      <rPr>
        <vertAlign val="subscript"/>
        <sz val="11"/>
        <rFont val="Arial"/>
        <charset val="134"/>
      </rPr>
      <t>u,i</t>
    </r>
  </si>
  <si>
    <r>
      <rPr>
        <sz val="11"/>
        <rFont val="Arial"/>
        <charset val="134"/>
      </rPr>
      <t xml:space="preserve">- </t>
    </r>
    <r>
      <rPr>
        <sz val="11"/>
        <rFont val="Symbol"/>
        <charset val="2"/>
      </rPr>
      <t>a</t>
    </r>
    <r>
      <rPr>
        <sz val="11"/>
        <rFont val="Arial"/>
        <charset val="134"/>
      </rPr>
      <t>: Hệ số xác định theo hình biểu đồ G.1 TCVN 10304:2014</t>
    </r>
  </si>
  <si>
    <t>B.3.2.2. Cường độ sức kháng trung bình trên thân cọc trong lớp đất rời thứ "i"</t>
  </si>
  <si>
    <r>
      <rPr>
        <sz val="11"/>
        <rFont val="Arial"/>
        <charset val="134"/>
      </rPr>
      <t>- Trên doạn cọc có độ sâu Z &lt; Z</t>
    </r>
    <r>
      <rPr>
        <vertAlign val="subscript"/>
        <sz val="11"/>
        <rFont val="Arial"/>
        <charset val="134"/>
      </rPr>
      <t>L</t>
    </r>
    <r>
      <rPr>
        <sz val="11"/>
        <rFont val="Arial"/>
        <charset val="134"/>
      </rPr>
      <t xml:space="preserve"> :  </t>
    </r>
  </si>
  <si>
    <r>
      <rPr>
        <sz val="11"/>
        <rFont val="Arial"/>
        <charset val="134"/>
      </rPr>
      <t>f</t>
    </r>
    <r>
      <rPr>
        <vertAlign val="subscript"/>
        <sz val="11"/>
        <rFont val="Arial"/>
        <charset val="134"/>
      </rPr>
      <t>s,i</t>
    </r>
    <r>
      <rPr>
        <sz val="11"/>
        <rFont val="Arial"/>
        <charset val="134"/>
      </rPr>
      <t xml:space="preserve"> = k.</t>
    </r>
    <r>
      <rPr>
        <sz val="11"/>
        <rFont val="Symbol"/>
        <charset val="2"/>
      </rPr>
      <t>s</t>
    </r>
    <r>
      <rPr>
        <sz val="11"/>
        <rFont val="Arial"/>
        <charset val="134"/>
      </rPr>
      <t>’</t>
    </r>
    <r>
      <rPr>
        <vertAlign val="subscript"/>
        <sz val="11"/>
        <rFont val="Arial"/>
        <charset val="134"/>
      </rPr>
      <t>v,z</t>
    </r>
  </si>
  <si>
    <r>
      <rPr>
        <sz val="11"/>
        <rFont val="Arial"/>
        <charset val="134"/>
      </rPr>
      <t>- Trên doạn cọc có độ sâu Z ≥ Z</t>
    </r>
    <r>
      <rPr>
        <vertAlign val="subscript"/>
        <sz val="11"/>
        <rFont val="Arial"/>
        <charset val="134"/>
      </rPr>
      <t>L</t>
    </r>
    <r>
      <rPr>
        <sz val="11"/>
        <rFont val="Arial"/>
        <charset val="134"/>
      </rPr>
      <t xml:space="preserve"> :  </t>
    </r>
  </si>
  <si>
    <r>
      <rPr>
        <sz val="11"/>
        <rFont val="Arial"/>
        <charset val="134"/>
      </rPr>
      <t>f</t>
    </r>
    <r>
      <rPr>
        <vertAlign val="subscript"/>
        <sz val="11"/>
        <rFont val="Arial"/>
        <charset val="134"/>
      </rPr>
      <t>s,i</t>
    </r>
    <r>
      <rPr>
        <sz val="11"/>
        <rFont val="Arial"/>
        <charset val="134"/>
      </rPr>
      <t xml:space="preserve"> = k.</t>
    </r>
    <r>
      <rPr>
        <sz val="11"/>
        <rFont val="Symbol"/>
        <charset val="2"/>
      </rPr>
      <t>s</t>
    </r>
    <r>
      <rPr>
        <sz val="11"/>
        <rFont val="Arial"/>
        <charset val="134"/>
      </rPr>
      <t>’</t>
    </r>
    <r>
      <rPr>
        <vertAlign val="subscript"/>
        <sz val="11"/>
        <rFont val="Arial"/>
        <charset val="134"/>
      </rPr>
      <t>v,ZL</t>
    </r>
  </si>
  <si>
    <t>- k : Hệ số lấy theo bảng G.1 TCVN 10304:2014</t>
  </si>
  <si>
    <r>
      <rPr>
        <sz val="11"/>
        <rFont val="Arial"/>
        <charset val="134"/>
      </rPr>
      <t>- Z</t>
    </r>
    <r>
      <rPr>
        <vertAlign val="subscript"/>
        <sz val="11"/>
        <rFont val="Arial"/>
        <charset val="134"/>
      </rPr>
      <t>L</t>
    </r>
    <r>
      <rPr>
        <sz val="11"/>
        <rFont val="Arial"/>
        <charset val="134"/>
      </rPr>
      <t>: Độ sâu giới hạn (xác định theo bảng G.1 TCVN 10304:2014)</t>
    </r>
  </si>
  <si>
    <t>Tổng hợp sức chịu tải của cọc theo đất nền:</t>
  </si>
  <si>
    <r>
      <rPr>
        <sz val="11"/>
        <rFont val="Arial"/>
        <charset val="134"/>
      </rPr>
      <t>- Sức chịu tải tiêu chuẩn của cọc R</t>
    </r>
    <r>
      <rPr>
        <vertAlign val="subscript"/>
        <sz val="11"/>
        <rFont val="Arial"/>
        <charset val="134"/>
      </rPr>
      <t xml:space="preserve">c,k </t>
    </r>
    <r>
      <rPr>
        <sz val="11"/>
        <rFont val="Arial"/>
        <charset val="134"/>
      </rPr>
      <t>= min( R</t>
    </r>
    <r>
      <rPr>
        <vertAlign val="subscript"/>
        <sz val="11"/>
        <rFont val="Arial"/>
        <charset val="134"/>
      </rPr>
      <t>c,u1</t>
    </r>
    <r>
      <rPr>
        <sz val="11"/>
        <rFont val="Arial"/>
        <charset val="134"/>
      </rPr>
      <t>, R</t>
    </r>
    <r>
      <rPr>
        <vertAlign val="subscript"/>
        <sz val="11"/>
        <rFont val="Arial"/>
        <charset val="134"/>
      </rPr>
      <t>c,u2</t>
    </r>
    <r>
      <rPr>
        <sz val="11"/>
        <rFont val="Arial"/>
        <charset val="134"/>
      </rPr>
      <t>, R</t>
    </r>
    <r>
      <rPr>
        <vertAlign val="subscript"/>
        <sz val="11"/>
        <rFont val="Arial"/>
        <charset val="134"/>
      </rPr>
      <t>c,u3</t>
    </r>
    <r>
      <rPr>
        <sz val="11"/>
        <rFont val="Arial"/>
        <charset val="134"/>
      </rPr>
      <t xml:space="preserve"> )</t>
    </r>
  </si>
  <si>
    <t>- Sức chịu tải tính toán của cọc:</t>
  </si>
  <si>
    <r>
      <rPr>
        <sz val="11"/>
        <rFont val="Arial"/>
        <charset val="134"/>
      </rPr>
      <t>R</t>
    </r>
    <r>
      <rPr>
        <vertAlign val="subscript"/>
        <sz val="11"/>
        <rFont val="Arial"/>
        <charset val="134"/>
      </rPr>
      <t xml:space="preserve">c,d </t>
    </r>
    <r>
      <rPr>
        <sz val="11"/>
        <rFont val="Arial"/>
        <charset val="134"/>
      </rPr>
      <t>= R</t>
    </r>
    <r>
      <rPr>
        <vertAlign val="subscript"/>
        <sz val="11"/>
        <rFont val="Arial"/>
        <charset val="134"/>
      </rPr>
      <t xml:space="preserve">c,k </t>
    </r>
    <r>
      <rPr>
        <sz val="11"/>
        <rFont val="Arial"/>
        <charset val="134"/>
      </rPr>
      <t xml:space="preserve">/ </t>
    </r>
    <r>
      <rPr>
        <sz val="11"/>
        <rFont val="Symbol"/>
        <charset val="2"/>
      </rPr>
      <t>g</t>
    </r>
    <r>
      <rPr>
        <vertAlign val="subscript"/>
        <sz val="11"/>
        <rFont val="Arial"/>
        <charset val="134"/>
      </rPr>
      <t>k</t>
    </r>
  </si>
  <si>
    <r>
      <rPr>
        <sz val="11"/>
        <rFont val="Arial"/>
        <charset val="134"/>
      </rPr>
      <t>R</t>
    </r>
    <r>
      <rPr>
        <vertAlign val="subscript"/>
        <sz val="11"/>
        <rFont val="Arial"/>
        <charset val="134"/>
      </rPr>
      <t>dn</t>
    </r>
    <r>
      <rPr>
        <sz val="11"/>
        <rFont val="Arial"/>
        <charset val="134"/>
      </rPr>
      <t xml:space="preserve"> = </t>
    </r>
    <r>
      <rPr>
        <sz val="11"/>
        <rFont val="Symbol"/>
        <charset val="2"/>
      </rPr>
      <t>g</t>
    </r>
    <r>
      <rPr>
        <vertAlign val="subscript"/>
        <sz val="11"/>
        <rFont val="Arial"/>
        <charset val="134"/>
      </rPr>
      <t>0</t>
    </r>
    <r>
      <rPr>
        <sz val="11"/>
        <rFont val="Arial"/>
        <charset val="134"/>
      </rPr>
      <t>.R</t>
    </r>
    <r>
      <rPr>
        <vertAlign val="subscript"/>
        <sz val="11"/>
        <rFont val="Arial"/>
        <charset val="134"/>
      </rPr>
      <t xml:space="preserve">c,d </t>
    </r>
    <r>
      <rPr>
        <sz val="11"/>
        <rFont val="Arial"/>
        <charset val="134"/>
      </rPr>
      <t>/</t>
    </r>
    <r>
      <rPr>
        <sz val="11"/>
        <rFont val="Symbol"/>
        <charset val="2"/>
      </rPr>
      <t>g</t>
    </r>
    <r>
      <rPr>
        <vertAlign val="subscript"/>
        <sz val="11"/>
        <rFont val="Arial"/>
        <charset val="134"/>
      </rPr>
      <t>n</t>
    </r>
  </si>
  <si>
    <r>
      <rPr>
        <sz val="11"/>
        <rFont val="Arial"/>
        <charset val="134"/>
      </rPr>
      <t xml:space="preserve">- </t>
    </r>
    <r>
      <rPr>
        <sz val="11"/>
        <rFont val="Symbol"/>
        <charset val="2"/>
      </rPr>
      <t>g</t>
    </r>
    <r>
      <rPr>
        <vertAlign val="subscript"/>
        <sz val="11"/>
        <rFont val="Arial"/>
        <charset val="134"/>
      </rPr>
      <t>k</t>
    </r>
    <r>
      <rPr>
        <sz val="11"/>
        <rFont val="Arial"/>
        <charset val="134"/>
      </rPr>
      <t>: Hệ số độ tin cậy theo đất (xác định theo điều 7.1.11 TCVN 10304:2014)</t>
    </r>
  </si>
  <si>
    <r>
      <rPr>
        <sz val="11"/>
        <rFont val="Arial"/>
        <charset val="134"/>
      </rPr>
      <t xml:space="preserve">- </t>
    </r>
    <r>
      <rPr>
        <sz val="11"/>
        <rFont val="Symbol"/>
        <charset val="2"/>
      </rPr>
      <t>g</t>
    </r>
    <r>
      <rPr>
        <vertAlign val="subscript"/>
        <sz val="11"/>
        <rFont val="Arial"/>
        <charset val="134"/>
      </rPr>
      <t>0</t>
    </r>
    <r>
      <rPr>
        <sz val="11"/>
        <rFont val="Arial"/>
        <charset val="134"/>
      </rPr>
      <t>: Hệ số điều kiện làm việc, kể đến yếu tố tăng mức độ đồng nhất của nền đất khi sử dụng móng cọc, lấy bằng 1 với</t>
    </r>
  </si>
  <si>
    <t xml:space="preserve">       đài 1 cọc và bằng 1,15 với đài nhiều cọc.</t>
  </si>
  <si>
    <r>
      <rPr>
        <sz val="11"/>
        <rFont val="Arial"/>
        <charset val="134"/>
      </rPr>
      <t xml:space="preserve">- </t>
    </r>
    <r>
      <rPr>
        <sz val="11"/>
        <rFont val="Symbol"/>
        <charset val="2"/>
      </rPr>
      <t>g</t>
    </r>
    <r>
      <rPr>
        <vertAlign val="subscript"/>
        <sz val="11"/>
        <rFont val="Arial"/>
        <charset val="134"/>
      </rPr>
      <t>n</t>
    </r>
    <r>
      <rPr>
        <sz val="11"/>
        <rFont val="Arial"/>
        <charset val="134"/>
      </rPr>
      <t>: Hệ số tin cậy về tầm quan trọng của công trình</t>
    </r>
  </si>
  <si>
    <t>KẾT LUẬN:</t>
  </si>
  <si>
    <t xml:space="preserve"> Sức chịu tải tính toán của cọc sử dụng trong thiết kế là:</t>
  </si>
  <si>
    <r>
      <rPr>
        <b/>
        <sz val="11"/>
        <rFont val="Arial"/>
        <charset val="134"/>
      </rPr>
      <t xml:space="preserve">                   R</t>
    </r>
    <r>
      <rPr>
        <b/>
        <vertAlign val="subscript"/>
        <sz val="11"/>
        <rFont val="Arial"/>
        <charset val="134"/>
      </rPr>
      <t>tk</t>
    </r>
    <r>
      <rPr>
        <b/>
        <sz val="11"/>
        <rFont val="Arial"/>
        <charset val="134"/>
      </rPr>
      <t xml:space="preserve"> = Min (R</t>
    </r>
    <r>
      <rPr>
        <b/>
        <vertAlign val="subscript"/>
        <sz val="11"/>
        <rFont val="Arial"/>
        <charset val="134"/>
      </rPr>
      <t>vl</t>
    </r>
    <r>
      <rPr>
        <b/>
        <sz val="11"/>
        <rFont val="Arial"/>
        <charset val="134"/>
      </rPr>
      <t>, R</t>
    </r>
    <r>
      <rPr>
        <b/>
        <vertAlign val="subscript"/>
        <sz val="11"/>
        <rFont val="Arial"/>
        <charset val="134"/>
      </rPr>
      <t>dn</t>
    </r>
    <r>
      <rPr>
        <b/>
        <sz val="11"/>
        <rFont val="Arial"/>
        <charset val="134"/>
      </rPr>
      <t>)</t>
    </r>
  </si>
  <si>
    <t>B1: Phân loại cọc</t>
  </si>
  <si>
    <t>Loại cọc</t>
  </si>
  <si>
    <t>Ký hiệu</t>
  </si>
  <si>
    <t>Ghi chú</t>
  </si>
  <si>
    <t>RC pile</t>
  </si>
  <si>
    <t>Cọc đóng ép</t>
  </si>
  <si>
    <t>Spun pile</t>
  </si>
  <si>
    <t>Cọc ly tấm UST</t>
  </si>
  <si>
    <t>Bored pile</t>
  </si>
  <si>
    <t>Cọc khoan nhồi</t>
  </si>
  <si>
    <t>Tham khảo TCVN 5574 : 2018</t>
  </si>
  <si>
    <t>B2:Cường độ tính toán và mô đun đàn hồi của bê tông (N/mm2)</t>
  </si>
  <si>
    <t>B3: Cường độ tính toán cốt thép</t>
  </si>
  <si>
    <t>Cấp BT</t>
  </si>
  <si>
    <t>Mác BT</t>
  </si>
  <si>
    <t>Rb</t>
  </si>
  <si>
    <t>Rbt</t>
  </si>
  <si>
    <t>Eb</t>
  </si>
  <si>
    <t>Nhóm thép</t>
  </si>
  <si>
    <t>Rs</t>
  </si>
  <si>
    <t>Rsc</t>
  </si>
  <si>
    <t>fy</t>
  </si>
  <si>
    <t>CI</t>
  </si>
  <si>
    <t>CII</t>
  </si>
  <si>
    <t>CIII</t>
  </si>
  <si>
    <t>AI</t>
  </si>
  <si>
    <t>AII</t>
  </si>
  <si>
    <t>AIII</t>
  </si>
  <si>
    <t>CB240 -T</t>
  </si>
  <si>
    <t>CB300 - T</t>
  </si>
  <si>
    <t>CB300 - V</t>
  </si>
  <si>
    <t>CB400 - V</t>
  </si>
  <si>
    <t>CB500</t>
  </si>
  <si>
    <t>SD295</t>
  </si>
  <si>
    <t>SD390</t>
  </si>
  <si>
    <t>SD490</t>
  </si>
  <si>
    <t>Hệ số G2a 10304:2014</t>
  </si>
  <si>
    <r>
      <rPr>
        <b/>
        <sz val="11"/>
        <color rgb="FF0000CC"/>
        <rFont val="Arial"/>
        <charset val="134"/>
      </rPr>
      <t>C</t>
    </r>
    <r>
      <rPr>
        <b/>
        <vertAlign val="subscript"/>
        <sz val="11"/>
        <color rgb="FF0000CC"/>
        <rFont val="Arial"/>
        <charset val="134"/>
      </rPr>
      <t xml:space="preserve">u,i  </t>
    </r>
    <r>
      <rPr>
        <b/>
        <sz val="11"/>
        <color rgb="FF0000CC"/>
        <rFont val="Arial"/>
        <charset val="134"/>
      </rPr>
      <t xml:space="preserve">/ </t>
    </r>
    <r>
      <rPr>
        <b/>
        <sz val="11"/>
        <color rgb="FF0000CC"/>
        <rFont val="Symbol"/>
        <charset val="2"/>
      </rPr>
      <t>s</t>
    </r>
    <r>
      <rPr>
        <b/>
        <sz val="11"/>
        <color rgb="FF0000CC"/>
        <rFont val="Arial"/>
        <charset val="134"/>
      </rPr>
      <t>'</t>
    </r>
    <r>
      <rPr>
        <b/>
        <vertAlign val="subscript"/>
        <sz val="11"/>
        <color rgb="FF0000CC"/>
        <rFont val="Arial"/>
        <charset val="134"/>
      </rPr>
      <t>v</t>
    </r>
  </si>
  <si>
    <r>
      <rPr>
        <b/>
        <sz val="11"/>
        <color rgb="FF0000CC"/>
        <rFont val="Symbol"/>
        <charset val="2"/>
      </rPr>
      <t>a</t>
    </r>
    <r>
      <rPr>
        <b/>
        <vertAlign val="subscript"/>
        <sz val="11"/>
        <color rgb="FF0000CC"/>
        <rFont val="Arial"/>
        <charset val="134"/>
      </rPr>
      <t>p</t>
    </r>
  </si>
  <si>
    <t>L/d</t>
  </si>
  <si>
    <t>fL</t>
  </si>
  <si>
    <t>Bảng G.1 - Giá trị  các hệ số  k, Zl và N'q cho cọc trong đất cát (TCVN 10304:2014)</t>
  </si>
  <si>
    <t>Trạng thái đất</t>
  </si>
  <si>
    <t>Độ chặt 
tương đối D</t>
  </si>
  <si>
    <t>Zl/d</t>
  </si>
  <si>
    <t>k</t>
  </si>
  <si>
    <t>N'q</t>
  </si>
  <si>
    <t>Cọc đóng</t>
  </si>
  <si>
    <t>Cọc khoan nhồi 
và Barrette</t>
  </si>
  <si>
    <t>Rời</t>
  </si>
  <si>
    <t>Từ 0.2 đến 0.4</t>
  </si>
  <si>
    <t>Chặt vừa</t>
  </si>
  <si>
    <t>Từ 0.4 đến 0.75</t>
  </si>
  <si>
    <t>Chặt</t>
  </si>
  <si>
    <t>Từ 0.75 đến 0.9</t>
  </si>
  <si>
    <t>Biểu đồ hình G.1 TCVN 10304:2014</t>
  </si>
  <si>
    <t>Cu (kPa)</t>
  </si>
  <si>
    <t>α</t>
  </si>
  <si>
    <t>Story</t>
  </si>
  <si>
    <t>Pier</t>
  </si>
  <si>
    <t>CaseCombo</t>
  </si>
  <si>
    <t>Location</t>
  </si>
  <si>
    <t>P</t>
  </si>
  <si>
    <t>V2</t>
  </si>
  <si>
    <t>V3</t>
  </si>
  <si>
    <t>T</t>
  </si>
  <si>
    <t>M2</t>
  </si>
  <si>
    <t>M3</t>
  </si>
  <si>
    <t>T2</t>
  </si>
  <si>
    <t>C1</t>
  </si>
  <si>
    <t>EULS Max</t>
  </si>
  <si>
    <t>EULS Min</t>
  </si>
  <si>
    <t>C10</t>
  </si>
  <si>
    <t>C11</t>
  </si>
  <si>
    <t>C12</t>
  </si>
  <si>
    <t>C13</t>
  </si>
  <si>
    <t>C14</t>
  </si>
  <si>
    <t>C15</t>
  </si>
  <si>
    <t>C16</t>
  </si>
  <si>
    <t>C2</t>
  </si>
  <si>
    <t>C23</t>
  </si>
  <si>
    <t>C24</t>
  </si>
  <si>
    <t>C25</t>
  </si>
  <si>
    <t>C26</t>
  </si>
  <si>
    <t>C27</t>
  </si>
  <si>
    <t>C28</t>
  </si>
  <si>
    <t>C29</t>
  </si>
  <si>
    <t>C3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</si>
  <si>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</si>
  <si>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</si>
  <si>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</si>
  <si>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</si>
  <si>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</si>
  <si>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</si>
  <si>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</si>
  <si>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</si>
  <si>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</si>
  <si>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</si>
  <si>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</t>
  </si>
  <si>
    <t>C40</t>
  </si>
  <si>
    <t>C41</t>
  </si>
  <si>
    <t>C42</t>
  </si>
  <si>
    <t>C43</t>
  </si>
  <si>
    <t>C44</t>
  </si>
  <si>
    <t>C45</t>
  </si>
  <si>
    <t>C5</t>
  </si>
  <si>
    <t>C6</t>
  </si>
  <si>
    <t>C7</t>
  </si>
  <si>
    <t>C8</t>
  </si>
  <si>
    <t>C9</t>
  </si>
  <si>
    <t>AxisAngle</t>
  </si>
  <si>
    <t>NumAreaObj</t>
  </si>
  <si>
    <t>NumLineObj</t>
  </si>
  <si>
    <t>WidthBot</t>
  </si>
  <si>
    <t>ThickBot</t>
  </si>
  <si>
    <t>WidthTop</t>
  </si>
  <si>
    <t>ThickTop</t>
  </si>
  <si>
    <t>Material</t>
  </si>
  <si>
    <t>CGBotX</t>
  </si>
  <si>
    <t>CGBotY</t>
  </si>
  <si>
    <t>CGBotZ</t>
  </si>
  <si>
    <t>CGTopX</t>
  </si>
  <si>
    <t>CGTopY</t>
  </si>
  <si>
    <t>CGTopZ</t>
  </si>
  <si>
    <t>C22X22</t>
  </si>
  <si>
    <t>B25</t>
  </si>
  <si>
    <t>C22X60</t>
  </si>
  <si>
    <t>C30X60</t>
  </si>
  <si>
    <t>C40X50</t>
  </si>
  <si>
    <t>C40X70</t>
  </si>
  <si>
    <t>C50X40</t>
  </si>
  <si>
    <t>C50X50</t>
  </si>
  <si>
    <t>C30X22</t>
  </si>
  <si>
    <t>DBIM</t>
  </si>
  <si>
    <t>Loại đất</t>
  </si>
  <si>
    <t>Tên lớp</t>
  </si>
  <si>
    <t>Trạng thái
R: rời
D: Dính</t>
  </si>
  <si>
    <r>
      <rPr>
        <sz val="10"/>
        <color theme="1"/>
        <rFont val="Arial"/>
        <charset val="134"/>
      </rPr>
      <t xml:space="preserve">KL
thể tích
 tự nhiên
</t>
    </r>
    <r>
      <rPr>
        <sz val="10"/>
        <color theme="1"/>
        <rFont val="Symbol"/>
        <charset val="2"/>
      </rPr>
      <t>g</t>
    </r>
    <r>
      <rPr>
        <vertAlign val="subscript"/>
        <sz val="10"/>
        <color theme="1"/>
        <rFont val="Arial"/>
        <charset val="134"/>
      </rPr>
      <t xml:space="preserve">w </t>
    </r>
    <r>
      <rPr>
        <sz val="10"/>
        <color theme="1"/>
        <rFont val="Arial"/>
        <charset val="134"/>
      </rPr>
      <t>g/cm</t>
    </r>
    <r>
      <rPr>
        <vertAlign val="superscript"/>
        <sz val="10"/>
        <color theme="1"/>
        <rFont val="Arial"/>
        <charset val="134"/>
      </rPr>
      <t>3</t>
    </r>
  </si>
  <si>
    <r>
      <rPr>
        <sz val="10"/>
        <color theme="1"/>
        <rFont val="Arial"/>
        <charset val="134"/>
      </rPr>
      <t xml:space="preserve">KL
thể tích
khô
</t>
    </r>
    <r>
      <rPr>
        <sz val="10"/>
        <color theme="1"/>
        <rFont val="Symbol"/>
        <charset val="2"/>
      </rPr>
      <t>g</t>
    </r>
    <r>
      <rPr>
        <vertAlign val="subscript"/>
        <sz val="10"/>
        <color theme="1"/>
        <rFont val="Arial"/>
        <charset val="134"/>
      </rPr>
      <t xml:space="preserve">k </t>
    </r>
    <r>
      <rPr>
        <sz val="10"/>
        <color theme="1"/>
        <rFont val="Arial"/>
        <charset val="134"/>
      </rPr>
      <t>g/cm</t>
    </r>
    <r>
      <rPr>
        <vertAlign val="superscript"/>
        <sz val="10"/>
        <color theme="1"/>
        <rFont val="Arial"/>
        <charset val="134"/>
      </rPr>
      <t>3</t>
    </r>
  </si>
  <si>
    <r>
      <rPr>
        <sz val="10"/>
        <color theme="1"/>
        <rFont val="Arial"/>
        <charset val="134"/>
      </rPr>
      <t xml:space="preserve">KL
riêng
</t>
    </r>
    <r>
      <rPr>
        <sz val="10"/>
        <color theme="1"/>
        <rFont val="Symbol"/>
        <charset val="2"/>
      </rPr>
      <t>g</t>
    </r>
    <r>
      <rPr>
        <vertAlign val="subscript"/>
        <sz val="10"/>
        <color theme="1"/>
        <rFont val="Arial"/>
        <charset val="134"/>
      </rPr>
      <t xml:space="preserve">s
</t>
    </r>
    <r>
      <rPr>
        <sz val="10"/>
        <color theme="1"/>
        <rFont val="Arial"/>
        <charset val="134"/>
      </rPr>
      <t>(g/cm</t>
    </r>
    <r>
      <rPr>
        <vertAlign val="superscript"/>
        <sz val="10"/>
        <color theme="1"/>
        <rFont val="Arial"/>
        <charset val="134"/>
      </rPr>
      <t>3</t>
    </r>
    <r>
      <rPr>
        <sz val="10"/>
        <color theme="1"/>
        <rFont val="Arial"/>
        <charset val="134"/>
      </rPr>
      <t>)</t>
    </r>
  </si>
  <si>
    <t>Hệ
số
rỗng
e</t>
  </si>
  <si>
    <r>
      <rPr>
        <sz val="10"/>
        <color theme="1"/>
        <rFont val="Arial"/>
        <charset val="134"/>
      </rPr>
      <t xml:space="preserve">KLR
đẩy nổi
</t>
    </r>
    <r>
      <rPr>
        <sz val="10"/>
        <color theme="1"/>
        <rFont val="Symbol"/>
        <charset val="2"/>
      </rPr>
      <t>g</t>
    </r>
    <r>
      <rPr>
        <vertAlign val="subscript"/>
        <sz val="10"/>
        <color theme="1"/>
        <rFont val="Arial"/>
        <charset val="134"/>
      </rPr>
      <t xml:space="preserve">dn
</t>
    </r>
    <r>
      <rPr>
        <sz val="10"/>
        <color theme="1"/>
        <rFont val="Arial"/>
        <charset val="134"/>
      </rPr>
      <t>(g/cm</t>
    </r>
    <r>
      <rPr>
        <vertAlign val="superscript"/>
        <sz val="10"/>
        <color theme="1"/>
        <rFont val="Arial"/>
        <charset val="134"/>
      </rPr>
      <t>3</t>
    </r>
    <r>
      <rPr>
        <sz val="10"/>
        <color theme="1"/>
        <rFont val="Arial"/>
        <charset val="134"/>
      </rPr>
      <t>)</t>
    </r>
  </si>
  <si>
    <t>Tỷ
số
rỗng
n %</t>
  </si>
  <si>
    <t>Tỷ
trọng
hạt
G %</t>
  </si>
  <si>
    <r>
      <rPr>
        <sz val="10"/>
        <color theme="1"/>
        <rFont val="Arial"/>
        <charset val="134"/>
      </rPr>
      <t>Giới
hạn
chảy
W</t>
    </r>
    <r>
      <rPr>
        <vertAlign val="subscript"/>
        <sz val="10"/>
        <color theme="1"/>
        <rFont val="Arial"/>
        <charset val="134"/>
      </rPr>
      <t>ch</t>
    </r>
    <r>
      <rPr>
        <sz val="10"/>
        <color theme="1"/>
        <rFont val="Arial"/>
        <charset val="134"/>
      </rPr>
      <t>%</t>
    </r>
  </si>
  <si>
    <t>Giới
hạn
dẻo
Wd %</t>
  </si>
  <si>
    <r>
      <rPr>
        <sz val="10"/>
        <color theme="1"/>
        <rFont val="Arial"/>
        <charset val="134"/>
      </rPr>
      <t>Chỉ
số
dẻo
I</t>
    </r>
    <r>
      <rPr>
        <vertAlign val="subscript"/>
        <sz val="10"/>
        <color theme="1"/>
        <rFont val="Arial"/>
        <charset val="134"/>
      </rPr>
      <t>d</t>
    </r>
    <r>
      <rPr>
        <sz val="10"/>
        <color theme="1"/>
        <rFont val="Arial"/>
        <charset val="134"/>
      </rPr>
      <t xml:space="preserve"> %</t>
    </r>
  </si>
  <si>
    <t>Độ
sệt
B</t>
  </si>
  <si>
    <r>
      <rPr>
        <sz val="10"/>
        <color theme="1"/>
        <rFont val="Arial"/>
        <charset val="134"/>
      </rPr>
      <t xml:space="preserve">Góc
ma
sát
</t>
    </r>
    <r>
      <rPr>
        <sz val="10"/>
        <color theme="1"/>
        <rFont val="Symbol"/>
        <charset val="2"/>
      </rPr>
      <t xml:space="preserve">j </t>
    </r>
    <r>
      <rPr>
        <sz val="10"/>
        <color theme="1"/>
        <rFont val="Arial"/>
        <charset val="134"/>
      </rPr>
      <t>(độ)</t>
    </r>
  </si>
  <si>
    <r>
      <rPr>
        <sz val="10"/>
        <color theme="1"/>
        <rFont val="Arial"/>
        <charset val="134"/>
      </rPr>
      <t>Lực
dính
c 
kg/cm</t>
    </r>
    <r>
      <rPr>
        <vertAlign val="superscript"/>
        <sz val="10"/>
        <color theme="1"/>
        <rFont val="Arial"/>
        <charset val="134"/>
      </rPr>
      <t>2</t>
    </r>
  </si>
  <si>
    <r>
      <rPr>
        <sz val="10"/>
        <color theme="1"/>
        <rFont val="Arial"/>
        <charset val="134"/>
      </rPr>
      <t xml:space="preserve">Góc
ma
sát
</t>
    </r>
    <r>
      <rPr>
        <sz val="10"/>
        <color theme="1"/>
        <rFont val="Symbol"/>
        <charset val="2"/>
      </rPr>
      <t>j</t>
    </r>
    <r>
      <rPr>
        <vertAlign val="subscript"/>
        <sz val="10"/>
        <color theme="1"/>
        <rFont val="Arial"/>
        <charset val="134"/>
      </rPr>
      <t xml:space="preserve">u </t>
    </r>
    <r>
      <rPr>
        <sz val="10"/>
        <color theme="1"/>
        <rFont val="Arial"/>
        <charset val="134"/>
      </rPr>
      <t>(độ)</t>
    </r>
  </si>
  <si>
    <r>
      <rPr>
        <sz val="10"/>
        <color theme="1"/>
        <rFont val="Arial"/>
        <charset val="134"/>
      </rPr>
      <t>Sức kháng
cắt C</t>
    </r>
    <r>
      <rPr>
        <vertAlign val="subscript"/>
        <sz val="10"/>
        <color theme="1"/>
        <rFont val="Arial"/>
        <charset val="134"/>
      </rPr>
      <t xml:space="preserve">u
</t>
    </r>
    <r>
      <rPr>
        <sz val="10"/>
        <color theme="1"/>
        <rFont val="Arial"/>
        <charset val="134"/>
      </rPr>
      <t>(kg/cm2)</t>
    </r>
  </si>
  <si>
    <r>
      <rPr>
        <sz val="10"/>
        <color theme="1"/>
        <rFont val="Arial"/>
        <charset val="134"/>
      </rPr>
      <t>Modun
biến dạng
E</t>
    </r>
    <r>
      <rPr>
        <vertAlign val="subscript"/>
        <sz val="10"/>
        <color theme="1"/>
        <rFont val="Arial"/>
        <charset val="134"/>
      </rPr>
      <t xml:space="preserve">0 </t>
    </r>
    <r>
      <rPr>
        <sz val="10"/>
        <color theme="1"/>
        <rFont val="Arial"/>
        <charset val="134"/>
      </rPr>
      <t>(kg/cm2)</t>
    </r>
  </si>
  <si>
    <t>Nén 1 trục không
hạn chế nở hông
qu (kg/cm2)</t>
  </si>
  <si>
    <t>Trạng 
thái
đất</t>
  </si>
  <si>
    <t>Độ
chặt 
tương
đối D</t>
  </si>
  <si>
    <t>Chiều sâu
bắt đầu
lớp đất
(m)</t>
  </si>
  <si>
    <t>Chiều sâu
kết thúc
lớp đất
(m)</t>
  </si>
  <si>
    <t>Project Code / Mã dự án</t>
  </si>
  <si>
    <t>-</t>
  </si>
  <si>
    <t>Rev.No.</t>
  </si>
  <si>
    <t>00</t>
  </si>
  <si>
    <t>Project / Dự án</t>
  </si>
  <si>
    <t>Date / Ngày</t>
  </si>
  <si>
    <t>Nén 3 trục UU</t>
  </si>
  <si>
    <t>The Client / Chủ đầu tư</t>
  </si>
  <si>
    <t>Designer / Thiết kế</t>
  </si>
  <si>
    <t>Lớp 1</t>
  </si>
  <si>
    <t>San lấp</t>
  </si>
  <si>
    <t>D</t>
  </si>
  <si>
    <t>Item / Hạng mục</t>
  </si>
  <si>
    <t>SCT CỌC THEO TCVN 10304 - 2014</t>
  </si>
  <si>
    <t>Checker / Kiểm tra</t>
  </si>
  <si>
    <t>Lớp 2</t>
  </si>
  <si>
    <t>Sét</t>
  </si>
  <si>
    <t>Lớp 3</t>
  </si>
  <si>
    <t>XÁC ĐỊNH SỨC CHỊU TẢI CỌC THEO TCVN 10304 - 2014</t>
  </si>
  <si>
    <t>Chia lớp phân tố</t>
  </si>
  <si>
    <t>ĐK ngoài</t>
  </si>
  <si>
    <t>Lớp 4</t>
  </si>
  <si>
    <t>m</t>
  </si>
  <si>
    <t>Diện tích</t>
  </si>
  <si>
    <t>Lớp 5</t>
  </si>
  <si>
    <t>Cát</t>
  </si>
  <si>
    <t>R</t>
  </si>
  <si>
    <t>Thông số đầu vào</t>
  </si>
  <si>
    <t>A. Sức chịu tải của cọc theo vật liệu (TCVN 10304:2014)</t>
  </si>
  <si>
    <t>Lớp 6</t>
  </si>
  <si>
    <t>Hố khoan</t>
  </si>
  <si>
    <t>HK19</t>
  </si>
  <si>
    <t>Đường kính cốt thép (mm)</t>
  </si>
  <si>
    <r>
      <rPr>
        <sz val="10"/>
        <color theme="1"/>
        <rFont val="Arial"/>
        <charset val="134"/>
      </rPr>
      <t>A</t>
    </r>
    <r>
      <rPr>
        <vertAlign val="subscript"/>
        <sz val="10"/>
        <color theme="1"/>
        <rFont val="Arial"/>
        <charset val="134"/>
      </rPr>
      <t>s</t>
    </r>
    <r>
      <rPr>
        <sz val="10"/>
        <color theme="1"/>
        <rFont val="Arial"/>
        <charset val="134"/>
      </rPr>
      <t xml:space="preserve"> (mm</t>
    </r>
    <r>
      <rPr>
        <vertAlign val="superscript"/>
        <sz val="10"/>
        <color theme="1"/>
        <rFont val="Arial"/>
        <charset val="134"/>
      </rPr>
      <t>2</t>
    </r>
    <r>
      <rPr>
        <sz val="10"/>
        <color theme="1"/>
        <rFont val="Arial"/>
        <charset val="134"/>
      </rPr>
      <t>)</t>
    </r>
  </si>
  <si>
    <t>Cao độ</t>
  </si>
  <si>
    <t>SPT</t>
  </si>
  <si>
    <t>Lớp 7</t>
  </si>
  <si>
    <t>Cuội Sỏi</t>
  </si>
  <si>
    <t>Chiều sâu mực nước ngầm (m)</t>
  </si>
  <si>
    <t>Số cây thép</t>
  </si>
  <si>
    <t>(m)</t>
  </si>
  <si>
    <t/>
  </si>
  <si>
    <t>Phân loại cọc</t>
  </si>
  <si>
    <t>Hệ số điều kiện làm việc</t>
  </si>
  <si>
    <r>
      <rPr>
        <sz val="10"/>
        <color theme="1"/>
        <rFont val="Symbol"/>
        <charset val="2"/>
      </rPr>
      <t>g</t>
    </r>
    <r>
      <rPr>
        <vertAlign val="subscript"/>
        <sz val="10"/>
        <color theme="1"/>
        <rFont val="Arial"/>
        <charset val="134"/>
      </rPr>
      <t>cb</t>
    </r>
  </si>
  <si>
    <t>Đường kính ngoài (m)</t>
  </si>
  <si>
    <t>Cọc Tròn</t>
  </si>
  <si>
    <t>Hệ số kể đến phương pháp thi công cọc</t>
  </si>
  <si>
    <r>
      <rPr>
        <sz val="10"/>
        <color theme="1"/>
        <rFont val="Symbol"/>
        <charset val="2"/>
      </rPr>
      <t>g</t>
    </r>
    <r>
      <rPr>
        <sz val="10"/>
        <color theme="1"/>
        <rFont val="Arial"/>
        <charset val="134"/>
      </rPr>
      <t>'</t>
    </r>
    <r>
      <rPr>
        <vertAlign val="subscript"/>
        <sz val="10"/>
        <color theme="1"/>
        <rFont val="Arial"/>
        <charset val="134"/>
      </rPr>
      <t>cb</t>
    </r>
  </si>
  <si>
    <t>Đường kính trong (m)</t>
  </si>
  <si>
    <t>Chiều rộng quy ước của cọc</t>
  </si>
  <si>
    <r>
      <rPr>
        <sz val="10"/>
        <color theme="1"/>
        <rFont val="Arial"/>
        <charset val="134"/>
      </rPr>
      <t>b</t>
    </r>
    <r>
      <rPr>
        <vertAlign val="subscript"/>
        <sz val="10"/>
        <color theme="1"/>
        <rFont val="Arial"/>
        <charset val="134"/>
      </rPr>
      <t>p</t>
    </r>
    <r>
      <rPr>
        <sz val="10"/>
        <color theme="1"/>
        <rFont val="Arial"/>
        <charset val="134"/>
      </rPr>
      <t xml:space="preserve"> (m)</t>
    </r>
  </si>
  <si>
    <t>Cao độ mũi cọc (m)</t>
  </si>
  <si>
    <t>Hệ số tỷ lệ đất bao quanh cọc</t>
  </si>
  <si>
    <t>Cao độ đầu cọc (m)</t>
  </si>
  <si>
    <t>Hệ số điều kiện làm việc của cọc</t>
  </si>
  <si>
    <r>
      <rPr>
        <sz val="10"/>
        <color theme="1"/>
        <rFont val="Symbol"/>
        <charset val="2"/>
      </rPr>
      <t>g</t>
    </r>
    <r>
      <rPr>
        <vertAlign val="subscript"/>
        <sz val="10"/>
        <color theme="1"/>
        <rFont val="Arial"/>
        <charset val="134"/>
      </rPr>
      <t>c</t>
    </r>
  </si>
  <si>
    <r>
      <rPr>
        <sz val="10"/>
        <color theme="1"/>
        <rFont val="Arial"/>
        <charset val="134"/>
      </rPr>
      <t>Diệt tích cọc A</t>
    </r>
    <r>
      <rPr>
        <vertAlign val="subscript"/>
        <sz val="10"/>
        <color theme="1"/>
        <rFont val="Arial"/>
        <charset val="134"/>
      </rPr>
      <t>b</t>
    </r>
    <r>
      <rPr>
        <sz val="10"/>
        <color theme="1"/>
        <rFont val="Arial"/>
        <charset val="134"/>
      </rPr>
      <t xml:space="preserve"> (m</t>
    </r>
    <r>
      <rPr>
        <vertAlign val="superscript"/>
        <sz val="10"/>
        <color theme="1"/>
        <rFont val="Arial"/>
        <charset val="134"/>
      </rPr>
      <t>2</t>
    </r>
    <r>
      <rPr>
        <sz val="10"/>
        <color theme="1"/>
        <rFont val="Arial"/>
        <charset val="134"/>
      </rPr>
      <t>)</t>
    </r>
  </si>
  <si>
    <t>Hệ số biến dạng</t>
  </si>
  <si>
    <r>
      <rPr>
        <sz val="10"/>
        <color theme="1"/>
        <rFont val="Symbol"/>
        <charset val="2"/>
      </rPr>
      <t>a</t>
    </r>
    <r>
      <rPr>
        <vertAlign val="subscript"/>
        <sz val="10"/>
        <color theme="1"/>
        <rFont val="Symbol"/>
        <charset val="2"/>
      </rPr>
      <t>e</t>
    </r>
    <r>
      <rPr>
        <sz val="10"/>
        <color theme="1"/>
        <rFont val="Symbol"/>
        <charset val="2"/>
      </rPr>
      <t xml:space="preserve"> </t>
    </r>
    <r>
      <rPr>
        <sz val="10"/>
        <color theme="1"/>
        <rFont val="Arial"/>
        <charset val="134"/>
      </rPr>
      <t>(1/m)</t>
    </r>
  </si>
  <si>
    <t>Chu vi cọc u (m)</t>
  </si>
  <si>
    <t>Chiều dài cọc tính từ đáy đài đến nền san lấp</t>
  </si>
  <si>
    <r>
      <rPr>
        <sz val="10"/>
        <color theme="1"/>
        <rFont val="Arial"/>
        <charset val="134"/>
      </rPr>
      <t>L</t>
    </r>
    <r>
      <rPr>
        <vertAlign val="subscript"/>
        <sz val="10"/>
        <color theme="1"/>
        <rFont val="Arial"/>
        <charset val="134"/>
      </rPr>
      <t>0</t>
    </r>
    <r>
      <rPr>
        <sz val="10"/>
        <color theme="1"/>
        <rFont val="Arial"/>
        <charset val="134"/>
      </rPr>
      <t xml:space="preserve"> (m)</t>
    </r>
  </si>
  <si>
    <t>Chiều dài cọc L (m)</t>
  </si>
  <si>
    <t>Chiều dài tính toán của cọc</t>
  </si>
  <si>
    <r>
      <rPr>
        <sz val="10"/>
        <color theme="1"/>
        <rFont val="Arial"/>
        <charset val="134"/>
      </rPr>
      <t>L</t>
    </r>
    <r>
      <rPr>
        <vertAlign val="subscript"/>
        <sz val="10"/>
        <color theme="1"/>
        <rFont val="Arial"/>
        <charset val="134"/>
      </rPr>
      <t>1</t>
    </r>
    <r>
      <rPr>
        <sz val="10"/>
        <color theme="1"/>
        <rFont val="Arial"/>
        <charset val="134"/>
      </rPr>
      <t xml:space="preserve"> (m)</t>
    </r>
  </si>
  <si>
    <r>
      <rPr>
        <sz val="10"/>
        <color theme="1"/>
        <rFont val="Arial"/>
        <charset val="134"/>
      </rPr>
      <t>Moment quán tính I (m</t>
    </r>
    <r>
      <rPr>
        <vertAlign val="superscript"/>
        <sz val="10"/>
        <color theme="1"/>
        <rFont val="Arial"/>
        <charset val="134"/>
      </rPr>
      <t>4</t>
    </r>
    <r>
      <rPr>
        <sz val="10"/>
        <color theme="1"/>
        <rFont val="Arial"/>
        <charset val="134"/>
      </rPr>
      <t>)</t>
    </r>
  </si>
  <si>
    <t>Độ mảnh của cọc</t>
  </si>
  <si>
    <t>l</t>
  </si>
  <si>
    <t>Cấp độ bền bê tông (B)</t>
  </si>
  <si>
    <t>Hệ số uốn dọc</t>
  </si>
  <si>
    <t>j</t>
  </si>
  <si>
    <r>
      <rPr>
        <sz val="10"/>
        <color theme="1"/>
        <rFont val="Arial"/>
        <charset val="134"/>
      </rPr>
      <t>R</t>
    </r>
    <r>
      <rPr>
        <vertAlign val="subscript"/>
        <sz val="10"/>
        <color theme="1"/>
        <rFont val="Arial"/>
        <charset val="134"/>
      </rPr>
      <t>b</t>
    </r>
    <r>
      <rPr>
        <sz val="10"/>
        <color theme="1"/>
        <rFont val="Arial"/>
        <charset val="134"/>
      </rPr>
      <t xml:space="preserve"> (N/mm</t>
    </r>
    <r>
      <rPr>
        <vertAlign val="superscript"/>
        <sz val="10"/>
        <color theme="1"/>
        <rFont val="Arial"/>
        <charset val="134"/>
      </rPr>
      <t>2</t>
    </r>
    <r>
      <rPr>
        <sz val="10"/>
        <color theme="1"/>
        <rFont val="Arial"/>
        <charset val="134"/>
      </rPr>
      <t>)</t>
    </r>
  </si>
  <si>
    <r>
      <rPr>
        <sz val="10"/>
        <color theme="1"/>
        <rFont val="Arial"/>
        <charset val="134"/>
      </rPr>
      <t>E</t>
    </r>
    <r>
      <rPr>
        <vertAlign val="subscript"/>
        <sz val="10"/>
        <color theme="1"/>
        <rFont val="Arial"/>
        <charset val="134"/>
      </rPr>
      <t>b</t>
    </r>
    <r>
      <rPr>
        <sz val="10"/>
        <color theme="1"/>
        <rFont val="Arial"/>
        <charset val="134"/>
      </rPr>
      <t xml:space="preserve"> (N/mm</t>
    </r>
    <r>
      <rPr>
        <vertAlign val="superscript"/>
        <sz val="10"/>
        <color theme="1"/>
        <rFont val="Arial"/>
        <charset val="134"/>
      </rPr>
      <t>2</t>
    </r>
    <r>
      <rPr>
        <sz val="10"/>
        <color theme="1"/>
        <rFont val="Arial"/>
        <charset val="134"/>
      </rPr>
      <t>)</t>
    </r>
  </si>
  <si>
    <t>Sức chịu tải của cọc theo vật liệu</t>
  </si>
  <si>
    <t>Cường độ thép</t>
  </si>
  <si>
    <r>
      <rPr>
        <sz val="10"/>
        <color theme="1"/>
        <rFont val="Arial"/>
        <charset val="134"/>
      </rPr>
      <t>R</t>
    </r>
    <r>
      <rPr>
        <vertAlign val="subscript"/>
        <sz val="10"/>
        <color theme="1"/>
        <rFont val="Arial"/>
        <charset val="134"/>
      </rPr>
      <t xml:space="preserve">sc  </t>
    </r>
    <r>
      <rPr>
        <sz val="10"/>
        <color theme="1"/>
        <rFont val="Arial"/>
        <charset val="134"/>
      </rPr>
      <t>(N/mm</t>
    </r>
    <r>
      <rPr>
        <vertAlign val="superscript"/>
        <sz val="10"/>
        <color theme="1"/>
        <rFont val="Arial"/>
        <charset val="134"/>
      </rPr>
      <t>2</t>
    </r>
    <r>
      <rPr>
        <sz val="10"/>
        <color theme="1"/>
        <rFont val="Arial"/>
        <charset val="134"/>
      </rPr>
      <t>)</t>
    </r>
  </si>
  <si>
    <r>
      <rPr>
        <b/>
        <sz val="10"/>
        <rFont val="Arial"/>
        <charset val="134"/>
      </rPr>
      <t xml:space="preserve"> R</t>
    </r>
    <r>
      <rPr>
        <b/>
        <vertAlign val="subscript"/>
        <sz val="10"/>
        <rFont val="Arial"/>
        <charset val="134"/>
      </rPr>
      <t>m</t>
    </r>
    <r>
      <rPr>
        <b/>
        <sz val="10"/>
        <rFont val="Arial"/>
        <charset val="134"/>
      </rPr>
      <t xml:space="preserve"> = </t>
    </r>
    <r>
      <rPr>
        <b/>
        <sz val="10"/>
        <rFont val="Symbol"/>
        <charset val="2"/>
      </rPr>
      <t>j(g</t>
    </r>
    <r>
      <rPr>
        <b/>
        <vertAlign val="subscript"/>
        <sz val="10"/>
        <rFont val="Times New Roman"/>
        <charset val="134"/>
      </rPr>
      <t>cb</t>
    </r>
    <r>
      <rPr>
        <b/>
        <sz val="10"/>
        <rFont val="Symbol"/>
        <charset val="2"/>
      </rPr>
      <t>g</t>
    </r>
    <r>
      <rPr>
        <b/>
        <sz val="10"/>
        <rFont val="Times New Roman"/>
        <charset val="134"/>
      </rPr>
      <t>'</t>
    </r>
    <r>
      <rPr>
        <b/>
        <vertAlign val="subscript"/>
        <sz val="10"/>
        <rFont val="Times New Roman"/>
        <charset val="134"/>
      </rPr>
      <t>cb</t>
    </r>
    <r>
      <rPr>
        <b/>
        <sz val="10"/>
        <rFont val="Arial"/>
        <charset val="134"/>
      </rPr>
      <t>R</t>
    </r>
    <r>
      <rPr>
        <b/>
        <vertAlign val="subscript"/>
        <sz val="10"/>
        <rFont val="Arial"/>
        <charset val="134"/>
      </rPr>
      <t>b</t>
    </r>
    <r>
      <rPr>
        <b/>
        <sz val="10"/>
        <rFont val="Arial"/>
        <charset val="134"/>
      </rPr>
      <t>.A</t>
    </r>
    <r>
      <rPr>
        <b/>
        <vertAlign val="subscript"/>
        <sz val="10"/>
        <rFont val="Arial"/>
        <charset val="134"/>
      </rPr>
      <t>b</t>
    </r>
    <r>
      <rPr>
        <b/>
        <sz val="10"/>
        <rFont val="Arial"/>
        <charset val="134"/>
      </rPr>
      <t xml:space="preserve"> + R</t>
    </r>
    <r>
      <rPr>
        <b/>
        <vertAlign val="subscript"/>
        <sz val="10"/>
        <rFont val="Arial"/>
        <charset val="134"/>
      </rPr>
      <t>sc</t>
    </r>
    <r>
      <rPr>
        <b/>
        <sz val="10"/>
        <rFont val="Arial"/>
        <charset val="134"/>
      </rPr>
      <t>.A</t>
    </r>
    <r>
      <rPr>
        <b/>
        <vertAlign val="subscript"/>
        <sz val="10"/>
        <rFont val="Arial"/>
        <charset val="134"/>
      </rPr>
      <t>s</t>
    </r>
    <r>
      <rPr>
        <b/>
        <sz val="10"/>
        <rFont val="Arial"/>
        <charset val="134"/>
      </rPr>
      <t>)</t>
    </r>
  </si>
  <si>
    <r>
      <rPr>
        <b/>
        <sz val="10"/>
        <color theme="1"/>
        <rFont val="Arial"/>
        <charset val="134"/>
      </rPr>
      <t>R</t>
    </r>
    <r>
      <rPr>
        <b/>
        <vertAlign val="subscript"/>
        <sz val="10"/>
        <color theme="1"/>
        <rFont val="Arial"/>
        <charset val="134"/>
      </rPr>
      <t xml:space="preserve">m </t>
    </r>
    <r>
      <rPr>
        <b/>
        <sz val="10"/>
        <color theme="1"/>
        <rFont val="Arial"/>
        <charset val="134"/>
      </rPr>
      <t>(kN)</t>
    </r>
  </si>
  <si>
    <t>Tổng hợp sức chịu tải của cọc theo đất nền</t>
  </si>
  <si>
    <t>Tính theo công thức Nhật Bản</t>
  </si>
  <si>
    <r>
      <rPr>
        <sz val="10"/>
        <rFont val="Arial"/>
        <charset val="134"/>
      </rPr>
      <t>R</t>
    </r>
    <r>
      <rPr>
        <vertAlign val="subscript"/>
        <sz val="10"/>
        <rFont val="Arial"/>
        <charset val="134"/>
      </rPr>
      <t>c,u</t>
    </r>
  </si>
  <si>
    <r>
      <rPr>
        <b/>
        <sz val="10"/>
        <color theme="1"/>
        <rFont val="Symbol"/>
        <charset val="2"/>
      </rPr>
      <t>S</t>
    </r>
    <r>
      <rPr>
        <b/>
        <sz val="10"/>
        <color theme="1"/>
        <rFont val="Arial"/>
        <charset val="134"/>
      </rPr>
      <t>uf</t>
    </r>
    <r>
      <rPr>
        <b/>
        <vertAlign val="subscript"/>
        <sz val="10"/>
        <color theme="1"/>
        <rFont val="Arial"/>
        <charset val="134"/>
      </rPr>
      <t>c,s,I</t>
    </r>
    <r>
      <rPr>
        <b/>
        <sz val="10"/>
        <color theme="1"/>
        <rFont val="Arial"/>
        <charset val="134"/>
      </rPr>
      <t>L</t>
    </r>
    <r>
      <rPr>
        <b/>
        <vertAlign val="subscript"/>
        <sz val="10"/>
        <color theme="1"/>
        <rFont val="Arial"/>
        <charset val="134"/>
      </rPr>
      <t>c,s,1</t>
    </r>
  </si>
  <si>
    <t>=</t>
  </si>
  <si>
    <t>kN</t>
  </si>
  <si>
    <t>Tính theo CT Meyerhof (Chỉ dùng cho đất rời)</t>
  </si>
  <si>
    <t>Tính theo chỉ tiêu cường độ đất nền</t>
  </si>
  <si>
    <t>Sức chịu tải tiêu chuẩn của cọc</t>
  </si>
  <si>
    <r>
      <rPr>
        <sz val="10"/>
        <rFont val="Arial"/>
        <charset val="134"/>
      </rPr>
      <t>R</t>
    </r>
    <r>
      <rPr>
        <vertAlign val="subscript"/>
        <sz val="10"/>
        <rFont val="Arial"/>
        <charset val="134"/>
      </rPr>
      <t>c,k</t>
    </r>
    <r>
      <rPr>
        <sz val="10"/>
        <rFont val="Arial"/>
        <charset val="134"/>
      </rPr>
      <t xml:space="preserve"> = min( R</t>
    </r>
    <r>
      <rPr>
        <vertAlign val="subscript"/>
        <sz val="10"/>
        <rFont val="Arial"/>
        <charset val="134"/>
      </rPr>
      <t>c,u1</t>
    </r>
    <r>
      <rPr>
        <sz val="10"/>
        <rFont val="Arial"/>
        <charset val="134"/>
      </rPr>
      <t>, R</t>
    </r>
    <r>
      <rPr>
        <vertAlign val="subscript"/>
        <sz val="10"/>
        <rFont val="Arial"/>
        <charset val="134"/>
      </rPr>
      <t>c,u2</t>
    </r>
    <r>
      <rPr>
        <sz val="10"/>
        <rFont val="Arial"/>
        <charset val="134"/>
      </rPr>
      <t xml:space="preserve"> )</t>
    </r>
  </si>
  <si>
    <t>Thông số</t>
  </si>
  <si>
    <t>Kí hiệu</t>
  </si>
  <si>
    <t>1 cọc</t>
  </si>
  <si>
    <t>2-5 cọc</t>
  </si>
  <si>
    <t>6-10 cọc</t>
  </si>
  <si>
    <t>11 - 20 cọc</t>
  </si>
  <si>
    <t>&gt;20 cọc</t>
  </si>
  <si>
    <t>Hệ số độ tin cậy theo đất</t>
  </si>
  <si>
    <r>
      <rPr>
        <sz val="10"/>
        <rFont val="Symbol"/>
        <charset val="2"/>
      </rPr>
      <t>g</t>
    </r>
    <r>
      <rPr>
        <vertAlign val="subscript"/>
        <sz val="10"/>
        <rFont val="Arial"/>
        <charset val="134"/>
      </rPr>
      <t>k</t>
    </r>
  </si>
  <si>
    <r>
      <rPr>
        <sz val="10"/>
        <rFont val="Symbol"/>
        <charset val="2"/>
      </rPr>
      <t>g</t>
    </r>
    <r>
      <rPr>
        <vertAlign val="subscript"/>
        <sz val="10"/>
        <rFont val="Arial"/>
        <charset val="134"/>
      </rPr>
      <t>0</t>
    </r>
  </si>
  <si>
    <t>Hệ số tin cậy về tầm quan trọng của công trình</t>
  </si>
  <si>
    <r>
      <rPr>
        <sz val="10"/>
        <rFont val="Symbol"/>
        <charset val="2"/>
      </rPr>
      <t>g</t>
    </r>
    <r>
      <rPr>
        <vertAlign val="subscript"/>
        <sz val="10"/>
        <rFont val="Arial"/>
        <charset val="134"/>
      </rPr>
      <t>n</t>
    </r>
  </si>
  <si>
    <t>Sức chịu tải thiết kế của cọc</t>
  </si>
  <si>
    <r>
      <rPr>
        <sz val="10"/>
        <rFont val="Arial"/>
        <charset val="134"/>
      </rPr>
      <t>R</t>
    </r>
    <r>
      <rPr>
        <vertAlign val="subscript"/>
        <sz val="10"/>
        <rFont val="Arial"/>
        <charset val="134"/>
      </rPr>
      <t xml:space="preserve">c,d </t>
    </r>
    <r>
      <rPr>
        <sz val="10"/>
        <rFont val="Arial"/>
        <charset val="134"/>
      </rPr>
      <t>= R</t>
    </r>
    <r>
      <rPr>
        <vertAlign val="subscript"/>
        <sz val="10"/>
        <rFont val="Arial"/>
        <charset val="134"/>
      </rPr>
      <t xml:space="preserve">c,k </t>
    </r>
    <r>
      <rPr>
        <sz val="10"/>
        <rFont val="Arial"/>
        <charset val="134"/>
      </rPr>
      <t xml:space="preserve">/ </t>
    </r>
    <r>
      <rPr>
        <sz val="10"/>
        <rFont val="Symbol"/>
        <charset val="2"/>
      </rPr>
      <t>g</t>
    </r>
    <r>
      <rPr>
        <vertAlign val="subscript"/>
        <sz val="10"/>
        <rFont val="Arial"/>
        <charset val="134"/>
      </rPr>
      <t>k</t>
    </r>
  </si>
  <si>
    <r>
      <rPr>
        <sz val="10"/>
        <rFont val="Arial"/>
        <charset val="134"/>
      </rPr>
      <t>R</t>
    </r>
    <r>
      <rPr>
        <vertAlign val="subscript"/>
        <sz val="10"/>
        <rFont val="Arial"/>
        <charset val="134"/>
      </rPr>
      <t>s</t>
    </r>
    <r>
      <rPr>
        <sz val="10"/>
        <rFont val="Arial"/>
        <charset val="134"/>
      </rPr>
      <t xml:space="preserve"> =</t>
    </r>
    <r>
      <rPr>
        <sz val="10"/>
        <rFont val="Symbol"/>
        <charset val="2"/>
      </rPr>
      <t xml:space="preserve"> g</t>
    </r>
    <r>
      <rPr>
        <vertAlign val="subscript"/>
        <sz val="10"/>
        <rFont val="Arial"/>
        <charset val="134"/>
      </rPr>
      <t>0</t>
    </r>
    <r>
      <rPr>
        <sz val="10"/>
        <rFont val="Arial"/>
        <charset val="134"/>
      </rPr>
      <t>.R</t>
    </r>
    <r>
      <rPr>
        <vertAlign val="subscript"/>
        <sz val="10"/>
        <rFont val="Arial"/>
        <charset val="134"/>
      </rPr>
      <t xml:space="preserve">c,d </t>
    </r>
    <r>
      <rPr>
        <sz val="10"/>
        <rFont val="Arial"/>
        <charset val="134"/>
      </rPr>
      <t>/</t>
    </r>
    <r>
      <rPr>
        <sz val="10"/>
        <rFont val="Symbol"/>
        <charset val="2"/>
      </rPr>
      <t>g</t>
    </r>
    <r>
      <rPr>
        <vertAlign val="subscript"/>
        <sz val="10"/>
        <rFont val="Arial"/>
        <charset val="134"/>
      </rPr>
      <t>n</t>
    </r>
  </si>
  <si>
    <r>
      <rPr>
        <sz val="10"/>
        <rFont val="Arial"/>
        <charset val="134"/>
      </rPr>
      <t>R</t>
    </r>
    <r>
      <rPr>
        <vertAlign val="subscript"/>
        <sz val="10"/>
        <rFont val="Arial"/>
        <charset val="134"/>
      </rPr>
      <t>ds</t>
    </r>
    <r>
      <rPr>
        <sz val="10"/>
        <rFont val="Arial"/>
        <charset val="134"/>
      </rPr>
      <t xml:space="preserve"> = Min(R</t>
    </r>
    <r>
      <rPr>
        <vertAlign val="subscript"/>
        <sz val="10"/>
        <rFont val="Arial"/>
        <charset val="134"/>
      </rPr>
      <t>m</t>
    </r>
    <r>
      <rPr>
        <sz val="10"/>
        <rFont val="Arial"/>
        <charset val="134"/>
      </rPr>
      <t>,R</t>
    </r>
    <r>
      <rPr>
        <vertAlign val="subscript"/>
        <sz val="10"/>
        <rFont val="Arial"/>
        <charset val="134"/>
      </rPr>
      <t>s</t>
    </r>
    <r>
      <rPr>
        <sz val="10"/>
        <rFont val="Arial"/>
        <charset val="134"/>
      </rPr>
      <t>)</t>
    </r>
  </si>
  <si>
    <t>B. Sức chịu tải của cọc theo đất nền (TCVN 10304:2014)</t>
  </si>
  <si>
    <t>Thông số đất</t>
  </si>
  <si>
    <t>SCT của cọc tính theo công thức Nhật Bản</t>
  </si>
  <si>
    <r>
      <rPr>
        <b/>
        <sz val="10"/>
        <rFont val="Arial"/>
        <charset val="134"/>
      </rPr>
      <t>k</t>
    </r>
    <r>
      <rPr>
        <b/>
        <vertAlign val="subscript"/>
        <sz val="10"/>
        <rFont val="Arial"/>
        <charset val="134"/>
      </rPr>
      <t>b,c</t>
    </r>
  </si>
  <si>
    <r>
      <rPr>
        <b/>
        <sz val="10"/>
        <rFont val="Arial"/>
        <charset val="134"/>
      </rPr>
      <t>k</t>
    </r>
    <r>
      <rPr>
        <b/>
        <vertAlign val="subscript"/>
        <sz val="10"/>
        <rFont val="Arial"/>
        <charset val="134"/>
      </rPr>
      <t>b,s</t>
    </r>
  </si>
  <si>
    <t>Lớp đất</t>
  </si>
  <si>
    <t>Trạng
thái</t>
  </si>
  <si>
    <t>Độ
sâu</t>
  </si>
  <si>
    <t>Chiều
dày</t>
  </si>
  <si>
    <r>
      <rPr>
        <b/>
        <sz val="10"/>
        <color theme="1"/>
        <rFont val="Arial"/>
        <charset val="134"/>
      </rPr>
      <t>N</t>
    </r>
    <r>
      <rPr>
        <b/>
        <vertAlign val="subscript"/>
        <sz val="10"/>
        <color theme="1"/>
        <rFont val="Arial"/>
        <charset val="134"/>
      </rPr>
      <t>spt</t>
    </r>
  </si>
  <si>
    <r>
      <rPr>
        <b/>
        <sz val="10"/>
        <color theme="1"/>
        <rFont val="Arial"/>
        <charset val="134"/>
      </rPr>
      <t>C</t>
    </r>
    <r>
      <rPr>
        <b/>
        <vertAlign val="subscript"/>
        <sz val="10"/>
        <color theme="1"/>
        <rFont val="Arial"/>
        <charset val="134"/>
      </rPr>
      <t>u,i</t>
    </r>
  </si>
  <si>
    <r>
      <rPr>
        <b/>
        <sz val="10"/>
        <color theme="1"/>
        <rFont val="Symbol"/>
        <charset val="2"/>
      </rPr>
      <t>g</t>
    </r>
    <r>
      <rPr>
        <b/>
        <vertAlign val="subscript"/>
        <sz val="10"/>
        <color theme="1"/>
        <rFont val="Arial"/>
        <charset val="134"/>
      </rPr>
      <t>w</t>
    </r>
  </si>
  <si>
    <r>
      <rPr>
        <b/>
        <sz val="10"/>
        <color theme="1"/>
        <rFont val="Symbol"/>
        <charset val="2"/>
      </rPr>
      <t>g</t>
    </r>
    <r>
      <rPr>
        <b/>
        <vertAlign val="subscript"/>
        <sz val="10"/>
        <color theme="1"/>
        <rFont val="Arial"/>
        <charset val="134"/>
      </rPr>
      <t>dn</t>
    </r>
  </si>
  <si>
    <r>
      <rPr>
        <b/>
        <sz val="10"/>
        <color theme="1"/>
        <rFont val="Symbol"/>
        <charset val="2"/>
      </rPr>
      <t>s</t>
    </r>
    <r>
      <rPr>
        <b/>
        <sz val="10"/>
        <color theme="1"/>
        <rFont val="Arial"/>
        <charset val="134"/>
      </rPr>
      <t>'</t>
    </r>
    <r>
      <rPr>
        <b/>
        <vertAlign val="subscript"/>
        <sz val="10"/>
        <color theme="1"/>
        <rFont val="Arial"/>
        <charset val="134"/>
      </rPr>
      <t>v</t>
    </r>
  </si>
  <si>
    <r>
      <rPr>
        <b/>
        <sz val="10"/>
        <color theme="1"/>
        <rFont val="Arial"/>
        <charset val="134"/>
      </rPr>
      <t>C</t>
    </r>
    <r>
      <rPr>
        <b/>
        <vertAlign val="subscript"/>
        <sz val="10"/>
        <color theme="1"/>
        <rFont val="Arial"/>
        <charset val="134"/>
      </rPr>
      <t xml:space="preserve">u,i </t>
    </r>
    <r>
      <rPr>
        <b/>
        <sz val="10"/>
        <color theme="1"/>
        <rFont val="Arial"/>
        <charset val="134"/>
      </rPr>
      <t>/</t>
    </r>
    <r>
      <rPr>
        <b/>
        <sz val="10"/>
        <color theme="1"/>
        <rFont val="Symbol"/>
        <charset val="2"/>
      </rPr>
      <t>s</t>
    </r>
    <r>
      <rPr>
        <b/>
        <sz val="10"/>
        <color theme="1"/>
        <rFont val="Arial"/>
        <charset val="134"/>
      </rPr>
      <t>'</t>
    </r>
    <r>
      <rPr>
        <b/>
        <vertAlign val="subscript"/>
        <sz val="10"/>
        <color theme="1"/>
        <rFont val="Arial"/>
        <charset val="134"/>
      </rPr>
      <t>v</t>
    </r>
  </si>
  <si>
    <r>
      <rPr>
        <b/>
        <sz val="10"/>
        <color theme="1"/>
        <rFont val="Symbol"/>
        <charset val="2"/>
      </rPr>
      <t>a</t>
    </r>
    <r>
      <rPr>
        <b/>
        <vertAlign val="subscript"/>
        <sz val="10"/>
        <color theme="1"/>
        <rFont val="Arial"/>
        <charset val="134"/>
      </rPr>
      <t>p</t>
    </r>
  </si>
  <si>
    <r>
      <rPr>
        <b/>
        <sz val="10"/>
        <color theme="1"/>
        <rFont val="Arial"/>
        <charset val="134"/>
      </rPr>
      <t>f</t>
    </r>
    <r>
      <rPr>
        <b/>
        <vertAlign val="subscript"/>
        <sz val="10"/>
        <color theme="1"/>
        <rFont val="Arial"/>
        <charset val="134"/>
      </rPr>
      <t>L</t>
    </r>
  </si>
  <si>
    <r>
      <rPr>
        <b/>
        <sz val="10"/>
        <color theme="1"/>
        <rFont val="Arial"/>
        <charset val="134"/>
      </rPr>
      <t>uf</t>
    </r>
    <r>
      <rPr>
        <b/>
        <vertAlign val="subscript"/>
        <sz val="10"/>
        <color theme="1"/>
        <rFont val="Arial"/>
        <charset val="134"/>
      </rPr>
      <t>c,i</t>
    </r>
    <r>
      <rPr>
        <b/>
        <sz val="10"/>
        <color theme="1"/>
        <rFont val="Arial"/>
        <charset val="134"/>
      </rPr>
      <t>L</t>
    </r>
    <r>
      <rPr>
        <b/>
        <vertAlign val="subscript"/>
        <sz val="10"/>
        <color theme="1"/>
        <rFont val="Arial"/>
        <charset val="134"/>
      </rPr>
      <t>c,1</t>
    </r>
  </si>
  <si>
    <r>
      <rPr>
        <b/>
        <sz val="10"/>
        <color theme="1"/>
        <rFont val="Arial"/>
        <charset val="134"/>
      </rPr>
      <t>uf</t>
    </r>
    <r>
      <rPr>
        <b/>
        <vertAlign val="subscript"/>
        <sz val="10"/>
        <color theme="1"/>
        <rFont val="Arial"/>
        <charset val="134"/>
      </rPr>
      <t>s,i</t>
    </r>
    <r>
      <rPr>
        <b/>
        <sz val="10"/>
        <color theme="1"/>
        <rFont val="Arial"/>
        <charset val="134"/>
      </rPr>
      <t>L</t>
    </r>
    <r>
      <rPr>
        <b/>
        <vertAlign val="subscript"/>
        <sz val="10"/>
        <color theme="1"/>
        <rFont val="Arial"/>
        <charset val="134"/>
      </rPr>
      <t>s,1</t>
    </r>
  </si>
  <si>
    <r>
      <rPr>
        <b/>
        <sz val="10"/>
        <color theme="1"/>
        <rFont val="Symbol"/>
        <charset val="2"/>
      </rPr>
      <t>S</t>
    </r>
    <r>
      <rPr>
        <b/>
        <sz val="10"/>
        <color theme="1"/>
        <rFont val="Arial"/>
        <charset val="134"/>
      </rPr>
      <t>uf</t>
    </r>
    <r>
      <rPr>
        <b/>
        <vertAlign val="subscript"/>
        <sz val="10"/>
        <color theme="1"/>
        <rFont val="Arial"/>
        <charset val="134"/>
      </rPr>
      <t xml:space="preserve">c,s,I
</t>
    </r>
    <r>
      <rPr>
        <b/>
        <sz val="10"/>
        <color theme="1"/>
        <rFont val="Arial"/>
        <charset val="134"/>
      </rPr>
      <t>L</t>
    </r>
    <r>
      <rPr>
        <b/>
        <vertAlign val="subscript"/>
        <sz val="10"/>
        <color theme="1"/>
        <rFont val="Arial"/>
        <charset val="134"/>
      </rPr>
      <t>c,s,1</t>
    </r>
  </si>
  <si>
    <r>
      <rPr>
        <b/>
        <sz val="10"/>
        <color theme="1"/>
        <rFont val="Arial"/>
        <charset val="134"/>
      </rPr>
      <t>A</t>
    </r>
    <r>
      <rPr>
        <b/>
        <vertAlign val="subscript"/>
        <sz val="10"/>
        <color theme="1"/>
        <rFont val="Arial"/>
        <charset val="134"/>
      </rPr>
      <t>b</t>
    </r>
    <r>
      <rPr>
        <b/>
        <sz val="10"/>
        <color theme="1"/>
        <rFont val="Arial"/>
        <charset val="134"/>
      </rPr>
      <t>q</t>
    </r>
    <r>
      <rPr>
        <b/>
        <vertAlign val="subscript"/>
        <sz val="10"/>
        <color theme="1"/>
        <rFont val="Arial"/>
        <charset val="134"/>
      </rPr>
      <t>b</t>
    </r>
  </si>
  <si>
    <r>
      <rPr>
        <b/>
        <sz val="10"/>
        <color theme="1"/>
        <rFont val="Arial"/>
        <charset val="134"/>
      </rPr>
      <t>R</t>
    </r>
    <r>
      <rPr>
        <b/>
        <vertAlign val="subscript"/>
        <sz val="10"/>
        <color theme="1"/>
        <rFont val="Arial"/>
        <charset val="134"/>
      </rPr>
      <t>c,u</t>
    </r>
  </si>
  <si>
    <r>
      <rPr>
        <b/>
        <sz val="10"/>
        <color theme="1"/>
        <rFont val="Arial"/>
        <charset val="134"/>
      </rPr>
      <t>(kN/m</t>
    </r>
    <r>
      <rPr>
        <b/>
        <vertAlign val="superscript"/>
        <sz val="10"/>
        <color theme="1"/>
        <rFont val="Arial"/>
        <charset val="134"/>
      </rPr>
      <t>2</t>
    </r>
    <r>
      <rPr>
        <b/>
        <sz val="10"/>
        <color theme="1"/>
        <rFont val="Arial"/>
        <charset val="134"/>
      </rPr>
      <t>)</t>
    </r>
  </si>
  <si>
    <r>
      <rPr>
        <b/>
        <sz val="10"/>
        <color theme="1"/>
        <rFont val="Arial"/>
        <charset val="134"/>
      </rPr>
      <t>(kN/m</t>
    </r>
    <r>
      <rPr>
        <b/>
        <vertAlign val="superscript"/>
        <sz val="10"/>
        <color theme="1"/>
        <rFont val="Arial"/>
        <charset val="134"/>
      </rPr>
      <t>3</t>
    </r>
    <r>
      <rPr>
        <b/>
        <sz val="10"/>
        <color theme="1"/>
        <rFont val="Arial"/>
        <charset val="134"/>
      </rPr>
      <t>)</t>
    </r>
  </si>
  <si>
    <t>(kN)</t>
  </si>
  <si>
    <t>SCT của cọc theo chỉ tiêu cường độ đất nền</t>
  </si>
  <si>
    <r>
      <rPr>
        <b/>
        <sz val="10"/>
        <rFont val="Arial"/>
        <charset val="134"/>
      </rPr>
      <t>N'</t>
    </r>
    <r>
      <rPr>
        <b/>
        <vertAlign val="subscript"/>
        <sz val="10"/>
        <rFont val="Arial"/>
        <charset val="134"/>
      </rPr>
      <t>c</t>
    </r>
  </si>
  <si>
    <t>d (m)</t>
  </si>
  <si>
    <r>
      <rPr>
        <b/>
        <sz val="10"/>
        <rFont val="Arial"/>
        <charset val="134"/>
      </rPr>
      <t>N'</t>
    </r>
    <r>
      <rPr>
        <b/>
        <vertAlign val="subscript"/>
        <sz val="10"/>
        <rFont val="Arial"/>
        <charset val="134"/>
      </rPr>
      <t>q</t>
    </r>
  </si>
  <si>
    <r>
      <rPr>
        <b/>
        <sz val="10"/>
        <color theme="1"/>
        <rFont val="Arial"/>
        <charset val="134"/>
      </rPr>
      <t>Z</t>
    </r>
    <r>
      <rPr>
        <b/>
        <vertAlign val="subscript"/>
        <sz val="10"/>
        <color theme="1"/>
        <rFont val="Arial"/>
        <charset val="134"/>
      </rPr>
      <t>L</t>
    </r>
  </si>
  <si>
    <r>
      <rPr>
        <b/>
        <sz val="10"/>
        <color theme="1"/>
        <rFont val="Arial"/>
        <charset val="134"/>
      </rPr>
      <t>q'</t>
    </r>
    <r>
      <rPr>
        <b/>
        <vertAlign val="subscript"/>
        <sz val="10"/>
        <color theme="1"/>
        <rFont val="Symbol"/>
        <charset val="2"/>
      </rPr>
      <t>g</t>
    </r>
    <r>
      <rPr>
        <b/>
        <vertAlign val="subscript"/>
        <sz val="10"/>
        <color theme="1"/>
        <rFont val="Arial"/>
        <charset val="134"/>
      </rPr>
      <t>,p</t>
    </r>
  </si>
  <si>
    <t>d</t>
  </si>
  <si>
    <t>a</t>
  </si>
  <si>
    <t>SCT Cọc tính theo công thức Meyerhof</t>
  </si>
  <si>
    <r>
      <rPr>
        <b/>
        <sz val="10"/>
        <rFont val="Arial"/>
        <charset val="134"/>
      </rPr>
      <t>k</t>
    </r>
    <r>
      <rPr>
        <b/>
        <vertAlign val="subscript"/>
        <sz val="10"/>
        <rFont val="Arial"/>
        <charset val="134"/>
      </rPr>
      <t>2</t>
    </r>
    <r>
      <rPr>
        <b/>
        <sz val="10"/>
        <rFont val="Arial"/>
        <charset val="134"/>
      </rPr>
      <t xml:space="preserve"> </t>
    </r>
  </si>
  <si>
    <r>
      <rPr>
        <b/>
        <sz val="10"/>
        <rFont val="Arial"/>
        <charset val="134"/>
      </rPr>
      <t>k</t>
    </r>
    <r>
      <rPr>
        <b/>
        <vertAlign val="subscript"/>
        <sz val="10"/>
        <rFont val="Arial"/>
        <charset val="134"/>
      </rPr>
      <t>1</t>
    </r>
    <r>
      <rPr>
        <b/>
        <sz val="10"/>
        <rFont val="Arial"/>
        <charset val="134"/>
      </rPr>
      <t xml:space="preserve"> </t>
    </r>
  </si>
  <si>
    <t>STT</t>
  </si>
  <si>
    <t>Tầng</t>
  </si>
  <si>
    <t>Case
Combo</t>
  </si>
  <si>
    <r>
      <rPr>
        <sz val="11"/>
        <color theme="1"/>
        <rFont val="Area"/>
        <charset val="134"/>
      </rPr>
      <t>F</t>
    </r>
    <r>
      <rPr>
        <vertAlign val="subscript"/>
        <sz val="11"/>
        <color theme="1"/>
        <rFont val="Area"/>
        <charset val="134"/>
      </rPr>
      <t>z Max</t>
    </r>
  </si>
  <si>
    <r>
      <rPr>
        <sz val="11"/>
        <color theme="1"/>
        <rFont val="Area"/>
        <charset val="134"/>
      </rPr>
      <t>M</t>
    </r>
    <r>
      <rPr>
        <vertAlign val="subscript"/>
        <sz val="11"/>
        <color theme="1"/>
        <rFont val="Area"/>
        <charset val="134"/>
      </rPr>
      <t>xtu</t>
    </r>
  </si>
  <si>
    <r>
      <rPr>
        <sz val="11"/>
        <color theme="1"/>
        <rFont val="Area"/>
        <charset val="134"/>
      </rPr>
      <t>M</t>
    </r>
    <r>
      <rPr>
        <vertAlign val="subscript"/>
        <sz val="11"/>
        <color theme="1"/>
        <rFont val="Area"/>
        <charset val="134"/>
      </rPr>
      <t>ytu</t>
    </r>
  </si>
  <si>
    <t>ĐK cọc</t>
  </si>
  <si>
    <t>Type</t>
  </si>
  <si>
    <r>
      <rPr>
        <sz val="11"/>
        <color theme="1"/>
        <rFont val="Area"/>
        <charset val="134"/>
      </rPr>
      <t>P</t>
    </r>
    <r>
      <rPr>
        <vertAlign val="subscript"/>
        <sz val="11"/>
        <color theme="1"/>
        <rFont val="Area"/>
        <charset val="134"/>
      </rPr>
      <t xml:space="preserve">cọc </t>
    </r>
    <r>
      <rPr>
        <sz val="11"/>
        <color theme="1"/>
        <rFont val="Area"/>
        <charset val="134"/>
      </rPr>
      <t>(kN)</t>
    </r>
  </si>
  <si>
    <r>
      <rPr>
        <sz val="11"/>
        <rFont val="Area"/>
        <charset val="134"/>
      </rPr>
      <t>HS</t>
    </r>
    <r>
      <rPr>
        <vertAlign val="subscript"/>
        <sz val="11"/>
        <rFont val="Area"/>
        <charset val="134"/>
      </rPr>
      <t>momen</t>
    </r>
  </si>
  <si>
    <r>
      <rPr>
        <sz val="11"/>
        <color theme="1"/>
        <rFont val="Area"/>
        <charset val="134"/>
      </rPr>
      <t>Chọn
n</t>
    </r>
    <r>
      <rPr>
        <vertAlign val="subscript"/>
        <sz val="11"/>
        <color theme="1"/>
        <rFont val="Area"/>
        <charset val="134"/>
      </rPr>
      <t>cọc</t>
    </r>
    <r>
      <rPr>
        <sz val="11"/>
        <color theme="1"/>
        <rFont val="Area"/>
        <charset val="134"/>
      </rPr>
      <t>tk</t>
    </r>
  </si>
  <si>
    <t>SCT</t>
  </si>
  <si>
    <t>FS</t>
  </si>
  <si>
    <t>Mép cọc-
Mép đài</t>
  </si>
  <si>
    <t>Kc
Cọc</t>
  </si>
  <si>
    <t>CGX</t>
  </si>
  <si>
    <t>CGY</t>
  </si>
  <si>
    <t>Góc
Quay</t>
  </si>
  <si>
    <t>Góc cộng thêm</t>
  </si>
  <si>
    <t>Kí
hiệu</t>
  </si>
  <si>
    <t>1
cọc</t>
  </si>
  <si>
    <t>2-5
cọc</t>
  </si>
  <si>
    <t>6-10
cọc</t>
  </si>
  <si>
    <t>11-20
cọc</t>
  </si>
  <si>
    <t>&gt;20
cọc</t>
  </si>
  <si>
    <t>KN1</t>
  </si>
  <si>
    <t>3D</t>
  </si>
  <si>
    <t>Độ</t>
  </si>
  <si>
    <t>Point</t>
  </si>
  <si>
    <t>GlobalX</t>
  </si>
  <si>
    <t>GlobalY</t>
  </si>
  <si>
    <t>GlobalZ</t>
  </si>
  <si>
    <t>SpecialPt</t>
  </si>
  <si>
    <t>Node</t>
  </si>
  <si>
    <t>OutputCase</t>
  </si>
  <si>
    <t>CaseType</t>
  </si>
  <si>
    <t>Fx</t>
  </si>
  <si>
    <t>Fy</t>
  </si>
  <si>
    <t>Fz</t>
  </si>
  <si>
    <t>Mx</t>
  </si>
  <si>
    <t>My</t>
  </si>
  <si>
    <t>Mz</t>
  </si>
  <si>
    <t>BAOVN</t>
  </si>
  <si>
    <t>Spring</t>
  </si>
  <si>
    <t>D1_D300_810_5</t>
  </si>
  <si>
    <t xml:space="preserve">Đài </t>
  </si>
  <si>
    <t>KC tối đa giữa các cọc trong 1 đài</t>
  </si>
  <si>
    <t>Tên cọc</t>
  </si>
  <si>
    <t>Đường
kính cọc</t>
  </si>
  <si>
    <t>Sct cọc
đơn (kN)</t>
  </si>
  <si>
    <t>Nhóm cọc</t>
  </si>
  <si>
    <t xml:space="preserve"> cọc</t>
  </si>
  <si>
    <t>D1</t>
  </si>
  <si>
    <t>The ownwner / Chủ đầu tư</t>
  </si>
  <si>
    <t>Design / Thiết kế</t>
  </si>
  <si>
    <t>Iterm / Hạng mục</t>
  </si>
  <si>
    <t>Kiểm tra SCT Cọc</t>
  </si>
  <si>
    <t>Check / Kiểm tra</t>
  </si>
  <si>
    <t>SCT cọc đơn xác định theo công thức : [P] = g0*P/gn/gk</t>
  </si>
  <si>
    <t>Combo tải đứng:</t>
  </si>
  <si>
    <t xml:space="preserve">+ Hệ số gn = </t>
  </si>
  <si>
    <t>Combo tải gió:</t>
  </si>
  <si>
    <t xml:space="preserve">g0 = </t>
  </si>
  <si>
    <t>móng nhiều cọc</t>
  </si>
  <si>
    <t>Combo động đất:</t>
  </si>
  <si>
    <t>Với móng 1 cọc</t>
  </si>
  <si>
    <t>PP Xác định SCT Cọc</t>
  </si>
  <si>
    <t>PP khác</t>
  </si>
  <si>
    <r>
      <rPr>
        <sz val="10"/>
        <color indexed="8"/>
        <rFont val="Symbol"/>
        <charset val="2"/>
      </rPr>
      <t>g</t>
    </r>
    <r>
      <rPr>
        <vertAlign val="subscript"/>
        <sz val="10"/>
        <color indexed="8"/>
        <rFont val="Times New Roman"/>
        <charset val="134"/>
      </rPr>
      <t xml:space="preserve">k </t>
    </r>
    <r>
      <rPr>
        <sz val="10"/>
        <color indexed="8"/>
        <rFont val="Times New Roman"/>
        <charset val="134"/>
      </rPr>
      <t xml:space="preserve"> (7.1.11 (TCVN 10304)) </t>
    </r>
  </si>
  <si>
    <t>PP Thử tĩnh</t>
  </si>
  <si>
    <t>PP Khác</t>
  </si>
  <si>
    <t>7.1.11 TCVN 10304-2014 (2): Nếu tính toán móng cọc cho tổ hợp tải trọng có kể đến tải trọng gió hoặc cầu trục, thì cho phép tăng 20 % tải trọng tính toán lên cọc.</t>
  </si>
  <si>
    <t>+ Đài 1 cọc gk =</t>
  </si>
  <si>
    <t>+ Đài 2 đến 5 cọc, gk =</t>
  </si>
  <si>
    <t>+ Đài 6 đến 10 cọc, gk =</t>
  </si>
  <si>
    <t>+ Đài 11 đến 20 cọc, gk =</t>
  </si>
  <si>
    <t>+ Đài trên 20 cọc, gk =</t>
  </si>
  <si>
    <t>Point name</t>
  </si>
  <si>
    <t>Loại Cọc</t>
  </si>
  <si>
    <t>Output Case</t>
  </si>
  <si>
    <t>Fz (kN)</t>
  </si>
  <si>
    <t>Pile (D)</t>
  </si>
  <si>
    <t>SCT
Cọc đơn</t>
  </si>
  <si>
    <t>Loại nhóm cọc</t>
  </si>
  <si>
    <t>SCT Cọc nhóm [P]</t>
  </si>
  <si>
    <t>[P]/Fz</t>
  </si>
  <si>
    <t>Check FS</t>
  </si>
  <si>
    <t>Tọa độ</t>
  </si>
  <si>
    <t>Text</t>
  </si>
  <si>
    <t>Max</t>
  </si>
  <si>
    <t>Min</t>
  </si>
  <si>
    <t>mm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</si>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</sst>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64" formatCode="0.000"/>
    <numFmt numFmtId="165" formatCode="0.0&quot;d&quot;"/>
    <numFmt numFmtId="166" formatCode="[$-1010000]d/m/yyyy;@"/>
    <numFmt numFmtId="167" formatCode="0.0"/>
    <numFmt numFmtId="168" formatCode="&quot;B&quot;0"/>
    <numFmt numFmtId="169" formatCode="&quot;&quot;0.0&quot; (m)&quot;"/>
    <numFmt numFmtId="170" formatCode="0.00\ &quot;m&quot;"/>
    <numFmt numFmtId="171" formatCode="&quot;M&quot;0"/>
    <numFmt numFmtId="172" formatCode="0.00\ &quot;T/m&quot;"/>
    <numFmt numFmtId="173" formatCode="0.0000"/>
    <numFmt numFmtId="174" formatCode="0.0&quot;m&quot;"/>
    <numFmt numFmtId="175" formatCode="0\ &quot;KN&quot;"/>
  </numFmts>
  <fonts count="105">
    <font>
      <sz val="11"/>
      <color theme="1"/>
      <name val="Calibri"/>
      <charset val="134"/>
      <scheme val="minor"/>
    </font>
    <font>
      <sz val="10"/>
      <color theme="1"/>
      <name val="Calibri"/>
      <charset val="134"/>
      <scheme val="minor"/>
    </font>
    <font>
      <b/>
      <i/>
      <sz val="15"/>
      <name val="Arial"/>
      <charset val="134"/>
    </font>
    <font>
      <i/>
      <sz val="10"/>
      <name val="Arial"/>
      <charset val="134"/>
    </font>
    <font>
      <sz val="10"/>
      <color rgb="FF0000FF"/>
      <name val="Arial"/>
      <charset val="134"/>
    </font>
    <font>
      <i/>
      <sz val="10"/>
      <color rgb="FF0000FF"/>
      <name val="Arial"/>
      <charset val="134"/>
    </font>
    <font>
      <sz val="10"/>
      <color indexed="8"/>
      <name val="Arial"/>
      <charset val="2"/>
    </font>
    <font>
      <sz val="10"/>
      <color theme="1"/>
      <name val="Arial"/>
      <charset val="134"/>
    </font>
    <font>
      <sz val="10"/>
      <color theme="1"/>
      <name val="Times New Roman"/>
      <charset val="134"/>
    </font>
    <font>
      <sz val="11"/>
      <name val="Times New Roman"/>
      <charset val="134"/>
    </font>
    <font>
      <sz val="11"/>
      <color theme="1"/>
      <name val="Times New Roman"/>
      <charset val="134"/>
    </font>
    <font>
      <b/>
      <sz val="11"/>
      <color theme="1"/>
      <name val="Times New Roman"/>
      <charset val="134"/>
    </font>
    <font>
      <sz val="10"/>
      <name val="Arial"/>
      <charset val="134"/>
    </font>
    <font>
      <sz val="11"/>
      <color theme="1"/>
      <name val="Area"/>
      <charset val="134"/>
    </font>
    <font>
      <b/>
      <sz val="11"/>
      <color rgb="FF0000FF"/>
      <name val="Area"/>
      <charset val="134"/>
    </font>
    <font>
      <sz val="11"/>
      <name val="Area"/>
      <charset val="134"/>
    </font>
    <font>
      <sz val="11"/>
      <color rgb="FF0000FF"/>
      <name val="Area"/>
      <charset val="134"/>
    </font>
    <font>
      <b/>
      <sz val="11"/>
      <color rgb="FFC00000"/>
      <name val="Area"/>
      <charset val="134"/>
    </font>
    <font>
      <b/>
      <i/>
      <sz val="10"/>
      <color theme="1"/>
      <name val="Arial"/>
      <charset val="134"/>
    </font>
    <font>
      <i/>
      <sz val="10"/>
      <color theme="1"/>
      <name val="Arial"/>
      <charset val="134"/>
    </font>
    <font>
      <b/>
      <sz val="10"/>
      <color theme="1"/>
      <name val="Arial"/>
      <charset val="134"/>
    </font>
    <font>
      <sz val="10"/>
      <color rgb="FF0000CC"/>
      <name val="Arial"/>
      <charset val="134"/>
    </font>
    <font>
      <b/>
      <sz val="14"/>
      <name val="Arial"/>
      <charset val="134"/>
    </font>
    <font>
      <sz val="11"/>
      <color theme="1"/>
      <name val="Arial"/>
      <charset val="134"/>
    </font>
    <font>
      <sz val="10"/>
      <color theme="1"/>
      <name val="Symbol"/>
      <charset val="2"/>
    </font>
    <font>
      <i/>
      <sz val="9"/>
      <name val="Arial"/>
      <charset val="134"/>
    </font>
    <font>
      <sz val="11"/>
      <name val="Arial"/>
      <charset val="134"/>
    </font>
    <font>
      <b/>
      <i/>
      <sz val="9"/>
      <name val="Arial"/>
      <charset val="134"/>
    </font>
    <font>
      <b/>
      <sz val="10"/>
      <color rgb="FF0000FF"/>
      <name val="Arial"/>
      <charset val="134"/>
    </font>
    <font>
      <sz val="10"/>
      <color theme="1"/>
      <name val="Symbol"/>
      <charset val="2"/>
    </font>
    <font>
      <sz val="8"/>
      <color rgb="FF0000FF"/>
      <name val="Arial"/>
      <charset val="134"/>
    </font>
    <font>
      <b/>
      <sz val="10"/>
      <name val="Arial"/>
      <charset val="134"/>
    </font>
    <font>
      <b/>
      <sz val="10"/>
      <color rgb="FFFF0000"/>
      <name val="Arial"/>
      <charset val="134"/>
    </font>
    <font>
      <b/>
      <sz val="10"/>
      <color theme="1"/>
      <name val="Arial"/>
      <charset val="2"/>
    </font>
    <font>
      <b/>
      <sz val="10"/>
      <color theme="1"/>
      <name val="Symbol"/>
      <charset val="2"/>
    </font>
    <font>
      <sz val="10"/>
      <color rgb="FFFF0000"/>
      <name val="Arial"/>
      <charset val="134"/>
    </font>
    <font>
      <sz val="11"/>
      <color rgb="FF0000CC"/>
      <name val="Arial"/>
      <charset val="134"/>
    </font>
    <font>
      <b/>
      <sz val="11"/>
      <color theme="1"/>
      <name val="Arial"/>
      <charset val="134"/>
    </font>
    <font>
      <b/>
      <sz val="11"/>
      <color rgb="FF0000CC"/>
      <name val="Arial"/>
      <charset val="134"/>
    </font>
    <font>
      <b/>
      <sz val="11"/>
      <color theme="1"/>
      <name val="Calibri"/>
      <charset val="134"/>
      <scheme val="minor"/>
    </font>
    <font>
      <sz val="11"/>
      <color theme="1"/>
      <name val="Calibri"/>
      <charset val="134"/>
    </font>
    <font>
      <i/>
      <sz val="11"/>
      <color theme="1"/>
      <name val="Arial"/>
      <charset val="134"/>
    </font>
    <font>
      <b/>
      <i/>
      <sz val="11"/>
      <color rgb="FF0000CC"/>
      <name val="Arial"/>
      <charset val="134"/>
    </font>
    <font>
      <b/>
      <sz val="11"/>
      <color indexed="8"/>
      <name val="Arial"/>
      <charset val="134"/>
    </font>
    <font>
      <sz val="11"/>
      <color indexed="10"/>
      <name val="Arial"/>
      <charset val="134"/>
    </font>
    <font>
      <b/>
      <sz val="11"/>
      <name val="Arial"/>
      <charset val="134"/>
    </font>
    <font>
      <u/>
      <sz val="11"/>
      <color indexed="8"/>
      <name val="Arial"/>
      <charset val="134"/>
    </font>
    <font>
      <sz val="11"/>
      <color indexed="8"/>
      <name val="Arial"/>
      <charset val="134"/>
    </font>
    <font>
      <sz val="11"/>
      <color rgb="FF0000FF"/>
      <name val="Arial"/>
      <charset val="134"/>
    </font>
    <font>
      <sz val="11"/>
      <color rgb="FF000000"/>
      <name val="Arial"/>
      <charset val="134"/>
    </font>
    <font>
      <sz val="11"/>
      <color rgb="FF000000"/>
      <name val="Symbol"/>
      <charset val="2"/>
    </font>
    <font>
      <i/>
      <sz val="12"/>
      <name val="Symbol"/>
      <charset val="2"/>
    </font>
    <font>
      <i/>
      <sz val="11"/>
      <name val="Times New Roman"/>
      <charset val="134"/>
    </font>
    <font>
      <sz val="11"/>
      <name val="Symbol"/>
      <charset val="2"/>
    </font>
    <font>
      <b/>
      <i/>
      <sz val="11"/>
      <name val="Arial"/>
      <charset val="134"/>
    </font>
    <font>
      <u/>
      <sz val="11"/>
      <name val="Arial"/>
      <charset val="134"/>
    </font>
    <font>
      <sz val="12"/>
      <name val="Arial"/>
      <charset val="134"/>
    </font>
    <font>
      <b/>
      <u/>
      <sz val="11"/>
      <name val="Arial"/>
      <charset val="134"/>
    </font>
    <font>
      <sz val="11"/>
      <color theme="1"/>
      <name val="Calibri"/>
      <charset val="134"/>
      <scheme val="minor"/>
    </font>
    <font>
      <vertAlign val="subscript"/>
      <sz val="11"/>
      <name val="Arial"/>
      <charset val="134"/>
    </font>
    <font>
      <vertAlign val="subscript"/>
      <sz val="11"/>
      <color theme="1"/>
      <name val="Area"/>
      <charset val="134"/>
    </font>
    <font>
      <vertAlign val="subscript"/>
      <sz val="10"/>
      <color theme="1"/>
      <name val="Arial"/>
      <charset val="134"/>
    </font>
    <font>
      <b/>
      <i/>
      <vertAlign val="subscript"/>
      <sz val="11"/>
      <name val="Arial"/>
      <charset val="134"/>
    </font>
    <font>
      <b/>
      <i/>
      <sz val="11"/>
      <name val="Symbol"/>
      <charset val="2"/>
    </font>
    <font>
      <b/>
      <vertAlign val="subscript"/>
      <sz val="10"/>
      <color theme="1"/>
      <name val="Arial"/>
      <charset val="134"/>
    </font>
    <font>
      <b/>
      <sz val="11"/>
      <color rgb="FF0000CC"/>
      <name val="Symbol"/>
      <charset val="2"/>
    </font>
    <font>
      <b/>
      <vertAlign val="subscript"/>
      <sz val="11"/>
      <color rgb="FF0000CC"/>
      <name val="Arial"/>
      <charset val="134"/>
    </font>
    <font>
      <b/>
      <vertAlign val="superscript"/>
      <sz val="10"/>
      <color theme="1"/>
      <name val="Arial"/>
      <charset val="134"/>
    </font>
    <font>
      <b/>
      <vertAlign val="subscript"/>
      <sz val="11"/>
      <name val="Arial"/>
      <charset val="134"/>
    </font>
    <font>
      <vertAlign val="subscript"/>
      <sz val="11"/>
      <color indexed="8"/>
      <name val="Arial"/>
      <charset val="134"/>
    </font>
    <font>
      <b/>
      <vertAlign val="subscript"/>
      <sz val="10"/>
      <name val="Arial"/>
      <charset val="134"/>
    </font>
    <font>
      <vertAlign val="subscript"/>
      <sz val="10"/>
      <color theme="1"/>
      <name val="Symbol"/>
      <charset val="2"/>
    </font>
    <font>
      <vertAlign val="superscript"/>
      <sz val="10"/>
      <color theme="1"/>
      <name val="Arial"/>
      <charset val="134"/>
    </font>
    <font>
      <b/>
      <vertAlign val="subscript"/>
      <sz val="10"/>
      <color theme="1"/>
      <name val="Symbol"/>
      <charset val="2"/>
    </font>
    <font>
      <i/>
      <vertAlign val="subscript"/>
      <sz val="11"/>
      <name val="Times New Roman"/>
      <charset val="134"/>
    </font>
    <font>
      <i/>
      <sz val="11"/>
      <name val="Arial"/>
      <charset val="134"/>
    </font>
    <font>
      <i/>
      <sz val="11"/>
      <name val="Symbol"/>
      <charset val="2"/>
    </font>
    <font>
      <i/>
      <vertAlign val="subscript"/>
      <sz val="11"/>
      <name val="Symbol"/>
      <charset val="2"/>
    </font>
    <font>
      <vertAlign val="subscript"/>
      <sz val="11"/>
      <name val="Times New Roman"/>
      <charset val="134"/>
    </font>
    <font>
      <i/>
      <vertAlign val="subscript"/>
      <sz val="11"/>
      <name val="Arial"/>
      <charset val="134"/>
    </font>
    <font>
      <sz val="10"/>
      <name val="Symbol"/>
      <charset val="2"/>
    </font>
    <font>
      <vertAlign val="subscript"/>
      <sz val="10"/>
      <name val="Arial"/>
      <charset val="134"/>
    </font>
    <font>
      <sz val="7"/>
      <color indexed="8"/>
      <name val="Times New Roman"/>
      <charset val="134"/>
    </font>
    <font>
      <sz val="12"/>
      <name val="Symbol"/>
      <charset val="2"/>
    </font>
    <font>
      <i/>
      <sz val="12"/>
      <name val="Arial"/>
      <charset val="134"/>
    </font>
    <font>
      <i/>
      <sz val="12"/>
      <name val="Times New Roman"/>
      <charset val="134"/>
    </font>
    <font>
      <i/>
      <vertAlign val="subscript"/>
      <sz val="12"/>
      <name val="Arial"/>
      <charset val="134"/>
    </font>
    <font>
      <vertAlign val="subscript"/>
      <sz val="11"/>
      <name val="Symbol"/>
      <charset val="2"/>
    </font>
    <font>
      <b/>
      <sz val="10"/>
      <name val="Symbol"/>
      <charset val="2"/>
    </font>
    <font>
      <b/>
      <vertAlign val="subscript"/>
      <sz val="10"/>
      <name val="Times New Roman"/>
      <charset val="134"/>
    </font>
    <font>
      <b/>
      <sz val="10"/>
      <name val="Times New Roman"/>
      <charset val="134"/>
    </font>
    <font>
      <vertAlign val="subscript"/>
      <sz val="11"/>
      <name val="Area"/>
      <charset val="134"/>
    </font>
    <font>
      <sz val="11"/>
      <color indexed="8"/>
      <name val="Symbol"/>
      <charset val="2"/>
    </font>
    <font>
      <b/>
      <sz val="11"/>
      <name val="Symbol"/>
      <charset val="2"/>
    </font>
    <font>
      <b/>
      <vertAlign val="subscript"/>
      <sz val="11"/>
      <name val="Times New Roman"/>
      <charset val="134"/>
    </font>
    <font>
      <b/>
      <sz val="11"/>
      <name val="Times New Roman"/>
      <charset val="134"/>
    </font>
    <font>
      <sz val="10"/>
      <color indexed="8"/>
      <name val="Symbol"/>
      <charset val="2"/>
    </font>
    <font>
      <vertAlign val="subscript"/>
      <sz val="10"/>
      <color indexed="8"/>
      <name val="Times New Roman"/>
      <charset val="134"/>
    </font>
    <font>
      <sz val="10"/>
      <color indexed="8"/>
      <name val="Times New Roman"/>
      <charset val="134"/>
    </font>
    <font>
      <vertAlign val="superscript"/>
      <sz val="11"/>
      <color indexed="8"/>
      <name val="Arial"/>
      <charset val="134"/>
    </font>
    <font>
      <vertAlign val="superscript"/>
      <sz val="11"/>
      <name val="Arial"/>
      <charset val="134"/>
    </font>
    <font>
      <b/>
      <sz val="9"/>
      <name val="Tahoma"/>
      <charset val="134"/>
    </font>
    <font>
      <sz val="9"/>
      <name val="Tahoma"/>
      <charset val="134"/>
    </font>
    <font>
      <sz val="10"/>
      <name val="Tahoma"/>
      <charset val="134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12" fillId="0" borderId="0"/>
    <xf numFmtId="0" fontId="58" fillId="0" borderId="0"/>
  </cellStyleXfs>
  <cellXfs count="389">
    <xf numFmtId="0" fontId="0" fillId="0" borderId="0" xfId="0"/>
    <xf numFmtId="0" fontId="1" fillId="2" borderId="1" xfId="0" applyFont="1" applyFill="1" applyBorder="1" applyAlignment="1">
      <alignment vertical="center"/>
    </xf>
    <xf numFmtId="49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" fontId="1" fillId="2" borderId="2" xfId="0" applyNumberFormat="1" applyFont="1" applyFill="1" applyBorder="1" applyAlignment="1">
      <alignment horizontal="right" vertical="center"/>
    </xf>
    <xf numFmtId="1" fontId="1" fillId="2" borderId="1" xfId="0" applyNumberFormat="1" applyFont="1" applyFill="1" applyBorder="1" applyAlignment="1">
      <alignment horizontal="left" vertical="center"/>
    </xf>
    <xf numFmtId="0" fontId="1" fillId="2" borderId="0" xfId="0" applyFont="1" applyFill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vertical="center"/>
    </xf>
    <xf numFmtId="165" fontId="1" fillId="2" borderId="1" xfId="0" applyNumberFormat="1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1" fontId="1" fillId="2" borderId="5" xfId="0" applyNumberFormat="1" applyFont="1" applyFill="1" applyBorder="1" applyAlignment="1">
      <alignment vertical="center" wrapText="1"/>
    </xf>
    <xf numFmtId="1" fontId="1" fillId="2" borderId="0" xfId="0" applyNumberFormat="1" applyFont="1" applyFill="1" applyBorder="1" applyAlignment="1">
      <alignment vertical="center" wrapText="1"/>
    </xf>
    <xf numFmtId="1" fontId="1" fillId="2" borderId="0" xfId="0" applyNumberFormat="1" applyFont="1" applyFill="1" applyBorder="1" applyAlignment="1">
      <alignment vertical="center"/>
    </xf>
    <xf numFmtId="0" fontId="3" fillId="4" borderId="5" xfId="0" applyFont="1" applyFill="1" applyBorder="1" applyAlignment="1">
      <alignment horizontal="left" vertical="center"/>
    </xf>
    <xf numFmtId="0" fontId="3" fillId="4" borderId="0" xfId="0" applyFont="1" applyFill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49" fontId="7" fillId="5" borderId="1" xfId="0" applyNumberFormat="1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 wrapText="1"/>
    </xf>
    <xf numFmtId="0" fontId="8" fillId="5" borderId="1" xfId="2" applyFont="1" applyFill="1" applyBorder="1" applyAlignment="1">
      <alignment horizontal="center" vertical="center"/>
    </xf>
    <xf numFmtId="1" fontId="1" fillId="2" borderId="2" xfId="0" applyNumberFormat="1" applyFont="1" applyFill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49" fontId="9" fillId="0" borderId="1" xfId="2" applyNumberFormat="1" applyFont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49" fontId="11" fillId="6" borderId="1" xfId="2" applyNumberFormat="1" applyFont="1" applyFill="1" applyBorder="1" applyAlignment="1">
      <alignment horizontal="center" vertical="center"/>
    </xf>
    <xf numFmtId="0" fontId="11" fillId="6" borderId="1" xfId="2" applyFont="1" applyFill="1" applyBorder="1" applyAlignment="1">
      <alignment horizontal="center" vertical="center"/>
    </xf>
    <xf numFmtId="49" fontId="12" fillId="0" borderId="1" xfId="1" applyNumberFormat="1" applyBorder="1"/>
    <xf numFmtId="0" fontId="12" fillId="0" borderId="1" xfId="1" applyBorder="1"/>
    <xf numFmtId="0" fontId="12" fillId="0" borderId="0" xfId="1"/>
    <xf numFmtId="49" fontId="12" fillId="5" borderId="1" xfId="1" applyNumberFormat="1" applyFill="1" applyBorder="1"/>
    <xf numFmtId="0" fontId="12" fillId="5" borderId="1" xfId="1" applyFill="1" applyBorder="1"/>
    <xf numFmtId="0" fontId="12" fillId="5" borderId="3" xfId="1" applyFill="1" applyBorder="1"/>
    <xf numFmtId="0" fontId="12" fillId="0" borderId="3" xfId="1" applyBorder="1"/>
    <xf numFmtId="49" fontId="9" fillId="0" borderId="1" xfId="1" applyNumberFormat="1" applyFont="1" applyBorder="1"/>
    <xf numFmtId="0" fontId="9" fillId="0" borderId="1" xfId="1" applyFont="1" applyBorder="1"/>
    <xf numFmtId="0" fontId="9" fillId="0" borderId="0" xfId="1" applyFont="1"/>
    <xf numFmtId="0" fontId="13" fillId="0" borderId="1" xfId="0" applyFont="1" applyBorder="1" applyAlignment="1">
      <alignment horizontal="center" vertical="center"/>
    </xf>
    <xf numFmtId="3" fontId="13" fillId="0" borderId="1" xfId="0" applyNumberFormat="1" applyFont="1" applyBorder="1" applyAlignment="1">
      <alignment horizontal="center" vertical="center"/>
    </xf>
    <xf numFmtId="3" fontId="14" fillId="0" borderId="1" xfId="0" applyNumberFormat="1" applyFont="1" applyBorder="1" applyAlignment="1">
      <alignment horizontal="center" vertical="center"/>
    </xf>
    <xf numFmtId="3" fontId="15" fillId="0" borderId="1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3" fontId="17" fillId="0" borderId="1" xfId="0" applyNumberFormat="1" applyFont="1" applyBorder="1" applyAlignment="1">
      <alignment horizontal="center" vertical="center"/>
    </xf>
    <xf numFmtId="0" fontId="15" fillId="0" borderId="1" xfId="0" applyNumberFormat="1" applyFont="1" applyBorder="1" applyAlignment="1">
      <alignment horizontal="center" vertical="center"/>
    </xf>
    <xf numFmtId="4" fontId="13" fillId="0" borderId="1" xfId="0" applyNumberFormat="1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2" fontId="15" fillId="0" borderId="1" xfId="0" applyNumberFormat="1" applyFont="1" applyFill="1" applyBorder="1" applyAlignment="1">
      <alignment horizontal="center" vertical="center"/>
    </xf>
    <xf numFmtId="1" fontId="15" fillId="0" borderId="1" xfId="0" applyNumberFormat="1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/>
    </xf>
    <xf numFmtId="0" fontId="15" fillId="5" borderId="1" xfId="0" applyNumberFormat="1" applyFont="1" applyFill="1" applyBorder="1" applyAlignment="1">
      <alignment horizontal="center" vertical="center"/>
    </xf>
    <xf numFmtId="2" fontId="13" fillId="5" borderId="1" xfId="0" applyNumberFormat="1" applyFont="1" applyFill="1" applyBorder="1" applyAlignment="1">
      <alignment horizontal="center" vertical="center"/>
    </xf>
    <xf numFmtId="1" fontId="13" fillId="5" borderId="1" xfId="0" applyNumberFormat="1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9" fillId="7" borderId="1" xfId="0" applyFont="1" applyFill="1" applyBorder="1" applyAlignment="1">
      <alignment horizontal="left" vertical="center" wrapText="1"/>
    </xf>
    <xf numFmtId="0" fontId="14" fillId="6" borderId="1" xfId="0" applyFont="1" applyFill="1" applyBorder="1" applyAlignment="1">
      <alignment horizontal="center" vertical="center"/>
    </xf>
    <xf numFmtId="1" fontId="13" fillId="5" borderId="1" xfId="0" applyNumberFormat="1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left" vertical="center"/>
    </xf>
    <xf numFmtId="0" fontId="4" fillId="7" borderId="1" xfId="0" applyFont="1" applyFill="1" applyBorder="1" applyAlignment="1">
      <alignment horizontal="left" vertical="center"/>
    </xf>
    <xf numFmtId="0" fontId="20" fillId="0" borderId="0" xfId="0" applyFont="1" applyFill="1" applyAlignment="1">
      <alignment horizontal="center" vertical="center"/>
    </xf>
    <xf numFmtId="49" fontId="7" fillId="0" borderId="0" xfId="0" applyNumberFormat="1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2" fontId="7" fillId="0" borderId="0" xfId="0" applyNumberFormat="1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1" fontId="7" fillId="0" borderId="0" xfId="0" applyNumberFormat="1" applyFont="1" applyFill="1" applyAlignment="1">
      <alignment horizontal="center" vertical="center"/>
    </xf>
    <xf numFmtId="2" fontId="21" fillId="0" borderId="0" xfId="0" applyNumberFormat="1" applyFont="1" applyFill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vertical="center"/>
    </xf>
    <xf numFmtId="0" fontId="20" fillId="0" borderId="0" xfId="0" applyFont="1" applyFill="1" applyBorder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7" fillId="7" borderId="1" xfId="0" applyFont="1" applyFill="1" applyBorder="1" applyAlignment="1">
      <alignment horizontal="left" vertical="center"/>
    </xf>
    <xf numFmtId="1" fontId="21" fillId="7" borderId="1" xfId="0" applyNumberFormat="1" applyFont="1" applyFill="1" applyBorder="1" applyAlignment="1">
      <alignment horizontal="left" vertical="center"/>
    </xf>
    <xf numFmtId="0" fontId="21" fillId="7" borderId="1" xfId="0" applyFont="1" applyFill="1" applyBorder="1" applyAlignment="1">
      <alignment horizontal="left" vertical="center"/>
    </xf>
    <xf numFmtId="1" fontId="7" fillId="0" borderId="0" xfId="0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left" vertical="center"/>
    </xf>
    <xf numFmtId="0" fontId="4" fillId="2" borderId="0" xfId="0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 applyAlignment="1">
      <alignment horizontal="left" vertical="center"/>
    </xf>
    <xf numFmtId="0" fontId="7" fillId="7" borderId="1" xfId="0" applyFont="1" applyFill="1" applyBorder="1" applyAlignment="1">
      <alignment vertical="center"/>
    </xf>
    <xf numFmtId="0" fontId="7" fillId="7" borderId="3" xfId="0" applyFont="1" applyFill="1" applyBorder="1" applyAlignment="1">
      <alignment vertical="center"/>
    </xf>
    <xf numFmtId="2" fontId="4" fillId="7" borderId="1" xfId="0" applyNumberFormat="1" applyFont="1" applyFill="1" applyBorder="1" applyAlignment="1">
      <alignment horizontal="left" vertical="center"/>
    </xf>
    <xf numFmtId="164" fontId="21" fillId="0" borderId="1" xfId="0" applyNumberFormat="1" applyFont="1" applyBorder="1" applyAlignment="1">
      <alignment horizontal="center" vertical="center"/>
    </xf>
    <xf numFmtId="164" fontId="7" fillId="7" borderId="1" xfId="0" applyNumberFormat="1" applyFont="1" applyFill="1" applyBorder="1" applyAlignment="1">
      <alignment horizontal="left" vertical="center"/>
    </xf>
    <xf numFmtId="1" fontId="7" fillId="7" borderId="1" xfId="0" applyNumberFormat="1" applyFont="1" applyFill="1" applyBorder="1" applyAlignment="1">
      <alignment horizontal="left" vertical="center"/>
    </xf>
    <xf numFmtId="2" fontId="7" fillId="7" borderId="1" xfId="0" applyNumberFormat="1" applyFont="1" applyFill="1" applyBorder="1" applyAlignment="1">
      <alignment horizontal="left" vertical="center"/>
    </xf>
    <xf numFmtId="0" fontId="30" fillId="7" borderId="1" xfId="0" applyFont="1" applyFill="1" applyBorder="1" applyAlignment="1">
      <alignment horizontal="left" vertical="center"/>
    </xf>
    <xf numFmtId="1" fontId="32" fillId="7" borderId="1" xfId="0" applyNumberFormat="1" applyFont="1" applyFill="1" applyBorder="1" applyAlignment="1">
      <alignment horizontal="left" vertical="center"/>
    </xf>
    <xf numFmtId="0" fontId="7" fillId="7" borderId="0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vertical="center"/>
    </xf>
    <xf numFmtId="169" fontId="7" fillId="0" borderId="2" xfId="0" applyNumberFormat="1" applyFont="1" applyFill="1" applyBorder="1" applyAlignment="1">
      <alignment horizontal="center" vertical="center"/>
    </xf>
    <xf numFmtId="0" fontId="12" fillId="7" borderId="2" xfId="0" applyFont="1" applyFill="1" applyBorder="1" applyAlignment="1">
      <alignment vertical="center"/>
    </xf>
    <xf numFmtId="1" fontId="31" fillId="7" borderId="1" xfId="0" applyNumberFormat="1" applyFont="1" applyFill="1" applyBorder="1" applyAlignment="1">
      <alignment horizontal="left" vertical="center"/>
    </xf>
    <xf numFmtId="2" fontId="7" fillId="0" borderId="3" xfId="0" applyNumberFormat="1" applyFont="1" applyFill="1" applyBorder="1" applyAlignment="1">
      <alignment horizontal="center" vertical="center"/>
    </xf>
    <xf numFmtId="1" fontId="31" fillId="7" borderId="2" xfId="0" applyNumberFormat="1" applyFont="1" applyFill="1" applyBorder="1" applyAlignment="1">
      <alignment horizontal="left" vertical="center"/>
    </xf>
    <xf numFmtId="0" fontId="12" fillId="7" borderId="1" xfId="0" applyFont="1" applyFill="1" applyBorder="1" applyAlignment="1">
      <alignment vertical="center"/>
    </xf>
    <xf numFmtId="2" fontId="7" fillId="0" borderId="0" xfId="0" applyNumberFormat="1" applyFont="1" applyFill="1" applyBorder="1" applyAlignment="1">
      <alignment horizontal="center" vertical="center"/>
    </xf>
    <xf numFmtId="1" fontId="20" fillId="7" borderId="1" xfId="0" applyNumberFormat="1" applyFont="1" applyFill="1" applyBorder="1" applyAlignment="1">
      <alignment horizontal="left" vertical="center"/>
    </xf>
    <xf numFmtId="0" fontId="31" fillId="7" borderId="0" xfId="0" applyFont="1" applyFill="1" applyBorder="1" applyAlignment="1">
      <alignment horizontal="left" vertical="center"/>
    </xf>
    <xf numFmtId="49" fontId="31" fillId="7" borderId="0" xfId="0" applyNumberFormat="1" applyFont="1" applyFill="1" applyBorder="1" applyAlignment="1">
      <alignment horizontal="left" vertical="center"/>
    </xf>
    <xf numFmtId="0" fontId="12" fillId="7" borderId="0" xfId="0" applyFont="1" applyFill="1" applyBorder="1" applyAlignment="1">
      <alignment horizontal="left" vertical="center"/>
    </xf>
    <xf numFmtId="1" fontId="12" fillId="7" borderId="0" xfId="0" applyNumberFormat="1" applyFont="1" applyFill="1" applyBorder="1" applyAlignment="1">
      <alignment horizontal="left" vertical="center"/>
    </xf>
    <xf numFmtId="49" fontId="20" fillId="7" borderId="0" xfId="0" applyNumberFormat="1" applyFont="1" applyFill="1" applyAlignment="1">
      <alignment horizontal="left" vertical="center"/>
    </xf>
    <xf numFmtId="0" fontId="20" fillId="7" borderId="0" xfId="0" applyFont="1" applyFill="1" applyAlignment="1">
      <alignment horizontal="left" vertical="center"/>
    </xf>
    <xf numFmtId="0" fontId="20" fillId="7" borderId="0" xfId="0" applyFont="1" applyFill="1" applyAlignment="1">
      <alignment vertical="center"/>
    </xf>
    <xf numFmtId="2" fontId="7" fillId="7" borderId="0" xfId="0" applyNumberFormat="1" applyFont="1" applyFill="1" applyAlignment="1">
      <alignment horizontal="center" vertical="center"/>
    </xf>
    <xf numFmtId="0" fontId="20" fillId="10" borderId="1" xfId="0" applyFont="1" applyFill="1" applyBorder="1" applyAlignment="1">
      <alignment horizontal="center" vertical="center"/>
    </xf>
    <xf numFmtId="2" fontId="20" fillId="10" borderId="1" xfId="0" applyNumberFormat="1" applyFont="1" applyFill="1" applyBorder="1" applyAlignment="1">
      <alignment horizontal="center" vertical="center"/>
    </xf>
    <xf numFmtId="2" fontId="20" fillId="2" borderId="0" xfId="0" applyNumberFormat="1" applyFont="1" applyFill="1" applyBorder="1" applyAlignment="1">
      <alignment horizontal="center" vertical="center"/>
    </xf>
    <xf numFmtId="0" fontId="31" fillId="10" borderId="1" xfId="0" applyFont="1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/>
    </xf>
    <xf numFmtId="0" fontId="34" fillId="6" borderId="1" xfId="0" applyFont="1" applyFill="1" applyBorder="1" applyAlignment="1">
      <alignment horizontal="center" vertical="center"/>
    </xf>
    <xf numFmtId="2" fontId="20" fillId="6" borderId="1" xfId="0" applyNumberFormat="1" applyFont="1" applyFill="1" applyBorder="1" applyAlignment="1">
      <alignment horizontal="center" vertical="center"/>
    </xf>
    <xf numFmtId="0" fontId="20" fillId="2" borderId="0" xfId="0" applyFont="1" applyFill="1" applyBorder="1" applyAlignment="1">
      <alignment horizontal="center" vertical="center"/>
    </xf>
    <xf numFmtId="49" fontId="4" fillId="7" borderId="0" xfId="0" applyNumberFormat="1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left" vertical="center"/>
    </xf>
    <xf numFmtId="2" fontId="4" fillId="7" borderId="0" xfId="0" applyNumberFormat="1" applyFont="1" applyFill="1" applyBorder="1" applyAlignment="1">
      <alignment horizontal="right" vertical="center"/>
    </xf>
    <xf numFmtId="2" fontId="12" fillId="7" borderId="0" xfId="0" applyNumberFormat="1" applyFont="1" applyFill="1" applyBorder="1" applyAlignment="1">
      <alignment horizontal="right" vertical="center"/>
    </xf>
    <xf numFmtId="1" fontId="4" fillId="7" borderId="0" xfId="0" applyNumberFormat="1" applyFont="1" applyFill="1" applyBorder="1" applyAlignment="1">
      <alignment horizontal="right" vertical="center"/>
    </xf>
    <xf numFmtId="1" fontId="7" fillId="7" borderId="0" xfId="0" applyNumberFormat="1" applyFont="1" applyFill="1" applyBorder="1" applyAlignment="1">
      <alignment horizontal="right" vertical="center"/>
    </xf>
    <xf numFmtId="0" fontId="7" fillId="7" borderId="0" xfId="0" applyFont="1" applyFill="1" applyBorder="1" applyAlignment="1">
      <alignment horizontal="right" vertical="center"/>
    </xf>
    <xf numFmtId="167" fontId="7" fillId="7" borderId="0" xfId="0" applyNumberFormat="1" applyFont="1" applyFill="1" applyBorder="1" applyAlignment="1">
      <alignment horizontal="right" vertical="center"/>
    </xf>
    <xf numFmtId="167" fontId="35" fillId="7" borderId="0" xfId="0" applyNumberFormat="1" applyFont="1" applyFill="1" applyBorder="1" applyAlignment="1">
      <alignment horizontal="right" vertical="center"/>
    </xf>
    <xf numFmtId="2" fontId="7" fillId="7" borderId="0" xfId="0" applyNumberFormat="1" applyFont="1" applyFill="1" applyBorder="1" applyAlignment="1">
      <alignment horizontal="right" vertical="center"/>
    </xf>
    <xf numFmtId="2" fontId="7" fillId="7" borderId="0" xfId="0" applyNumberFormat="1" applyFont="1" applyFill="1" applyBorder="1" applyAlignment="1">
      <alignment horizontal="center" vertical="center"/>
    </xf>
    <xf numFmtId="1" fontId="35" fillId="7" borderId="0" xfId="0" applyNumberFormat="1" applyFont="1" applyFill="1" applyBorder="1" applyAlignment="1">
      <alignment horizontal="right" vertical="center"/>
    </xf>
    <xf numFmtId="1" fontId="7" fillId="2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" fontId="4" fillId="7" borderId="0" xfId="0" applyNumberFormat="1" applyFont="1" applyFill="1" applyBorder="1" applyAlignment="1">
      <alignment horizontal="center" vertical="center"/>
    </xf>
    <xf numFmtId="2" fontId="21" fillId="10" borderId="1" xfId="0" applyNumberFormat="1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31" fillId="10" borderId="1" xfId="0" applyFont="1" applyFill="1" applyBorder="1" applyAlignment="1">
      <alignment vertical="center"/>
    </xf>
    <xf numFmtId="167" fontId="21" fillId="10" borderId="1" xfId="0" applyNumberFormat="1" applyFont="1" applyFill="1" applyBorder="1" applyAlignment="1">
      <alignment horizontal="center" vertical="center"/>
    </xf>
    <xf numFmtId="49" fontId="12" fillId="7" borderId="0" xfId="0" applyNumberFormat="1" applyFont="1" applyFill="1" applyBorder="1" applyAlignment="1">
      <alignment horizontal="right" vertical="center"/>
    </xf>
    <xf numFmtId="164" fontId="21" fillId="7" borderId="0" xfId="0" applyNumberFormat="1" applyFont="1" applyFill="1" applyBorder="1" applyAlignment="1">
      <alignment horizontal="center" vertical="center"/>
    </xf>
    <xf numFmtId="1" fontId="12" fillId="7" borderId="0" xfId="0" applyNumberFormat="1" applyFont="1" applyFill="1" applyBorder="1" applyAlignment="1">
      <alignment horizontal="right" vertical="center"/>
    </xf>
    <xf numFmtId="49" fontId="7" fillId="0" borderId="0" xfId="0" applyNumberFormat="1" applyFont="1" applyFill="1" applyBorder="1" applyAlignment="1">
      <alignment horizontal="center" vertical="center"/>
    </xf>
    <xf numFmtId="1" fontId="12" fillId="7" borderId="0" xfId="0" applyNumberFormat="1" applyFont="1" applyFill="1" applyBorder="1" applyAlignment="1">
      <alignment horizontal="center" vertical="center"/>
    </xf>
    <xf numFmtId="49" fontId="7" fillId="7" borderId="0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" xfId="0" applyFont="1" applyBorder="1" applyAlignment="1">
      <alignment vertical="center"/>
    </xf>
    <xf numFmtId="0" fontId="36" fillId="0" borderId="1" xfId="0" applyFont="1" applyBorder="1" applyAlignment="1">
      <alignment horizontal="left" vertical="center"/>
    </xf>
    <xf numFmtId="0" fontId="36" fillId="0" borderId="1" xfId="0" applyFont="1" applyBorder="1" applyAlignment="1">
      <alignment horizontal="right" vertical="center"/>
    </xf>
    <xf numFmtId="0" fontId="23" fillId="0" borderId="1" xfId="0" applyFont="1" applyBorder="1" applyAlignment="1">
      <alignment horizontal="left" vertical="center"/>
    </xf>
    <xf numFmtId="0" fontId="23" fillId="0" borderId="1" xfId="0" applyFont="1" applyBorder="1" applyAlignment="1">
      <alignment horizontal="right" vertical="center"/>
    </xf>
    <xf numFmtId="1" fontId="23" fillId="0" borderId="1" xfId="0" applyNumberFormat="1" applyFont="1" applyBorder="1" applyAlignment="1">
      <alignment horizontal="center" vertical="center"/>
    </xf>
    <xf numFmtId="0" fontId="38" fillId="0" borderId="1" xfId="0" applyFont="1" applyBorder="1" applyAlignment="1">
      <alignment vertical="center"/>
    </xf>
    <xf numFmtId="0" fontId="38" fillId="0" borderId="1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43" fillId="0" borderId="0" xfId="0" applyFont="1" applyFill="1" applyBorder="1" applyAlignment="1">
      <alignment horizontal="left" vertical="center"/>
    </xf>
    <xf numFmtId="0" fontId="43" fillId="0" borderId="0" xfId="0" applyFont="1" applyFill="1" applyBorder="1" applyAlignment="1">
      <alignment horizontal="left"/>
    </xf>
    <xf numFmtId="0" fontId="26" fillId="0" borderId="0" xfId="0" applyFont="1" applyFill="1" applyAlignment="1" applyProtection="1">
      <alignment horizontal="centerContinuous" vertical="center"/>
      <protection locked="0"/>
    </xf>
    <xf numFmtId="170" fontId="44" fillId="0" borderId="0" xfId="0" applyNumberFormat="1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Alignment="1">
      <alignment horizontal="center" vertical="center"/>
    </xf>
    <xf numFmtId="0" fontId="26" fillId="0" borderId="0" xfId="0" applyFont="1" applyFill="1" applyAlignment="1" applyProtection="1">
      <alignment horizontal="left" vertical="center"/>
      <protection locked="0"/>
    </xf>
    <xf numFmtId="0" fontId="26" fillId="0" borderId="0" xfId="0" applyFont="1" applyFill="1" applyAlignment="1">
      <alignment horizontal="centerContinuous" vertical="center"/>
    </xf>
    <xf numFmtId="0" fontId="45" fillId="0" borderId="0" xfId="0" applyFont="1" applyAlignment="1">
      <alignment vertical="center"/>
    </xf>
    <xf numFmtId="0" fontId="46" fillId="0" borderId="0" xfId="0" applyFont="1" applyFill="1" applyBorder="1" applyAlignment="1">
      <alignment horizontal="left" vertical="center"/>
    </xf>
    <xf numFmtId="0" fontId="26" fillId="0" borderId="0" xfId="0" applyFont="1"/>
    <xf numFmtId="0" fontId="47" fillId="0" borderId="0" xfId="0" applyFont="1" applyFill="1" applyBorder="1" applyAlignment="1">
      <alignment horizontal="left"/>
    </xf>
    <xf numFmtId="0" fontId="26" fillId="0" borderId="0" xfId="0" applyFont="1" applyFill="1"/>
    <xf numFmtId="0" fontId="26" fillId="0" borderId="0" xfId="0" applyFont="1" applyFill="1" applyAlignment="1">
      <alignment horizontal="left" vertical="center"/>
    </xf>
    <xf numFmtId="0" fontId="26" fillId="0" borderId="0" xfId="0" applyNumberFormat="1" applyFont="1" applyFill="1" applyAlignment="1" applyProtection="1">
      <alignment horizontal="left" vertical="center"/>
      <protection locked="0"/>
    </xf>
    <xf numFmtId="0" fontId="26" fillId="0" borderId="0" xfId="0" applyFont="1" applyFill="1" applyAlignment="1">
      <alignment horizontal="left"/>
    </xf>
    <xf numFmtId="0" fontId="26" fillId="0" borderId="0" xfId="0" applyFont="1" applyFill="1" applyAlignment="1" applyProtection="1">
      <alignment horizontal="center" vertical="center"/>
      <protection locked="0"/>
    </xf>
    <xf numFmtId="168" fontId="26" fillId="0" borderId="0" xfId="0" applyNumberFormat="1" applyFont="1" applyFill="1" applyBorder="1" applyAlignment="1" applyProtection="1">
      <alignment horizontal="center"/>
      <protection locked="0"/>
    </xf>
    <xf numFmtId="171" fontId="48" fillId="0" borderId="0" xfId="0" applyNumberFormat="1" applyFont="1" applyFill="1" applyAlignment="1">
      <alignment horizontal="center"/>
    </xf>
    <xf numFmtId="2" fontId="26" fillId="0" borderId="0" xfId="0" applyNumberFormat="1" applyFont="1" applyFill="1" applyAlignment="1">
      <alignment horizontal="right"/>
    </xf>
    <xf numFmtId="0" fontId="48" fillId="0" borderId="0" xfId="0" applyFont="1" applyFill="1" applyAlignment="1" applyProtection="1">
      <alignment horizontal="center" vertical="center"/>
      <protection locked="0"/>
    </xf>
    <xf numFmtId="0" fontId="49" fillId="0" borderId="0" xfId="0" applyFont="1"/>
    <xf numFmtId="2" fontId="26" fillId="0" borderId="0" xfId="0" applyNumberFormat="1" applyFont="1" applyFill="1" applyAlignment="1">
      <alignment horizontal="left" vertical="center"/>
    </xf>
    <xf numFmtId="2" fontId="26" fillId="0" borderId="0" xfId="0" applyNumberFormat="1" applyFont="1" applyFill="1" applyAlignment="1" applyProtection="1">
      <alignment horizontal="center" vertical="center"/>
      <protection locked="0"/>
    </xf>
    <xf numFmtId="0" fontId="26" fillId="0" borderId="0" xfId="0" applyFont="1" applyFill="1" applyAlignment="1">
      <alignment horizontal="right" vertical="center"/>
    </xf>
    <xf numFmtId="0" fontId="50" fillId="0" borderId="0" xfId="0" applyFont="1" applyAlignment="1"/>
    <xf numFmtId="0" fontId="51" fillId="0" borderId="0" xfId="0" applyFont="1"/>
    <xf numFmtId="0" fontId="52" fillId="0" borderId="0" xfId="0" applyFont="1"/>
    <xf numFmtId="0" fontId="53" fillId="0" borderId="0" xfId="0" applyFont="1"/>
    <xf numFmtId="0" fontId="26" fillId="0" borderId="0" xfId="0" applyFont="1" applyFill="1" applyBorder="1" applyAlignment="1">
      <alignment horizontal="center" vertical="center"/>
    </xf>
    <xf numFmtId="0" fontId="26" fillId="0" borderId="0" xfId="0" applyFont="1" applyFill="1" applyBorder="1"/>
    <xf numFmtId="0" fontId="44" fillId="0" borderId="0" xfId="0" applyFont="1" applyFill="1" applyBorder="1" applyAlignment="1" applyProtection="1">
      <alignment horizontal="center"/>
      <protection locked="0"/>
    </xf>
    <xf numFmtId="2" fontId="26" fillId="0" borderId="0" xfId="0" applyNumberFormat="1" applyFont="1" applyFill="1" applyBorder="1" applyAlignment="1">
      <alignment horizontal="center"/>
    </xf>
    <xf numFmtId="2" fontId="26" fillId="0" borderId="0" xfId="0" applyNumberFormat="1" applyFont="1" applyFill="1" applyBorder="1" applyAlignment="1">
      <alignment horizontal="center" vertical="center"/>
    </xf>
    <xf numFmtId="0" fontId="45" fillId="0" borderId="0" xfId="0" applyFont="1" applyFill="1" applyBorder="1" applyAlignment="1">
      <alignment horizontal="left" vertical="center"/>
    </xf>
    <xf numFmtId="0" fontId="45" fillId="0" borderId="0" xfId="0" applyFont="1" applyFill="1" applyBorder="1" applyAlignment="1">
      <alignment horizontal="left"/>
    </xf>
    <xf numFmtId="0" fontId="54" fillId="0" borderId="0" xfId="0" applyFont="1" applyAlignment="1">
      <alignment horizontal="left" vertical="center"/>
    </xf>
    <xf numFmtId="0" fontId="44" fillId="0" borderId="0" xfId="0" applyFont="1" applyFill="1" applyBorder="1" applyAlignment="1" applyProtection="1">
      <alignment horizontal="center" vertical="center"/>
      <protection locked="0"/>
    </xf>
    <xf numFmtId="0" fontId="55" fillId="0" borderId="0" xfId="0" applyFont="1"/>
    <xf numFmtId="0" fontId="26" fillId="0" borderId="0" xfId="0" applyFont="1" applyFill="1" applyBorder="1" applyAlignment="1" applyProtection="1">
      <alignment horizontal="right"/>
      <protection locked="0"/>
    </xf>
    <xf numFmtId="1" fontId="26" fillId="0" borderId="0" xfId="0" applyNumberFormat="1" applyFont="1" applyFill="1" applyBorder="1" applyAlignment="1">
      <alignment horizontal="left"/>
    </xf>
    <xf numFmtId="0" fontId="26" fillId="0" borderId="0" xfId="0" applyFont="1" applyFill="1" applyBorder="1" applyAlignment="1" applyProtection="1">
      <alignment horizontal="left" vertical="center"/>
      <protection locked="0"/>
    </xf>
    <xf numFmtId="0" fontId="26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/>
    <xf numFmtId="172" fontId="45" fillId="0" borderId="0" xfId="0" applyNumberFormat="1" applyFont="1" applyFill="1" applyBorder="1"/>
    <xf numFmtId="0" fontId="26" fillId="0" borderId="0" xfId="0" applyFont="1" applyFill="1" applyBorder="1" applyAlignment="1">
      <alignment horizontal="center"/>
    </xf>
    <xf numFmtId="0" fontId="26" fillId="0" borderId="0" xfId="0" applyFont="1" applyFill="1" applyBorder="1" applyAlignment="1">
      <alignment horizontal="centerContinuous"/>
    </xf>
    <xf numFmtId="2" fontId="44" fillId="0" borderId="0" xfId="0" applyNumberFormat="1" applyFont="1" applyFill="1" applyBorder="1" applyAlignment="1" applyProtection="1">
      <alignment horizontal="center"/>
      <protection locked="0"/>
    </xf>
    <xf numFmtId="0" fontId="55" fillId="0" borderId="0" xfId="0" applyFont="1" applyFill="1"/>
    <xf numFmtId="0" fontId="56" fillId="0" borderId="0" xfId="0" applyFont="1" applyFill="1"/>
    <xf numFmtId="167" fontId="26" fillId="0" borderId="0" xfId="0" applyNumberFormat="1" applyFont="1" applyFill="1" applyBorder="1" applyAlignment="1">
      <alignment horizontal="center" vertical="center"/>
    </xf>
    <xf numFmtId="0" fontId="45" fillId="0" borderId="0" xfId="0" applyFont="1"/>
    <xf numFmtId="0" fontId="45" fillId="0" borderId="0" xfId="0" applyFont="1" applyFill="1" applyBorder="1" applyAlignment="1">
      <alignment horizontal="center" vertical="center"/>
    </xf>
    <xf numFmtId="0" fontId="45" fillId="0" borderId="0" xfId="0" applyFont="1" applyFill="1" applyBorder="1"/>
    <xf numFmtId="173" fontId="26" fillId="0" borderId="0" xfId="0" applyNumberFormat="1" applyFont="1" applyFill="1" applyAlignment="1">
      <alignment horizontal="center" vertical="center"/>
    </xf>
    <xf numFmtId="164" fontId="47" fillId="0" borderId="0" xfId="0" applyNumberFormat="1" applyFont="1" applyFill="1" applyBorder="1" applyAlignment="1">
      <alignment horizontal="centerContinuous"/>
    </xf>
    <xf numFmtId="164" fontId="47" fillId="0" borderId="0" xfId="0" applyNumberFormat="1" applyFont="1" applyFill="1" applyBorder="1" applyAlignment="1">
      <alignment horizontal="center"/>
    </xf>
    <xf numFmtId="167" fontId="47" fillId="0" borderId="0" xfId="0" applyNumberFormat="1" applyFont="1" applyFill="1" applyBorder="1" applyAlignment="1">
      <alignment horizontal="right"/>
    </xf>
    <xf numFmtId="0" fontId="26" fillId="0" borderId="0" xfId="0" applyFont="1" applyFill="1" applyBorder="1" applyAlignment="1">
      <alignment horizontal="left"/>
    </xf>
    <xf numFmtId="174" fontId="47" fillId="0" borderId="0" xfId="0" applyNumberFormat="1" applyFont="1" applyFill="1" applyBorder="1" applyAlignment="1">
      <alignment horizontal="center" vertical="center"/>
    </xf>
    <xf numFmtId="0" fontId="57" fillId="0" borderId="0" xfId="0" applyFont="1" applyFill="1" applyBorder="1" applyAlignment="1">
      <alignment horizontal="left" vertical="center"/>
    </xf>
    <xf numFmtId="164" fontId="47" fillId="0" borderId="0" xfId="0" applyNumberFormat="1" applyFont="1" applyFill="1" applyBorder="1" applyAlignment="1">
      <alignment horizontal="left" vertical="center"/>
    </xf>
    <xf numFmtId="167" fontId="47" fillId="0" borderId="0" xfId="0" applyNumberFormat="1" applyFont="1" applyFill="1" applyBorder="1" applyAlignment="1">
      <alignment horizontal="left" vertical="center"/>
    </xf>
    <xf numFmtId="0" fontId="26" fillId="0" borderId="0" xfId="0" applyFont="1" applyFill="1" applyBorder="1" applyAlignment="1">
      <alignment horizontal="left" vertical="center"/>
    </xf>
    <xf numFmtId="174" fontId="47" fillId="0" borderId="0" xfId="0" applyNumberFormat="1" applyFont="1" applyFill="1" applyBorder="1" applyAlignment="1">
      <alignment horizontal="left" vertical="center"/>
    </xf>
    <xf numFmtId="0" fontId="55" fillId="0" borderId="0" xfId="0" applyFont="1" applyFill="1" applyBorder="1" applyAlignment="1">
      <alignment horizontal="left"/>
    </xf>
    <xf numFmtId="164" fontId="47" fillId="0" borderId="0" xfId="0" applyNumberFormat="1" applyFont="1" applyFill="1" applyBorder="1" applyAlignment="1">
      <alignment horizontal="left"/>
    </xf>
    <xf numFmtId="0" fontId="54" fillId="0" borderId="0" xfId="0" applyFont="1" applyFill="1" applyBorder="1" applyAlignment="1">
      <alignment horizontal="left"/>
    </xf>
    <xf numFmtId="0" fontId="54" fillId="0" borderId="0" xfId="0" applyFont="1" applyFill="1"/>
    <xf numFmtId="0" fontId="26" fillId="0" borderId="0" xfId="0" applyFont="1" applyAlignment="1">
      <alignment horizontal="center"/>
    </xf>
    <xf numFmtId="0" fontId="26" fillId="0" borderId="0" xfId="0" applyFont="1" applyAlignment="1">
      <alignment horizontal="center" vertical="center"/>
    </xf>
    <xf numFmtId="1" fontId="26" fillId="0" borderId="0" xfId="0" applyNumberFormat="1" applyFont="1" applyFill="1"/>
    <xf numFmtId="175" fontId="26" fillId="0" borderId="0" xfId="0" applyNumberFormat="1" applyFont="1" applyFill="1" applyAlignment="1">
      <alignment horizontal="left" vertical="center"/>
    </xf>
    <xf numFmtId="0" fontId="45" fillId="0" borderId="0" xfId="0" applyFont="1" applyAlignment="1">
      <alignment horizontal="right" vertical="center"/>
    </xf>
    <xf numFmtId="175" fontId="45" fillId="0" borderId="0" xfId="0" applyNumberFormat="1" applyFont="1" applyFill="1" applyAlignment="1">
      <alignment horizontal="left" vertical="center"/>
    </xf>
    <xf numFmtId="0" fontId="57" fillId="0" borderId="0" xfId="0" applyFont="1" applyFill="1" applyBorder="1" applyAlignment="1">
      <alignment horizontal="left"/>
    </xf>
    <xf numFmtId="0" fontId="26" fillId="0" borderId="0" xfId="0" quotePrefix="1" applyFont="1"/>
    <xf numFmtId="0" fontId="26" fillId="0" borderId="0" xfId="0" quotePrefix="1" applyFont="1" applyFill="1" applyAlignment="1">
      <alignment horizontal="left"/>
    </xf>
    <xf numFmtId="0" fontId="49" fillId="0" borderId="0" xfId="0" quotePrefix="1" applyFont="1"/>
    <xf numFmtId="0" fontId="26" fillId="0" borderId="0" xfId="0" quotePrefix="1" applyFont="1" applyFill="1"/>
    <xf numFmtId="0" fontId="37" fillId="0" borderId="0" xfId="0" applyFont="1" applyAlignment="1">
      <alignment horizontal="center"/>
    </xf>
    <xf numFmtId="0" fontId="42" fillId="0" borderId="0" xfId="0" applyFont="1" applyAlignment="1">
      <alignment horizontal="center"/>
    </xf>
    <xf numFmtId="175" fontId="45" fillId="0" borderId="0" xfId="0" applyNumberFormat="1" applyFont="1" applyFill="1" applyAlignment="1">
      <alignment horizontal="left"/>
    </xf>
    <xf numFmtId="0" fontId="37" fillId="11" borderId="5" xfId="0" applyFont="1" applyFill="1" applyBorder="1" applyAlignment="1">
      <alignment horizontal="center" vertical="center"/>
    </xf>
    <xf numFmtId="0" fontId="37" fillId="11" borderId="0" xfId="0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1" fillId="11" borderId="0" xfId="0" applyFont="1" applyFill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23" fillId="0" borderId="13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7" fillId="0" borderId="8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20" fillId="10" borderId="1" xfId="0" applyFont="1" applyFill="1" applyBorder="1" applyAlignment="1">
      <alignment horizontal="center" vertical="center"/>
    </xf>
    <xf numFmtId="0" fontId="31" fillId="7" borderId="10" xfId="0" applyFont="1" applyFill="1" applyBorder="1" applyAlignment="1">
      <alignment horizontal="left" vertical="center"/>
    </xf>
    <xf numFmtId="0" fontId="31" fillId="7" borderId="11" xfId="0" applyFont="1" applyFill="1" applyBorder="1" applyAlignment="1">
      <alignment horizontal="left" vertical="center"/>
    </xf>
    <xf numFmtId="0" fontId="31" fillId="7" borderId="14" xfId="0" applyFont="1" applyFill="1" applyBorder="1" applyAlignment="1">
      <alignment horizontal="left" vertical="center"/>
    </xf>
    <xf numFmtId="0" fontId="31" fillId="7" borderId="5" xfId="0" applyFont="1" applyFill="1" applyBorder="1" applyAlignment="1">
      <alignment horizontal="left" vertical="center"/>
    </xf>
    <xf numFmtId="0" fontId="31" fillId="7" borderId="0" xfId="0" applyFont="1" applyFill="1" applyBorder="1" applyAlignment="1">
      <alignment horizontal="left" vertical="center"/>
    </xf>
    <xf numFmtId="0" fontId="31" fillId="7" borderId="6" xfId="0" applyFont="1" applyFill="1" applyBorder="1" applyAlignment="1">
      <alignment horizontal="left" vertical="center"/>
    </xf>
    <xf numFmtId="0" fontId="31" fillId="7" borderId="12" xfId="0" applyFont="1" applyFill="1" applyBorder="1" applyAlignment="1">
      <alignment horizontal="left" vertical="center"/>
    </xf>
    <xf numFmtId="0" fontId="31" fillId="7" borderId="13" xfId="0" applyFont="1" applyFill="1" applyBorder="1" applyAlignment="1">
      <alignment horizontal="left" vertical="center"/>
    </xf>
    <xf numFmtId="0" fontId="31" fillId="7" borderId="15" xfId="0" applyFont="1" applyFill="1" applyBorder="1" applyAlignment="1">
      <alignment horizontal="left" vertical="center"/>
    </xf>
    <xf numFmtId="0" fontId="20" fillId="7" borderId="10" xfId="0" applyFont="1" applyFill="1" applyBorder="1" applyAlignment="1">
      <alignment horizontal="center" vertical="center" wrapText="1"/>
    </xf>
    <xf numFmtId="0" fontId="20" fillId="7" borderId="11" xfId="0" applyFont="1" applyFill="1" applyBorder="1" applyAlignment="1">
      <alignment horizontal="center" vertical="center" wrapText="1"/>
    </xf>
    <xf numFmtId="0" fontId="20" fillId="7" borderId="5" xfId="0" applyFont="1" applyFill="1" applyBorder="1" applyAlignment="1">
      <alignment horizontal="center" vertical="center" wrapText="1"/>
    </xf>
    <xf numFmtId="0" fontId="20" fillId="7" borderId="0" xfId="0" applyFont="1" applyFill="1" applyBorder="1" applyAlignment="1">
      <alignment horizontal="center" vertical="center" wrapText="1"/>
    </xf>
    <xf numFmtId="0" fontId="20" fillId="7" borderId="12" xfId="0" applyFont="1" applyFill="1" applyBorder="1" applyAlignment="1">
      <alignment horizontal="center" vertical="center" wrapText="1"/>
    </xf>
    <xf numFmtId="0" fontId="20" fillId="7" borderId="13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/>
    </xf>
    <xf numFmtId="0" fontId="34" fillId="6" borderId="1" xfId="0" applyFont="1" applyFill="1" applyBorder="1" applyAlignment="1">
      <alignment horizontal="center" vertical="center"/>
    </xf>
    <xf numFmtId="2" fontId="33" fillId="6" borderId="1" xfId="0" applyNumberFormat="1" applyFont="1" applyFill="1" applyBorder="1" applyAlignment="1">
      <alignment horizontal="center" vertical="center" wrapText="1"/>
    </xf>
    <xf numFmtId="2" fontId="20" fillId="6" borderId="1" xfId="0" applyNumberFormat="1" applyFont="1" applyFill="1" applyBorder="1" applyAlignment="1">
      <alignment horizontal="center" vertical="center"/>
    </xf>
    <xf numFmtId="1" fontId="7" fillId="7" borderId="1" xfId="0" applyNumberFormat="1" applyFont="1" applyFill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24" fillId="0" borderId="7" xfId="0" applyFont="1" applyBorder="1" applyAlignment="1">
      <alignment horizontal="center" vertical="center" wrapText="1"/>
    </xf>
    <xf numFmtId="0" fontId="24" fillId="0" borderId="8" xfId="0" applyFont="1" applyBorder="1" applyAlignment="1">
      <alignment horizontal="center" vertical="center" wrapText="1"/>
    </xf>
    <xf numFmtId="0" fontId="24" fillId="0" borderId="9" xfId="0" applyFont="1" applyBorder="1" applyAlignment="1">
      <alignment horizontal="center" vertical="center" wrapText="1"/>
    </xf>
    <xf numFmtId="0" fontId="20" fillId="6" borderId="1" xfId="0" applyFont="1" applyFill="1" applyBorder="1" applyAlignment="1">
      <alignment horizontal="center" vertical="center"/>
    </xf>
    <xf numFmtId="2" fontId="31" fillId="6" borderId="1" xfId="0" applyNumberFormat="1" applyFont="1" applyFill="1" applyBorder="1" applyAlignment="1">
      <alignment horizontal="center" vertical="center"/>
    </xf>
    <xf numFmtId="0" fontId="31" fillId="6" borderId="1" xfId="0" applyFont="1" applyFill="1" applyBorder="1" applyAlignment="1">
      <alignment horizontal="center" vertical="center"/>
    </xf>
    <xf numFmtId="1" fontId="31" fillId="6" borderId="1" xfId="0" applyNumberFormat="1" applyFont="1" applyFill="1" applyBorder="1" applyAlignment="1">
      <alignment horizontal="center" vertical="center"/>
    </xf>
    <xf numFmtId="0" fontId="20" fillId="7" borderId="0" xfId="0" applyFont="1" applyFill="1" applyBorder="1" applyAlignment="1">
      <alignment horizontal="left" vertical="center"/>
    </xf>
    <xf numFmtId="2" fontId="20" fillId="10" borderId="1" xfId="0" applyNumberFormat="1" applyFont="1" applyFill="1" applyBorder="1" applyAlignment="1">
      <alignment horizontal="center" vertical="center"/>
    </xf>
    <xf numFmtId="0" fontId="31" fillId="10" borderId="1" xfId="0" applyFont="1" applyFill="1" applyBorder="1" applyAlignment="1">
      <alignment horizontal="center" vertical="center"/>
    </xf>
    <xf numFmtId="49" fontId="20" fillId="6" borderId="1" xfId="0" applyNumberFormat="1" applyFont="1" applyFill="1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left" vertical="center"/>
    </xf>
    <xf numFmtId="1" fontId="12" fillId="7" borderId="1" xfId="0" applyNumberFormat="1" applyFont="1" applyFill="1" applyBorder="1" applyAlignment="1">
      <alignment horizontal="left" vertical="center"/>
    </xf>
    <xf numFmtId="1" fontId="31" fillId="7" borderId="1" xfId="0" applyNumberFormat="1" applyFont="1" applyFill="1" applyBorder="1" applyAlignment="1">
      <alignment horizontal="left" vertical="center"/>
    </xf>
    <xf numFmtId="0" fontId="12" fillId="7" borderId="1" xfId="0" quotePrefix="1" applyFont="1" applyFill="1" applyBorder="1" applyAlignment="1">
      <alignment horizontal="left" vertical="center"/>
    </xf>
    <xf numFmtId="2" fontId="4" fillId="7" borderId="1" xfId="0" applyNumberFormat="1" applyFont="1" applyFill="1" applyBorder="1" applyAlignment="1">
      <alignment horizontal="left" vertical="center"/>
    </xf>
    <xf numFmtId="0" fontId="4" fillId="7" borderId="1" xfId="0" applyFont="1" applyFill="1" applyBorder="1" applyAlignment="1">
      <alignment horizontal="left" vertical="center"/>
    </xf>
    <xf numFmtId="0" fontId="7" fillId="7" borderId="3" xfId="0" applyFont="1" applyFill="1" applyBorder="1" applyAlignment="1">
      <alignment horizontal="left" vertical="center"/>
    </xf>
    <xf numFmtId="0" fontId="7" fillId="7" borderId="4" xfId="0" applyFont="1" applyFill="1" applyBorder="1" applyAlignment="1">
      <alignment horizontal="left" vertical="center"/>
    </xf>
    <xf numFmtId="2" fontId="33" fillId="7" borderId="3" xfId="0" applyNumberFormat="1" applyFont="1" applyFill="1" applyBorder="1" applyAlignment="1">
      <alignment horizontal="center" vertical="center"/>
    </xf>
    <xf numFmtId="2" fontId="33" fillId="7" borderId="4" xfId="0" applyNumberFormat="1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left" vertical="center"/>
    </xf>
    <xf numFmtId="0" fontId="12" fillId="7" borderId="3" xfId="0" applyFont="1" applyFill="1" applyBorder="1" applyAlignment="1">
      <alignment horizontal="left" vertical="center"/>
    </xf>
    <xf numFmtId="0" fontId="12" fillId="7" borderId="4" xfId="0" applyFont="1" applyFill="1" applyBorder="1" applyAlignment="1">
      <alignment horizontal="left" vertical="center"/>
    </xf>
    <xf numFmtId="0" fontId="12" fillId="7" borderId="2" xfId="0" applyFont="1" applyFill="1" applyBorder="1" applyAlignment="1">
      <alignment horizontal="left" vertical="center"/>
    </xf>
    <xf numFmtId="0" fontId="12" fillId="7" borderId="12" xfId="0" applyFont="1" applyFill="1" applyBorder="1" applyAlignment="1">
      <alignment horizontal="center" vertical="center"/>
    </xf>
    <xf numFmtId="0" fontId="12" fillId="7" borderId="13" xfId="0" applyFont="1" applyFill="1" applyBorder="1" applyAlignment="1">
      <alignment horizontal="center" vertical="center"/>
    </xf>
    <xf numFmtId="0" fontId="18" fillId="7" borderId="1" xfId="0" applyFont="1" applyFill="1" applyBorder="1" applyAlignment="1">
      <alignment horizontal="left" vertical="center"/>
    </xf>
    <xf numFmtId="0" fontId="19" fillId="7" borderId="1" xfId="0" applyFont="1" applyFill="1" applyBorder="1" applyAlignment="1">
      <alignment horizontal="left" vertical="center"/>
    </xf>
    <xf numFmtId="0" fontId="7" fillId="7" borderId="1" xfId="0" applyFont="1" applyFill="1" applyBorder="1" applyAlignment="1">
      <alignment horizontal="left" vertical="center"/>
    </xf>
    <xf numFmtId="0" fontId="31" fillId="7" borderId="1" xfId="0" applyFont="1" applyFill="1" applyBorder="1" applyAlignment="1">
      <alignment horizontal="left" vertical="center"/>
    </xf>
    <xf numFmtId="0" fontId="20" fillId="7" borderId="1" xfId="0" applyFont="1" applyFill="1" applyBorder="1" applyAlignment="1">
      <alignment horizontal="left" vertical="center"/>
    </xf>
    <xf numFmtId="0" fontId="7" fillId="7" borderId="0" xfId="0" applyFont="1" applyFill="1" applyBorder="1" applyAlignment="1">
      <alignment horizontal="center" vertical="center"/>
    </xf>
    <xf numFmtId="2" fontId="7" fillId="7" borderId="3" xfId="0" applyNumberFormat="1" applyFont="1" applyFill="1" applyBorder="1" applyAlignment="1">
      <alignment horizontal="left" vertical="center"/>
    </xf>
    <xf numFmtId="2" fontId="7" fillId="7" borderId="4" xfId="0" applyNumberFormat="1" applyFont="1" applyFill="1" applyBorder="1" applyAlignment="1">
      <alignment horizontal="left" vertical="center"/>
    </xf>
    <xf numFmtId="164" fontId="7" fillId="7" borderId="1" xfId="0" applyNumberFormat="1" applyFont="1" applyFill="1" applyBorder="1" applyAlignment="1">
      <alignment horizontal="left" vertical="center"/>
    </xf>
    <xf numFmtId="0" fontId="29" fillId="7" borderId="1" xfId="0" applyFont="1" applyFill="1" applyBorder="1" applyAlignment="1">
      <alignment horizontal="left" vertical="center"/>
    </xf>
    <xf numFmtId="168" fontId="4" fillId="7" borderId="1" xfId="0" applyNumberFormat="1" applyFont="1" applyFill="1" applyBorder="1" applyAlignment="1">
      <alignment horizontal="left" vertical="center"/>
    </xf>
    <xf numFmtId="0" fontId="12" fillId="7" borderId="3" xfId="0" applyFont="1" applyFill="1" applyBorder="1" applyAlignment="1" applyProtection="1">
      <alignment horizontal="center" vertical="center"/>
      <protection locked="0"/>
    </xf>
    <xf numFmtId="0" fontId="12" fillId="7" borderId="4" xfId="0" applyFont="1" applyFill="1" applyBorder="1" applyAlignment="1" applyProtection="1">
      <alignment horizontal="center" vertical="center"/>
      <protection locked="0"/>
    </xf>
    <xf numFmtId="0" fontId="12" fillId="7" borderId="2" xfId="0" applyFont="1" applyFill="1" applyBorder="1" applyAlignment="1" applyProtection="1">
      <alignment horizontal="center" vertical="center"/>
      <protection locked="0"/>
    </xf>
    <xf numFmtId="0" fontId="7" fillId="7" borderId="9" xfId="0" applyFont="1" applyFill="1" applyBorder="1" applyAlignment="1">
      <alignment horizontal="left" vertical="center"/>
    </xf>
    <xf numFmtId="167" fontId="4" fillId="7" borderId="1" xfId="0" applyNumberFormat="1" applyFont="1" applyFill="1" applyBorder="1" applyAlignment="1">
      <alignment horizontal="left" vertical="center"/>
    </xf>
    <xf numFmtId="0" fontId="7" fillId="7" borderId="7" xfId="0" applyFont="1" applyFill="1" applyBorder="1" applyAlignment="1">
      <alignment horizontal="left" vertical="center"/>
    </xf>
    <xf numFmtId="0" fontId="25" fillId="0" borderId="10" xfId="0" applyFont="1" applyFill="1" applyBorder="1" applyAlignment="1">
      <alignment horizontal="center" vertical="center"/>
    </xf>
    <xf numFmtId="0" fontId="25" fillId="0" borderId="11" xfId="0" applyFont="1" applyFill="1" applyBorder="1" applyAlignment="1">
      <alignment horizontal="center" vertical="center"/>
    </xf>
    <xf numFmtId="0" fontId="20" fillId="10" borderId="3" xfId="0" applyFont="1" applyFill="1" applyBorder="1" applyAlignment="1">
      <alignment horizontal="center" vertical="center"/>
    </xf>
    <xf numFmtId="0" fontId="20" fillId="10" borderId="4" xfId="0" applyFont="1" applyFill="1" applyBorder="1" applyAlignment="1">
      <alignment horizontal="center" vertical="center"/>
    </xf>
    <xf numFmtId="0" fontId="20" fillId="10" borderId="2" xfId="0" applyFont="1" applyFill="1" applyBorder="1" applyAlignment="1">
      <alignment horizontal="center" vertical="center"/>
    </xf>
    <xf numFmtId="0" fontId="21" fillId="2" borderId="3" xfId="0" applyFont="1" applyFill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20" fillId="7" borderId="1" xfId="0" applyFont="1" applyFill="1" applyBorder="1" applyAlignment="1">
      <alignment horizontal="center" vertical="center"/>
    </xf>
    <xf numFmtId="0" fontId="28" fillId="7" borderId="1" xfId="0" applyFont="1" applyFill="1" applyBorder="1" applyAlignment="1">
      <alignment horizontal="left" vertical="center"/>
    </xf>
    <xf numFmtId="0" fontId="7" fillId="9" borderId="9" xfId="0" applyFont="1" applyFill="1" applyBorder="1" applyAlignment="1">
      <alignment horizontal="center" vertical="center"/>
    </xf>
    <xf numFmtId="0" fontId="25" fillId="8" borderId="1" xfId="0" applyFont="1" applyFill="1" applyBorder="1" applyAlignment="1">
      <alignment horizontal="left" vertical="center"/>
    </xf>
    <xf numFmtId="1" fontId="25" fillId="8" borderId="1" xfId="0" applyNumberFormat="1" applyFont="1" applyFill="1" applyBorder="1" applyAlignment="1">
      <alignment horizontal="left" vertical="center"/>
    </xf>
    <xf numFmtId="164" fontId="25" fillId="8" borderId="1" xfId="0" applyNumberFormat="1" applyFont="1" applyFill="1" applyBorder="1" applyAlignment="1">
      <alignment horizontal="left" vertical="center"/>
    </xf>
    <xf numFmtId="1" fontId="27" fillId="8" borderId="1" xfId="0" applyNumberFormat="1" applyFont="1" applyFill="1" applyBorder="1" applyAlignment="1">
      <alignment horizontal="left" vertical="center"/>
    </xf>
    <xf numFmtId="0" fontId="24" fillId="0" borderId="8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/>
    </xf>
    <xf numFmtId="0" fontId="22" fillId="8" borderId="1" xfId="0" applyFont="1" applyFill="1" applyBorder="1" applyAlignment="1">
      <alignment horizontal="left" vertical="center" wrapText="1"/>
    </xf>
    <xf numFmtId="166" fontId="25" fillId="8" borderId="1" xfId="0" applyNumberFormat="1" applyFont="1" applyFill="1" applyBorder="1" applyAlignment="1">
      <alignment horizontal="left" vertical="center"/>
    </xf>
    <xf numFmtId="0" fontId="12" fillId="7" borderId="3" xfId="0" quotePrefix="1" applyFont="1" applyFill="1" applyBorder="1" applyAlignment="1">
      <alignment horizontal="left" vertical="center"/>
    </xf>
    <xf numFmtId="49" fontId="3" fillId="4" borderId="1" xfId="0" applyNumberFormat="1" applyFont="1" applyFill="1" applyBorder="1" applyAlignment="1">
      <alignment horizontal="left" vertical="center"/>
    </xf>
    <xf numFmtId="49" fontId="3" fillId="4" borderId="3" xfId="0" applyNumberFormat="1" applyFont="1" applyFill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5" fillId="4" borderId="1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1" fontId="7" fillId="2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left" vertical="center"/>
    </xf>
    <xf numFmtId="0" fontId="3" fillId="4" borderId="3" xfId="0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left" vertical="center"/>
    </xf>
    <xf numFmtId="0" fontId="5" fillId="4" borderId="3" xfId="0" applyFont="1" applyFill="1" applyBorder="1" applyAlignment="1">
      <alignment horizontal="left" vertical="center"/>
    </xf>
    <xf numFmtId="0" fontId="5" fillId="4" borderId="2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166" fontId="3" fillId="3" borderId="1" xfId="0" applyNumberFormat="1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 wrapText="1"/>
    </xf>
    <xf numFmtId="1" fontId="1" fillId="2" borderId="1" xfId="0" applyNumberFormat="1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left" vertical="center"/>
    </xf>
  </cellXfs>
  <cellStyles count="3">
    <cellStyle name="Normal" xfId="0" builtinId="0"/>
    <cellStyle name="Normal 2" xfId="1"/>
    <cellStyle name="Normal 6" xfId="2"/>
  </cellStyles>
  <dxfs count="24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 cmpd="sng" algn="ctr">
              <a:noFill/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prstDash val="solid"/>
                <a:round/>
              </a:ln>
              <a:effectLst/>
            </c:spPr>
          </c:marker>
          <c:trendline>
            <c:spPr>
              <a:ln w="19050" cap="rnd" cmpd="sng" algn="ctr">
                <a:solidFill>
                  <a:schemeClr val="accent1"/>
                </a:solidFill>
                <a:prstDash val="sysDot"/>
                <a:round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 cmpd="sng" algn="ctr">
                <a:solidFill>
                  <a:schemeClr val="accent1"/>
                </a:solidFill>
                <a:prstDash val="sysDot"/>
                <a:round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BANGTRA!$A$28:$A$29</c:f>
              <c:numCache>
                <c:formatCode>General</c:formatCode>
                <c:ptCount val="2"/>
                <c:pt idx="0">
                  <c:v>0.35</c:v>
                </c:pt>
                <c:pt idx="1">
                  <c:v>0.8</c:v>
                </c:pt>
              </c:numCache>
            </c:numRef>
          </c:xVal>
          <c:yVal>
            <c:numRef>
              <c:f>BANGTRA!$B$28:$B$29</c:f>
              <c:numCache>
                <c:formatCode>General</c:formatCode>
                <c:ptCount val="2"/>
                <c:pt idx="0">
                  <c:v>1</c:v>
                </c:pt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23-428D-B0B8-7748B3DEF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934832"/>
        <c:axId val="477935920"/>
      </c:scatterChart>
      <c:valAx>
        <c:axId val="477934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35920"/>
        <c:crosses val="autoZero"/>
        <c:crossBetween val="midCat"/>
      </c:valAx>
      <c:valAx>
        <c:axId val="47793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34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c1e2d327-a46d-437e-9f51-07ada3baafd3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 cmpd="sng" algn="ctr">
              <a:noFill/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prstDash val="solid"/>
                <a:round/>
              </a:ln>
              <a:effectLst/>
            </c:spPr>
          </c:marker>
          <c:trendline>
            <c:spPr>
              <a:ln w="19050" cap="rnd" cmpd="sng" algn="ctr">
                <a:solidFill>
                  <a:schemeClr val="accent1"/>
                </a:solidFill>
                <a:prstDash val="sysDot"/>
                <a:round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 cmpd="sng" algn="ctr">
                <a:solidFill>
                  <a:schemeClr val="accent1"/>
                </a:solidFill>
                <a:prstDash val="sysDot"/>
                <a:round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BANGTRA!$A$31:$A$32</c:f>
              <c:numCache>
                <c:formatCode>General</c:formatCode>
                <c:ptCount val="2"/>
                <c:pt idx="0">
                  <c:v>50</c:v>
                </c:pt>
                <c:pt idx="1">
                  <c:v>120</c:v>
                </c:pt>
              </c:numCache>
            </c:numRef>
          </c:xVal>
          <c:yVal>
            <c:numRef>
              <c:f>BANGTRA!$B$31:$B$32</c:f>
              <c:numCache>
                <c:formatCode>General</c:formatCode>
                <c:ptCount val="2"/>
                <c:pt idx="0">
                  <c:v>1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F-492B-BB0D-537616483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912528"/>
        <c:axId val="477916880"/>
      </c:scatterChart>
      <c:valAx>
        <c:axId val="477912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16880"/>
        <c:crosses val="autoZero"/>
        <c:crossBetween val="midCat"/>
      </c:valAx>
      <c:valAx>
        <c:axId val="47791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12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d4480ca8-9a7b-4296-8e61-afea9d90635f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 cmpd="sng" algn="ctr">
              <a:noFill/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prstDash val="solid"/>
                <a:round/>
              </a:ln>
              <a:effectLst/>
            </c:spPr>
          </c:marker>
          <c:trendline>
            <c:spPr>
              <a:ln w="19050" cap="rnd" cmpd="sng" algn="ctr">
                <a:solidFill>
                  <a:schemeClr val="accent1"/>
                </a:solidFill>
                <a:prstDash val="sysDot"/>
                <a:round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6014129483814502"/>
                  <c:y val="0.1607611548556429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BANGTRA!$A$55:$A$71</c:f>
              <c:numCache>
                <c:formatCode>General</c:formatCode>
                <c:ptCount val="17"/>
                <c:pt idx="0">
                  <c:v>40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</c:numCache>
            </c:numRef>
          </c:xVal>
          <c:yVal>
            <c:numRef>
              <c:f>BANGTRA!$B$55:$B$71</c:f>
              <c:numCache>
                <c:formatCode>General</c:formatCode>
                <c:ptCount val="17"/>
                <c:pt idx="0">
                  <c:v>1</c:v>
                </c:pt>
                <c:pt idx="1">
                  <c:v>0.9</c:v>
                </c:pt>
                <c:pt idx="2">
                  <c:v>0.79</c:v>
                </c:pt>
                <c:pt idx="3">
                  <c:v>0.7</c:v>
                </c:pt>
                <c:pt idx="4">
                  <c:v>0.63</c:v>
                </c:pt>
                <c:pt idx="5">
                  <c:v>0.57999999999999996</c:v>
                </c:pt>
                <c:pt idx="6">
                  <c:v>0.52</c:v>
                </c:pt>
                <c:pt idx="7">
                  <c:v>0.48</c:v>
                </c:pt>
                <c:pt idx="8">
                  <c:v>0.45</c:v>
                </c:pt>
                <c:pt idx="9">
                  <c:v>0.41</c:v>
                </c:pt>
                <c:pt idx="10">
                  <c:v>0.39</c:v>
                </c:pt>
                <c:pt idx="11">
                  <c:v>0.37</c:v>
                </c:pt>
                <c:pt idx="12">
                  <c:v>0.36</c:v>
                </c:pt>
                <c:pt idx="13">
                  <c:v>0.35</c:v>
                </c:pt>
                <c:pt idx="14">
                  <c:v>0.34</c:v>
                </c:pt>
                <c:pt idx="15">
                  <c:v>0.33</c:v>
                </c:pt>
                <c:pt idx="16">
                  <c:v>0.32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41-4E87-9751-208B07E71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945168"/>
        <c:axId val="477971280"/>
      </c:scatterChart>
      <c:valAx>
        <c:axId val="477945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71280"/>
        <c:crosses val="autoZero"/>
        <c:crossBetween val="midCat"/>
      </c:valAx>
      <c:valAx>
        <c:axId val="47797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45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a4985cce-5552-496b-bf88-069fb57be424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86052744285"/>
          <c:y val="0.18021578409569"/>
          <c:w val="0.82968075660395102"/>
          <c:h val="0.78972951854300699"/>
        </c:manualLayout>
      </c:layout>
      <c:scatterChart>
        <c:scatterStyle val="lineMarker"/>
        <c:varyColors val="0"/>
        <c:ser>
          <c:idx val="0"/>
          <c:order val="0"/>
          <c:tx>
            <c:v>CT Nhật bản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'HK1'!$S$45:$S$199</c:f>
              <c:numCache>
                <c:formatCode>0</c:formatCode>
                <c:ptCount val="35"/>
                <c:pt idx="0">
                  <c:v>0</c:v>
                </c:pt>
                <c:pt idx="1">
                  <c:v>353.42917352885144</c:v>
                </c:pt>
                <c:pt idx="2">
                  <c:v>471.23889803846856</c:v>
                </c:pt>
                <c:pt idx="3">
                  <c:v>559.59619142068141</c:v>
                </c:pt>
                <c:pt idx="4">
                  <c:v>788.67065574493699</c:v>
                </c:pt>
                <c:pt idx="5">
                  <c:v>1075.3409853850053</c:v>
                </c:pt>
                <c:pt idx="6">
                  <c:v>2630.4293489119518</c:v>
                </c:pt>
                <c:pt idx="7">
                  <c:v>2789.0797779182367</c:v>
                </c:pt>
                <c:pt idx="8">
                  <c:v>3197.4868228849091</c:v>
                </c:pt>
                <c:pt idx="9">
                  <c:v>3628.2777155084095</c:v>
                </c:pt>
                <c:pt idx="10">
                  <c:v>4168.2389528441545</c:v>
                </c:pt>
                <c:pt idx="11">
                  <c:v>4678.747759052495</c:v>
                </c:pt>
                <c:pt idx="12">
                  <c:v>5448.4379591819943</c:v>
                </c:pt>
                <c:pt idx="13">
                  <c:v>6803.24979104259</c:v>
                </c:pt>
                <c:pt idx="14">
                  <c:v>7137.0440104865065</c:v>
                </c:pt>
                <c:pt idx="15">
                  <c:v>8795.0195334185173</c:v>
                </c:pt>
                <c:pt idx="16">
                  <c:v>9018.8580099867904</c:v>
                </c:pt>
                <c:pt idx="17">
                  <c:v>13129.108398433433</c:v>
                </c:pt>
                <c:pt idx="18">
                  <c:v>12363.345189120922</c:v>
                </c:pt>
              </c:numCache>
            </c:numRef>
          </c:xVal>
          <c:yVal>
            <c:numRef>
              <c:f>'HK1'!$E$45:$E$199</c:f>
              <c:numCache>
                <c:formatCode>0.00</c:formatCode>
                <c:ptCount val="35"/>
                <c:pt idx="0">
                  <c:v>0</c:v>
                </c:pt>
                <c:pt idx="1">
                  <c:v>1.5</c:v>
                </c:pt>
                <c:pt idx="2">
                  <c:v>4.5</c:v>
                </c:pt>
                <c:pt idx="3">
                  <c:v>7</c:v>
                </c:pt>
                <c:pt idx="4">
                  <c:v>10</c:v>
                </c:pt>
                <c:pt idx="5">
                  <c:v>10.5</c:v>
                </c:pt>
                <c:pt idx="6">
                  <c:v>12.2</c:v>
                </c:pt>
                <c:pt idx="7">
                  <c:v>15.2</c:v>
                </c:pt>
                <c:pt idx="8">
                  <c:v>15.5</c:v>
                </c:pt>
                <c:pt idx="9">
                  <c:v>18.5</c:v>
                </c:pt>
                <c:pt idx="10">
                  <c:v>21.5</c:v>
                </c:pt>
                <c:pt idx="11">
                  <c:v>24.5</c:v>
                </c:pt>
                <c:pt idx="12">
                  <c:v>27</c:v>
                </c:pt>
                <c:pt idx="13">
                  <c:v>30</c:v>
                </c:pt>
                <c:pt idx="14">
                  <c:v>33</c:v>
                </c:pt>
                <c:pt idx="15">
                  <c:v>36</c:v>
                </c:pt>
                <c:pt idx="16">
                  <c:v>38.200000000000003</c:v>
                </c:pt>
                <c:pt idx="17">
                  <c:v>41.2</c:v>
                </c:pt>
                <c:pt idx="18">
                  <c:v>43.2</c:v>
                </c:pt>
                <c:pt idx="19">
                  <c:v>43.2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38-45C0-A709-0B56AF3CCDD0}"/>
            </c:ext>
          </c:extLst>
        </c:ser>
        <c:ser>
          <c:idx val="1"/>
          <c:order val="1"/>
          <c:tx>
            <c:v>Meyerhof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'HK1'!$S$404:$S$600</c:f>
              <c:numCache>
                <c:formatCode>0</c:formatCode>
                <c:ptCount val="197"/>
                <c:pt idx="0">
                  <c:v>0</c:v>
                </c:pt>
                <c:pt idx="1">
                  <c:v>235.61944901923425</c:v>
                </c:pt>
                <c:pt idx="2">
                  <c:v>382.88160465625566</c:v>
                </c:pt>
                <c:pt idx="3">
                  <c:v>500.69132916587279</c:v>
                </c:pt>
                <c:pt idx="4">
                  <c:v>572.68616081063874</c:v>
                </c:pt>
                <c:pt idx="5">
                  <c:v>839.72153636577082</c:v>
                </c:pt>
                <c:pt idx="6">
                  <c:v>2083.7922271873285</c:v>
                </c:pt>
                <c:pt idx="7">
                  <c:v>2190.2922181440222</c:v>
                </c:pt>
                <c:pt idx="8">
                  <c:v>2312.8143316340238</c:v>
                </c:pt>
                <c:pt idx="9">
                  <c:v>2450.8873287592951</c:v>
                </c:pt>
                <c:pt idx="10">
                  <c:v>2662.9448328766061</c:v>
                </c:pt>
                <c:pt idx="11">
                  <c:v>2875.0023369939172</c:v>
                </c:pt>
                <c:pt idx="12">
                  <c:v>3223.7191215423836</c:v>
                </c:pt>
                <c:pt idx="13">
                  <c:v>3954.1394135020105</c:v>
                </c:pt>
                <c:pt idx="14">
                  <c:v>3907.0155236981636</c:v>
                </c:pt>
                <c:pt idx="15">
                  <c:v>4905.0995097436398</c:v>
                </c:pt>
                <c:pt idx="16">
                  <c:v>4707.179172567483</c:v>
                </c:pt>
                <c:pt idx="17">
                  <c:v>7471.7807077264997</c:v>
                </c:pt>
                <c:pt idx="18">
                  <c:v>6859.1701402764902</c:v>
                </c:pt>
              </c:numCache>
            </c:numRef>
          </c:xVal>
          <c:yVal>
            <c:numRef>
              <c:f>'HK1'!$E$404:$E$600</c:f>
              <c:numCache>
                <c:formatCode>0.00</c:formatCode>
                <c:ptCount val="197"/>
                <c:pt idx="0">
                  <c:v>0</c:v>
                </c:pt>
                <c:pt idx="1">
                  <c:v>1.5</c:v>
                </c:pt>
                <c:pt idx="2">
                  <c:v>4.5</c:v>
                </c:pt>
                <c:pt idx="3">
                  <c:v>7</c:v>
                </c:pt>
                <c:pt idx="4">
                  <c:v>10</c:v>
                </c:pt>
                <c:pt idx="5">
                  <c:v>10.5</c:v>
                </c:pt>
                <c:pt idx="6">
                  <c:v>12.2</c:v>
                </c:pt>
                <c:pt idx="7">
                  <c:v>15.2</c:v>
                </c:pt>
                <c:pt idx="8">
                  <c:v>15.5</c:v>
                </c:pt>
                <c:pt idx="9">
                  <c:v>18.5</c:v>
                </c:pt>
                <c:pt idx="10">
                  <c:v>21.5</c:v>
                </c:pt>
                <c:pt idx="11">
                  <c:v>24.5</c:v>
                </c:pt>
                <c:pt idx="12">
                  <c:v>27</c:v>
                </c:pt>
                <c:pt idx="13">
                  <c:v>30</c:v>
                </c:pt>
                <c:pt idx="14">
                  <c:v>33</c:v>
                </c:pt>
                <c:pt idx="15">
                  <c:v>36</c:v>
                </c:pt>
                <c:pt idx="16">
                  <c:v>38.200000000000003</c:v>
                </c:pt>
                <c:pt idx="17">
                  <c:v>41.2</c:v>
                </c:pt>
                <c:pt idx="18">
                  <c:v>43.2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38-45C0-A709-0B56AF3CCDD0}"/>
            </c:ext>
          </c:extLst>
        </c:ser>
        <c:ser>
          <c:idx val="2"/>
          <c:order val="2"/>
          <c:tx>
            <c:v>Đất nền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'HK1'!$S$204:$S$399</c:f>
              <c:numCache>
                <c:formatCode>0</c:formatCode>
                <c:ptCount val="38"/>
                <c:pt idx="0">
                  <c:v>0</c:v>
                </c:pt>
                <c:pt idx="1">
                  <c:v>353.42917352885144</c:v>
                </c:pt>
                <c:pt idx="2">
                  <c:v>471.23889803846856</c:v>
                </c:pt>
                <c:pt idx="3">
                  <c:v>559.59619142068141</c:v>
                </c:pt>
                <c:pt idx="4">
                  <c:v>784.50549641949783</c:v>
                </c:pt>
                <c:pt idx="5">
                  <c:v>1043.9382177529426</c:v>
                </c:pt>
                <c:pt idx="6">
                  <c:v>7244.5759690030627</c:v>
                </c:pt>
                <c:pt idx="7">
                  <c:v>7254.8566100662956</c:v>
                </c:pt>
                <c:pt idx="8">
                  <c:v>7357.6630206986292</c:v>
                </c:pt>
                <c:pt idx="9">
                  <c:v>7460.4694313309628</c:v>
                </c:pt>
                <c:pt idx="10">
                  <c:v>7563.2758419632964</c:v>
                </c:pt>
                <c:pt idx="11">
                  <c:v>7648.9478508235743</c:v>
                </c:pt>
                <c:pt idx="12">
                  <c:v>7824.5899860797253</c:v>
                </c:pt>
                <c:pt idx="13">
                  <c:v>8000.2321213358764</c:v>
                </c:pt>
                <c:pt idx="14">
                  <c:v>8175.8742565920275</c:v>
                </c:pt>
                <c:pt idx="15">
                  <c:v>8304.6784891132047</c:v>
                </c:pt>
                <c:pt idx="16">
                  <c:v>16647.295185111914</c:v>
                </c:pt>
                <c:pt idx="17">
                  <c:v>17072.012061716145</c:v>
                </c:pt>
                <c:pt idx="18">
                  <c:v>17072.012061716145</c:v>
                </c:pt>
              </c:numCache>
            </c:numRef>
          </c:xVal>
          <c:yVal>
            <c:numRef>
              <c:f>'HK1'!$E$204:$E$399</c:f>
              <c:numCache>
                <c:formatCode>0.00</c:formatCode>
                <c:ptCount val="38"/>
                <c:pt idx="0">
                  <c:v>0</c:v>
                </c:pt>
                <c:pt idx="1">
                  <c:v>1.5</c:v>
                </c:pt>
                <c:pt idx="2">
                  <c:v>4.5</c:v>
                </c:pt>
                <c:pt idx="3">
                  <c:v>7</c:v>
                </c:pt>
                <c:pt idx="4">
                  <c:v>10</c:v>
                </c:pt>
                <c:pt idx="5">
                  <c:v>10.5</c:v>
                </c:pt>
                <c:pt idx="6">
                  <c:v>12.2</c:v>
                </c:pt>
                <c:pt idx="7">
                  <c:v>15.2</c:v>
                </c:pt>
                <c:pt idx="8">
                  <c:v>15.5</c:v>
                </c:pt>
                <c:pt idx="9">
                  <c:v>18.5</c:v>
                </c:pt>
                <c:pt idx="10">
                  <c:v>21.5</c:v>
                </c:pt>
                <c:pt idx="11">
                  <c:v>24.5</c:v>
                </c:pt>
                <c:pt idx="12">
                  <c:v>27</c:v>
                </c:pt>
                <c:pt idx="13">
                  <c:v>30</c:v>
                </c:pt>
                <c:pt idx="14">
                  <c:v>33</c:v>
                </c:pt>
                <c:pt idx="15">
                  <c:v>36</c:v>
                </c:pt>
                <c:pt idx="16">
                  <c:v>38.200000000000003</c:v>
                </c:pt>
                <c:pt idx="17">
                  <c:v>41.2</c:v>
                </c:pt>
                <c:pt idx="18">
                  <c:v>43.2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038-45C0-A709-0B56AF3CC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949520"/>
        <c:axId val="477973456"/>
      </c:scatterChart>
      <c:valAx>
        <c:axId val="47794952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SỨC</a:t>
                </a:r>
                <a:r>
                  <a:rPr lang="en-US" baseline="0"/>
                  <a:t> CHỊU TẢI CỌC (kN)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73456"/>
        <c:crosses val="autoZero"/>
        <c:crossBetween val="midCat"/>
      </c:valAx>
      <c:valAx>
        <c:axId val="47797345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ĐỘ</a:t>
                </a:r>
                <a:r>
                  <a:rPr lang="en-US" baseline="0"/>
                  <a:t> SÂU (m)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18477965970734E-2"/>
              <c:y val="0.501999371974666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49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23053270241056"/>
          <c:y val="3.0677260150607601E-2"/>
          <c:w val="0.75898258900843496"/>
          <c:h val="4.610689000191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3a6d5ce9-ee28-4c47-9fef-aae48b002d5c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chart" Target="../charts/chart3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43704</xdr:colOff>
      <xdr:row>26</xdr:row>
      <xdr:rowOff>11206</xdr:rowOff>
    </xdr:from>
    <xdr:to>
      <xdr:col>6</xdr:col>
      <xdr:colOff>814452</xdr:colOff>
      <xdr:row>40</xdr:row>
      <xdr:rowOff>112059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rcRect l="9045" t="24054" r="60140" b="8697"/>
        <a:stretch>
          <a:fillRect/>
        </a:stretch>
      </xdr:blipFill>
      <xdr:spPr>
        <a:xfrm>
          <a:off x="1814830" y="4725670"/>
          <a:ext cx="4114165" cy="269176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32</xdr:row>
      <xdr:rowOff>28576</xdr:rowOff>
    </xdr:from>
    <xdr:to>
      <xdr:col>2</xdr:col>
      <xdr:colOff>9525</xdr:colOff>
      <xdr:row>36</xdr:row>
      <xdr:rowOff>161925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19050</xdr:colOff>
      <xdr:row>37</xdr:row>
      <xdr:rowOff>9525</xdr:rowOff>
    </xdr:from>
    <xdr:to>
      <xdr:col>2</xdr:col>
      <xdr:colOff>38100</xdr:colOff>
      <xdr:row>41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271182</xdr:colOff>
      <xdr:row>25</xdr:row>
      <xdr:rowOff>120464</xdr:rowOff>
    </xdr:from>
    <xdr:to>
      <xdr:col>8</xdr:col>
      <xdr:colOff>629204</xdr:colOff>
      <xdr:row>36</xdr:row>
      <xdr:rowOff>171851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rcRect l="20353" t="25601" r="69180" b="7636"/>
        <a:stretch>
          <a:fillRect/>
        </a:stretch>
      </xdr:blipFill>
      <xdr:spPr>
        <a:xfrm>
          <a:off x="6205220" y="4644390"/>
          <a:ext cx="1176655" cy="2108835"/>
        </a:xfrm>
        <a:prstGeom prst="rect">
          <a:avLst/>
        </a:prstGeom>
      </xdr:spPr>
    </xdr:pic>
    <xdr:clientData/>
  </xdr:twoCellAnchor>
  <xdr:twoCellAnchor>
    <xdr:from>
      <xdr:col>2</xdr:col>
      <xdr:colOff>47625</xdr:colOff>
      <xdr:row>53</xdr:row>
      <xdr:rowOff>100012</xdr:rowOff>
    </xdr:from>
    <xdr:to>
      <xdr:col>7</xdr:col>
      <xdr:colOff>694764</xdr:colOff>
      <xdr:row>71</xdr:row>
      <xdr:rowOff>11206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114297</xdr:colOff>
      <xdr:row>15</xdr:row>
      <xdr:rowOff>152400</xdr:rowOff>
    </xdr:from>
    <xdr:to>
      <xdr:col>31</xdr:col>
      <xdr:colOff>47625</xdr:colOff>
      <xdr:row>43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</xdr:row>
          <xdr:rowOff>0</xdr:rowOff>
        </xdr:from>
        <xdr:to>
          <xdr:col>25</xdr:col>
          <xdr:colOff>400050</xdr:colOff>
          <xdr:row>4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access Pierforces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276225</xdr:colOff>
      <xdr:row>0</xdr:row>
      <xdr:rowOff>0</xdr:rowOff>
    </xdr:from>
    <xdr:to>
      <xdr:col>31</xdr:col>
      <xdr:colOff>447675</xdr:colOff>
      <xdr:row>22</xdr:row>
      <xdr:rowOff>85582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6350" y="0"/>
          <a:ext cx="6267450" cy="42570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85725</xdr:rowOff>
        </xdr:from>
        <xdr:to>
          <xdr:col>15</xdr:col>
          <xdr:colOff>400050</xdr:colOff>
          <xdr:row>3</xdr:row>
          <xdr:rowOff>180975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Dò tìm lại SL cọc gần nhau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4</xdr:row>
          <xdr:rowOff>47625</xdr:rowOff>
        </xdr:from>
        <xdr:to>
          <xdr:col>15</xdr:col>
          <xdr:colOff>400050</xdr:colOff>
          <xdr:row>6</xdr:row>
          <xdr:rowOff>171450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Điền lại hàm Vlookup cột 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  <pageSetUpPr fitToPage="1"/>
  </sheetPr>
  <dimension ref="A1:M117"/>
  <sheetViews>
    <sheetView topLeftCell="A19" workbookViewId="0">
      <selection activeCell="C113" sqref="C113"/>
    </sheetView>
  </sheetViews>
  <sheetFormatPr defaultColWidth="9.140625" defaultRowHeight="14.25"/>
  <cols>
    <col min="1" max="1" width="8.7109375" style="172" customWidth="1"/>
    <col min="2" max="4" width="9.140625" style="172"/>
    <col min="5" max="5" width="12.5703125" style="172" customWidth="1"/>
    <col min="6" max="16384" width="9.140625" style="172"/>
  </cols>
  <sheetData>
    <row r="1" spans="1:13" ht="15">
      <c r="A1" s="253" t="s">
        <v>0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</row>
    <row r="3" spans="1:13">
      <c r="A3" s="173" t="s">
        <v>1</v>
      </c>
      <c r="B3" s="254" t="s">
        <v>2</v>
      </c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</row>
    <row r="4" spans="1:13">
      <c r="A4" s="173" t="s">
        <v>3</v>
      </c>
      <c r="B4" s="254" t="s">
        <v>4</v>
      </c>
      <c r="C4" s="254"/>
      <c r="D4" s="254"/>
      <c r="E4" s="254"/>
      <c r="F4" s="254"/>
      <c r="G4" s="254"/>
      <c r="H4" s="254"/>
      <c r="I4" s="254"/>
      <c r="J4" s="254"/>
      <c r="K4" s="254"/>
      <c r="L4" s="254"/>
      <c r="M4" s="254"/>
    </row>
    <row r="6" spans="1:13" ht="15">
      <c r="A6" s="174" t="s">
        <v>5</v>
      </c>
      <c r="B6" s="175"/>
      <c r="C6" s="176"/>
      <c r="D6" s="177"/>
      <c r="E6" s="177"/>
      <c r="F6" s="178"/>
      <c r="G6" s="179"/>
      <c r="H6" s="180"/>
      <c r="I6" s="178"/>
      <c r="J6" s="178"/>
      <c r="K6" s="178"/>
    </row>
    <row r="7" spans="1:13" ht="17.25">
      <c r="A7" s="174"/>
      <c r="B7" s="175"/>
      <c r="C7" s="181" t="s">
        <v>6</v>
      </c>
      <c r="D7" s="177"/>
      <c r="E7" s="177"/>
      <c r="F7" s="178"/>
      <c r="G7" s="179"/>
      <c r="H7" s="180"/>
      <c r="I7" s="178"/>
      <c r="J7" s="178"/>
      <c r="K7" s="178"/>
    </row>
    <row r="8" spans="1:13" ht="15">
      <c r="A8" s="182" t="s">
        <v>7</v>
      </c>
      <c r="B8" s="175"/>
      <c r="C8" s="181"/>
      <c r="D8" s="177"/>
      <c r="E8" s="177"/>
      <c r="F8" s="178"/>
      <c r="G8" s="179"/>
      <c r="H8" s="180"/>
      <c r="I8" s="178"/>
      <c r="J8" s="178"/>
      <c r="K8" s="178"/>
    </row>
    <row r="9" spans="1:13" ht="18.75">
      <c r="A9" s="249" t="s">
        <v>8</v>
      </c>
      <c r="B9" s="184"/>
      <c r="C9" s="176"/>
      <c r="D9" s="177"/>
      <c r="E9" s="177"/>
      <c r="F9" s="185"/>
      <c r="G9" s="186"/>
      <c r="H9" s="179"/>
      <c r="I9" s="178"/>
      <c r="J9" s="178"/>
      <c r="K9" s="178"/>
    </row>
    <row r="10" spans="1:13" ht="18.75">
      <c r="A10" s="249" t="s">
        <v>9</v>
      </c>
      <c r="B10" s="184"/>
      <c r="C10" s="176"/>
      <c r="D10" s="177"/>
      <c r="E10" s="177"/>
      <c r="F10" s="185"/>
      <c r="G10" s="187"/>
      <c r="H10" s="185"/>
      <c r="I10" s="178"/>
      <c r="J10" s="178"/>
      <c r="K10" s="178"/>
    </row>
    <row r="11" spans="1:13" ht="18.75">
      <c r="A11" s="250" t="s">
        <v>10</v>
      </c>
      <c r="B11" s="184"/>
      <c r="C11" s="176"/>
      <c r="D11" s="177"/>
      <c r="E11" s="177"/>
      <c r="F11" s="185"/>
      <c r="G11" s="187"/>
      <c r="H11" s="185"/>
      <c r="I11" s="178"/>
      <c r="J11" s="178"/>
      <c r="K11" s="178"/>
    </row>
    <row r="12" spans="1:13" ht="18.75">
      <c r="A12" s="250" t="s">
        <v>11</v>
      </c>
      <c r="B12" s="185"/>
      <c r="C12" s="189"/>
      <c r="D12" s="186"/>
      <c r="E12" s="190"/>
      <c r="F12" s="185"/>
      <c r="G12" s="191"/>
      <c r="H12" s="185"/>
      <c r="I12" s="192"/>
      <c r="J12" s="193"/>
      <c r="K12" s="193"/>
    </row>
    <row r="13" spans="1:13" ht="18.75">
      <c r="A13" s="194" t="s">
        <v>12</v>
      </c>
      <c r="B13" s="185"/>
      <c r="C13" s="189"/>
      <c r="D13" s="195"/>
      <c r="E13" s="190"/>
      <c r="F13" s="192"/>
      <c r="G13" s="196"/>
      <c r="H13" s="195"/>
      <c r="I13" s="197"/>
      <c r="J13" s="193"/>
      <c r="K13" s="193"/>
    </row>
    <row r="14" spans="1:13" ht="18.75">
      <c r="A14" s="251" t="s">
        <v>13</v>
      </c>
      <c r="B14" s="185"/>
      <c r="C14" s="189"/>
      <c r="D14" s="195"/>
      <c r="E14" s="190"/>
      <c r="F14" s="192"/>
      <c r="G14" s="196"/>
      <c r="H14" s="195"/>
      <c r="I14" s="197"/>
      <c r="J14" s="193"/>
      <c r="K14" s="193"/>
    </row>
    <row r="15" spans="1:13" ht="15">
      <c r="A15" s="251" t="s">
        <v>14</v>
      </c>
      <c r="B15" s="185"/>
      <c r="C15" s="189"/>
      <c r="D15" s="195"/>
      <c r="E15" s="190"/>
      <c r="F15" s="192"/>
      <c r="G15" s="196"/>
      <c r="H15" s="195"/>
      <c r="I15" s="197"/>
      <c r="J15" s="193"/>
      <c r="K15" s="193"/>
    </row>
    <row r="16" spans="1:13" ht="15.75">
      <c r="A16" s="185"/>
      <c r="B16" s="198" t="s">
        <v>15</v>
      </c>
      <c r="C16" s="189"/>
      <c r="D16" s="195"/>
      <c r="E16" s="190"/>
      <c r="F16" s="192"/>
      <c r="G16" s="196"/>
      <c r="H16" s="195"/>
      <c r="I16" s="197"/>
      <c r="J16" s="193"/>
      <c r="K16" s="193"/>
    </row>
    <row r="17" spans="1:11" ht="17.25">
      <c r="A17" s="194"/>
      <c r="B17" s="198" t="s">
        <v>16</v>
      </c>
      <c r="C17" s="189"/>
      <c r="D17" s="195"/>
      <c r="E17" s="190"/>
      <c r="F17" s="192"/>
      <c r="G17" s="196"/>
      <c r="H17" s="195"/>
      <c r="I17" s="197"/>
      <c r="J17" s="193"/>
      <c r="K17" s="193"/>
    </row>
    <row r="18" spans="1:11" ht="19.5">
      <c r="A18" s="194"/>
      <c r="B18" s="199" t="s">
        <v>17</v>
      </c>
      <c r="C18" s="189"/>
      <c r="D18" s="195"/>
      <c r="E18" s="190"/>
      <c r="F18" s="192"/>
      <c r="G18" s="196"/>
      <c r="H18" s="195"/>
      <c r="I18" s="197"/>
      <c r="J18" s="193"/>
      <c r="K18" s="193"/>
    </row>
    <row r="19" spans="1:11" ht="15">
      <c r="A19" s="251" t="s">
        <v>18</v>
      </c>
      <c r="B19" s="198"/>
      <c r="C19" s="189"/>
      <c r="D19" s="195"/>
      <c r="E19" s="190"/>
      <c r="F19" s="192"/>
      <c r="G19" s="196"/>
      <c r="H19" s="195"/>
      <c r="I19" s="197"/>
      <c r="J19" s="193"/>
      <c r="K19" s="193"/>
    </row>
    <row r="20" spans="1:11" ht="15">
      <c r="A20" s="251" t="s">
        <v>19</v>
      </c>
      <c r="B20" s="198"/>
      <c r="C20" s="189"/>
      <c r="D20" s="195"/>
      <c r="E20" s="190"/>
      <c r="F20" s="192"/>
      <c r="G20" s="196"/>
      <c r="H20" s="195"/>
      <c r="I20" s="197"/>
      <c r="J20" s="193"/>
      <c r="K20" s="193"/>
    </row>
    <row r="21" spans="1:11" ht="18.75">
      <c r="A21" s="183" t="s">
        <v>20</v>
      </c>
      <c r="B21" s="198"/>
      <c r="C21" s="189"/>
      <c r="D21" s="195"/>
      <c r="E21" s="190"/>
      <c r="F21" s="192"/>
      <c r="G21" s="196"/>
      <c r="H21" s="195"/>
      <c r="I21" s="197"/>
      <c r="J21" s="193"/>
      <c r="K21" s="193"/>
    </row>
    <row r="22" spans="1:11" ht="16.5">
      <c r="A22" s="194"/>
      <c r="B22" s="200" t="s">
        <v>21</v>
      </c>
      <c r="C22" s="189"/>
      <c r="D22" s="195"/>
      <c r="E22" s="190"/>
      <c r="F22" s="192"/>
      <c r="G22" s="196"/>
      <c r="H22" s="195"/>
      <c r="I22" s="197"/>
      <c r="J22" s="193"/>
      <c r="K22" s="193"/>
    </row>
    <row r="23" spans="1:11" ht="16.5">
      <c r="A23" s="183" t="s">
        <v>22</v>
      </c>
      <c r="B23" s="200"/>
      <c r="C23" s="189"/>
      <c r="D23" s="195"/>
      <c r="E23" s="190"/>
      <c r="F23" s="192"/>
      <c r="G23" s="196"/>
      <c r="H23" s="195"/>
      <c r="I23" s="197"/>
      <c r="J23" s="193"/>
      <c r="K23" s="193"/>
    </row>
    <row r="24" spans="1:11" ht="18.75">
      <c r="A24" s="183"/>
      <c r="B24" s="201" t="s">
        <v>23</v>
      </c>
      <c r="C24" s="189"/>
      <c r="D24" s="195"/>
      <c r="E24" s="190"/>
      <c r="F24" s="192"/>
      <c r="G24" s="196"/>
      <c r="H24" s="195"/>
      <c r="I24" s="197"/>
      <c r="J24" s="193"/>
      <c r="K24" s="193"/>
    </row>
    <row r="25" spans="1:11" ht="18.75">
      <c r="A25" s="183" t="s">
        <v>24</v>
      </c>
      <c r="B25" s="201"/>
      <c r="C25" s="189"/>
      <c r="D25" s="195"/>
      <c r="E25" s="190"/>
      <c r="F25" s="192"/>
      <c r="G25" s="196"/>
      <c r="H25" s="195"/>
      <c r="I25" s="197"/>
      <c r="J25" s="193"/>
      <c r="K25" s="193"/>
    </row>
    <row r="26" spans="1:11" ht="18.75">
      <c r="A26" s="183"/>
      <c r="B26" s="183" t="s">
        <v>25</v>
      </c>
      <c r="C26" s="189"/>
      <c r="D26" s="195"/>
      <c r="E26" s="190"/>
      <c r="F26" s="192"/>
      <c r="G26" s="196"/>
      <c r="H26" s="195"/>
      <c r="I26" s="197"/>
      <c r="J26" s="193"/>
      <c r="K26" s="193"/>
    </row>
    <row r="27" spans="1:11" ht="18.75">
      <c r="A27" s="183"/>
      <c r="B27" s="183" t="s">
        <v>26</v>
      </c>
      <c r="C27" s="189"/>
      <c r="D27" s="195"/>
      <c r="E27" s="190"/>
      <c r="F27" s="192"/>
      <c r="G27" s="196"/>
      <c r="H27" s="195"/>
      <c r="I27" s="197"/>
      <c r="J27" s="193"/>
      <c r="K27" s="193"/>
    </row>
    <row r="28" spans="1:11">
      <c r="A28" s="183"/>
      <c r="B28" s="183" t="s">
        <v>27</v>
      </c>
      <c r="C28" s="189"/>
      <c r="D28" s="195"/>
      <c r="E28" s="190"/>
      <c r="F28" s="192"/>
      <c r="G28" s="196"/>
      <c r="H28" s="195"/>
      <c r="I28" s="197"/>
      <c r="J28" s="193"/>
      <c r="K28" s="193"/>
    </row>
    <row r="29" spans="1:11">
      <c r="A29" s="183" t="s">
        <v>28</v>
      </c>
      <c r="B29" s="183"/>
      <c r="C29" s="189"/>
      <c r="D29" s="195"/>
      <c r="E29" s="190"/>
      <c r="F29" s="192"/>
      <c r="G29" s="196"/>
      <c r="H29" s="195"/>
      <c r="I29" s="197"/>
      <c r="J29" s="193"/>
      <c r="K29" s="193"/>
    </row>
    <row r="30" spans="1:11" ht="18.75">
      <c r="A30" s="183" t="s">
        <v>29</v>
      </c>
      <c r="B30" s="200"/>
      <c r="C30" s="189"/>
      <c r="D30" s="195"/>
      <c r="E30" s="190"/>
      <c r="F30" s="192"/>
      <c r="G30" s="196"/>
      <c r="H30" s="195"/>
      <c r="I30" s="197"/>
      <c r="J30" s="193"/>
      <c r="K30" s="193"/>
    </row>
    <row r="31" spans="1:11" ht="15">
      <c r="A31" s="249" t="s">
        <v>30</v>
      </c>
      <c r="B31" s="200"/>
      <c r="C31" s="189"/>
      <c r="D31" s="195"/>
      <c r="E31" s="190"/>
      <c r="F31" s="192"/>
      <c r="G31" s="196"/>
      <c r="H31" s="195"/>
      <c r="I31" s="197"/>
      <c r="J31" s="193"/>
      <c r="K31" s="193"/>
    </row>
    <row r="32" spans="1:11">
      <c r="A32" s="202"/>
      <c r="B32" s="202"/>
      <c r="C32" s="203"/>
      <c r="D32" s="204"/>
      <c r="E32" s="204"/>
      <c r="F32" s="204"/>
      <c r="G32" s="204"/>
      <c r="H32" s="205"/>
      <c r="I32" s="206"/>
      <c r="J32" s="206"/>
      <c r="K32" s="206"/>
    </row>
    <row r="33" spans="1:11" ht="15">
      <c r="A33" s="207" t="s">
        <v>31</v>
      </c>
      <c r="B33" s="207"/>
      <c r="C33" s="203"/>
      <c r="D33" s="204"/>
      <c r="E33" s="204"/>
      <c r="F33" s="204"/>
      <c r="G33" s="204"/>
      <c r="H33" s="205"/>
      <c r="I33" s="206"/>
      <c r="J33" s="206"/>
      <c r="K33" s="206"/>
    </row>
    <row r="34" spans="1:11" ht="15">
      <c r="A34" s="208" t="s">
        <v>32</v>
      </c>
      <c r="B34" s="208"/>
      <c r="C34" s="204"/>
      <c r="D34" s="204"/>
      <c r="E34" s="204"/>
      <c r="F34" s="204"/>
      <c r="G34" s="204"/>
      <c r="H34" s="205"/>
      <c r="I34" s="206"/>
      <c r="J34" s="206"/>
      <c r="K34" s="206"/>
    </row>
    <row r="35" spans="1:11" ht="17.25">
      <c r="A35" s="202"/>
      <c r="B35" s="202"/>
      <c r="C35" s="209" t="s">
        <v>33</v>
      </c>
      <c r="D35" s="210"/>
      <c r="E35" s="210"/>
      <c r="F35" s="210"/>
      <c r="G35" s="204"/>
      <c r="H35" s="205"/>
      <c r="I35" s="206"/>
      <c r="J35" s="206"/>
      <c r="K35" s="206"/>
    </row>
    <row r="36" spans="1:11">
      <c r="A36" s="211" t="s">
        <v>7</v>
      </c>
      <c r="B36" s="185"/>
      <c r="C36" s="204"/>
      <c r="D36" s="210"/>
      <c r="E36" s="210"/>
      <c r="F36" s="210"/>
      <c r="G36" s="204"/>
      <c r="H36" s="205"/>
      <c r="I36" s="206"/>
      <c r="J36" s="206"/>
      <c r="K36" s="206"/>
    </row>
    <row r="37" spans="1:11" ht="18.75">
      <c r="A37" s="185"/>
      <c r="B37" s="185"/>
      <c r="C37" s="249" t="s">
        <v>34</v>
      </c>
      <c r="D37" s="210"/>
      <c r="E37" s="210"/>
      <c r="F37" s="210"/>
      <c r="G37" s="212"/>
      <c r="H37" s="213"/>
      <c r="I37" s="206"/>
      <c r="J37" s="206"/>
      <c r="K37" s="206"/>
    </row>
    <row r="38" spans="1:11" ht="18.75">
      <c r="A38" s="185"/>
      <c r="B38" s="185"/>
      <c r="C38" s="183" t="s">
        <v>35</v>
      </c>
      <c r="D38" s="214"/>
      <c r="E38" s="214"/>
      <c r="F38" s="210"/>
      <c r="G38" s="215"/>
      <c r="H38" s="213"/>
      <c r="I38" s="206"/>
      <c r="J38" s="206"/>
      <c r="K38" s="206"/>
    </row>
    <row r="39" spans="1:11" ht="18.75">
      <c r="A39" s="185"/>
      <c r="B39" s="185"/>
      <c r="C39" s="183" t="s">
        <v>36</v>
      </c>
      <c r="D39" s="183"/>
      <c r="E39" s="185"/>
      <c r="F39" s="215"/>
      <c r="G39" s="214"/>
      <c r="H39" s="213"/>
      <c r="I39" s="206"/>
      <c r="J39" s="206"/>
      <c r="K39" s="206"/>
    </row>
    <row r="40" spans="1:11" ht="18.75">
      <c r="A40" s="185"/>
      <c r="B40" s="185"/>
      <c r="C40" s="183" t="s">
        <v>37</v>
      </c>
      <c r="D40" s="210"/>
      <c r="E40" s="210"/>
      <c r="F40" s="210"/>
      <c r="G40" s="204"/>
      <c r="H40" s="205"/>
      <c r="I40" s="206"/>
      <c r="J40" s="206"/>
      <c r="K40" s="206"/>
    </row>
    <row r="41" spans="1:11" ht="18.75">
      <c r="A41" s="185"/>
      <c r="B41" s="185"/>
      <c r="C41" s="183" t="s">
        <v>38</v>
      </c>
      <c r="D41" s="210"/>
      <c r="E41" s="210"/>
      <c r="F41" s="210"/>
      <c r="G41" s="204"/>
      <c r="H41" s="205"/>
      <c r="I41" s="206"/>
      <c r="J41" s="206"/>
      <c r="K41" s="206"/>
    </row>
    <row r="42" spans="1:11" ht="18.75">
      <c r="A42" s="185"/>
      <c r="B42" s="185"/>
      <c r="C42" s="185"/>
      <c r="D42" s="183" t="s">
        <v>39</v>
      </c>
      <c r="E42" s="210"/>
      <c r="F42" s="216"/>
      <c r="G42" s="204"/>
      <c r="H42" s="205"/>
      <c r="I42" s="206"/>
      <c r="J42" s="206"/>
      <c r="K42" s="206"/>
    </row>
    <row r="43" spans="1:11" ht="18.75">
      <c r="A43" s="185"/>
      <c r="B43" s="185"/>
      <c r="C43" s="249" t="s">
        <v>40</v>
      </c>
      <c r="D43" s="210"/>
      <c r="E43" s="210"/>
      <c r="F43" s="210"/>
      <c r="G43" s="204"/>
      <c r="H43" s="205"/>
      <c r="I43" s="206"/>
      <c r="J43" s="206"/>
      <c r="K43" s="206"/>
    </row>
    <row r="44" spans="1:11" ht="18.75">
      <c r="A44" s="185"/>
      <c r="B44" s="185"/>
      <c r="C44" s="185"/>
      <c r="D44" s="183" t="s">
        <v>41</v>
      </c>
      <c r="E44" s="185"/>
      <c r="F44" s="203"/>
      <c r="G44" s="203"/>
      <c r="H44" s="217"/>
      <c r="I44" s="202"/>
      <c r="J44" s="202"/>
      <c r="K44" s="202"/>
    </row>
    <row r="45" spans="1:11" ht="18.75">
      <c r="A45" s="185"/>
      <c r="B45" s="185"/>
      <c r="C45" s="249" t="s">
        <v>42</v>
      </c>
      <c r="D45" s="218"/>
      <c r="E45" s="218"/>
      <c r="F45" s="219"/>
      <c r="G45" s="217"/>
      <c r="H45" s="203"/>
      <c r="I45" s="202"/>
      <c r="J45" s="202"/>
      <c r="K45" s="202"/>
    </row>
    <row r="46" spans="1:11" ht="18.75">
      <c r="A46" s="185"/>
      <c r="B46" s="185"/>
      <c r="C46" s="183" t="s">
        <v>43</v>
      </c>
      <c r="D46" s="218"/>
      <c r="E46" s="218"/>
      <c r="F46" s="218"/>
      <c r="G46" s="218"/>
      <c r="H46" s="202"/>
      <c r="I46" s="202"/>
      <c r="J46" s="202"/>
      <c r="K46" s="202"/>
    </row>
    <row r="47" spans="1:11" ht="18.75">
      <c r="A47" s="185"/>
      <c r="B47" s="185"/>
      <c r="C47" s="183" t="s">
        <v>44</v>
      </c>
      <c r="D47" s="218"/>
      <c r="E47" s="218"/>
      <c r="F47" s="218"/>
      <c r="G47" s="218"/>
      <c r="H47" s="202"/>
      <c r="I47" s="202"/>
      <c r="J47" s="202"/>
      <c r="K47" s="202"/>
    </row>
    <row r="48" spans="1:11" ht="18.75">
      <c r="A48" s="185"/>
      <c r="B48" s="185"/>
      <c r="C48" s="183" t="s">
        <v>45</v>
      </c>
      <c r="D48" s="218"/>
      <c r="E48" s="218"/>
      <c r="F48" s="218"/>
      <c r="G48" s="218"/>
      <c r="H48" s="202"/>
      <c r="I48" s="202"/>
      <c r="J48" s="202"/>
      <c r="K48" s="202"/>
    </row>
    <row r="49" spans="1:11" ht="18.75">
      <c r="A49" s="185"/>
      <c r="B49" s="185"/>
      <c r="C49" s="249" t="s">
        <v>46</v>
      </c>
      <c r="D49" s="218"/>
      <c r="E49" s="218"/>
      <c r="F49" s="218"/>
      <c r="G49" s="218"/>
      <c r="H49" s="202"/>
      <c r="I49" s="202"/>
      <c r="J49" s="202"/>
      <c r="K49" s="202"/>
    </row>
    <row r="50" spans="1:11" ht="18.75">
      <c r="A50" s="185"/>
      <c r="B50" s="185"/>
      <c r="C50" s="252" t="s">
        <v>47</v>
      </c>
      <c r="D50" s="204"/>
      <c r="E50" s="204"/>
      <c r="F50" s="204"/>
      <c r="G50" s="204"/>
      <c r="H50" s="220"/>
      <c r="I50" s="202"/>
      <c r="J50" s="202"/>
      <c r="K50" s="202"/>
    </row>
    <row r="51" spans="1:11">
      <c r="A51" s="185"/>
      <c r="B51" s="185"/>
      <c r="C51" s="252" t="s">
        <v>48</v>
      </c>
      <c r="D51" s="204"/>
      <c r="E51" s="204"/>
      <c r="F51" s="204"/>
      <c r="G51" s="204"/>
      <c r="H51" s="220"/>
      <c r="I51" s="202"/>
      <c r="J51" s="202"/>
      <c r="K51" s="202"/>
    </row>
    <row r="52" spans="1:11">
      <c r="A52" s="202"/>
      <c r="B52" s="202"/>
      <c r="C52" s="210"/>
      <c r="D52" s="210"/>
      <c r="E52" s="210"/>
      <c r="F52" s="210"/>
      <c r="G52" s="203"/>
      <c r="H52" s="203"/>
      <c r="I52" s="202"/>
      <c r="J52" s="202"/>
      <c r="K52" s="202"/>
    </row>
    <row r="53" spans="1:11" ht="15">
      <c r="A53" s="208" t="s">
        <v>49</v>
      </c>
      <c r="B53" s="208"/>
      <c r="C53" s="204"/>
      <c r="D53" s="204"/>
      <c r="E53" s="204"/>
      <c r="F53" s="205"/>
      <c r="G53" s="205"/>
      <c r="H53" s="203"/>
      <c r="I53" s="202"/>
      <c r="J53" s="202"/>
      <c r="K53" s="202"/>
    </row>
    <row r="54" spans="1:11" ht="17.25">
      <c r="A54" s="185"/>
      <c r="B54" s="185"/>
      <c r="C54" s="209" t="s">
        <v>50</v>
      </c>
      <c r="D54" s="204"/>
      <c r="E54" s="204"/>
      <c r="F54" s="205"/>
      <c r="G54" s="205"/>
      <c r="H54" s="203"/>
      <c r="I54" s="202"/>
      <c r="J54" s="202"/>
      <c r="K54" s="202"/>
    </row>
    <row r="55" spans="1:11" ht="15">
      <c r="A55" s="221" t="s">
        <v>51</v>
      </c>
      <c r="B55" s="221"/>
      <c r="C55" s="222"/>
      <c r="D55" s="204"/>
      <c r="E55" s="204"/>
      <c r="F55" s="205"/>
      <c r="G55" s="205"/>
      <c r="H55" s="203"/>
      <c r="I55" s="202"/>
      <c r="J55" s="202"/>
      <c r="K55" s="202"/>
    </row>
    <row r="56" spans="1:11" ht="18.75">
      <c r="A56" s="221"/>
      <c r="B56" s="185"/>
      <c r="C56" s="249" t="s">
        <v>52</v>
      </c>
      <c r="D56" s="204"/>
      <c r="E56" s="204"/>
      <c r="F56" s="205"/>
      <c r="G56" s="205"/>
      <c r="H56" s="203"/>
      <c r="I56" s="202"/>
      <c r="J56" s="202"/>
      <c r="K56" s="202"/>
    </row>
    <row r="57" spans="1:11" ht="18.75">
      <c r="A57" s="221"/>
      <c r="B57" s="185"/>
      <c r="C57" s="185"/>
      <c r="D57" s="185" t="s">
        <v>53</v>
      </c>
      <c r="E57" s="204"/>
      <c r="F57" s="185"/>
      <c r="G57" s="205"/>
      <c r="H57" s="203"/>
      <c r="I57" s="202"/>
      <c r="J57" s="202"/>
      <c r="K57" s="202"/>
    </row>
    <row r="58" spans="1:11" ht="18.75">
      <c r="A58" s="185"/>
      <c r="B58" s="185"/>
      <c r="C58" s="249" t="s">
        <v>54</v>
      </c>
      <c r="D58" s="204"/>
      <c r="E58" s="204"/>
      <c r="F58" s="205"/>
      <c r="G58" s="205"/>
      <c r="H58" s="203"/>
      <c r="I58" s="223"/>
      <c r="J58" s="223"/>
      <c r="K58" s="223"/>
    </row>
    <row r="59" spans="1:11" ht="18.75">
      <c r="A59" s="185"/>
      <c r="B59" s="185"/>
      <c r="C59" s="183" t="s">
        <v>37</v>
      </c>
      <c r="D59" s="204"/>
      <c r="E59" s="204"/>
      <c r="F59" s="205"/>
      <c r="G59" s="205"/>
      <c r="H59" s="203"/>
      <c r="I59" s="223"/>
      <c r="J59" s="223"/>
      <c r="K59" s="223"/>
    </row>
    <row r="60" spans="1:11" ht="18.75">
      <c r="A60" s="185"/>
      <c r="B60" s="185"/>
      <c r="C60" s="183" t="s">
        <v>38</v>
      </c>
      <c r="D60" s="204"/>
      <c r="E60" s="204"/>
      <c r="F60" s="205"/>
      <c r="G60" s="205"/>
      <c r="H60" s="203"/>
      <c r="I60" s="223"/>
      <c r="J60" s="223"/>
      <c r="K60" s="223"/>
    </row>
    <row r="61" spans="1:11" ht="18.75">
      <c r="A61" s="185"/>
      <c r="B61" s="185"/>
      <c r="C61" s="185"/>
      <c r="D61" s="185" t="s">
        <v>55</v>
      </c>
      <c r="E61" s="204"/>
      <c r="F61" s="185"/>
      <c r="G61" s="205"/>
      <c r="H61" s="203"/>
      <c r="I61" s="223"/>
      <c r="J61" s="223"/>
      <c r="K61" s="223"/>
    </row>
    <row r="62" spans="1:11" ht="18.75">
      <c r="A62" s="185"/>
      <c r="B62" s="185"/>
      <c r="C62" s="249" t="s">
        <v>56</v>
      </c>
      <c r="D62" s="204"/>
      <c r="E62" s="204"/>
      <c r="F62" s="205"/>
      <c r="G62" s="205"/>
      <c r="H62" s="203"/>
      <c r="I62" s="223"/>
      <c r="J62" s="223"/>
      <c r="K62" s="223"/>
    </row>
    <row r="63" spans="1:11" ht="18.75">
      <c r="A63" s="183"/>
      <c r="B63" s="185"/>
      <c r="C63" s="249" t="s">
        <v>40</v>
      </c>
      <c r="D63" s="183"/>
      <c r="E63" s="185"/>
      <c r="F63" s="185"/>
      <c r="G63" s="185"/>
      <c r="H63" s="185"/>
      <c r="I63" s="185"/>
      <c r="J63" s="185"/>
      <c r="K63" s="185"/>
    </row>
    <row r="64" spans="1:11" ht="18.75">
      <c r="A64" s="183"/>
      <c r="B64" s="185"/>
      <c r="C64" s="185"/>
      <c r="D64" s="185" t="s">
        <v>57</v>
      </c>
      <c r="E64" s="185"/>
      <c r="F64" s="185"/>
      <c r="G64" s="185"/>
      <c r="H64" s="185"/>
      <c r="I64" s="185"/>
      <c r="J64" s="185"/>
      <c r="K64" s="185"/>
    </row>
    <row r="65" spans="1:11" ht="18.75">
      <c r="A65" s="185"/>
      <c r="B65" s="185"/>
      <c r="C65" s="249" t="s">
        <v>42</v>
      </c>
      <c r="D65" s="204"/>
      <c r="E65" s="204"/>
      <c r="F65" s="205"/>
      <c r="G65" s="205"/>
      <c r="H65" s="203"/>
      <c r="I65" s="223"/>
      <c r="J65" s="223"/>
      <c r="K65" s="223"/>
    </row>
    <row r="66" spans="1:11" ht="18.75">
      <c r="A66" s="185"/>
      <c r="B66" s="185"/>
      <c r="C66" s="183" t="s">
        <v>43</v>
      </c>
      <c r="D66" s="204"/>
      <c r="E66" s="204"/>
      <c r="F66" s="205"/>
      <c r="G66" s="205"/>
      <c r="H66" s="203"/>
      <c r="I66" s="202"/>
      <c r="J66" s="202"/>
      <c r="K66" s="202"/>
    </row>
    <row r="67" spans="1:11" ht="18.75">
      <c r="A67" s="185"/>
      <c r="B67" s="185"/>
      <c r="C67" s="183" t="s">
        <v>44</v>
      </c>
      <c r="D67" s="204"/>
      <c r="E67" s="204"/>
      <c r="F67" s="205"/>
      <c r="G67" s="205"/>
      <c r="H67" s="203"/>
      <c r="I67" s="202"/>
      <c r="J67" s="202"/>
      <c r="K67" s="202"/>
    </row>
    <row r="68" spans="1:11" ht="18.75">
      <c r="A68" s="203"/>
      <c r="B68" s="185"/>
      <c r="C68" s="183" t="s">
        <v>45</v>
      </c>
      <c r="D68" s="204"/>
      <c r="E68" s="204"/>
      <c r="F68" s="205"/>
      <c r="G68" s="205"/>
      <c r="H68" s="203"/>
      <c r="I68" s="202"/>
      <c r="J68" s="202"/>
      <c r="K68" s="202"/>
    </row>
    <row r="69" spans="1:11" ht="18.75">
      <c r="A69" s="185"/>
      <c r="B69" s="203"/>
      <c r="C69" s="249" t="s">
        <v>46</v>
      </c>
      <c r="D69" s="204"/>
      <c r="E69" s="204"/>
      <c r="F69" s="205"/>
      <c r="G69" s="205"/>
      <c r="H69" s="203"/>
      <c r="I69" s="202"/>
      <c r="J69" s="202"/>
      <c r="K69" s="202"/>
    </row>
    <row r="70" spans="1:11" ht="18.75">
      <c r="A70" s="185"/>
      <c r="B70" s="185"/>
      <c r="C70" s="252" t="s">
        <v>47</v>
      </c>
      <c r="D70" s="204"/>
      <c r="E70" s="204"/>
      <c r="F70" s="205"/>
      <c r="G70" s="205"/>
      <c r="H70" s="203"/>
      <c r="I70" s="202"/>
      <c r="J70" s="202"/>
      <c r="K70" s="202"/>
    </row>
    <row r="71" spans="1:11">
      <c r="A71" s="204"/>
      <c r="B71" s="185"/>
      <c r="C71" s="252" t="s">
        <v>48</v>
      </c>
      <c r="D71" s="185"/>
      <c r="E71" s="185"/>
      <c r="F71" s="185"/>
      <c r="G71" s="205"/>
      <c r="H71" s="203"/>
      <c r="I71" s="202"/>
      <c r="J71" s="202"/>
      <c r="K71" s="202"/>
    </row>
    <row r="72" spans="1:11" ht="15">
      <c r="A72" s="218"/>
      <c r="B72" s="203"/>
      <c r="C72" s="224"/>
      <c r="D72" s="210"/>
      <c r="E72" s="210"/>
      <c r="F72" s="210"/>
      <c r="G72" s="225"/>
      <c r="H72" s="226"/>
      <c r="I72" s="206"/>
      <c r="J72" s="227"/>
      <c r="K72" s="227"/>
    </row>
    <row r="73" spans="1:11" ht="15">
      <c r="A73" s="208" t="s">
        <v>58</v>
      </c>
      <c r="B73" s="208"/>
      <c r="C73" s="228"/>
      <c r="D73" s="229"/>
      <c r="E73" s="229"/>
      <c r="F73" s="230"/>
      <c r="G73" s="231"/>
      <c r="H73" s="218"/>
      <c r="I73" s="232"/>
      <c r="J73" s="178"/>
      <c r="K73" s="178"/>
    </row>
    <row r="74" spans="1:11" ht="17.25">
      <c r="A74" s="233"/>
      <c r="B74" s="233"/>
      <c r="C74" s="209" t="s">
        <v>59</v>
      </c>
      <c r="D74" s="234"/>
      <c r="E74" s="234"/>
      <c r="F74" s="235"/>
      <c r="G74" s="236"/>
      <c r="H74" s="236"/>
      <c r="I74" s="237"/>
      <c r="J74" s="186"/>
      <c r="K74" s="186"/>
    </row>
    <row r="75" spans="1:11">
      <c r="A75" s="238" t="s">
        <v>60</v>
      </c>
      <c r="B75" s="238"/>
      <c r="C75" s="185"/>
      <c r="D75" s="239"/>
      <c r="E75" s="239"/>
      <c r="F75" s="230"/>
      <c r="G75" s="231"/>
      <c r="H75" s="218"/>
      <c r="I75" s="232"/>
      <c r="J75" s="178"/>
      <c r="K75" s="178"/>
    </row>
    <row r="76" spans="1:11" ht="18.75">
      <c r="A76" s="238"/>
      <c r="B76" s="238"/>
      <c r="C76" s="249" t="s">
        <v>34</v>
      </c>
      <c r="D76" s="239"/>
      <c r="E76" s="239"/>
      <c r="F76" s="230"/>
      <c r="G76" s="231"/>
      <c r="H76" s="218"/>
      <c r="I76" s="232"/>
      <c r="J76" s="178"/>
      <c r="K76" s="178"/>
    </row>
    <row r="77" spans="1:11" ht="18.75">
      <c r="A77" s="238"/>
      <c r="B77" s="238"/>
      <c r="C77" s="252" t="s">
        <v>47</v>
      </c>
      <c r="D77" s="239"/>
      <c r="E77" s="239"/>
      <c r="F77" s="230"/>
      <c r="G77" s="231"/>
      <c r="H77" s="218"/>
      <c r="I77" s="232"/>
      <c r="J77" s="178"/>
      <c r="K77" s="178"/>
    </row>
    <row r="78" spans="1:11">
      <c r="A78" s="238"/>
      <c r="B78" s="238"/>
      <c r="C78" s="252" t="s">
        <v>48</v>
      </c>
      <c r="D78" s="239"/>
      <c r="E78" s="239"/>
      <c r="F78" s="230"/>
      <c r="G78" s="231"/>
      <c r="H78" s="218"/>
      <c r="I78" s="232"/>
      <c r="J78" s="178"/>
      <c r="K78" s="178"/>
    </row>
    <row r="79" spans="1:11" ht="18.75">
      <c r="A79" s="185"/>
      <c r="B79" s="185"/>
      <c r="C79" s="249" t="s">
        <v>61</v>
      </c>
      <c r="D79" s="239"/>
      <c r="E79" s="239"/>
      <c r="F79" s="230"/>
      <c r="G79" s="231"/>
      <c r="H79" s="218"/>
      <c r="I79" s="232"/>
      <c r="J79" s="178"/>
      <c r="K79" s="178"/>
    </row>
    <row r="80" spans="1:11" ht="18.75">
      <c r="A80" s="185"/>
      <c r="B80" s="185"/>
      <c r="C80" s="249" t="s">
        <v>62</v>
      </c>
      <c r="D80" s="229"/>
      <c r="E80" s="229"/>
      <c r="F80" s="230"/>
      <c r="G80" s="231"/>
      <c r="H80" s="218"/>
      <c r="I80" s="232"/>
      <c r="J80" s="178"/>
      <c r="K80" s="178"/>
    </row>
    <row r="81" spans="1:11">
      <c r="A81" s="240" t="s">
        <v>63</v>
      </c>
      <c r="B81" s="240"/>
      <c r="C81" s="228"/>
      <c r="D81" s="229"/>
      <c r="E81" s="229"/>
      <c r="F81" s="230"/>
      <c r="G81" s="231"/>
      <c r="H81" s="218"/>
      <c r="I81" s="232"/>
      <c r="J81" s="178"/>
      <c r="K81" s="178"/>
    </row>
    <row r="82" spans="1:11">
      <c r="A82" s="241" t="s">
        <v>64</v>
      </c>
      <c r="B82" s="185"/>
      <c r="C82" s="185"/>
      <c r="D82" s="185"/>
      <c r="E82" s="185"/>
      <c r="F82" s="185"/>
      <c r="G82" s="185"/>
      <c r="H82" s="185"/>
      <c r="I82" s="178"/>
      <c r="J82" s="178"/>
      <c r="K82" s="178"/>
    </row>
    <row r="83" spans="1:11" ht="18.75">
      <c r="A83" s="185"/>
      <c r="B83" s="185"/>
      <c r="C83" s="185"/>
      <c r="D83" s="242" t="s">
        <v>65</v>
      </c>
      <c r="E83" s="185"/>
      <c r="F83" s="185"/>
      <c r="G83" s="185"/>
      <c r="H83" s="185"/>
      <c r="I83" s="178"/>
      <c r="J83" s="178"/>
      <c r="K83" s="178"/>
    </row>
    <row r="84" spans="1:11">
      <c r="A84" s="221" t="s">
        <v>7</v>
      </c>
      <c r="B84" s="185"/>
      <c r="C84" s="185"/>
      <c r="D84" s="242"/>
      <c r="E84" s="185"/>
      <c r="F84" s="185"/>
      <c r="G84" s="185"/>
      <c r="H84" s="185"/>
      <c r="I84" s="178"/>
      <c r="J84" s="178"/>
      <c r="K84" s="178"/>
    </row>
    <row r="85" spans="1:11" ht="18.75">
      <c r="A85" s="185"/>
      <c r="B85" s="185"/>
      <c r="C85" s="249" t="s">
        <v>66</v>
      </c>
      <c r="D85" s="185"/>
      <c r="E85" s="185"/>
      <c r="F85" s="185"/>
      <c r="G85" s="185"/>
      <c r="H85" s="185"/>
      <c r="I85" s="178"/>
      <c r="J85" s="178"/>
      <c r="K85" s="178"/>
    </row>
    <row r="86" spans="1:11" ht="18.75">
      <c r="A86" s="185"/>
      <c r="B86" s="185"/>
      <c r="C86" s="249" t="s">
        <v>67</v>
      </c>
      <c r="D86" s="185"/>
      <c r="E86" s="185"/>
      <c r="F86" s="185"/>
      <c r="G86" s="185"/>
      <c r="H86" s="185"/>
      <c r="I86" s="178"/>
      <c r="J86" s="178"/>
      <c r="K86" s="178"/>
    </row>
    <row r="87" spans="1:11">
      <c r="A87" s="241" t="s">
        <v>68</v>
      </c>
      <c r="B87" s="185"/>
      <c r="C87" s="183"/>
      <c r="D87" s="185"/>
      <c r="E87" s="185"/>
      <c r="F87" s="185"/>
      <c r="G87" s="185"/>
      <c r="H87" s="185"/>
      <c r="I87" s="178"/>
      <c r="J87" s="178"/>
      <c r="K87" s="178"/>
    </row>
    <row r="88" spans="1:11" ht="18.75">
      <c r="A88" s="185"/>
      <c r="B88" s="185"/>
      <c r="C88" s="185"/>
      <c r="D88" s="183" t="s">
        <v>69</v>
      </c>
      <c r="E88" s="185"/>
      <c r="F88" s="185"/>
      <c r="G88" s="185"/>
      <c r="H88" s="185"/>
      <c r="I88" s="178"/>
      <c r="J88" s="178"/>
      <c r="K88" s="178"/>
    </row>
    <row r="89" spans="1:11">
      <c r="A89" s="221" t="s">
        <v>7</v>
      </c>
      <c r="B89" s="185"/>
      <c r="C89" s="185"/>
      <c r="D89" s="185"/>
      <c r="E89" s="185"/>
      <c r="F89" s="185"/>
      <c r="G89" s="185"/>
      <c r="H89" s="185"/>
      <c r="I89" s="178"/>
      <c r="J89" s="178"/>
      <c r="K89" s="178"/>
    </row>
    <row r="90" spans="1:11" ht="18.75">
      <c r="A90" s="185"/>
      <c r="B90" s="185"/>
      <c r="C90" s="249" t="s">
        <v>70</v>
      </c>
      <c r="D90" s="185"/>
      <c r="E90" s="185"/>
      <c r="F90" s="185"/>
      <c r="G90" s="185"/>
      <c r="H90" s="185"/>
      <c r="I90" s="178"/>
      <c r="J90" s="178"/>
      <c r="K90" s="178"/>
    </row>
    <row r="91" spans="1:11" ht="18.75">
      <c r="A91" s="185"/>
      <c r="B91" s="185"/>
      <c r="C91" s="249" t="s">
        <v>71</v>
      </c>
      <c r="D91" s="185"/>
      <c r="E91" s="185"/>
      <c r="F91" s="185"/>
      <c r="G91" s="185"/>
      <c r="H91" s="185"/>
      <c r="I91" s="186"/>
      <c r="J91" s="178"/>
      <c r="K91" s="178"/>
    </row>
    <row r="92" spans="1:11">
      <c r="A92" s="240" t="s">
        <v>72</v>
      </c>
      <c r="B92" s="185"/>
      <c r="C92" s="185"/>
      <c r="D92" s="185"/>
      <c r="E92" s="185"/>
      <c r="F92" s="185"/>
      <c r="G92" s="185"/>
      <c r="H92" s="185"/>
      <c r="I92" s="178"/>
      <c r="J92" s="178"/>
      <c r="K92" s="178"/>
    </row>
    <row r="93" spans="1:11">
      <c r="A93" s="241" t="s">
        <v>73</v>
      </c>
      <c r="B93" s="185"/>
      <c r="C93" s="185"/>
      <c r="D93" s="185"/>
      <c r="E93" s="185"/>
      <c r="F93" s="185"/>
      <c r="G93" s="185"/>
      <c r="H93" s="185"/>
      <c r="I93" s="178"/>
      <c r="J93" s="178"/>
      <c r="K93" s="178"/>
    </row>
    <row r="94" spans="1:11" ht="18.75">
      <c r="A94" s="185"/>
      <c r="B94" s="185"/>
      <c r="C94" s="185"/>
      <c r="D94" s="243" t="s">
        <v>74</v>
      </c>
      <c r="E94" s="185"/>
      <c r="F94" s="185"/>
      <c r="G94" s="185"/>
      <c r="H94" s="185"/>
      <c r="I94" s="178"/>
      <c r="J94" s="178"/>
      <c r="K94" s="178"/>
    </row>
    <row r="95" spans="1:11">
      <c r="A95" s="221" t="s">
        <v>7</v>
      </c>
      <c r="B95" s="185"/>
      <c r="C95" s="185"/>
      <c r="D95" s="185"/>
      <c r="E95" s="185"/>
      <c r="F95" s="185"/>
      <c r="G95" s="185"/>
      <c r="H95" s="185"/>
      <c r="I95" s="178"/>
      <c r="J95" s="178"/>
      <c r="K95" s="178"/>
    </row>
    <row r="96" spans="1:11" ht="15">
      <c r="A96" s="185"/>
      <c r="B96" s="185"/>
      <c r="C96" s="249" t="s">
        <v>75</v>
      </c>
      <c r="D96" s="185"/>
      <c r="E96" s="185"/>
      <c r="F96" s="185"/>
      <c r="G96" s="185"/>
      <c r="H96" s="185"/>
      <c r="I96" s="178"/>
      <c r="J96" s="178"/>
      <c r="K96" s="178"/>
    </row>
    <row r="97" spans="1:11" ht="18.75">
      <c r="A97" s="185"/>
      <c r="B97" s="185"/>
      <c r="C97" s="249" t="s">
        <v>43</v>
      </c>
      <c r="D97" s="185"/>
      <c r="E97" s="185"/>
      <c r="F97" s="185"/>
      <c r="G97" s="185"/>
      <c r="H97" s="185"/>
      <c r="I97" s="178"/>
      <c r="J97" s="178"/>
      <c r="K97" s="178"/>
    </row>
    <row r="98" spans="1:11">
      <c r="A98" s="241" t="s">
        <v>76</v>
      </c>
      <c r="B98" s="185"/>
      <c r="C98" s="185"/>
      <c r="D98" s="185"/>
      <c r="E98" s="185"/>
      <c r="F98" s="185"/>
      <c r="G98" s="185"/>
      <c r="H98" s="185"/>
      <c r="I98" s="178"/>
      <c r="J98" s="178"/>
      <c r="K98" s="178"/>
    </row>
    <row r="99" spans="1:11" ht="18.75">
      <c r="A99" s="183" t="s">
        <v>77</v>
      </c>
      <c r="B99" s="185"/>
      <c r="C99" s="185"/>
      <c r="D99" s="243" t="s">
        <v>78</v>
      </c>
      <c r="E99" s="185"/>
      <c r="F99" s="185"/>
      <c r="G99" s="185"/>
      <c r="H99" s="185"/>
      <c r="I99" s="178"/>
      <c r="J99" s="178"/>
      <c r="K99" s="178"/>
    </row>
    <row r="100" spans="1:11" ht="18.75">
      <c r="A100" s="183" t="s">
        <v>79</v>
      </c>
      <c r="B100" s="185"/>
      <c r="C100" s="185"/>
      <c r="D100" s="243" t="s">
        <v>80</v>
      </c>
      <c r="E100" s="185"/>
      <c r="F100" s="185"/>
      <c r="G100" s="185"/>
      <c r="H100" s="185"/>
      <c r="I100" s="178"/>
      <c r="J100" s="178"/>
      <c r="K100" s="178"/>
    </row>
    <row r="101" spans="1:11">
      <c r="A101" s="221" t="s">
        <v>7</v>
      </c>
      <c r="B101" s="185"/>
      <c r="C101" s="185"/>
      <c r="D101" s="185"/>
      <c r="E101" s="185"/>
      <c r="F101" s="185"/>
      <c r="G101" s="185"/>
      <c r="H101" s="185"/>
      <c r="I101" s="178"/>
      <c r="J101" s="178"/>
      <c r="K101" s="178"/>
    </row>
    <row r="102" spans="1:11">
      <c r="A102" s="185"/>
      <c r="B102" s="185"/>
      <c r="C102" s="249" t="s">
        <v>81</v>
      </c>
      <c r="D102" s="185"/>
      <c r="E102" s="185"/>
      <c r="F102" s="185"/>
      <c r="G102" s="185"/>
      <c r="H102" s="186"/>
      <c r="I102" s="178"/>
      <c r="J102" s="178"/>
      <c r="K102" s="178"/>
    </row>
    <row r="103" spans="1:11" ht="18.75">
      <c r="A103" s="185"/>
      <c r="B103" s="185"/>
      <c r="C103" s="249" t="s">
        <v>82</v>
      </c>
      <c r="D103" s="185"/>
      <c r="E103" s="185"/>
      <c r="F103" s="185"/>
      <c r="G103" s="185"/>
      <c r="H103" s="185"/>
      <c r="I103" s="178"/>
      <c r="J103" s="178"/>
      <c r="K103" s="178"/>
    </row>
    <row r="104" spans="1:11">
      <c r="A104" s="218"/>
      <c r="B104" s="185"/>
      <c r="C104" s="185"/>
      <c r="D104" s="185"/>
      <c r="E104" s="185"/>
      <c r="F104" s="185"/>
      <c r="G104" s="185"/>
      <c r="H104" s="185"/>
      <c r="I104" s="178"/>
      <c r="J104" s="178"/>
      <c r="K104" s="178"/>
    </row>
    <row r="105" spans="1:11">
      <c r="A105" s="221" t="s">
        <v>83</v>
      </c>
      <c r="B105" s="185"/>
      <c r="C105" s="185"/>
      <c r="D105" s="185"/>
      <c r="E105" s="185"/>
      <c r="F105" s="185"/>
      <c r="G105" s="185"/>
      <c r="H105" s="185"/>
      <c r="I105" s="178"/>
      <c r="J105" s="178"/>
      <c r="K105" s="178"/>
    </row>
    <row r="106" spans="1:11" ht="18.75">
      <c r="A106" s="249" t="s">
        <v>84</v>
      </c>
      <c r="B106" s="185"/>
      <c r="C106" s="185"/>
      <c r="D106" s="185"/>
      <c r="E106" s="185"/>
      <c r="F106" s="185"/>
      <c r="G106" s="185"/>
      <c r="H106" s="185"/>
      <c r="I106" s="244"/>
      <c r="J106" s="178"/>
      <c r="K106" s="178"/>
    </row>
    <row r="107" spans="1:11">
      <c r="A107" s="249" t="s">
        <v>85</v>
      </c>
      <c r="B107" s="185"/>
      <c r="C107" s="185"/>
      <c r="D107" s="185"/>
      <c r="E107" s="185"/>
      <c r="F107" s="185"/>
      <c r="G107" s="185"/>
      <c r="H107" s="185"/>
      <c r="I107" s="178"/>
      <c r="J107" s="178"/>
      <c r="K107" s="178"/>
    </row>
    <row r="108" spans="1:11" ht="18.75">
      <c r="A108" s="218"/>
      <c r="B108" s="185"/>
      <c r="C108" s="183" t="s">
        <v>86</v>
      </c>
      <c r="D108" s="245"/>
      <c r="E108" s="185"/>
      <c r="F108" s="185"/>
      <c r="G108" s="185"/>
      <c r="H108" s="185"/>
      <c r="I108" s="178"/>
      <c r="J108" s="178"/>
      <c r="K108" s="178"/>
    </row>
    <row r="109" spans="1:11" ht="18.75">
      <c r="A109" s="218"/>
      <c r="B109" s="185"/>
      <c r="C109" s="183" t="s">
        <v>87</v>
      </c>
      <c r="D109" s="245"/>
      <c r="E109" s="185"/>
      <c r="F109" s="185"/>
      <c r="G109" s="185"/>
      <c r="H109" s="185"/>
      <c r="I109" s="178"/>
      <c r="J109" s="178"/>
      <c r="K109" s="178"/>
    </row>
    <row r="110" spans="1:11" ht="18.75">
      <c r="A110" s="249" t="s">
        <v>88</v>
      </c>
      <c r="B110" s="185"/>
      <c r="C110" s="185"/>
      <c r="D110" s="185"/>
      <c r="E110" s="185"/>
      <c r="F110" s="185"/>
      <c r="G110" s="185"/>
      <c r="H110" s="185"/>
      <c r="I110" s="178"/>
      <c r="J110" s="178"/>
      <c r="K110" s="178"/>
    </row>
    <row r="111" spans="1:11" ht="18.75">
      <c r="A111" s="249" t="s">
        <v>89</v>
      </c>
      <c r="B111" s="185"/>
      <c r="C111" s="185"/>
      <c r="D111" s="185"/>
      <c r="E111" s="185"/>
      <c r="F111" s="185"/>
      <c r="G111" s="185"/>
      <c r="H111" s="188"/>
      <c r="I111" s="178"/>
      <c r="J111" s="178"/>
      <c r="K111" s="178"/>
    </row>
    <row r="112" spans="1:11">
      <c r="A112" s="183" t="s">
        <v>90</v>
      </c>
      <c r="B112" s="185"/>
      <c r="C112" s="185"/>
      <c r="D112" s="185"/>
      <c r="E112" s="185"/>
      <c r="F112" s="185"/>
      <c r="G112" s="185"/>
      <c r="H112" s="188"/>
      <c r="I112" s="178"/>
      <c r="J112" s="178"/>
      <c r="K112" s="178"/>
    </row>
    <row r="113" spans="1:11" ht="18.75">
      <c r="A113" s="249" t="s">
        <v>91</v>
      </c>
      <c r="B113" s="185"/>
      <c r="C113" s="185"/>
      <c r="D113" s="185"/>
      <c r="E113" s="185"/>
      <c r="F113" s="185"/>
      <c r="G113" s="185"/>
      <c r="H113" s="188"/>
      <c r="I113" s="178"/>
      <c r="J113" s="178"/>
      <c r="K113" s="178"/>
    </row>
    <row r="114" spans="1:11" ht="15">
      <c r="A114" s="185"/>
      <c r="B114" s="185"/>
      <c r="C114" s="246"/>
      <c r="D114" s="247"/>
      <c r="E114" s="185"/>
      <c r="F114" s="185"/>
      <c r="G114" s="185"/>
      <c r="H114" s="185"/>
      <c r="I114" s="178"/>
      <c r="J114" s="178"/>
      <c r="K114" s="178"/>
    </row>
    <row r="115" spans="1:11" ht="15">
      <c r="A115" s="248" t="s">
        <v>92</v>
      </c>
      <c r="B115" s="185"/>
      <c r="C115" s="185"/>
      <c r="D115" s="185"/>
      <c r="E115" s="185"/>
      <c r="F115" s="185"/>
      <c r="G115" s="185"/>
      <c r="H115" s="188"/>
      <c r="I115" s="178"/>
      <c r="J115" s="178"/>
      <c r="K115" s="178"/>
    </row>
    <row r="116" spans="1:11">
      <c r="A116" s="183" t="s">
        <v>93</v>
      </c>
      <c r="B116" s="185"/>
      <c r="C116" s="185"/>
      <c r="D116" s="185"/>
      <c r="E116" s="185"/>
      <c r="F116" s="185"/>
      <c r="G116" s="185"/>
      <c r="H116" s="188"/>
      <c r="I116" s="178"/>
      <c r="J116" s="178"/>
      <c r="K116" s="178"/>
    </row>
    <row r="117" spans="1:11" ht="16.5">
      <c r="A117" s="183"/>
      <c r="B117" s="185"/>
      <c r="C117" s="224" t="s">
        <v>94</v>
      </c>
      <c r="D117" s="185"/>
      <c r="E117" s="185"/>
      <c r="F117" s="255"/>
      <c r="G117" s="255"/>
      <c r="H117" s="188"/>
      <c r="I117" s="178"/>
      <c r="J117" s="178"/>
      <c r="K117" s="178"/>
    </row>
  </sheetData>
  <mergeCells count="4">
    <mergeCell ref="A1:M1"/>
    <mergeCell ref="B3:M3"/>
    <mergeCell ref="B4:M4"/>
    <mergeCell ref="F117:G117"/>
  </mergeCells>
  <pageMargins left="0.78740157480314998" right="0.59055118110236204" top="0.59055118110236204" bottom="0.59055118110236204" header="0.39370078740157499" footer="0.196850393700787"/>
  <pageSetup paperSize="9" scale="72" fitToHeight="0" orientation="portrait"/>
  <headerFooter>
    <oddHeader>&amp;LTHAM &amp; WONG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  <pageSetUpPr fitToPage="1"/>
  </sheetPr>
  <dimension ref="A1:J71"/>
  <sheetViews>
    <sheetView workbookViewId="0">
      <selection activeCell="H22" sqref="H22"/>
    </sheetView>
  </sheetViews>
  <sheetFormatPr defaultColWidth="12.28515625" defaultRowHeight="14.25"/>
  <cols>
    <col min="1" max="1" width="12.28515625" style="157"/>
    <col min="2" max="2" width="14.28515625" style="157" customWidth="1"/>
    <col min="3" max="3" width="15.7109375" style="157" customWidth="1"/>
    <col min="4" max="4" width="12.28515625" style="157"/>
    <col min="5" max="5" width="9.85546875" style="157" customWidth="1"/>
    <col min="6" max="16384" width="12.28515625" style="157"/>
  </cols>
  <sheetData>
    <row r="1" spans="1:10">
      <c r="A1" s="264" t="s">
        <v>95</v>
      </c>
      <c r="B1" s="264"/>
      <c r="C1" s="264"/>
    </row>
    <row r="2" spans="1:10">
      <c r="A2" s="158" t="s">
        <v>96</v>
      </c>
      <c r="B2" s="158" t="s">
        <v>97</v>
      </c>
      <c r="C2" s="75" t="s">
        <v>98</v>
      </c>
    </row>
    <row r="3" spans="1:10">
      <c r="A3" s="159" t="s">
        <v>99</v>
      </c>
      <c r="B3" s="160">
        <v>1</v>
      </c>
      <c r="C3" s="161" t="s">
        <v>100</v>
      </c>
    </row>
    <row r="4" spans="1:10">
      <c r="A4" s="159" t="s">
        <v>101</v>
      </c>
      <c r="B4" s="160">
        <v>2</v>
      </c>
      <c r="C4" s="161" t="s">
        <v>102</v>
      </c>
    </row>
    <row r="5" spans="1:10">
      <c r="A5" s="159" t="s">
        <v>103</v>
      </c>
      <c r="B5" s="160">
        <v>3</v>
      </c>
      <c r="C5" s="161" t="s">
        <v>104</v>
      </c>
    </row>
    <row r="9" spans="1:10">
      <c r="A9" s="265" t="s">
        <v>105</v>
      </c>
      <c r="B9" s="265"/>
      <c r="C9" s="265"/>
      <c r="D9" s="265"/>
      <c r="E9" s="265"/>
      <c r="G9" s="265" t="s">
        <v>105</v>
      </c>
      <c r="H9" s="265"/>
      <c r="I9" s="265"/>
      <c r="J9" s="265"/>
    </row>
    <row r="10" spans="1:10">
      <c r="A10" s="266" t="s">
        <v>106</v>
      </c>
      <c r="B10" s="267"/>
      <c r="C10" s="267"/>
      <c r="D10" s="267"/>
      <c r="E10" s="268"/>
      <c r="G10" s="265" t="s">
        <v>107</v>
      </c>
      <c r="H10" s="265"/>
      <c r="I10" s="265"/>
      <c r="J10" s="265"/>
    </row>
    <row r="11" spans="1:10">
      <c r="A11" s="75" t="s">
        <v>108</v>
      </c>
      <c r="B11" s="75" t="s">
        <v>109</v>
      </c>
      <c r="C11" s="75" t="s">
        <v>110</v>
      </c>
      <c r="D11" s="75" t="s">
        <v>111</v>
      </c>
      <c r="E11" s="75" t="s">
        <v>112</v>
      </c>
      <c r="G11" s="75" t="s">
        <v>113</v>
      </c>
      <c r="H11" s="75" t="s">
        <v>114</v>
      </c>
      <c r="I11" s="75" t="s">
        <v>115</v>
      </c>
      <c r="J11" s="75" t="s">
        <v>116</v>
      </c>
    </row>
    <row r="12" spans="1:10">
      <c r="A12" s="160">
        <v>10</v>
      </c>
      <c r="B12" s="162">
        <v>150</v>
      </c>
      <c r="C12" s="162">
        <v>6</v>
      </c>
      <c r="D12" s="162">
        <v>0.56999999999999995</v>
      </c>
      <c r="E12" s="162">
        <v>18000</v>
      </c>
      <c r="G12" s="75" t="s">
        <v>117</v>
      </c>
      <c r="H12" s="163">
        <v>225</v>
      </c>
      <c r="I12" s="163">
        <v>225</v>
      </c>
      <c r="J12" s="163">
        <v>235</v>
      </c>
    </row>
    <row r="13" spans="1:10">
      <c r="A13" s="160">
        <v>12.5</v>
      </c>
      <c r="B13" s="162">
        <v>150</v>
      </c>
      <c r="C13" s="162">
        <v>7.5</v>
      </c>
      <c r="D13" s="162">
        <v>0.66</v>
      </c>
      <c r="E13" s="162">
        <v>21000</v>
      </c>
      <c r="G13" s="75" t="s">
        <v>118</v>
      </c>
      <c r="H13" s="163">
        <v>280</v>
      </c>
      <c r="I13" s="163">
        <v>280</v>
      </c>
      <c r="J13" s="163">
        <v>295</v>
      </c>
    </row>
    <row r="14" spans="1:10">
      <c r="A14" s="160">
        <v>15</v>
      </c>
      <c r="B14" s="162">
        <v>200</v>
      </c>
      <c r="C14" s="162">
        <v>8.5</v>
      </c>
      <c r="D14" s="162">
        <v>0.75</v>
      </c>
      <c r="E14" s="162">
        <v>23000</v>
      </c>
      <c r="G14" s="75" t="s">
        <v>119</v>
      </c>
      <c r="H14" s="163">
        <v>365</v>
      </c>
      <c r="I14" s="163">
        <v>365</v>
      </c>
      <c r="J14" s="163">
        <v>390</v>
      </c>
    </row>
    <row r="15" spans="1:10">
      <c r="A15" s="160">
        <v>20</v>
      </c>
      <c r="B15" s="162">
        <v>250</v>
      </c>
      <c r="C15" s="162">
        <v>11.5</v>
      </c>
      <c r="D15" s="162">
        <v>0.9</v>
      </c>
      <c r="E15" s="162">
        <v>27000</v>
      </c>
      <c r="G15" s="75" t="s">
        <v>120</v>
      </c>
      <c r="H15" s="163">
        <v>225</v>
      </c>
      <c r="I15" s="163">
        <v>225</v>
      </c>
      <c r="J15" s="163">
        <v>235</v>
      </c>
    </row>
    <row r="16" spans="1:10">
      <c r="A16" s="160">
        <v>22.5</v>
      </c>
      <c r="B16" s="162">
        <v>300</v>
      </c>
      <c r="C16" s="162">
        <v>13</v>
      </c>
      <c r="D16" s="162">
        <v>1</v>
      </c>
      <c r="E16" s="162">
        <v>29000</v>
      </c>
      <c r="G16" s="75" t="s">
        <v>121</v>
      </c>
      <c r="H16" s="163">
        <v>280</v>
      </c>
      <c r="I16" s="163">
        <v>280</v>
      </c>
      <c r="J16" s="163">
        <v>295</v>
      </c>
    </row>
    <row r="17" spans="1:10">
      <c r="A17" s="160">
        <v>25</v>
      </c>
      <c r="B17" s="162">
        <v>350</v>
      </c>
      <c r="C17" s="162">
        <v>14.5</v>
      </c>
      <c r="D17" s="162">
        <v>1.05</v>
      </c>
      <c r="E17" s="162">
        <v>30000</v>
      </c>
      <c r="G17" s="75" t="s">
        <v>122</v>
      </c>
      <c r="H17" s="75">
        <v>365</v>
      </c>
      <c r="I17" s="75">
        <v>365</v>
      </c>
      <c r="J17" s="75">
        <v>390</v>
      </c>
    </row>
    <row r="18" spans="1:10">
      <c r="A18" s="160">
        <v>30</v>
      </c>
      <c r="B18" s="162">
        <v>400</v>
      </c>
      <c r="C18" s="162">
        <v>17</v>
      </c>
      <c r="D18" s="162">
        <v>1.2</v>
      </c>
      <c r="E18" s="162">
        <v>32500</v>
      </c>
      <c r="G18" s="75" t="s">
        <v>123</v>
      </c>
      <c r="H18" s="75">
        <v>210</v>
      </c>
      <c r="I18" s="75">
        <v>210</v>
      </c>
      <c r="J18" s="75">
        <v>240</v>
      </c>
    </row>
    <row r="19" spans="1:10">
      <c r="A19" s="160">
        <v>35</v>
      </c>
      <c r="B19" s="162">
        <v>450</v>
      </c>
      <c r="C19" s="162">
        <v>19.5</v>
      </c>
      <c r="D19" s="162">
        <v>1.3</v>
      </c>
      <c r="E19" s="162">
        <v>34500</v>
      </c>
      <c r="G19" s="75" t="s">
        <v>124</v>
      </c>
      <c r="H19" s="75">
        <v>260</v>
      </c>
      <c r="I19" s="75">
        <v>260</v>
      </c>
      <c r="J19" s="75">
        <v>300</v>
      </c>
    </row>
    <row r="20" spans="1:10">
      <c r="A20" s="160">
        <v>40</v>
      </c>
      <c r="B20" s="162">
        <v>500</v>
      </c>
      <c r="C20" s="162">
        <v>22</v>
      </c>
      <c r="D20" s="162">
        <v>1.4</v>
      </c>
      <c r="E20" s="162">
        <v>36000</v>
      </c>
      <c r="G20" s="75" t="s">
        <v>125</v>
      </c>
      <c r="H20" s="75">
        <v>280</v>
      </c>
      <c r="I20" s="75">
        <v>280</v>
      </c>
      <c r="J20" s="75">
        <v>300</v>
      </c>
    </row>
    <row r="21" spans="1:10">
      <c r="A21" s="160">
        <v>45</v>
      </c>
      <c r="B21" s="162">
        <v>600</v>
      </c>
      <c r="C21" s="162">
        <v>25</v>
      </c>
      <c r="D21" s="162">
        <v>1.45</v>
      </c>
      <c r="E21" s="162">
        <v>37500</v>
      </c>
      <c r="G21" s="75" t="s">
        <v>126</v>
      </c>
      <c r="H21" s="75">
        <v>350</v>
      </c>
      <c r="I21" s="75">
        <v>365</v>
      </c>
      <c r="J21" s="75">
        <v>400</v>
      </c>
    </row>
    <row r="22" spans="1:10">
      <c r="A22" s="160">
        <v>50</v>
      </c>
      <c r="B22" s="162">
        <v>700</v>
      </c>
      <c r="C22" s="162">
        <v>27.5</v>
      </c>
      <c r="D22" s="162">
        <v>1.55</v>
      </c>
      <c r="E22" s="162">
        <v>39000</v>
      </c>
      <c r="G22" s="75" t="s">
        <v>127</v>
      </c>
      <c r="H22" s="75">
        <v>434</v>
      </c>
      <c r="I22" s="75">
        <v>426</v>
      </c>
      <c r="J22" s="75">
        <v>500</v>
      </c>
    </row>
    <row r="23" spans="1:10">
      <c r="A23" s="160">
        <v>55</v>
      </c>
      <c r="B23" s="162">
        <v>700</v>
      </c>
      <c r="C23" s="162">
        <v>30</v>
      </c>
      <c r="D23" s="162">
        <v>1.6</v>
      </c>
      <c r="E23" s="162">
        <v>39500</v>
      </c>
      <c r="G23" s="75" t="s">
        <v>128</v>
      </c>
      <c r="H23" s="75">
        <v>280</v>
      </c>
      <c r="I23" s="75">
        <v>280</v>
      </c>
      <c r="J23" s="75">
        <v>295</v>
      </c>
    </row>
    <row r="24" spans="1:10">
      <c r="A24" s="160">
        <v>60</v>
      </c>
      <c r="B24" s="162">
        <v>800</v>
      </c>
      <c r="C24" s="162">
        <v>33</v>
      </c>
      <c r="D24" s="162">
        <v>1.65</v>
      </c>
      <c r="E24" s="162">
        <v>40000</v>
      </c>
      <c r="G24" s="75" t="s">
        <v>129</v>
      </c>
      <c r="H24" s="75">
        <v>365</v>
      </c>
      <c r="I24" s="75">
        <v>365</v>
      </c>
      <c r="J24" s="75">
        <v>390</v>
      </c>
    </row>
    <row r="25" spans="1:10">
      <c r="G25" s="75" t="s">
        <v>130</v>
      </c>
      <c r="H25" s="75">
        <v>426</v>
      </c>
      <c r="I25" s="75">
        <v>426</v>
      </c>
      <c r="J25" s="75">
        <v>490</v>
      </c>
    </row>
    <row r="26" spans="1:10" ht="15">
      <c r="A26" s="256" t="s">
        <v>131</v>
      </c>
      <c r="B26" s="257"/>
      <c r="C26" s="257"/>
      <c r="D26" s="257"/>
      <c r="E26" s="257"/>
      <c r="F26" s="257"/>
      <c r="G26" s="257"/>
    </row>
    <row r="27" spans="1:10" ht="16.5">
      <c r="A27" s="164" t="s">
        <v>132</v>
      </c>
      <c r="B27" s="165" t="s">
        <v>133</v>
      </c>
    </row>
    <row r="28" spans="1:10">
      <c r="A28" s="75">
        <v>0.35</v>
      </c>
      <c r="B28" s="75">
        <v>1</v>
      </c>
    </row>
    <row r="29" spans="1:10">
      <c r="A29" s="75">
        <v>0.8</v>
      </c>
      <c r="B29" s="75">
        <v>0.5</v>
      </c>
    </row>
    <row r="30" spans="1:10">
      <c r="A30" s="166" t="s">
        <v>134</v>
      </c>
      <c r="B30" s="166" t="s">
        <v>135</v>
      </c>
    </row>
    <row r="31" spans="1:10">
      <c r="A31" s="75">
        <v>50</v>
      </c>
      <c r="B31" s="75">
        <v>1</v>
      </c>
    </row>
    <row r="32" spans="1:10">
      <c r="A32" s="75">
        <v>120</v>
      </c>
      <c r="B32" s="75">
        <v>0.7</v>
      </c>
    </row>
    <row r="33" spans="1:7">
      <c r="A33" s="167"/>
      <c r="B33" s="167"/>
    </row>
    <row r="44" spans="1:7" ht="15">
      <c r="A44" s="258" t="s">
        <v>136</v>
      </c>
      <c r="B44" s="258"/>
      <c r="C44" s="258"/>
      <c r="D44" s="258"/>
      <c r="E44" s="258"/>
      <c r="F44" s="258"/>
      <c r="G44" s="258"/>
    </row>
    <row r="45" spans="1:7" ht="15">
      <c r="A45" s="261" t="s">
        <v>137</v>
      </c>
      <c r="B45" s="263" t="s">
        <v>138</v>
      </c>
      <c r="C45" s="261" t="s">
        <v>139</v>
      </c>
      <c r="D45" s="259" t="s">
        <v>140</v>
      </c>
      <c r="E45" s="259"/>
      <c r="F45" s="259" t="s">
        <v>141</v>
      </c>
      <c r="G45" s="259"/>
    </row>
    <row r="46" spans="1:7" ht="38.25">
      <c r="A46" s="262"/>
      <c r="B46" s="262"/>
      <c r="C46" s="262"/>
      <c r="D46" s="156" t="s">
        <v>142</v>
      </c>
      <c r="E46" s="168" t="s">
        <v>143</v>
      </c>
      <c r="F46" s="156" t="s">
        <v>142</v>
      </c>
      <c r="G46" s="168" t="s">
        <v>143</v>
      </c>
    </row>
    <row r="47" spans="1:7" ht="15">
      <c r="A47" s="169" t="s">
        <v>144</v>
      </c>
      <c r="B47" s="169" t="s">
        <v>145</v>
      </c>
      <c r="C47" s="169">
        <v>6</v>
      </c>
      <c r="D47" s="169">
        <v>0.8</v>
      </c>
      <c r="E47" s="169">
        <v>0.3</v>
      </c>
      <c r="F47" s="169">
        <v>60</v>
      </c>
      <c r="G47" s="169">
        <v>25</v>
      </c>
    </row>
    <row r="48" spans="1:7" ht="15">
      <c r="A48" s="169" t="s">
        <v>146</v>
      </c>
      <c r="B48" s="169" t="s">
        <v>147</v>
      </c>
      <c r="C48" s="169">
        <v>8</v>
      </c>
      <c r="D48" s="169">
        <v>1</v>
      </c>
      <c r="E48" s="169">
        <v>0.5</v>
      </c>
      <c r="F48" s="169">
        <v>100</v>
      </c>
      <c r="G48" s="169">
        <v>60</v>
      </c>
    </row>
    <row r="49" spans="1:8" ht="15">
      <c r="A49" s="169" t="s">
        <v>148</v>
      </c>
      <c r="B49" s="169" t="s">
        <v>149</v>
      </c>
      <c r="C49" s="169">
        <v>15</v>
      </c>
      <c r="D49" s="169">
        <v>1.5</v>
      </c>
      <c r="E49" s="169">
        <v>0.8</v>
      </c>
      <c r="F49" s="169">
        <v>180</v>
      </c>
      <c r="G49" s="169">
        <v>100</v>
      </c>
    </row>
    <row r="53" spans="1:8" ht="15" customHeight="1">
      <c r="A53" s="260" t="s">
        <v>150</v>
      </c>
      <c r="B53" s="260"/>
      <c r="C53" s="260"/>
      <c r="D53" s="260"/>
      <c r="E53" s="260"/>
      <c r="F53" s="260"/>
      <c r="G53" s="260"/>
      <c r="H53" s="260"/>
    </row>
    <row r="54" spans="1:8" ht="15">
      <c r="A54" s="170" t="s">
        <v>151</v>
      </c>
      <c r="B54" s="171" t="s">
        <v>152</v>
      </c>
    </row>
    <row r="55" spans="1:8" ht="15">
      <c r="A55" s="156">
        <v>40</v>
      </c>
      <c r="B55" s="156">
        <v>1</v>
      </c>
    </row>
    <row r="56" spans="1:8" ht="15">
      <c r="A56" s="156">
        <v>50</v>
      </c>
      <c r="B56" s="156">
        <v>0.9</v>
      </c>
    </row>
    <row r="57" spans="1:8" ht="15">
      <c r="A57" s="156">
        <v>60</v>
      </c>
      <c r="B57" s="156">
        <v>0.79</v>
      </c>
    </row>
    <row r="58" spans="1:8" ht="15">
      <c r="A58" s="156">
        <v>70</v>
      </c>
      <c r="B58" s="156">
        <v>0.7</v>
      </c>
    </row>
    <row r="59" spans="1:8" ht="15">
      <c r="A59" s="156">
        <v>80</v>
      </c>
      <c r="B59" s="156">
        <v>0.63</v>
      </c>
    </row>
    <row r="60" spans="1:8" ht="15">
      <c r="A60" s="156">
        <v>90</v>
      </c>
      <c r="B60" s="156">
        <v>0.57999999999999996</v>
      </c>
    </row>
    <row r="61" spans="1:8" ht="15">
      <c r="A61" s="156">
        <v>100</v>
      </c>
      <c r="B61" s="156">
        <v>0.52</v>
      </c>
    </row>
    <row r="62" spans="1:8" ht="15">
      <c r="A62" s="156">
        <v>110</v>
      </c>
      <c r="B62" s="156">
        <v>0.48</v>
      </c>
    </row>
    <row r="63" spans="1:8" ht="15">
      <c r="A63" s="156">
        <v>120</v>
      </c>
      <c r="B63" s="156">
        <v>0.45</v>
      </c>
    </row>
    <row r="64" spans="1:8" ht="15">
      <c r="A64" s="156">
        <v>130</v>
      </c>
      <c r="B64" s="156">
        <v>0.41</v>
      </c>
    </row>
    <row r="65" spans="1:2" ht="15">
      <c r="A65" s="156">
        <v>140</v>
      </c>
      <c r="B65" s="156">
        <v>0.39</v>
      </c>
    </row>
    <row r="66" spans="1:2" ht="15">
      <c r="A66" s="156">
        <v>150</v>
      </c>
      <c r="B66" s="156">
        <v>0.37</v>
      </c>
    </row>
    <row r="67" spans="1:2" ht="15">
      <c r="A67" s="156">
        <v>160</v>
      </c>
      <c r="B67" s="156">
        <v>0.36</v>
      </c>
    </row>
    <row r="68" spans="1:2" ht="15">
      <c r="A68" s="156">
        <v>170</v>
      </c>
      <c r="B68" s="156">
        <v>0.35</v>
      </c>
    </row>
    <row r="69" spans="1:2" ht="15">
      <c r="A69" s="156">
        <v>180</v>
      </c>
      <c r="B69" s="156">
        <v>0.34</v>
      </c>
    </row>
    <row r="70" spans="1:2" ht="15">
      <c r="A70" s="156">
        <v>190</v>
      </c>
      <c r="B70" s="156">
        <v>0.33</v>
      </c>
    </row>
    <row r="71" spans="1:2" ht="15">
      <c r="A71" s="156">
        <v>200</v>
      </c>
      <c r="B71" s="156">
        <v>0.32</v>
      </c>
    </row>
  </sheetData>
  <mergeCells count="13">
    <mergeCell ref="A1:C1"/>
    <mergeCell ref="A9:E9"/>
    <mergeCell ref="G9:J9"/>
    <mergeCell ref="A10:E10"/>
    <mergeCell ref="G10:J10"/>
    <mergeCell ref="A26:G26"/>
    <mergeCell ref="A44:G44"/>
    <mergeCell ref="D45:E45"/>
    <mergeCell ref="F45:G45"/>
    <mergeCell ref="A53:H53"/>
    <mergeCell ref="A45:A46"/>
    <mergeCell ref="B45:B46"/>
    <mergeCell ref="C45:C46"/>
  </mergeCells>
  <pageMargins left="0.78740157480314998" right="0.59055118110236204" top="0.59055118110236204" bottom="0.59055118110236204" header="0.39370078740157499" footer="0.196850393700787"/>
  <pageSetup paperSize="9" scale="63" fitToHeight="0" orientation="portrait"/>
  <headerFooter>
    <oddHeader>&amp;LTHAM &amp; WONG</oddHeader>
  </headerFooter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J235"/>
  <sheetViews>
    <sheetView workbookViewId="0">
      <selection activeCell="A2" sqref="A2:J2226"/>
    </sheetView>
  </sheetViews>
  <sheetFormatPr defaultColWidth="9" defaultRowHeight="15"/>
  <cols>
    <col min="1" max="1" width="7.42578125" style="156" customWidth="1"/>
    <col min="2" max="2" width="4.5703125" style="156" customWidth="1"/>
    <col min="3" max="3" width="11.42578125" style="156" customWidth="1"/>
    <col min="4" max="4" width="8.42578125" style="156" customWidth="1"/>
    <col min="5" max="10" width="12.7109375" style="156" customWidth="1"/>
  </cols>
  <sheetData>
    <row r="1" spans="1:10">
      <c r="A1" s="156" t="s">
        <v>153</v>
      </c>
      <c r="B1" s="156" t="s">
        <v>154</v>
      </c>
      <c r="C1" s="156" t="s">
        <v>155</v>
      </c>
      <c r="D1" s="156" t="s">
        <v>156</v>
      </c>
      <c r="E1" s="156" t="s">
        <v>157</v>
      </c>
      <c r="F1" s="156" t="s">
        <v>158</v>
      </c>
      <c r="G1" s="156" t="s">
        <v>159</v>
      </c>
      <c r="H1" s="156" t="s">
        <v>160</v>
      </c>
      <c r="I1" s="156" t="s">
        <v>161</v>
      </c>
      <c r="J1" s="156" t="s">
        <v>162</v>
      </c>
    </row>
    <row r="2" spans="1:10">
      <c r="A2" s="156" t="s">
        <v>163</v>
      </c>
      <c r="B2" s="156" t="s">
        <v>164</v>
      </c>
      <c r="C2" s="156" t="s">
        <v>165</v>
      </c>
      <c r="D2" s="156">
        <v>0</v>
      </c>
      <c r="E2" s="156">
        <v>-2298.46311743876</v>
      </c>
      <c r="F2" s="156">
        <v>39.211216402767597</v>
      </c>
      <c r="G2" s="156">
        <v>56.771302536627601</v>
      </c>
      <c r="H2" s="156">
        <v>0.48302194881150901</v>
      </c>
      <c r="I2" s="156">
        <v>146.26437594037</v>
      </c>
      <c r="J2" s="156">
        <v>82.889449665174993</v>
      </c>
    </row>
    <row r="3" spans="1:10">
      <c r="A3" s="156" t="s">
        <v>163</v>
      </c>
      <c r="B3" s="156" t="s">
        <v>164</v>
      </c>
      <c r="C3" s="156" t="s">
        <v>165</v>
      </c>
      <c r="D3" s="156">
        <v>2.25</v>
      </c>
      <c r="E3" s="156">
        <v>-2286.3273855887601</v>
      </c>
      <c r="F3" s="156">
        <v>39.211216402767597</v>
      </c>
      <c r="G3" s="156">
        <v>56.771302536627601</v>
      </c>
      <c r="H3" s="156">
        <v>0.48302194881150901</v>
      </c>
      <c r="I3" s="156">
        <v>18.5289452329576</v>
      </c>
      <c r="J3" s="156">
        <v>-1.3637619930364999</v>
      </c>
    </row>
    <row r="4" spans="1:10">
      <c r="A4" s="156" t="s">
        <v>163</v>
      </c>
      <c r="B4" s="156" t="s">
        <v>164</v>
      </c>
      <c r="C4" s="156" t="s">
        <v>165</v>
      </c>
      <c r="D4" s="156">
        <v>4.5</v>
      </c>
      <c r="E4" s="156">
        <v>-2274.1916537387601</v>
      </c>
      <c r="F4" s="156">
        <v>39.211216402767597</v>
      </c>
      <c r="G4" s="156">
        <v>56.771302536627601</v>
      </c>
      <c r="H4" s="156">
        <v>0.48302194881150901</v>
      </c>
      <c r="I4" s="156">
        <v>117.00106642782001</v>
      </c>
      <c r="J4" s="156">
        <v>6.8172657252364699</v>
      </c>
    </row>
    <row r="5" spans="1:10">
      <c r="A5" s="156" t="s">
        <v>163</v>
      </c>
      <c r="B5" s="156" t="s">
        <v>164</v>
      </c>
      <c r="C5" s="156" t="s">
        <v>166</v>
      </c>
      <c r="D5" s="156">
        <v>0</v>
      </c>
      <c r="E5" s="156">
        <v>-2809.1355078862798</v>
      </c>
      <c r="F5" s="156">
        <v>-10.031253649395</v>
      </c>
      <c r="G5" s="156">
        <v>-58.087511480486199</v>
      </c>
      <c r="H5" s="156">
        <v>-0.58984465257266905</v>
      </c>
      <c r="I5" s="156">
        <v>-144.39273523436799</v>
      </c>
      <c r="J5" s="156">
        <v>-38.323375697040902</v>
      </c>
    </row>
    <row r="6" spans="1:10">
      <c r="A6" s="156" t="s">
        <v>163</v>
      </c>
      <c r="B6" s="156" t="s">
        <v>164</v>
      </c>
      <c r="C6" s="156" t="s">
        <v>166</v>
      </c>
      <c r="D6" s="156">
        <v>2.25</v>
      </c>
      <c r="E6" s="156">
        <v>-2796.9997760362799</v>
      </c>
      <c r="F6" s="156">
        <v>-10.031253649395</v>
      </c>
      <c r="G6" s="156">
        <v>-58.087511480486199</v>
      </c>
      <c r="H6" s="156">
        <v>-0.58984465257266905</v>
      </c>
      <c r="I6" s="156">
        <v>-13.695834403274</v>
      </c>
      <c r="J6" s="156">
        <v>-18.286150934631301</v>
      </c>
    </row>
    <row r="7" spans="1:10">
      <c r="A7" s="156" t="s">
        <v>163</v>
      </c>
      <c r="B7" s="156" t="s">
        <v>164</v>
      </c>
      <c r="C7" s="156" t="s">
        <v>166</v>
      </c>
      <c r="D7" s="156">
        <v>4.5</v>
      </c>
      <c r="E7" s="156">
        <v>-2784.8640441862799</v>
      </c>
      <c r="F7" s="156">
        <v>-10.031253649395</v>
      </c>
      <c r="G7" s="156">
        <v>-58.087511480486199</v>
      </c>
      <c r="H7" s="156">
        <v>-0.58984465257266905</v>
      </c>
      <c r="I7" s="156">
        <v>-109.206485474454</v>
      </c>
      <c r="J7" s="156">
        <v>-93.561024147279397</v>
      </c>
    </row>
    <row r="8" spans="1:10">
      <c r="A8" s="156" t="s">
        <v>163</v>
      </c>
      <c r="B8" s="156" t="s">
        <v>167</v>
      </c>
      <c r="C8" s="156" t="s">
        <v>165</v>
      </c>
      <c r="D8" s="156">
        <v>0</v>
      </c>
      <c r="E8" s="156">
        <v>-712.85928897090196</v>
      </c>
      <c r="F8" s="156">
        <v>12.3765576578263</v>
      </c>
      <c r="G8" s="156">
        <v>44.480919275672797</v>
      </c>
      <c r="H8" s="156">
        <v>0.48302194881150901</v>
      </c>
      <c r="I8" s="156">
        <v>147.973071288916</v>
      </c>
      <c r="J8" s="156">
        <v>47.289231689914203</v>
      </c>
    </row>
    <row r="9" spans="1:10">
      <c r="A9" s="156" t="s">
        <v>163</v>
      </c>
      <c r="B9" s="156" t="s">
        <v>167</v>
      </c>
      <c r="C9" s="156" t="s">
        <v>165</v>
      </c>
      <c r="D9" s="156">
        <v>2.125</v>
      </c>
      <c r="E9" s="156">
        <v>-701.39776444590098</v>
      </c>
      <c r="F9" s="156">
        <v>12.3765576578263</v>
      </c>
      <c r="G9" s="156">
        <v>44.480919275672797</v>
      </c>
      <c r="H9" s="156">
        <v>0.48302194881150901</v>
      </c>
      <c r="I9" s="156">
        <v>53.451117828111101</v>
      </c>
      <c r="J9" s="156">
        <v>20.989046667033399</v>
      </c>
    </row>
    <row r="10" spans="1:10">
      <c r="A10" s="156" t="s">
        <v>163</v>
      </c>
      <c r="B10" s="156" t="s">
        <v>167</v>
      </c>
      <c r="C10" s="156" t="s">
        <v>165</v>
      </c>
      <c r="D10" s="156">
        <v>4.25</v>
      </c>
      <c r="E10" s="156">
        <v>-689.93623992090102</v>
      </c>
      <c r="F10" s="156">
        <v>12.3765576578263</v>
      </c>
      <c r="G10" s="156">
        <v>44.480919275672797</v>
      </c>
      <c r="H10" s="156">
        <v>0.48302194881150901</v>
      </c>
      <c r="I10" s="156">
        <v>-0.45666144844495399</v>
      </c>
      <c r="J10" s="156">
        <v>32.396365904646601</v>
      </c>
    </row>
    <row r="11" spans="1:10">
      <c r="A11" s="156" t="s">
        <v>163</v>
      </c>
      <c r="B11" s="156" t="s">
        <v>167</v>
      </c>
      <c r="C11" s="156" t="s">
        <v>166</v>
      </c>
      <c r="D11" s="156">
        <v>0</v>
      </c>
      <c r="E11" s="156">
        <v>-960.68068685583</v>
      </c>
      <c r="F11" s="156">
        <v>-20.619146427991701</v>
      </c>
      <c r="G11" s="156">
        <v>-26.8600836488231</v>
      </c>
      <c r="H11" s="156">
        <v>-0.58984465257266805</v>
      </c>
      <c r="I11" s="156">
        <v>-114.61201695594301</v>
      </c>
      <c r="J11" s="156">
        <v>-55.565523824127602</v>
      </c>
    </row>
    <row r="12" spans="1:10">
      <c r="A12" s="156" t="s">
        <v>163</v>
      </c>
      <c r="B12" s="156" t="s">
        <v>167</v>
      </c>
      <c r="C12" s="156" t="s">
        <v>166</v>
      </c>
      <c r="D12" s="156">
        <v>2.125</v>
      </c>
      <c r="E12" s="156">
        <v>-949.21916233083004</v>
      </c>
      <c r="F12" s="156">
        <v>-20.619146427991701</v>
      </c>
      <c r="G12" s="156">
        <v>-26.8600836488231</v>
      </c>
      <c r="H12" s="156">
        <v>-0.58984465257266805</v>
      </c>
      <c r="I12" s="156">
        <v>-57.534339202193998</v>
      </c>
      <c r="J12" s="156">
        <v>-11.7498376646453</v>
      </c>
    </row>
    <row r="13" spans="1:10">
      <c r="A13" s="156" t="s">
        <v>163</v>
      </c>
      <c r="B13" s="156" t="s">
        <v>167</v>
      </c>
      <c r="C13" s="156" t="s">
        <v>166</v>
      </c>
      <c r="D13" s="156">
        <v>4.25</v>
      </c>
      <c r="E13" s="156">
        <v>-937.75763780582997</v>
      </c>
      <c r="F13" s="156">
        <v>-20.619146427991701</v>
      </c>
      <c r="G13" s="156">
        <v>-26.8600836488231</v>
      </c>
      <c r="H13" s="156">
        <v>-0.58984465257266805</v>
      </c>
      <c r="I13" s="156">
        <v>-43.026172337708601</v>
      </c>
      <c r="J13" s="156">
        <v>-5.31113835584752</v>
      </c>
    </row>
    <row r="14" spans="1:10">
      <c r="A14" s="156" t="s">
        <v>163</v>
      </c>
      <c r="B14" s="156" t="s">
        <v>168</v>
      </c>
      <c r="C14" s="156" t="s">
        <v>165</v>
      </c>
      <c r="D14" s="156">
        <v>0</v>
      </c>
      <c r="E14" s="156">
        <v>-319.51702368193202</v>
      </c>
      <c r="F14" s="156">
        <v>2.9438786637680501</v>
      </c>
      <c r="G14" s="156">
        <v>3.2967661132133199</v>
      </c>
      <c r="H14" s="156">
        <v>2.91101851951827E-2</v>
      </c>
      <c r="I14" s="156">
        <v>7.7700230130403902</v>
      </c>
      <c r="J14" s="156">
        <v>6.3512487860885098</v>
      </c>
    </row>
    <row r="15" spans="1:10">
      <c r="A15" s="156" t="s">
        <v>163</v>
      </c>
      <c r="B15" s="156" t="s">
        <v>168</v>
      </c>
      <c r="C15" s="156" t="s">
        <v>165</v>
      </c>
      <c r="D15" s="156">
        <v>2.085</v>
      </c>
      <c r="E15" s="156">
        <v>-316.79554536212999</v>
      </c>
      <c r="F15" s="156">
        <v>2.9438786637680501</v>
      </c>
      <c r="G15" s="156">
        <v>3.2967661132133199</v>
      </c>
      <c r="H15" s="156">
        <v>2.91101851951827E-2</v>
      </c>
      <c r="I15" s="156">
        <v>0.89626566699062105</v>
      </c>
      <c r="J15" s="156">
        <v>0.21326177213213501</v>
      </c>
    </row>
    <row r="16" spans="1:10">
      <c r="A16" s="156" t="s">
        <v>163</v>
      </c>
      <c r="B16" s="156" t="s">
        <v>168</v>
      </c>
      <c r="C16" s="156" t="s">
        <v>165</v>
      </c>
      <c r="D16" s="156">
        <v>4.17</v>
      </c>
      <c r="E16" s="156">
        <v>-314.07406704232801</v>
      </c>
      <c r="F16" s="156">
        <v>2.9438786637680501</v>
      </c>
      <c r="G16" s="156">
        <v>3.2967661132133199</v>
      </c>
      <c r="H16" s="156">
        <v>2.91101851951827E-2</v>
      </c>
      <c r="I16" s="156">
        <v>7.0445712368887303</v>
      </c>
      <c r="J16" s="156">
        <v>3.8539382120728898</v>
      </c>
    </row>
    <row r="17" spans="1:10">
      <c r="A17" s="156" t="s">
        <v>163</v>
      </c>
      <c r="B17" s="156" t="s">
        <v>168</v>
      </c>
      <c r="C17" s="156" t="s">
        <v>166</v>
      </c>
      <c r="D17" s="156">
        <v>0</v>
      </c>
      <c r="E17" s="156">
        <v>-385.14980690100202</v>
      </c>
      <c r="F17" s="156">
        <v>-2.0805521666838902</v>
      </c>
      <c r="G17" s="156">
        <v>-3.6351366142964001</v>
      </c>
      <c r="H17" s="156">
        <v>-3.5548047278238903E-2</v>
      </c>
      <c r="I17" s="156">
        <v>-8.1139484447272494</v>
      </c>
      <c r="J17" s="156">
        <v>-4.8219643229989497</v>
      </c>
    </row>
    <row r="18" spans="1:10">
      <c r="A18" s="156" t="s">
        <v>163</v>
      </c>
      <c r="B18" s="156" t="s">
        <v>168</v>
      </c>
      <c r="C18" s="156" t="s">
        <v>166</v>
      </c>
      <c r="D18" s="156">
        <v>2.085</v>
      </c>
      <c r="E18" s="156">
        <v>-382.42832858119999</v>
      </c>
      <c r="F18" s="156">
        <v>-2.0805521666838902</v>
      </c>
      <c r="G18" s="156">
        <v>-3.6351366142964001</v>
      </c>
      <c r="H18" s="156">
        <v>-3.5548047278238903E-2</v>
      </c>
      <c r="I18" s="156">
        <v>-0.53468860391925799</v>
      </c>
      <c r="J18" s="156">
        <v>-0.48401305546302897</v>
      </c>
    </row>
    <row r="19" spans="1:10">
      <c r="A19" s="156" t="s">
        <v>163</v>
      </c>
      <c r="B19" s="156" t="s">
        <v>168</v>
      </c>
      <c r="C19" s="156" t="s">
        <v>166</v>
      </c>
      <c r="D19" s="156">
        <v>4.17</v>
      </c>
      <c r="E19" s="156">
        <v>-379.70685026139802</v>
      </c>
      <c r="F19" s="156">
        <v>-2.0805521666838902</v>
      </c>
      <c r="G19" s="156">
        <v>-3.6351366142964001</v>
      </c>
      <c r="H19" s="156">
        <v>-3.5548047278238903E-2</v>
      </c>
      <c r="I19" s="156">
        <v>-5.9774916790591499</v>
      </c>
      <c r="J19" s="156">
        <v>-5.9247252418242402</v>
      </c>
    </row>
    <row r="20" spans="1:10">
      <c r="A20" s="156" t="s">
        <v>163</v>
      </c>
      <c r="B20" s="156" t="s">
        <v>169</v>
      </c>
      <c r="C20" s="156" t="s">
        <v>165</v>
      </c>
      <c r="D20" s="156">
        <v>0</v>
      </c>
      <c r="E20" s="156">
        <v>-871.28231149200701</v>
      </c>
      <c r="F20" s="156">
        <v>11.5562182009318</v>
      </c>
      <c r="G20" s="156">
        <v>48.3295602714892</v>
      </c>
      <c r="H20" s="156">
        <v>0.32716892059608199</v>
      </c>
      <c r="I20" s="156">
        <v>147.94773233483701</v>
      </c>
      <c r="J20" s="156">
        <v>30.712984749954899</v>
      </c>
    </row>
    <row r="21" spans="1:10">
      <c r="A21" s="156" t="s">
        <v>163</v>
      </c>
      <c r="B21" s="156" t="s">
        <v>169</v>
      </c>
      <c r="C21" s="156" t="s">
        <v>165</v>
      </c>
      <c r="D21" s="156">
        <v>2.085</v>
      </c>
      <c r="E21" s="156">
        <v>-861.16111112910698</v>
      </c>
      <c r="F21" s="156">
        <v>11.5562182009318</v>
      </c>
      <c r="G21" s="156">
        <v>48.3295602714892</v>
      </c>
      <c r="H21" s="156">
        <v>0.32716892059608199</v>
      </c>
      <c r="I21" s="156">
        <v>47.1805991687824</v>
      </c>
      <c r="J21" s="156">
        <v>6.6182698010120999</v>
      </c>
    </row>
    <row r="22" spans="1:10">
      <c r="A22" s="156" t="s">
        <v>163</v>
      </c>
      <c r="B22" s="156" t="s">
        <v>169</v>
      </c>
      <c r="C22" s="156" t="s">
        <v>165</v>
      </c>
      <c r="D22" s="156">
        <v>4.17</v>
      </c>
      <c r="E22" s="156">
        <v>-851.03991076620696</v>
      </c>
      <c r="F22" s="156">
        <v>11.5562182009318</v>
      </c>
      <c r="G22" s="156">
        <v>48.3295602714892</v>
      </c>
      <c r="H22" s="156">
        <v>0.32716892059608199</v>
      </c>
      <c r="I22" s="156">
        <v>91.376193332710798</v>
      </c>
      <c r="J22" s="156">
        <v>19.604037258905201</v>
      </c>
    </row>
    <row r="23" spans="1:10">
      <c r="A23" s="156" t="s">
        <v>163</v>
      </c>
      <c r="B23" s="156" t="s">
        <v>169</v>
      </c>
      <c r="C23" s="156" t="s">
        <v>166</v>
      </c>
      <c r="D23" s="156">
        <v>0</v>
      </c>
      <c r="E23" s="156">
        <v>-1204.2296676481201</v>
      </c>
      <c r="F23" s="156">
        <v>-11.7340437939094</v>
      </c>
      <c r="G23" s="156">
        <v>-60.716088692894601</v>
      </c>
      <c r="H23" s="156">
        <v>-0.39952395284810899</v>
      </c>
      <c r="I23" s="156">
        <v>-161.80989651665899</v>
      </c>
      <c r="J23" s="156">
        <v>-29.326925361697</v>
      </c>
    </row>
    <row r="24" spans="1:10">
      <c r="A24" s="156" t="s">
        <v>163</v>
      </c>
      <c r="B24" s="156" t="s">
        <v>169</v>
      </c>
      <c r="C24" s="156" t="s">
        <v>166</v>
      </c>
      <c r="D24" s="156">
        <v>2.085</v>
      </c>
      <c r="E24" s="156">
        <v>-1194.1084672852201</v>
      </c>
      <c r="F24" s="156">
        <v>-11.7340437939094</v>
      </c>
      <c r="G24" s="156">
        <v>-60.716088692894601</v>
      </c>
      <c r="H24" s="156">
        <v>-0.39952395284810899</v>
      </c>
      <c r="I24" s="156">
        <v>-35.216851591974297</v>
      </c>
      <c r="J24" s="156">
        <v>-4.8614440513958899</v>
      </c>
    </row>
    <row r="25" spans="1:10">
      <c r="A25" s="156" t="s">
        <v>163</v>
      </c>
      <c r="B25" s="156" t="s">
        <v>169</v>
      </c>
      <c r="C25" s="156" t="s">
        <v>166</v>
      </c>
      <c r="D25" s="156">
        <v>4.17</v>
      </c>
      <c r="E25" s="156">
        <v>-1183.98726692232</v>
      </c>
      <c r="F25" s="156">
        <v>-11.7340437939094</v>
      </c>
      <c r="G25" s="156">
        <v>-60.716088692894601</v>
      </c>
      <c r="H25" s="156">
        <v>-0.39952395284810899</v>
      </c>
      <c r="I25" s="156">
        <v>-53.586533997272703</v>
      </c>
      <c r="J25" s="156">
        <v>-17.476445147930701</v>
      </c>
    </row>
    <row r="26" spans="1:10">
      <c r="A26" s="156" t="s">
        <v>163</v>
      </c>
      <c r="B26" s="156" t="s">
        <v>170</v>
      </c>
      <c r="C26" s="156" t="s">
        <v>165</v>
      </c>
      <c r="D26" s="156">
        <v>0</v>
      </c>
      <c r="E26" s="156">
        <v>-185.11697022008599</v>
      </c>
      <c r="F26" s="156">
        <v>1.7692316924292999</v>
      </c>
      <c r="G26" s="156">
        <v>6.8170178482452002</v>
      </c>
      <c r="H26" s="156">
        <v>5.1593557160422403E-2</v>
      </c>
      <c r="I26" s="156">
        <v>20.144289222316701</v>
      </c>
      <c r="J26" s="156">
        <v>5.3999684621068296</v>
      </c>
    </row>
    <row r="27" spans="1:10">
      <c r="A27" s="156" t="s">
        <v>163</v>
      </c>
      <c r="B27" s="156" t="s">
        <v>170</v>
      </c>
      <c r="C27" s="156" t="s">
        <v>165</v>
      </c>
      <c r="D27" s="156">
        <v>2.125</v>
      </c>
      <c r="E27" s="156">
        <v>-181.334667126836</v>
      </c>
      <c r="F27" s="156">
        <v>1.7692316924292999</v>
      </c>
      <c r="G27" s="156">
        <v>6.8170178482452002</v>
      </c>
      <c r="H27" s="156">
        <v>5.1593557160422403E-2</v>
      </c>
      <c r="I27" s="156">
        <v>5.6581262947956299</v>
      </c>
      <c r="J27" s="156">
        <v>1.72391945318603</v>
      </c>
    </row>
    <row r="28" spans="1:10">
      <c r="A28" s="156" t="s">
        <v>163</v>
      </c>
      <c r="B28" s="156" t="s">
        <v>170</v>
      </c>
      <c r="C28" s="156" t="s">
        <v>165</v>
      </c>
      <c r="D28" s="156">
        <v>4.25</v>
      </c>
      <c r="E28" s="156">
        <v>-177.552364033586</v>
      </c>
      <c r="F28" s="156">
        <v>1.7692316924292999</v>
      </c>
      <c r="G28" s="156">
        <v>6.8170178482452002</v>
      </c>
      <c r="H28" s="156">
        <v>5.1593557160422403E-2</v>
      </c>
      <c r="I28" s="156">
        <v>5.3114467305871003</v>
      </c>
      <c r="J28" s="156">
        <v>5.5655089011310999</v>
      </c>
    </row>
    <row r="29" spans="1:10">
      <c r="A29" s="156" t="s">
        <v>163</v>
      </c>
      <c r="B29" s="156" t="s">
        <v>170</v>
      </c>
      <c r="C29" s="156" t="s">
        <v>166</v>
      </c>
      <c r="D29" s="156">
        <v>0</v>
      </c>
      <c r="E29" s="156">
        <v>-350.40353494759199</v>
      </c>
      <c r="F29" s="156">
        <v>-2.7780911122152201</v>
      </c>
      <c r="G29" s="156">
        <v>-5.2116441130547599</v>
      </c>
      <c r="H29" s="156">
        <v>-6.3003728656962299E-2</v>
      </c>
      <c r="I29" s="156">
        <v>-16.838040749895701</v>
      </c>
      <c r="J29" s="156">
        <v>-6.5537085260106203</v>
      </c>
    </row>
    <row r="30" spans="1:10">
      <c r="A30" s="156" t="s">
        <v>163</v>
      </c>
      <c r="B30" s="156" t="s">
        <v>170</v>
      </c>
      <c r="C30" s="156" t="s">
        <v>166</v>
      </c>
      <c r="D30" s="156">
        <v>2.125</v>
      </c>
      <c r="E30" s="156">
        <v>-346.621231854342</v>
      </c>
      <c r="F30" s="156">
        <v>-2.7780911122152201</v>
      </c>
      <c r="G30" s="156">
        <v>-5.2116441130547599</v>
      </c>
      <c r="H30" s="156">
        <v>-6.3003728656962299E-2</v>
      </c>
      <c r="I30" s="156">
        <v>-5.7632970096542797</v>
      </c>
      <c r="J30" s="156">
        <v>-0.65059795709683899</v>
      </c>
    </row>
    <row r="31" spans="1:10">
      <c r="A31" s="156" t="s">
        <v>163</v>
      </c>
      <c r="B31" s="156" t="s">
        <v>170</v>
      </c>
      <c r="C31" s="156" t="s">
        <v>166</v>
      </c>
      <c r="D31" s="156">
        <v>4.25</v>
      </c>
      <c r="E31" s="156">
        <v>-342.83892876109201</v>
      </c>
      <c r="F31" s="156">
        <v>-2.7780911122152201</v>
      </c>
      <c r="G31" s="156">
        <v>-5.2116441130547599</v>
      </c>
      <c r="H31" s="156">
        <v>-6.3003728656962299E-2</v>
      </c>
      <c r="I31" s="156">
        <v>-8.9210754147715292</v>
      </c>
      <c r="J31" s="156">
        <v>-2.1192662307176899</v>
      </c>
    </row>
    <row r="32" spans="1:10">
      <c r="A32" s="156" t="s">
        <v>163</v>
      </c>
      <c r="B32" s="156" t="s">
        <v>171</v>
      </c>
      <c r="C32" s="156" t="s">
        <v>165</v>
      </c>
      <c r="D32" s="156">
        <v>0</v>
      </c>
      <c r="E32" s="156">
        <v>-901.41195778176495</v>
      </c>
      <c r="F32" s="156">
        <v>17.2168563726628</v>
      </c>
      <c r="G32" s="156">
        <v>31.074331064610401</v>
      </c>
      <c r="H32" s="156">
        <v>0.48302194881150901</v>
      </c>
      <c r="I32" s="156">
        <v>98.841385521344193</v>
      </c>
      <c r="J32" s="156">
        <v>67.548192349070405</v>
      </c>
    </row>
    <row r="33" spans="1:10">
      <c r="A33" s="156" t="s">
        <v>163</v>
      </c>
      <c r="B33" s="156" t="s">
        <v>171</v>
      </c>
      <c r="C33" s="156" t="s">
        <v>165</v>
      </c>
      <c r="D33" s="156">
        <v>2.125</v>
      </c>
      <c r="E33" s="156">
        <v>-889.950433256765</v>
      </c>
      <c r="F33" s="156">
        <v>17.2168563726628</v>
      </c>
      <c r="G33" s="156">
        <v>31.074331064610401</v>
      </c>
      <c r="H33" s="156">
        <v>0.48302194881150901</v>
      </c>
      <c r="I33" s="156">
        <v>32.808432009047102</v>
      </c>
      <c r="J33" s="156">
        <v>31.019012079426599</v>
      </c>
    </row>
    <row r="34" spans="1:10">
      <c r="A34" s="156" t="s">
        <v>163</v>
      </c>
      <c r="B34" s="156" t="s">
        <v>171</v>
      </c>
      <c r="C34" s="156" t="s">
        <v>165</v>
      </c>
      <c r="D34" s="156">
        <v>4.25</v>
      </c>
      <c r="E34" s="156">
        <v>-878.48890873176504</v>
      </c>
      <c r="F34" s="156">
        <v>17.2168563726628</v>
      </c>
      <c r="G34" s="156">
        <v>31.074331064610401</v>
      </c>
      <c r="H34" s="156">
        <v>0.48302194881150901</v>
      </c>
      <c r="I34" s="156">
        <v>21.859927250233401</v>
      </c>
      <c r="J34" s="156">
        <v>50.432719961558</v>
      </c>
    </row>
    <row r="35" spans="1:10">
      <c r="A35" s="156" t="s">
        <v>163</v>
      </c>
      <c r="B35" s="156" t="s">
        <v>171</v>
      </c>
      <c r="C35" s="156" t="s">
        <v>166</v>
      </c>
      <c r="D35" s="156">
        <v>0</v>
      </c>
      <c r="E35" s="156">
        <v>-1404.24372401458</v>
      </c>
      <c r="F35" s="156">
        <v>-29.740432359167801</v>
      </c>
      <c r="G35" s="156">
        <v>-25.255752143282901</v>
      </c>
      <c r="H35" s="156">
        <v>-0.58984465257266805</v>
      </c>
      <c r="I35" s="156">
        <v>-85.477019358718906</v>
      </c>
      <c r="J35" s="156">
        <v>-80.4096158294888</v>
      </c>
    </row>
    <row r="36" spans="1:10">
      <c r="A36" s="156" t="s">
        <v>163</v>
      </c>
      <c r="B36" s="156" t="s">
        <v>171</v>
      </c>
      <c r="C36" s="156" t="s">
        <v>166</v>
      </c>
      <c r="D36" s="156">
        <v>2.125</v>
      </c>
      <c r="E36" s="156">
        <v>-1392.7821994895801</v>
      </c>
      <c r="F36" s="156">
        <v>-29.740432359167801</v>
      </c>
      <c r="G36" s="156">
        <v>-25.255752143282901</v>
      </c>
      <c r="H36" s="156">
        <v>-0.58984465257266805</v>
      </c>
      <c r="I36" s="156">
        <v>-31.8085460542428</v>
      </c>
      <c r="J36" s="156">
        <v>-17.6873061996159</v>
      </c>
    </row>
    <row r="37" spans="1:10">
      <c r="A37" s="156" t="s">
        <v>163</v>
      </c>
      <c r="B37" s="156" t="s">
        <v>171</v>
      </c>
      <c r="C37" s="156" t="s">
        <v>166</v>
      </c>
      <c r="D37" s="156">
        <v>4.25</v>
      </c>
      <c r="E37" s="156">
        <v>-1381.3206749645799</v>
      </c>
      <c r="F37" s="156">
        <v>-29.740432359167801</v>
      </c>
      <c r="G37" s="156">
        <v>-25.255752143282901</v>
      </c>
      <c r="H37" s="156">
        <v>-0.58984465257266805</v>
      </c>
      <c r="I37" s="156">
        <v>-33.224521503250003</v>
      </c>
      <c r="J37" s="156">
        <v>-5.6234472347465196</v>
      </c>
    </row>
    <row r="38" spans="1:10">
      <c r="A38" s="156" t="s">
        <v>163</v>
      </c>
      <c r="B38" s="156" t="s">
        <v>172</v>
      </c>
      <c r="C38" s="156" t="s">
        <v>165</v>
      </c>
      <c r="D38" s="156">
        <v>0</v>
      </c>
      <c r="E38" s="156">
        <v>-145.64019312213699</v>
      </c>
      <c r="F38" s="156">
        <v>1.7389069875518799</v>
      </c>
      <c r="G38" s="156">
        <v>5.5340456313214901</v>
      </c>
      <c r="H38" s="156">
        <v>5.1593557160422403E-2</v>
      </c>
      <c r="I38" s="156">
        <v>18.2321474319379</v>
      </c>
      <c r="J38" s="156">
        <v>5.2943082337937701</v>
      </c>
    </row>
    <row r="39" spans="1:10">
      <c r="A39" s="156" t="s">
        <v>163</v>
      </c>
      <c r="B39" s="156" t="s">
        <v>172</v>
      </c>
      <c r="C39" s="156" t="s">
        <v>165</v>
      </c>
      <c r="D39" s="156">
        <v>2.125</v>
      </c>
      <c r="E39" s="156">
        <v>-141.857890028887</v>
      </c>
      <c r="F39" s="156">
        <v>1.7389069875518799</v>
      </c>
      <c r="G39" s="156">
        <v>5.5340456313214901</v>
      </c>
      <c r="H39" s="156">
        <v>5.1593557160422403E-2</v>
      </c>
      <c r="I39" s="156">
        <v>6.47230046537973</v>
      </c>
      <c r="J39" s="156">
        <v>1.6844515602295</v>
      </c>
    </row>
    <row r="40" spans="1:10">
      <c r="A40" s="156" t="s">
        <v>163</v>
      </c>
      <c r="B40" s="156" t="s">
        <v>172</v>
      </c>
      <c r="C40" s="156" t="s">
        <v>165</v>
      </c>
      <c r="D40" s="156">
        <v>4.25</v>
      </c>
      <c r="E40" s="156">
        <v>-138.07558693563701</v>
      </c>
      <c r="F40" s="156">
        <v>1.7389069875518799</v>
      </c>
      <c r="G40" s="156">
        <v>5.5340456313214901</v>
      </c>
      <c r="H40" s="156">
        <v>5.1593557160422403E-2</v>
      </c>
      <c r="I40" s="156">
        <v>9.1240296253854503</v>
      </c>
      <c r="J40" s="156">
        <v>5.5484461318138996</v>
      </c>
    </row>
    <row r="41" spans="1:10">
      <c r="A41" s="156" t="s">
        <v>163</v>
      </c>
      <c r="B41" s="156" t="s">
        <v>172</v>
      </c>
      <c r="C41" s="156" t="s">
        <v>166</v>
      </c>
      <c r="D41" s="156">
        <v>0</v>
      </c>
      <c r="E41" s="156">
        <v>-316.080950247879</v>
      </c>
      <c r="F41" s="156">
        <v>-2.7592653014042301</v>
      </c>
      <c r="G41" s="156">
        <v>-6.5605280297072097</v>
      </c>
      <c r="H41" s="156">
        <v>-6.3003728656962299E-2</v>
      </c>
      <c r="I41" s="156">
        <v>-18.848417337461601</v>
      </c>
      <c r="J41" s="156">
        <v>-6.47789502864073</v>
      </c>
    </row>
    <row r="42" spans="1:10">
      <c r="A42" s="156" t="s">
        <v>163</v>
      </c>
      <c r="B42" s="156" t="s">
        <v>172</v>
      </c>
      <c r="C42" s="156" t="s">
        <v>166</v>
      </c>
      <c r="D42" s="156">
        <v>2.125</v>
      </c>
      <c r="E42" s="156">
        <v>-312.29864715462901</v>
      </c>
      <c r="F42" s="156">
        <v>-2.7592653014042301</v>
      </c>
      <c r="G42" s="156">
        <v>-6.5605280297072097</v>
      </c>
      <c r="H42" s="156">
        <v>-6.3003728656962299E-2</v>
      </c>
      <c r="I42" s="156">
        <v>-4.9072952743337304</v>
      </c>
      <c r="J42" s="156">
        <v>-0.62247377464241005</v>
      </c>
    </row>
    <row r="43" spans="1:10">
      <c r="A43" s="156" t="s">
        <v>163</v>
      </c>
      <c r="B43" s="156" t="s">
        <v>172</v>
      </c>
      <c r="C43" s="156" t="s">
        <v>166</v>
      </c>
      <c r="D43" s="156">
        <v>4.25</v>
      </c>
      <c r="E43" s="156">
        <v>-308.51634406137902</v>
      </c>
      <c r="F43" s="156">
        <v>-2.7592653014042301</v>
      </c>
      <c r="G43" s="156">
        <v>-6.5605280297072097</v>
      </c>
      <c r="H43" s="156">
        <v>-6.3003728656962299E-2</v>
      </c>
      <c r="I43" s="156">
        <v>-5.2875465011784497</v>
      </c>
      <c r="J43" s="156">
        <v>-2.0960464633017302</v>
      </c>
    </row>
    <row r="44" spans="1:10">
      <c r="A44" s="156" t="s">
        <v>163</v>
      </c>
      <c r="B44" s="156" t="s">
        <v>173</v>
      </c>
      <c r="C44" s="156" t="s">
        <v>165</v>
      </c>
      <c r="D44" s="156">
        <v>0</v>
      </c>
      <c r="E44" s="156">
        <v>-663.55109333206701</v>
      </c>
      <c r="F44" s="156">
        <v>8.5868871167640197</v>
      </c>
      <c r="G44" s="156">
        <v>18.518150155817999</v>
      </c>
      <c r="H44" s="156">
        <v>0.32716892059608199</v>
      </c>
      <c r="I44" s="156">
        <v>72.059970478063804</v>
      </c>
      <c r="J44" s="156">
        <v>34.863399261133601</v>
      </c>
    </row>
    <row r="45" spans="1:10">
      <c r="A45" s="156" t="s">
        <v>163</v>
      </c>
      <c r="B45" s="156" t="s">
        <v>173</v>
      </c>
      <c r="C45" s="156" t="s">
        <v>165</v>
      </c>
      <c r="D45" s="156">
        <v>2.25</v>
      </c>
      <c r="E45" s="156">
        <v>-652.62893466706703</v>
      </c>
      <c r="F45" s="156">
        <v>8.5868871167640197</v>
      </c>
      <c r="G45" s="156">
        <v>18.518150155817999</v>
      </c>
      <c r="H45" s="156">
        <v>0.32716892059608199</v>
      </c>
      <c r="I45" s="156">
        <v>30.394132627473201</v>
      </c>
      <c r="J45" s="156">
        <v>15.9137463907488</v>
      </c>
    </row>
    <row r="46" spans="1:10">
      <c r="A46" s="156" t="s">
        <v>163</v>
      </c>
      <c r="B46" s="156" t="s">
        <v>173</v>
      </c>
      <c r="C46" s="156" t="s">
        <v>165</v>
      </c>
      <c r="D46" s="156">
        <v>4.5</v>
      </c>
      <c r="E46" s="156">
        <v>-641.70677600206704</v>
      </c>
      <c r="F46" s="156">
        <v>8.5868871167640197</v>
      </c>
      <c r="G46" s="156">
        <v>18.518150155817999</v>
      </c>
      <c r="H46" s="156">
        <v>0.32716892059608199</v>
      </c>
      <c r="I46" s="156">
        <v>62.061782949397603</v>
      </c>
      <c r="J46" s="156">
        <v>43.000107599541302</v>
      </c>
    </row>
    <row r="47" spans="1:10">
      <c r="A47" s="156" t="s">
        <v>163</v>
      </c>
      <c r="B47" s="156" t="s">
        <v>173</v>
      </c>
      <c r="C47" s="156" t="s">
        <v>166</v>
      </c>
      <c r="D47" s="156">
        <v>0</v>
      </c>
      <c r="E47" s="156">
        <v>-1003.89411499329</v>
      </c>
      <c r="F47" s="156">
        <v>-20.1886218052733</v>
      </c>
      <c r="G47" s="156">
        <v>-35.492861617674201</v>
      </c>
      <c r="H47" s="156">
        <v>-0.39952395284810899</v>
      </c>
      <c r="I47" s="156">
        <v>-100.99750448330499</v>
      </c>
      <c r="J47" s="156">
        <v>-50.113304392661703</v>
      </c>
    </row>
    <row r="48" spans="1:10">
      <c r="A48" s="156" t="s">
        <v>163</v>
      </c>
      <c r="B48" s="156" t="s">
        <v>173</v>
      </c>
      <c r="C48" s="156" t="s">
        <v>166</v>
      </c>
      <c r="D48" s="156">
        <v>2.25</v>
      </c>
      <c r="E48" s="156">
        <v>-992.97195632829403</v>
      </c>
      <c r="F48" s="156">
        <v>-20.1886218052733</v>
      </c>
      <c r="G48" s="156">
        <v>-35.492861617674201</v>
      </c>
      <c r="H48" s="156">
        <v>-0.39952395284810899</v>
      </c>
      <c r="I48" s="156">
        <v>-21.138565843537801</v>
      </c>
      <c r="J48" s="156">
        <v>-4.8326943661102897</v>
      </c>
    </row>
    <row r="49" spans="1:10">
      <c r="A49" s="156" t="s">
        <v>163</v>
      </c>
      <c r="B49" s="156" t="s">
        <v>173</v>
      </c>
      <c r="C49" s="156" t="s">
        <v>166</v>
      </c>
      <c r="D49" s="156">
        <v>4.5</v>
      </c>
      <c r="E49" s="156">
        <v>-982.04979766329404</v>
      </c>
      <c r="F49" s="156">
        <v>-20.1886218052733</v>
      </c>
      <c r="G49" s="156">
        <v>-35.492861617674201</v>
      </c>
      <c r="H49" s="156">
        <v>-0.39952395284810899</v>
      </c>
      <c r="I49" s="156">
        <v>-11.271705223117401</v>
      </c>
      <c r="J49" s="156">
        <v>-3.7775927643045302</v>
      </c>
    </row>
    <row r="50" spans="1:10">
      <c r="A50" s="156" t="s">
        <v>163</v>
      </c>
      <c r="B50" s="156" t="s">
        <v>174</v>
      </c>
      <c r="C50" s="156" t="s">
        <v>165</v>
      </c>
      <c r="D50" s="156">
        <v>0</v>
      </c>
      <c r="E50" s="156">
        <v>-806.69083011809505</v>
      </c>
      <c r="F50" s="156">
        <v>26.267624954643399</v>
      </c>
      <c r="G50" s="156">
        <v>51.345242467593401</v>
      </c>
      <c r="H50" s="156">
        <v>0.48302194881150901</v>
      </c>
      <c r="I50" s="156">
        <v>135.300854036066</v>
      </c>
      <c r="J50" s="156">
        <v>64.993045670500294</v>
      </c>
    </row>
    <row r="51" spans="1:10">
      <c r="A51" s="156" t="s">
        <v>163</v>
      </c>
      <c r="B51" s="156" t="s">
        <v>174</v>
      </c>
      <c r="C51" s="156" t="s">
        <v>165</v>
      </c>
      <c r="D51" s="156">
        <v>2.085</v>
      </c>
      <c r="E51" s="156">
        <v>-795.44505193709495</v>
      </c>
      <c r="F51" s="156">
        <v>26.267624954643399</v>
      </c>
      <c r="G51" s="156">
        <v>51.345242467593401</v>
      </c>
      <c r="H51" s="156">
        <v>0.48302194881150901</v>
      </c>
      <c r="I51" s="156">
        <v>28.246023491133499</v>
      </c>
      <c r="J51" s="156">
        <v>10.225047640068899</v>
      </c>
    </row>
    <row r="52" spans="1:10">
      <c r="A52" s="156" t="s">
        <v>163</v>
      </c>
      <c r="B52" s="156" t="s">
        <v>174</v>
      </c>
      <c r="C52" s="156" t="s">
        <v>165</v>
      </c>
      <c r="D52" s="156">
        <v>4.17</v>
      </c>
      <c r="E52" s="156">
        <v>-784.19927375609495</v>
      </c>
      <c r="F52" s="156">
        <v>26.267624954643399</v>
      </c>
      <c r="G52" s="156">
        <v>51.345242467593401</v>
      </c>
      <c r="H52" s="156">
        <v>0.48302194881150901</v>
      </c>
      <c r="I52" s="156">
        <v>54.5460150184201</v>
      </c>
      <c r="J52" s="156">
        <v>14.573555191055901</v>
      </c>
    </row>
    <row r="53" spans="1:10">
      <c r="A53" s="156" t="s">
        <v>163</v>
      </c>
      <c r="B53" s="156" t="s">
        <v>174</v>
      </c>
      <c r="C53" s="156" t="s">
        <v>166</v>
      </c>
      <c r="D53" s="156">
        <v>0</v>
      </c>
      <c r="E53" s="156">
        <v>-1103.0835191162901</v>
      </c>
      <c r="F53" s="156">
        <v>-13.9682267541665</v>
      </c>
      <c r="G53" s="156">
        <v>-41.1341439117748</v>
      </c>
      <c r="H53" s="156">
        <v>-0.58984465257266905</v>
      </c>
      <c r="I53" s="156">
        <v>-116.983365093681</v>
      </c>
      <c r="J53" s="156">
        <v>-43.6739503738183</v>
      </c>
    </row>
    <row r="54" spans="1:10">
      <c r="A54" s="156" t="s">
        <v>163</v>
      </c>
      <c r="B54" s="156" t="s">
        <v>174</v>
      </c>
      <c r="C54" s="156" t="s">
        <v>166</v>
      </c>
      <c r="D54" s="156">
        <v>2.085</v>
      </c>
      <c r="E54" s="156">
        <v>-1091.83774093529</v>
      </c>
      <c r="F54" s="156">
        <v>-13.9682267541665</v>
      </c>
      <c r="G54" s="156">
        <v>-41.1341439117748</v>
      </c>
      <c r="H54" s="156">
        <v>-0.58984465257266905</v>
      </c>
      <c r="I54" s="156">
        <v>-31.218675037630302</v>
      </c>
      <c r="J54" s="156">
        <v>-14.550197591381201</v>
      </c>
    </row>
    <row r="55" spans="1:10">
      <c r="A55" s="156" t="s">
        <v>163</v>
      </c>
      <c r="B55" s="156" t="s">
        <v>174</v>
      </c>
      <c r="C55" s="156" t="s">
        <v>166</v>
      </c>
      <c r="D55" s="156">
        <v>4.17</v>
      </c>
      <c r="E55" s="156">
        <v>-1080.5919627542901</v>
      </c>
      <c r="F55" s="156">
        <v>-13.9682267541665</v>
      </c>
      <c r="G55" s="156">
        <v>-41.1341439117748</v>
      </c>
      <c r="H55" s="156">
        <v>-0.58984465257266905</v>
      </c>
      <c r="I55" s="156">
        <v>-78.808807053798802</v>
      </c>
      <c r="J55" s="156">
        <v>-44.542950390362499</v>
      </c>
    </row>
    <row r="56" spans="1:10">
      <c r="A56" s="156" t="s">
        <v>163</v>
      </c>
      <c r="B56" s="156" t="s">
        <v>175</v>
      </c>
      <c r="C56" s="156" t="s">
        <v>165</v>
      </c>
      <c r="D56" s="156">
        <v>0</v>
      </c>
      <c r="E56" s="156">
        <v>-1535.8736669892201</v>
      </c>
      <c r="F56" s="156">
        <v>19.8332995721873</v>
      </c>
      <c r="G56" s="156">
        <v>59.640463731440903</v>
      </c>
      <c r="H56" s="156">
        <v>0.48302194881150901</v>
      </c>
      <c r="I56" s="156">
        <v>165.78382469097701</v>
      </c>
      <c r="J56" s="156">
        <v>58.347082814967301</v>
      </c>
    </row>
    <row r="57" spans="1:10">
      <c r="A57" s="156" t="s">
        <v>163</v>
      </c>
      <c r="B57" s="156" t="s">
        <v>175</v>
      </c>
      <c r="C57" s="156" t="s">
        <v>165</v>
      </c>
      <c r="D57" s="156">
        <v>2.125</v>
      </c>
      <c r="E57" s="156">
        <v>-1524.4121424642201</v>
      </c>
      <c r="F57" s="156">
        <v>19.8332995721873</v>
      </c>
      <c r="G57" s="156">
        <v>59.640463731440903</v>
      </c>
      <c r="H57" s="156">
        <v>0.48302194881150901</v>
      </c>
      <c r="I57" s="156">
        <v>41.774386295389398</v>
      </c>
      <c r="J57" s="156">
        <v>16.2013212240694</v>
      </c>
    </row>
    <row r="58" spans="1:10">
      <c r="A58" s="156" t="s">
        <v>163</v>
      </c>
      <c r="B58" s="156" t="s">
        <v>175</v>
      </c>
      <c r="C58" s="156" t="s">
        <v>165</v>
      </c>
      <c r="D58" s="156">
        <v>4.25</v>
      </c>
      <c r="E58" s="156">
        <v>-1512.9506179392199</v>
      </c>
      <c r="F58" s="156">
        <v>19.8332995721873</v>
      </c>
      <c r="G58" s="156">
        <v>59.640463731440903</v>
      </c>
      <c r="H58" s="156">
        <v>0.48302194881150901</v>
      </c>
      <c r="I58" s="156">
        <v>-5.1479093726150298</v>
      </c>
      <c r="J58" s="156">
        <v>30.184002046668901</v>
      </c>
    </row>
    <row r="59" spans="1:10">
      <c r="A59" s="156" t="s">
        <v>163</v>
      </c>
      <c r="B59" s="156" t="s">
        <v>175</v>
      </c>
      <c r="C59" s="156" t="s">
        <v>166</v>
      </c>
      <c r="D59" s="156">
        <v>0</v>
      </c>
      <c r="E59" s="156">
        <v>-2155.3676021830302</v>
      </c>
      <c r="F59" s="156">
        <v>-19.886945725575099</v>
      </c>
      <c r="G59" s="156">
        <v>-24.393765754143999</v>
      </c>
      <c r="H59" s="156">
        <v>-0.58984465257266805</v>
      </c>
      <c r="I59" s="156">
        <v>-108.821413827727</v>
      </c>
      <c r="J59" s="156">
        <v>-54.4797189975734</v>
      </c>
    </row>
    <row r="60" spans="1:10">
      <c r="A60" s="156" t="s">
        <v>163</v>
      </c>
      <c r="B60" s="156" t="s">
        <v>175</v>
      </c>
      <c r="C60" s="156" t="s">
        <v>166</v>
      </c>
      <c r="D60" s="156">
        <v>2.125</v>
      </c>
      <c r="E60" s="156">
        <v>-2143.90607765803</v>
      </c>
      <c r="F60" s="156">
        <v>-19.886945725575099</v>
      </c>
      <c r="G60" s="156">
        <v>-24.393765754143999</v>
      </c>
      <c r="H60" s="156">
        <v>-0.58984465257266805</v>
      </c>
      <c r="I60" s="156">
        <v>-56.984661600171101</v>
      </c>
      <c r="J60" s="156">
        <v>-12.2199593307264</v>
      </c>
    </row>
    <row r="61" spans="1:10">
      <c r="A61" s="156" t="s">
        <v>163</v>
      </c>
      <c r="B61" s="156" t="s">
        <v>175</v>
      </c>
      <c r="C61" s="156" t="s">
        <v>166</v>
      </c>
      <c r="D61" s="156">
        <v>4.25</v>
      </c>
      <c r="E61" s="156">
        <v>-2132.4445531330298</v>
      </c>
      <c r="F61" s="156">
        <v>-19.886945725575099</v>
      </c>
      <c r="G61" s="156">
        <v>-24.393765754143999</v>
      </c>
      <c r="H61" s="156">
        <v>-0.58984465257266805</v>
      </c>
      <c r="I61" s="156">
        <v>-92.572989802212504</v>
      </c>
      <c r="J61" s="156">
        <v>-25.944440366828498</v>
      </c>
    </row>
    <row r="62" spans="1:10">
      <c r="A62" s="156" t="s">
        <v>163</v>
      </c>
      <c r="B62" s="156" t="s">
        <v>176</v>
      </c>
      <c r="C62" s="156" t="s">
        <v>165</v>
      </c>
      <c r="D62" s="156">
        <v>0</v>
      </c>
      <c r="E62" s="156">
        <v>-1789.99635356974</v>
      </c>
      <c r="F62" s="156">
        <v>20.477913971936498</v>
      </c>
      <c r="G62" s="156">
        <v>60.598021478206803</v>
      </c>
      <c r="H62" s="156">
        <v>0.48302194881150901</v>
      </c>
      <c r="I62" s="156">
        <v>162.824383734988</v>
      </c>
      <c r="J62" s="156">
        <v>59.303002993961996</v>
      </c>
    </row>
    <row r="63" spans="1:10">
      <c r="A63" s="156" t="s">
        <v>163</v>
      </c>
      <c r="B63" s="156" t="s">
        <v>176</v>
      </c>
      <c r="C63" s="156" t="s">
        <v>165</v>
      </c>
      <c r="D63" s="156">
        <v>2.25</v>
      </c>
      <c r="E63" s="156">
        <v>-1777.86062171974</v>
      </c>
      <c r="F63" s="156">
        <v>20.477913971936498</v>
      </c>
      <c r="G63" s="156">
        <v>60.598021478206803</v>
      </c>
      <c r="H63" s="156">
        <v>0.48302194881150901</v>
      </c>
      <c r="I63" s="156">
        <v>31.651748568787301</v>
      </c>
      <c r="J63" s="156">
        <v>13.2276965571047</v>
      </c>
    </row>
    <row r="64" spans="1:10">
      <c r="A64" s="156" t="s">
        <v>163</v>
      </c>
      <c r="B64" s="156" t="s">
        <v>176</v>
      </c>
      <c r="C64" s="156" t="s">
        <v>165</v>
      </c>
      <c r="D64" s="156">
        <v>4.5</v>
      </c>
      <c r="E64" s="156">
        <v>-1765.7248898697401</v>
      </c>
      <c r="F64" s="156">
        <v>20.477913971936498</v>
      </c>
      <c r="G64" s="156">
        <v>60.598021478206803</v>
      </c>
      <c r="H64" s="156">
        <v>0.48302194881150901</v>
      </c>
      <c r="I64" s="156">
        <v>14.4560687115049</v>
      </c>
      <c r="J64" s="156">
        <v>31.485320828510599</v>
      </c>
    </row>
    <row r="65" spans="1:10">
      <c r="A65" s="156" t="s">
        <v>163</v>
      </c>
      <c r="B65" s="156" t="s">
        <v>176</v>
      </c>
      <c r="C65" s="156" t="s">
        <v>166</v>
      </c>
      <c r="D65" s="156">
        <v>0</v>
      </c>
      <c r="E65" s="156">
        <v>-2467.5105539821102</v>
      </c>
      <c r="F65" s="156">
        <v>-18.718189338727601</v>
      </c>
      <c r="G65" s="156">
        <v>-28.078532444540802</v>
      </c>
      <c r="H65" s="156">
        <v>-0.58984465257266905</v>
      </c>
      <c r="I65" s="156">
        <v>-111.89732728892901</v>
      </c>
      <c r="J65" s="156">
        <v>-52.746531195763602</v>
      </c>
    </row>
    <row r="66" spans="1:10">
      <c r="A66" s="156" t="s">
        <v>163</v>
      </c>
      <c r="B66" s="156" t="s">
        <v>176</v>
      </c>
      <c r="C66" s="156" t="s">
        <v>166</v>
      </c>
      <c r="D66" s="156">
        <v>2.25</v>
      </c>
      <c r="E66" s="156">
        <v>-2455.3748221321098</v>
      </c>
      <c r="F66" s="156">
        <v>-18.718189338727601</v>
      </c>
      <c r="G66" s="156">
        <v>-28.078532444540802</v>
      </c>
      <c r="H66" s="156">
        <v>-0.58984465257266905</v>
      </c>
      <c r="I66" s="156">
        <v>-49.0500926088095</v>
      </c>
      <c r="J66" s="156">
        <v>-10.6306051836265</v>
      </c>
    </row>
    <row r="67" spans="1:10">
      <c r="A67" s="156" t="s">
        <v>163</v>
      </c>
      <c r="B67" s="156" t="s">
        <v>176</v>
      </c>
      <c r="C67" s="156" t="s">
        <v>166</v>
      </c>
      <c r="D67" s="156">
        <v>4.5</v>
      </c>
      <c r="E67" s="156">
        <v>-2443.2390902821098</v>
      </c>
      <c r="F67" s="156">
        <v>-18.718189338727601</v>
      </c>
      <c r="G67" s="156">
        <v>-28.078532444540802</v>
      </c>
      <c r="H67" s="156">
        <v>-0.58984465257266905</v>
      </c>
      <c r="I67" s="156">
        <v>-113.060500863025</v>
      </c>
      <c r="J67" s="156">
        <v>-32.847609879752497</v>
      </c>
    </row>
    <row r="68" spans="1:10">
      <c r="A68" s="156" t="s">
        <v>163</v>
      </c>
      <c r="B68" s="156" t="s">
        <v>177</v>
      </c>
      <c r="C68" s="156" t="s">
        <v>165</v>
      </c>
      <c r="D68" s="156">
        <v>0</v>
      </c>
      <c r="E68" s="156">
        <v>-1207.7181014937</v>
      </c>
      <c r="F68" s="156">
        <v>11.483288496286001</v>
      </c>
      <c r="G68" s="156">
        <v>29.3141714774547</v>
      </c>
      <c r="H68" s="156">
        <v>0.48302194881150901</v>
      </c>
      <c r="I68" s="156">
        <v>125.627396256164</v>
      </c>
      <c r="J68" s="156">
        <v>44.629801530218799</v>
      </c>
    </row>
    <row r="69" spans="1:10">
      <c r="A69" s="156" t="s">
        <v>163</v>
      </c>
      <c r="B69" s="156" t="s">
        <v>177</v>
      </c>
      <c r="C69" s="156" t="s">
        <v>165</v>
      </c>
      <c r="D69" s="156">
        <v>2.125</v>
      </c>
      <c r="E69" s="156">
        <v>-1196.2565769687001</v>
      </c>
      <c r="F69" s="156">
        <v>11.483288496286001</v>
      </c>
      <c r="G69" s="156">
        <v>29.3141714774547</v>
      </c>
      <c r="H69" s="156">
        <v>0.48302194881150901</v>
      </c>
      <c r="I69" s="156">
        <v>63.334781866572399</v>
      </c>
      <c r="J69" s="156">
        <v>20.227813475611001</v>
      </c>
    </row>
    <row r="70" spans="1:10">
      <c r="A70" s="156" t="s">
        <v>163</v>
      </c>
      <c r="B70" s="156" t="s">
        <v>177</v>
      </c>
      <c r="C70" s="156" t="s">
        <v>165</v>
      </c>
      <c r="D70" s="156">
        <v>4.25</v>
      </c>
      <c r="E70" s="156">
        <v>-1184.7950524436999</v>
      </c>
      <c r="F70" s="156">
        <v>11.483288496286001</v>
      </c>
      <c r="G70" s="156">
        <v>29.3141714774547</v>
      </c>
      <c r="H70" s="156">
        <v>0.48302194881150901</v>
      </c>
      <c r="I70" s="156">
        <v>49.257123169789402</v>
      </c>
      <c r="J70" s="156">
        <v>41.739929464613503</v>
      </c>
    </row>
    <row r="71" spans="1:10">
      <c r="A71" s="156" t="s">
        <v>163</v>
      </c>
      <c r="B71" s="156" t="s">
        <v>177</v>
      </c>
      <c r="C71" s="156" t="s">
        <v>166</v>
      </c>
      <c r="D71" s="156">
        <v>0</v>
      </c>
      <c r="E71" s="156">
        <v>-1584.3093925805799</v>
      </c>
      <c r="F71" s="156">
        <v>-22.9902934270835</v>
      </c>
      <c r="G71" s="156">
        <v>-43.979130150882199</v>
      </c>
      <c r="H71" s="156">
        <v>-0.58984465257266805</v>
      </c>
      <c r="I71" s="156">
        <v>-139.834078738399</v>
      </c>
      <c r="J71" s="156">
        <v>-58.146651166178103</v>
      </c>
    </row>
    <row r="72" spans="1:10">
      <c r="A72" s="156" t="s">
        <v>163</v>
      </c>
      <c r="B72" s="156" t="s">
        <v>177</v>
      </c>
      <c r="C72" s="156" t="s">
        <v>166</v>
      </c>
      <c r="D72" s="156">
        <v>2.125</v>
      </c>
      <c r="E72" s="156">
        <v>-1572.84786805558</v>
      </c>
      <c r="F72" s="156">
        <v>-22.9902934270835</v>
      </c>
      <c r="G72" s="156">
        <v>-43.979130150882199</v>
      </c>
      <c r="H72" s="156">
        <v>-0.58984465257266805</v>
      </c>
      <c r="I72" s="156">
        <v>-46.378427167774298</v>
      </c>
      <c r="J72" s="156">
        <v>-9.2922776336256092</v>
      </c>
    </row>
    <row r="73" spans="1:10">
      <c r="A73" s="156" t="s">
        <v>163</v>
      </c>
      <c r="B73" s="156" t="s">
        <v>177</v>
      </c>
      <c r="C73" s="156" t="s">
        <v>166</v>
      </c>
      <c r="D73" s="156">
        <v>4.25</v>
      </c>
      <c r="E73" s="156">
        <v>-1561.38634353058</v>
      </c>
      <c r="F73" s="156">
        <v>-22.9902934270835</v>
      </c>
      <c r="G73" s="156">
        <v>-43.979130150882199</v>
      </c>
      <c r="H73" s="156">
        <v>-0.58984465257266805</v>
      </c>
      <c r="I73" s="156">
        <v>1.04216747698115</v>
      </c>
      <c r="J73" s="156">
        <v>-4.1741745789967704</v>
      </c>
    </row>
    <row r="74" spans="1:10">
      <c r="A74" s="156" t="s">
        <v>163</v>
      </c>
      <c r="B74" s="156" t="s">
        <v>178</v>
      </c>
      <c r="C74" s="156" t="s">
        <v>165</v>
      </c>
      <c r="D74" s="156">
        <v>0</v>
      </c>
      <c r="E74" s="156">
        <v>-582.701991357059</v>
      </c>
      <c r="F74" s="156">
        <v>10.833624762333001</v>
      </c>
      <c r="G74" s="156">
        <v>30.058205985439798</v>
      </c>
      <c r="H74" s="156">
        <v>0.48302194881150901</v>
      </c>
      <c r="I74" s="156">
        <v>126.723607095151</v>
      </c>
      <c r="J74" s="156">
        <v>41.071004406956298</v>
      </c>
    </row>
    <row r="75" spans="1:10">
      <c r="A75" s="156" t="s">
        <v>163</v>
      </c>
      <c r="B75" s="156" t="s">
        <v>178</v>
      </c>
      <c r="C75" s="156" t="s">
        <v>165</v>
      </c>
      <c r="D75" s="156">
        <v>2.125</v>
      </c>
      <c r="E75" s="156">
        <v>-571.24046683205904</v>
      </c>
      <c r="F75" s="156">
        <v>10.833624762333001</v>
      </c>
      <c r="G75" s="156">
        <v>30.058205985439798</v>
      </c>
      <c r="H75" s="156">
        <v>0.48302194881150901</v>
      </c>
      <c r="I75" s="156">
        <v>62.849919376091101</v>
      </c>
      <c r="J75" s="156">
        <v>18.049551786998698</v>
      </c>
    </row>
    <row r="76" spans="1:10">
      <c r="A76" s="156" t="s">
        <v>163</v>
      </c>
      <c r="B76" s="156" t="s">
        <v>178</v>
      </c>
      <c r="C76" s="156" t="s">
        <v>165</v>
      </c>
      <c r="D76" s="156">
        <v>4.25</v>
      </c>
      <c r="E76" s="156">
        <v>-559.77894230705897</v>
      </c>
      <c r="F76" s="156">
        <v>10.833624762333001</v>
      </c>
      <c r="G76" s="156">
        <v>30.058205985439798</v>
      </c>
      <c r="H76" s="156">
        <v>0.48302194881150901</v>
      </c>
      <c r="I76" s="156">
        <v>43.859347751520403</v>
      </c>
      <c r="J76" s="156">
        <v>30.885886297247399</v>
      </c>
    </row>
    <row r="77" spans="1:10">
      <c r="A77" s="156" t="s">
        <v>163</v>
      </c>
      <c r="B77" s="156" t="s">
        <v>178</v>
      </c>
      <c r="C77" s="156" t="s">
        <v>166</v>
      </c>
      <c r="D77" s="156">
        <v>0</v>
      </c>
      <c r="E77" s="156">
        <v>-835.42734693654097</v>
      </c>
      <c r="F77" s="156">
        <v>-18.509216002397501</v>
      </c>
      <c r="G77" s="156">
        <v>-41.445411255431402</v>
      </c>
      <c r="H77" s="156">
        <v>-0.58984465257266805</v>
      </c>
      <c r="I77" s="156">
        <v>-136.10106624189399</v>
      </c>
      <c r="J77" s="156">
        <v>-49.683212364488597</v>
      </c>
    </row>
    <row r="78" spans="1:10">
      <c r="A78" s="156" t="s">
        <v>163</v>
      </c>
      <c r="B78" s="156" t="s">
        <v>178</v>
      </c>
      <c r="C78" s="156" t="s">
        <v>166</v>
      </c>
      <c r="D78" s="156">
        <v>2.125</v>
      </c>
      <c r="E78" s="156">
        <v>-823.96582241154101</v>
      </c>
      <c r="F78" s="156">
        <v>-18.509216002397501</v>
      </c>
      <c r="G78" s="156">
        <v>-41.445411255431402</v>
      </c>
      <c r="H78" s="156">
        <v>-0.58984465257266805</v>
      </c>
      <c r="I78" s="156">
        <v>-48.029567324102302</v>
      </c>
      <c r="J78" s="156">
        <v>-10.351128359394</v>
      </c>
    </row>
    <row r="79" spans="1:10">
      <c r="A79" s="156" t="s">
        <v>163</v>
      </c>
      <c r="B79" s="156" t="s">
        <v>178</v>
      </c>
      <c r="C79" s="156" t="s">
        <v>166</v>
      </c>
      <c r="D79" s="156">
        <v>4.25</v>
      </c>
      <c r="E79" s="156">
        <v>-812.50429788654105</v>
      </c>
      <c r="F79" s="156">
        <v>-18.509216002397501</v>
      </c>
      <c r="G79" s="156">
        <v>-41.445411255431402</v>
      </c>
      <c r="H79" s="156">
        <v>-0.58984465257266805</v>
      </c>
      <c r="I79" s="156">
        <v>-1.0237683429684901</v>
      </c>
      <c r="J79" s="156">
        <v>-4.9719008329588998</v>
      </c>
    </row>
    <row r="80" spans="1:10">
      <c r="A80" s="156" t="s">
        <v>163</v>
      </c>
      <c r="B80" s="156" t="s">
        <v>179</v>
      </c>
      <c r="C80" s="156" t="s">
        <v>165</v>
      </c>
      <c r="D80" s="156">
        <v>0</v>
      </c>
      <c r="E80" s="156">
        <v>-1147.6219243898499</v>
      </c>
      <c r="F80" s="156">
        <v>17.89017344698</v>
      </c>
      <c r="G80" s="156">
        <v>28.883435842432799</v>
      </c>
      <c r="H80" s="156">
        <v>0.48302194881150901</v>
      </c>
      <c r="I80" s="156">
        <v>122.358876321257</v>
      </c>
      <c r="J80" s="156">
        <v>51.535395652848401</v>
      </c>
    </row>
    <row r="81" spans="1:10">
      <c r="A81" s="156" t="s">
        <v>163</v>
      </c>
      <c r="B81" s="156" t="s">
        <v>179</v>
      </c>
      <c r="C81" s="156" t="s">
        <v>165</v>
      </c>
      <c r="D81" s="156">
        <v>2.125</v>
      </c>
      <c r="E81" s="156">
        <v>-1136.16039986485</v>
      </c>
      <c r="F81" s="156">
        <v>17.89017344698</v>
      </c>
      <c r="G81" s="156">
        <v>28.883435842432799</v>
      </c>
      <c r="H81" s="156">
        <v>0.48302194881150901</v>
      </c>
      <c r="I81" s="156">
        <v>60.981575156086897</v>
      </c>
      <c r="J81" s="156">
        <v>13.5187770780159</v>
      </c>
    </row>
    <row r="82" spans="1:10">
      <c r="A82" s="156" t="s">
        <v>163</v>
      </c>
      <c r="B82" s="156" t="s">
        <v>179</v>
      </c>
      <c r="C82" s="156" t="s">
        <v>165</v>
      </c>
      <c r="D82" s="156">
        <v>4.25</v>
      </c>
      <c r="E82" s="156">
        <v>-1124.69887533985</v>
      </c>
      <c r="F82" s="156">
        <v>17.89017344698</v>
      </c>
      <c r="G82" s="156">
        <v>28.883435842432799</v>
      </c>
      <c r="H82" s="156">
        <v>0.48302194881150901</v>
      </c>
      <c r="I82" s="156">
        <v>77.130151867875298</v>
      </c>
      <c r="J82" s="156">
        <v>22.947369833737</v>
      </c>
    </row>
    <row r="83" spans="1:10">
      <c r="A83" s="156" t="s">
        <v>163</v>
      </c>
      <c r="B83" s="156" t="s">
        <v>179</v>
      </c>
      <c r="C83" s="156" t="s">
        <v>166</v>
      </c>
      <c r="D83" s="156">
        <v>0</v>
      </c>
      <c r="E83" s="156">
        <v>-1663.6216698820599</v>
      </c>
      <c r="F83" s="156">
        <v>-16.3287171082303</v>
      </c>
      <c r="G83" s="156">
        <v>-51.244170405513003</v>
      </c>
      <c r="H83" s="156">
        <v>-0.58984465257266805</v>
      </c>
      <c r="I83" s="156">
        <v>-148.38100991383601</v>
      </c>
      <c r="J83" s="156">
        <v>-46.449677876241502</v>
      </c>
    </row>
    <row r="84" spans="1:10">
      <c r="A84" s="156" t="s">
        <v>163</v>
      </c>
      <c r="B84" s="156" t="s">
        <v>179</v>
      </c>
      <c r="C84" s="156" t="s">
        <v>166</v>
      </c>
      <c r="D84" s="156">
        <v>2.125</v>
      </c>
      <c r="E84" s="156">
        <v>-1652.1601453570599</v>
      </c>
      <c r="F84" s="156">
        <v>-16.3287171082303</v>
      </c>
      <c r="G84" s="156">
        <v>-51.244170405513003</v>
      </c>
      <c r="H84" s="156">
        <v>-0.58984465257266805</v>
      </c>
      <c r="I84" s="156">
        <v>-39.487147802120802</v>
      </c>
      <c r="J84" s="156">
        <v>-11.7511540212522</v>
      </c>
    </row>
    <row r="85" spans="1:10">
      <c r="A85" s="156" t="s">
        <v>163</v>
      </c>
      <c r="B85" s="156" t="s">
        <v>179</v>
      </c>
      <c r="C85" s="156" t="s">
        <v>166</v>
      </c>
      <c r="D85" s="156">
        <v>4.25</v>
      </c>
      <c r="E85" s="156">
        <v>-1640.69862083206</v>
      </c>
      <c r="F85" s="156">
        <v>-16.3287171082303</v>
      </c>
      <c r="G85" s="156">
        <v>-51.244170405513003</v>
      </c>
      <c r="H85" s="156">
        <v>-0.58984465257266805</v>
      </c>
      <c r="I85" s="156">
        <v>-0.39572600908289202</v>
      </c>
      <c r="J85" s="156">
        <v>-24.497841496816601</v>
      </c>
    </row>
    <row r="86" spans="1:10">
      <c r="A86" s="156" t="s">
        <v>163</v>
      </c>
      <c r="B86" s="156" t="s">
        <v>180</v>
      </c>
      <c r="C86" s="156" t="s">
        <v>165</v>
      </c>
      <c r="D86" s="156">
        <v>0</v>
      </c>
      <c r="E86" s="156">
        <v>-1142.5095142642799</v>
      </c>
      <c r="F86" s="156">
        <v>18.7069939035093</v>
      </c>
      <c r="G86" s="156">
        <v>28.5472471197136</v>
      </c>
      <c r="H86" s="156">
        <v>0.48302194881150901</v>
      </c>
      <c r="I86" s="156">
        <v>118.990209797312</v>
      </c>
      <c r="J86" s="156">
        <v>52.746685933232698</v>
      </c>
    </row>
    <row r="87" spans="1:10">
      <c r="A87" s="156" t="s">
        <v>163</v>
      </c>
      <c r="B87" s="156" t="s">
        <v>180</v>
      </c>
      <c r="C87" s="156" t="s">
        <v>165</v>
      </c>
      <c r="D87" s="156">
        <v>2.125</v>
      </c>
      <c r="E87" s="156">
        <v>-1131.04798973928</v>
      </c>
      <c r="F87" s="156">
        <v>18.7069939035093</v>
      </c>
      <c r="G87" s="156">
        <v>28.5472471197136</v>
      </c>
      <c r="H87" s="156">
        <v>0.48302194881150901</v>
      </c>
      <c r="I87" s="156">
        <v>58.327309667920701</v>
      </c>
      <c r="J87" s="156">
        <v>12.9943238882753</v>
      </c>
    </row>
    <row r="88" spans="1:10">
      <c r="A88" s="156" t="s">
        <v>163</v>
      </c>
      <c r="B88" s="156" t="s">
        <v>180</v>
      </c>
      <c r="C88" s="156" t="s">
        <v>165</v>
      </c>
      <c r="D88" s="156">
        <v>4.25</v>
      </c>
      <c r="E88" s="156">
        <v>-1119.58646521428</v>
      </c>
      <c r="F88" s="156">
        <v>18.7069939035093</v>
      </c>
      <c r="G88" s="156">
        <v>28.5472471197136</v>
      </c>
      <c r="H88" s="156">
        <v>0.48302194881150901</v>
      </c>
      <c r="I88" s="156">
        <v>76.157934185428203</v>
      </c>
      <c r="J88" s="156">
        <v>20.873035450793299</v>
      </c>
    </row>
    <row r="89" spans="1:10">
      <c r="A89" s="156" t="s">
        <v>163</v>
      </c>
      <c r="B89" s="156" t="s">
        <v>180</v>
      </c>
      <c r="C89" s="156" t="s">
        <v>166</v>
      </c>
      <c r="D89" s="156">
        <v>0</v>
      </c>
      <c r="E89" s="156">
        <v>-1637.31895854193</v>
      </c>
      <c r="F89" s="156">
        <v>-15.579066076637501</v>
      </c>
      <c r="G89" s="156">
        <v>-50.124957621024997</v>
      </c>
      <c r="H89" s="156">
        <v>-0.58984465257266805</v>
      </c>
      <c r="I89" s="156">
        <v>-144.379060299976</v>
      </c>
      <c r="J89" s="156">
        <v>-45.337995374916098</v>
      </c>
    </row>
    <row r="90" spans="1:10">
      <c r="A90" s="156" t="s">
        <v>163</v>
      </c>
      <c r="B90" s="156" t="s">
        <v>180</v>
      </c>
      <c r="C90" s="156" t="s">
        <v>166</v>
      </c>
      <c r="D90" s="156">
        <v>2.125</v>
      </c>
      <c r="E90" s="156">
        <v>-1625.85743401693</v>
      </c>
      <c r="F90" s="156">
        <v>-15.579066076637501</v>
      </c>
      <c r="G90" s="156">
        <v>-50.124957621024997</v>
      </c>
      <c r="H90" s="156">
        <v>-0.58984465257266805</v>
      </c>
      <c r="I90" s="156">
        <v>-37.863525355297597</v>
      </c>
      <c r="J90" s="156">
        <v>-12.232479962061401</v>
      </c>
    </row>
    <row r="91" spans="1:10">
      <c r="A91" s="156" t="s">
        <v>163</v>
      </c>
      <c r="B91" s="156" t="s">
        <v>180</v>
      </c>
      <c r="C91" s="156" t="s">
        <v>166</v>
      </c>
      <c r="D91" s="156">
        <v>4.25</v>
      </c>
      <c r="E91" s="156">
        <v>-1614.3959094919301</v>
      </c>
      <c r="F91" s="156">
        <v>-15.579066076637501</v>
      </c>
      <c r="G91" s="156">
        <v>-50.124957621024997</v>
      </c>
      <c r="H91" s="156">
        <v>-0.58984465257266805</v>
      </c>
      <c r="I91" s="156">
        <v>-2.3355904614707699</v>
      </c>
      <c r="J91" s="156">
        <v>-26.758038156682101</v>
      </c>
    </row>
    <row r="92" spans="1:10">
      <c r="A92" s="156" t="s">
        <v>163</v>
      </c>
      <c r="B92" s="156" t="s">
        <v>181</v>
      </c>
      <c r="C92" s="156" t="s">
        <v>165</v>
      </c>
      <c r="D92" s="156">
        <v>0</v>
      </c>
      <c r="E92" s="156">
        <v>-737.33149443479897</v>
      </c>
      <c r="F92" s="156">
        <v>20.509493067044598</v>
      </c>
      <c r="G92" s="156">
        <v>28.340791463036702</v>
      </c>
      <c r="H92" s="156">
        <v>0.48302194881150901</v>
      </c>
      <c r="I92" s="156">
        <v>116.05212902966301</v>
      </c>
      <c r="J92" s="156">
        <v>55.153308723091499</v>
      </c>
    </row>
    <row r="93" spans="1:10">
      <c r="A93" s="156" t="s">
        <v>163</v>
      </c>
      <c r="B93" s="156" t="s">
        <v>181</v>
      </c>
      <c r="C93" s="156" t="s">
        <v>165</v>
      </c>
      <c r="D93" s="156">
        <v>2.125</v>
      </c>
      <c r="E93" s="156">
        <v>-725.86996990979901</v>
      </c>
      <c r="F93" s="156">
        <v>20.509493067044598</v>
      </c>
      <c r="G93" s="156">
        <v>28.340791463036702</v>
      </c>
      <c r="H93" s="156">
        <v>0.48302194881150901</v>
      </c>
      <c r="I93" s="156">
        <v>55.827947170709699</v>
      </c>
      <c r="J93" s="156">
        <v>11.952326755892299</v>
      </c>
    </row>
    <row r="94" spans="1:10">
      <c r="A94" s="156" t="s">
        <v>163</v>
      </c>
      <c r="B94" s="156" t="s">
        <v>181</v>
      </c>
      <c r="C94" s="156" t="s">
        <v>165</v>
      </c>
      <c r="D94" s="156">
        <v>4.25</v>
      </c>
      <c r="E94" s="156">
        <v>-714.40844538479996</v>
      </c>
      <c r="F94" s="156">
        <v>20.509493067044598</v>
      </c>
      <c r="G94" s="156">
        <v>28.340791463036702</v>
      </c>
      <c r="H94" s="156">
        <v>0.48302194881150901</v>
      </c>
      <c r="I94" s="156">
        <v>55.450341437787998</v>
      </c>
      <c r="J94" s="156">
        <v>3.9318643294894402</v>
      </c>
    </row>
    <row r="95" spans="1:10">
      <c r="A95" s="156" t="s">
        <v>163</v>
      </c>
      <c r="B95" s="156" t="s">
        <v>181</v>
      </c>
      <c r="C95" s="156" t="s">
        <v>166</v>
      </c>
      <c r="D95" s="156">
        <v>0</v>
      </c>
      <c r="E95" s="156">
        <v>-1125.4288904784501</v>
      </c>
      <c r="F95" s="156">
        <v>-9.4566363893602396</v>
      </c>
      <c r="G95" s="156">
        <v>-42.565648574525</v>
      </c>
      <c r="H95" s="156">
        <v>-0.58984465257266805</v>
      </c>
      <c r="I95" s="156">
        <v>-131.084783560424</v>
      </c>
      <c r="J95" s="156">
        <v>-36.258840325291601</v>
      </c>
    </row>
    <row r="96" spans="1:10">
      <c r="A96" s="156" t="s">
        <v>163</v>
      </c>
      <c r="B96" s="156" t="s">
        <v>181</v>
      </c>
      <c r="C96" s="156" t="s">
        <v>166</v>
      </c>
      <c r="D96" s="156">
        <v>2.125</v>
      </c>
      <c r="E96" s="156">
        <v>-1113.9673659534501</v>
      </c>
      <c r="F96" s="156">
        <v>-9.4566363893602396</v>
      </c>
      <c r="G96" s="156">
        <v>-42.565648574525</v>
      </c>
      <c r="H96" s="156">
        <v>-0.58984465257266805</v>
      </c>
      <c r="I96" s="156">
        <v>-40.632780339558501</v>
      </c>
      <c r="J96" s="156">
        <v>-16.1634879979011</v>
      </c>
    </row>
    <row r="97" spans="1:10">
      <c r="A97" s="156" t="s">
        <v>163</v>
      </c>
      <c r="B97" s="156" t="s">
        <v>181</v>
      </c>
      <c r="C97" s="156" t="s">
        <v>166</v>
      </c>
      <c r="D97" s="156">
        <v>4.25</v>
      </c>
      <c r="E97" s="156">
        <v>-1102.5058414284499</v>
      </c>
      <c r="F97" s="156">
        <v>-9.4566363893602396</v>
      </c>
      <c r="G97" s="156">
        <v>-42.565648574525</v>
      </c>
      <c r="H97" s="156">
        <v>-0.58984465257266805</v>
      </c>
      <c r="I97" s="156">
        <v>-4.3962346882433101</v>
      </c>
      <c r="J97" s="156">
        <v>-33.659592143479003</v>
      </c>
    </row>
    <row r="98" spans="1:10">
      <c r="A98" s="156" t="s">
        <v>163</v>
      </c>
      <c r="B98" s="156" t="s">
        <v>182</v>
      </c>
      <c r="C98" s="156" t="s">
        <v>165</v>
      </c>
      <c r="D98" s="156">
        <v>0</v>
      </c>
      <c r="E98" s="156">
        <v>-1792.73928703656</v>
      </c>
      <c r="F98" s="156">
        <v>15.7292280717358</v>
      </c>
      <c r="G98" s="156">
        <v>70.767819337597004</v>
      </c>
      <c r="H98" s="156">
        <v>0.48302194881150901</v>
      </c>
      <c r="I98" s="156">
        <v>167.45671495819499</v>
      </c>
      <c r="J98" s="156">
        <v>50.9262468478274</v>
      </c>
    </row>
    <row r="99" spans="1:10">
      <c r="A99" s="156" t="s">
        <v>163</v>
      </c>
      <c r="B99" s="156" t="s">
        <v>182</v>
      </c>
      <c r="C99" s="156" t="s">
        <v>165</v>
      </c>
      <c r="D99" s="156">
        <v>2.085</v>
      </c>
      <c r="E99" s="156">
        <v>-1781.4935088555601</v>
      </c>
      <c r="F99" s="156">
        <v>15.7292280717358</v>
      </c>
      <c r="G99" s="156">
        <v>70.767819337597004</v>
      </c>
      <c r="H99" s="156">
        <v>0.48302194881150901</v>
      </c>
      <c r="I99" s="156">
        <v>27.501602319008501</v>
      </c>
      <c r="J99" s="156">
        <v>18.806604386495501</v>
      </c>
    </row>
    <row r="100" spans="1:10">
      <c r="A100" s="156" t="s">
        <v>163</v>
      </c>
      <c r="B100" s="156" t="s">
        <v>182</v>
      </c>
      <c r="C100" s="156" t="s">
        <v>165</v>
      </c>
      <c r="D100" s="156">
        <v>4.17</v>
      </c>
      <c r="E100" s="156">
        <v>-1770.24773067456</v>
      </c>
      <c r="F100" s="156">
        <v>15.7292280717358</v>
      </c>
      <c r="G100" s="156">
        <v>70.767819337597004</v>
      </c>
      <c r="H100" s="156">
        <v>0.48302194881150901</v>
      </c>
      <c r="I100" s="156">
        <v>-4.99832044890079</v>
      </c>
      <c r="J100" s="156">
        <v>55.966592710627502</v>
      </c>
    </row>
    <row r="101" spans="1:10">
      <c r="A101" s="156" t="s">
        <v>163</v>
      </c>
      <c r="B101" s="156" t="s">
        <v>182</v>
      </c>
      <c r="C101" s="156" t="s">
        <v>166</v>
      </c>
      <c r="D101" s="156">
        <v>0</v>
      </c>
      <c r="E101" s="156">
        <v>-2433.69002022417</v>
      </c>
      <c r="F101" s="156">
        <v>-28.6144918062177</v>
      </c>
      <c r="G101" s="156">
        <v>-21.7583307708293</v>
      </c>
      <c r="H101" s="156">
        <v>-0.58984465257266905</v>
      </c>
      <c r="I101" s="156">
        <v>-95.730559763258896</v>
      </c>
      <c r="J101" s="156">
        <v>-66.376591841001996</v>
      </c>
    </row>
    <row r="102" spans="1:10">
      <c r="A102" s="156" t="s">
        <v>163</v>
      </c>
      <c r="B102" s="156" t="s">
        <v>182</v>
      </c>
      <c r="C102" s="156" t="s">
        <v>166</v>
      </c>
      <c r="D102" s="156">
        <v>2.085</v>
      </c>
      <c r="E102" s="156">
        <v>-2422.4442420431701</v>
      </c>
      <c r="F102" s="156">
        <v>-28.6144918062177</v>
      </c>
      <c r="G102" s="156">
        <v>-21.7583307708293</v>
      </c>
      <c r="H102" s="156">
        <v>-0.58984465257266905</v>
      </c>
      <c r="I102" s="156">
        <v>-50.821608395923001</v>
      </c>
      <c r="J102" s="156">
        <v>-6.8705571171102999</v>
      </c>
    </row>
    <row r="103" spans="1:10">
      <c r="A103" s="156" t="s">
        <v>163</v>
      </c>
      <c r="B103" s="156" t="s">
        <v>182</v>
      </c>
      <c r="C103" s="156" t="s">
        <v>166</v>
      </c>
      <c r="D103" s="156">
        <v>4.17</v>
      </c>
      <c r="E103" s="156">
        <v>-2411.1984638621698</v>
      </c>
      <c r="F103" s="156">
        <v>-28.6144918062177</v>
      </c>
      <c r="G103" s="156">
        <v>-21.7583307708293</v>
      </c>
      <c r="H103" s="156">
        <v>-0.58984465257266905</v>
      </c>
      <c r="I103" s="156">
        <v>-128.293073532233</v>
      </c>
      <c r="J103" s="156">
        <v>-14.6646342113107</v>
      </c>
    </row>
    <row r="104" spans="1:10">
      <c r="A104" s="156" t="s">
        <v>163</v>
      </c>
      <c r="B104" s="156" t="s">
        <v>183</v>
      </c>
      <c r="C104" s="156" t="s">
        <v>165</v>
      </c>
      <c r="D104" s="156">
        <v>0</v>
      </c>
      <c r="E104" s="156">
        <v>-2789.1026853314202</v>
      </c>
      <c r="F104" s="156">
        <v>35.841089896140502</v>
      </c>
      <c r="G104" s="156">
        <v>60.696246255693197</v>
      </c>
      <c r="H104" s="156">
        <v>0.77666594439370595</v>
      </c>
      <c r="I104" s="156">
        <v>189.18073711666801</v>
      </c>
      <c r="J104" s="156">
        <v>103.998183333841</v>
      </c>
    </row>
    <row r="105" spans="1:10">
      <c r="A105" s="156" t="s">
        <v>163</v>
      </c>
      <c r="B105" s="156" t="s">
        <v>183</v>
      </c>
      <c r="C105" s="156" t="s">
        <v>165</v>
      </c>
      <c r="D105" s="156">
        <v>2.25</v>
      </c>
      <c r="E105" s="156">
        <v>-2773.9330205189199</v>
      </c>
      <c r="F105" s="156">
        <v>35.841089896140502</v>
      </c>
      <c r="G105" s="156">
        <v>60.696246255693197</v>
      </c>
      <c r="H105" s="156">
        <v>0.77666594439370595</v>
      </c>
      <c r="I105" s="156">
        <v>52.614183041358601</v>
      </c>
      <c r="J105" s="156">
        <v>23.3557310675243</v>
      </c>
    </row>
    <row r="106" spans="1:10">
      <c r="A106" s="156" t="s">
        <v>163</v>
      </c>
      <c r="B106" s="156" t="s">
        <v>183</v>
      </c>
      <c r="C106" s="156" t="s">
        <v>165</v>
      </c>
      <c r="D106" s="156">
        <v>4.5</v>
      </c>
      <c r="E106" s="156">
        <v>-2758.76335570642</v>
      </c>
      <c r="F106" s="156">
        <v>35.841089896140502</v>
      </c>
      <c r="G106" s="156">
        <v>60.696246255693197</v>
      </c>
      <c r="H106" s="156">
        <v>0.77666594439370595</v>
      </c>
      <c r="I106" s="156">
        <v>83.131519298279699</v>
      </c>
      <c r="J106" s="156">
        <v>59.220395759808397</v>
      </c>
    </row>
    <row r="107" spans="1:10">
      <c r="A107" s="156" t="s">
        <v>163</v>
      </c>
      <c r="B107" s="156" t="s">
        <v>183</v>
      </c>
      <c r="C107" s="156" t="s">
        <v>166</v>
      </c>
      <c r="D107" s="156">
        <v>0</v>
      </c>
      <c r="E107" s="156">
        <v>-3575.6293676555401</v>
      </c>
      <c r="F107" s="156">
        <v>-34.459534289612002</v>
      </c>
      <c r="G107" s="156">
        <v>-57.566002605059801</v>
      </c>
      <c r="H107" s="156">
        <v>-0.94842947667932898</v>
      </c>
      <c r="I107" s="156">
        <v>-175.915492424489</v>
      </c>
      <c r="J107" s="156">
        <v>-95.8475085434455</v>
      </c>
    </row>
    <row r="108" spans="1:10">
      <c r="A108" s="156" t="s">
        <v>163</v>
      </c>
      <c r="B108" s="156" t="s">
        <v>183</v>
      </c>
      <c r="C108" s="156" t="s">
        <v>166</v>
      </c>
      <c r="D108" s="156">
        <v>2.25</v>
      </c>
      <c r="E108" s="156">
        <v>-3560.4597028430398</v>
      </c>
      <c r="F108" s="156">
        <v>-34.459534289612002</v>
      </c>
      <c r="G108" s="156">
        <v>-57.566002605059801</v>
      </c>
      <c r="H108" s="156">
        <v>-0.94842947667932898</v>
      </c>
      <c r="I108" s="156">
        <v>-46.391986563104901</v>
      </c>
      <c r="J108" s="156">
        <v>-18.313556391818501</v>
      </c>
    </row>
    <row r="109" spans="1:10">
      <c r="A109" s="156" t="s">
        <v>163</v>
      </c>
      <c r="B109" s="156" t="s">
        <v>183</v>
      </c>
      <c r="C109" s="156" t="s">
        <v>166</v>
      </c>
      <c r="D109" s="156">
        <v>4.5</v>
      </c>
      <c r="E109" s="156">
        <v>-3545.29003803054</v>
      </c>
      <c r="F109" s="156">
        <v>-34.459534289612002</v>
      </c>
      <c r="G109" s="156">
        <v>-57.566002605059801</v>
      </c>
      <c r="H109" s="156">
        <v>-0.94842947667932898</v>
      </c>
      <c r="I109" s="156">
        <v>-83.952371033951096</v>
      </c>
      <c r="J109" s="156">
        <v>-57.286721198791902</v>
      </c>
    </row>
    <row r="110" spans="1:10">
      <c r="A110" s="156" t="s">
        <v>163</v>
      </c>
      <c r="B110" s="156" t="s">
        <v>184</v>
      </c>
      <c r="C110" s="156" t="s">
        <v>165</v>
      </c>
      <c r="D110" s="156">
        <v>0</v>
      </c>
      <c r="E110" s="156">
        <v>-2973.39525279092</v>
      </c>
      <c r="F110" s="156">
        <v>34.796997356892597</v>
      </c>
      <c r="G110" s="156">
        <v>54.6889833236499</v>
      </c>
      <c r="H110" s="156">
        <v>0.77666594439370595</v>
      </c>
      <c r="I110" s="156">
        <v>176.73835082706</v>
      </c>
      <c r="J110" s="156">
        <v>102.45988699658</v>
      </c>
    </row>
    <row r="111" spans="1:10">
      <c r="A111" s="156" t="s">
        <v>163</v>
      </c>
      <c r="B111" s="156" t="s">
        <v>184</v>
      </c>
      <c r="C111" s="156" t="s">
        <v>165</v>
      </c>
      <c r="D111" s="156">
        <v>2.25</v>
      </c>
      <c r="E111" s="156">
        <v>-2958.2255879784202</v>
      </c>
      <c r="F111" s="156">
        <v>34.796997356892597</v>
      </c>
      <c r="G111" s="156">
        <v>54.6889833236499</v>
      </c>
      <c r="H111" s="156">
        <v>0.77666594439370595</v>
      </c>
      <c r="I111" s="156">
        <v>53.688138348847602</v>
      </c>
      <c r="J111" s="156">
        <v>24.1666429435715</v>
      </c>
    </row>
    <row r="112" spans="1:10">
      <c r="A112" s="156" t="s">
        <v>163</v>
      </c>
      <c r="B112" s="156" t="s">
        <v>184</v>
      </c>
      <c r="C112" s="156" t="s">
        <v>165</v>
      </c>
      <c r="D112" s="156">
        <v>4.5</v>
      </c>
      <c r="E112" s="156">
        <v>-2943.0559231659199</v>
      </c>
      <c r="F112" s="156">
        <v>34.796997356892597</v>
      </c>
      <c r="G112" s="156">
        <v>54.6889833236499</v>
      </c>
      <c r="H112" s="156">
        <v>0.77666594439370595</v>
      </c>
      <c r="I112" s="156">
        <v>90.393417024780405</v>
      </c>
      <c r="J112" s="156">
        <v>47.6640520008526</v>
      </c>
    </row>
    <row r="113" spans="1:10">
      <c r="A113" s="156" t="s">
        <v>163</v>
      </c>
      <c r="B113" s="156" t="s">
        <v>184</v>
      </c>
      <c r="C113" s="156" t="s">
        <v>166</v>
      </c>
      <c r="D113" s="156">
        <v>0</v>
      </c>
      <c r="E113" s="156">
        <v>-3818.4483679433602</v>
      </c>
      <c r="F113" s="156">
        <v>-30.641359043565298</v>
      </c>
      <c r="G113" s="156">
        <v>-58.993539249351102</v>
      </c>
      <c r="H113" s="156">
        <v>-0.94842947667932898</v>
      </c>
      <c r="I113" s="156">
        <v>-175.07750959730001</v>
      </c>
      <c r="J113" s="156">
        <v>-90.222063695191295</v>
      </c>
    </row>
    <row r="114" spans="1:10">
      <c r="A114" s="156" t="s">
        <v>163</v>
      </c>
      <c r="B114" s="156" t="s">
        <v>184</v>
      </c>
      <c r="C114" s="156" t="s">
        <v>166</v>
      </c>
      <c r="D114" s="156">
        <v>2.25</v>
      </c>
      <c r="E114" s="156">
        <v>-3803.2787031308599</v>
      </c>
      <c r="F114" s="156">
        <v>-30.641359043565298</v>
      </c>
      <c r="G114" s="156">
        <v>-58.993539249351102</v>
      </c>
      <c r="H114" s="156">
        <v>-0.94842947667932898</v>
      </c>
      <c r="I114" s="156">
        <v>-42.342046286259603</v>
      </c>
      <c r="J114" s="156">
        <v>-21.279005847169302</v>
      </c>
    </row>
    <row r="115" spans="1:10">
      <c r="A115" s="156" t="s">
        <v>163</v>
      </c>
      <c r="B115" s="156" t="s">
        <v>184</v>
      </c>
      <c r="C115" s="156" t="s">
        <v>166</v>
      </c>
      <c r="D115" s="156">
        <v>4.5</v>
      </c>
      <c r="E115" s="156">
        <v>-3788.10903831836</v>
      </c>
      <c r="F115" s="156">
        <v>-30.641359043565298</v>
      </c>
      <c r="G115" s="156">
        <v>-58.993539249351102</v>
      </c>
      <c r="H115" s="156">
        <v>-0.94842947667932898</v>
      </c>
      <c r="I115" s="156">
        <v>-69.362074129364601</v>
      </c>
      <c r="J115" s="156">
        <v>-54.126601109436798</v>
      </c>
    </row>
    <row r="116" spans="1:10">
      <c r="A116" s="156" t="s">
        <v>163</v>
      </c>
      <c r="B116" s="156" t="s">
        <v>185</v>
      </c>
      <c r="C116" s="156" t="s">
        <v>165</v>
      </c>
      <c r="D116" s="156">
        <v>0</v>
      </c>
      <c r="E116" s="156">
        <v>-1038.38138302878</v>
      </c>
      <c r="F116" s="156">
        <v>8.9921649926545903</v>
      </c>
      <c r="G116" s="156">
        <v>47.698653185153603</v>
      </c>
      <c r="H116" s="156">
        <v>0.48302194881150901</v>
      </c>
      <c r="I116" s="156">
        <v>152.71386590353799</v>
      </c>
      <c r="J116" s="156">
        <v>39.545244427536801</v>
      </c>
    </row>
    <row r="117" spans="1:10">
      <c r="A117" s="156" t="s">
        <v>163</v>
      </c>
      <c r="B117" s="156" t="s">
        <v>185</v>
      </c>
      <c r="C117" s="156" t="s">
        <v>165</v>
      </c>
      <c r="D117" s="156">
        <v>2.125</v>
      </c>
      <c r="E117" s="156">
        <v>-1026.91985850378</v>
      </c>
      <c r="F117" s="156">
        <v>8.9921649926545903</v>
      </c>
      <c r="G117" s="156">
        <v>47.698653185153603</v>
      </c>
      <c r="H117" s="156">
        <v>0.48302194881150901</v>
      </c>
      <c r="I117" s="156">
        <v>51.354227885086601</v>
      </c>
      <c r="J117" s="156">
        <v>21.485862667047801</v>
      </c>
    </row>
    <row r="118" spans="1:10">
      <c r="A118" s="156" t="s">
        <v>163</v>
      </c>
      <c r="B118" s="156" t="s">
        <v>185</v>
      </c>
      <c r="C118" s="156" t="s">
        <v>165</v>
      </c>
      <c r="D118" s="156">
        <v>4.25</v>
      </c>
      <c r="E118" s="156">
        <v>-1015.45833397878</v>
      </c>
      <c r="F118" s="156">
        <v>8.9921649926545903</v>
      </c>
      <c r="G118" s="156">
        <v>47.698653185153603</v>
      </c>
      <c r="H118" s="156">
        <v>0.48302194881150901</v>
      </c>
      <c r="I118" s="156">
        <v>33.853709821274599</v>
      </c>
      <c r="J118" s="156">
        <v>53.279335765584001</v>
      </c>
    </row>
    <row r="119" spans="1:10">
      <c r="A119" s="156" t="s">
        <v>163</v>
      </c>
      <c r="B119" s="156" t="s">
        <v>185</v>
      </c>
      <c r="C119" s="156" t="s">
        <v>166</v>
      </c>
      <c r="D119" s="156">
        <v>0</v>
      </c>
      <c r="E119" s="156">
        <v>-1399.46300345742</v>
      </c>
      <c r="F119" s="156">
        <v>-26.526158383108299</v>
      </c>
      <c r="G119" s="156">
        <v>-39.216759959839102</v>
      </c>
      <c r="H119" s="156">
        <v>-0.58984465257266805</v>
      </c>
      <c r="I119" s="156">
        <v>-132.81752000804201</v>
      </c>
      <c r="J119" s="156">
        <v>-60.521417427583401</v>
      </c>
    </row>
    <row r="120" spans="1:10">
      <c r="A120" s="156" t="s">
        <v>163</v>
      </c>
      <c r="B120" s="156" t="s">
        <v>185</v>
      </c>
      <c r="C120" s="156" t="s">
        <v>166</v>
      </c>
      <c r="D120" s="156">
        <v>2.125</v>
      </c>
      <c r="E120" s="156">
        <v>-1388.00147893242</v>
      </c>
      <c r="F120" s="156">
        <v>-26.526158383108299</v>
      </c>
      <c r="G120" s="156">
        <v>-39.216759959839102</v>
      </c>
      <c r="H120" s="156">
        <v>-0.58984465257266805</v>
      </c>
      <c r="I120" s="156">
        <v>-49.481905093383602</v>
      </c>
      <c r="J120" s="156">
        <v>-6.8682322547085004</v>
      </c>
    </row>
    <row r="121" spans="1:10">
      <c r="A121" s="156" t="s">
        <v>163</v>
      </c>
      <c r="B121" s="156" t="s">
        <v>185</v>
      </c>
      <c r="C121" s="156" t="s">
        <v>166</v>
      </c>
      <c r="D121" s="156">
        <v>4.25</v>
      </c>
      <c r="E121" s="156">
        <v>-1376.5399544074201</v>
      </c>
      <c r="F121" s="156">
        <v>-26.526158383108299</v>
      </c>
      <c r="G121" s="156">
        <v>-39.216759959839102</v>
      </c>
      <c r="H121" s="156">
        <v>-0.58984465257266805</v>
      </c>
      <c r="I121" s="156">
        <v>-50.005410133364798</v>
      </c>
      <c r="J121" s="156">
        <v>1.3285432087548199</v>
      </c>
    </row>
    <row r="122" spans="1:10">
      <c r="A122" s="156" t="s">
        <v>163</v>
      </c>
      <c r="B122" s="156" t="s">
        <v>186</v>
      </c>
      <c r="C122" s="156" t="s">
        <v>165</v>
      </c>
      <c r="D122" s="156">
        <v>0</v>
      </c>
      <c r="E122" s="156">
        <v>-2998.2507725955402</v>
      </c>
      <c r="F122" s="156">
        <v>30.380080345637101</v>
      </c>
      <c r="G122" s="156">
        <v>96.994393496313293</v>
      </c>
      <c r="H122" s="156">
        <v>0.84752141685855398</v>
      </c>
      <c r="I122" s="156">
        <v>359.40404817399701</v>
      </c>
      <c r="J122" s="156">
        <v>83.692824119624504</v>
      </c>
    </row>
    <row r="123" spans="1:10">
      <c r="A123" s="156" t="s">
        <v>163</v>
      </c>
      <c r="B123" s="156" t="s">
        <v>186</v>
      </c>
      <c r="C123" s="156" t="s">
        <v>165</v>
      </c>
      <c r="D123" s="156">
        <v>2.125</v>
      </c>
      <c r="E123" s="156">
        <v>-2982.2046382605399</v>
      </c>
      <c r="F123" s="156">
        <v>30.380080345637101</v>
      </c>
      <c r="G123" s="156">
        <v>96.994393496313293</v>
      </c>
      <c r="H123" s="156">
        <v>0.84752141685855398</v>
      </c>
      <c r="I123" s="156">
        <v>153.29096199433101</v>
      </c>
      <c r="J123" s="156">
        <v>19.135153385145699</v>
      </c>
    </row>
    <row r="124" spans="1:10">
      <c r="A124" s="156" t="s">
        <v>163</v>
      </c>
      <c r="B124" s="156" t="s">
        <v>186</v>
      </c>
      <c r="C124" s="156" t="s">
        <v>165</v>
      </c>
      <c r="D124" s="156">
        <v>4.25</v>
      </c>
      <c r="E124" s="156">
        <v>-2966.1585039255401</v>
      </c>
      <c r="F124" s="156">
        <v>30.380080345637101</v>
      </c>
      <c r="G124" s="156">
        <v>96.994393496313293</v>
      </c>
      <c r="H124" s="156">
        <v>0.84752141685855398</v>
      </c>
      <c r="I124" s="156">
        <v>81.194213264796005</v>
      </c>
      <c r="J124" s="156">
        <v>38.860125858789203</v>
      </c>
    </row>
    <row r="125" spans="1:10">
      <c r="A125" s="156" t="s">
        <v>163</v>
      </c>
      <c r="B125" s="156" t="s">
        <v>186</v>
      </c>
      <c r="C125" s="156" t="s">
        <v>166</v>
      </c>
      <c r="D125" s="156">
        <v>0</v>
      </c>
      <c r="E125" s="156">
        <v>-3830.24183493398</v>
      </c>
      <c r="F125" s="156">
        <v>-26.213729118603901</v>
      </c>
      <c r="G125" s="156">
        <v>-100.340345541399</v>
      </c>
      <c r="H125" s="156">
        <v>-1.03495498890861</v>
      </c>
      <c r="I125" s="156">
        <v>-345.25225528614999</v>
      </c>
      <c r="J125" s="156">
        <v>-72.548222895277405</v>
      </c>
    </row>
    <row r="126" spans="1:10">
      <c r="A126" s="156" t="s">
        <v>163</v>
      </c>
      <c r="B126" s="156" t="s">
        <v>186</v>
      </c>
      <c r="C126" s="156" t="s">
        <v>166</v>
      </c>
      <c r="D126" s="156">
        <v>2.125</v>
      </c>
      <c r="E126" s="156">
        <v>-3814.1957005989798</v>
      </c>
      <c r="F126" s="156">
        <v>-26.213729118603901</v>
      </c>
      <c r="G126" s="156">
        <v>-100.340345541399</v>
      </c>
      <c r="H126" s="156">
        <v>-1.03495498890861</v>
      </c>
      <c r="I126" s="156">
        <v>-132.02902101067701</v>
      </c>
      <c r="J126" s="156">
        <v>-16.844048518244101</v>
      </c>
    </row>
    <row r="127" spans="1:10">
      <c r="A127" s="156" t="s">
        <v>163</v>
      </c>
      <c r="B127" s="156" t="s">
        <v>186</v>
      </c>
      <c r="C127" s="156" t="s">
        <v>166</v>
      </c>
      <c r="D127" s="156">
        <v>4.25</v>
      </c>
      <c r="E127" s="156">
        <v>-3798.14956626398</v>
      </c>
      <c r="F127" s="156">
        <v>-26.213729118603901</v>
      </c>
      <c r="G127" s="156">
        <v>-100.340345541399</v>
      </c>
      <c r="H127" s="156">
        <v>-1.03495498890861</v>
      </c>
      <c r="I127" s="156">
        <v>-52.8221241853349</v>
      </c>
      <c r="J127" s="156">
        <v>-45.422517349333098</v>
      </c>
    </row>
    <row r="128" spans="1:10">
      <c r="A128" s="156" t="s">
        <v>163</v>
      </c>
      <c r="B128" s="156" t="s">
        <v>187</v>
      </c>
      <c r="C128" s="156" t="s">
        <v>165</v>
      </c>
      <c r="D128" s="156">
        <v>0</v>
      </c>
      <c r="E128" s="156">
        <v>-3752.6721936291401</v>
      </c>
      <c r="F128" s="156">
        <v>22.371965508601001</v>
      </c>
      <c r="G128" s="156">
        <v>104.812711554917</v>
      </c>
      <c r="H128" s="156">
        <v>0.84752141685855398</v>
      </c>
      <c r="I128" s="156">
        <v>362.83841956892502</v>
      </c>
      <c r="J128" s="156">
        <v>71.817323709756494</v>
      </c>
    </row>
    <row r="129" spans="1:10">
      <c r="A129" s="156" t="s">
        <v>163</v>
      </c>
      <c r="B129" s="156" t="s">
        <v>187</v>
      </c>
      <c r="C129" s="156" t="s">
        <v>165</v>
      </c>
      <c r="D129" s="156">
        <v>2.25</v>
      </c>
      <c r="E129" s="156">
        <v>-3735.6821690391398</v>
      </c>
      <c r="F129" s="156">
        <v>22.371965508601001</v>
      </c>
      <c r="G129" s="156">
        <v>104.812711554917</v>
      </c>
      <c r="H129" s="156">
        <v>0.84752141685855398</v>
      </c>
      <c r="I129" s="156">
        <v>127.00981857036</v>
      </c>
      <c r="J129" s="156">
        <v>21.480401315404301</v>
      </c>
    </row>
    <row r="130" spans="1:10">
      <c r="A130" s="156" t="s">
        <v>163</v>
      </c>
      <c r="B130" s="156" t="s">
        <v>187</v>
      </c>
      <c r="C130" s="156" t="s">
        <v>165</v>
      </c>
      <c r="D130" s="156">
        <v>4.5</v>
      </c>
      <c r="E130" s="156">
        <v>-3718.69214444914</v>
      </c>
      <c r="F130" s="156">
        <v>22.371965508601001</v>
      </c>
      <c r="G130" s="156">
        <v>104.812711554917</v>
      </c>
      <c r="H130" s="156">
        <v>0.84752141685855398</v>
      </c>
      <c r="I130" s="156">
        <v>100.757611935019</v>
      </c>
      <c r="J130" s="156">
        <v>54.817305700111</v>
      </c>
    </row>
    <row r="131" spans="1:10">
      <c r="A131" s="156" t="s">
        <v>163</v>
      </c>
      <c r="B131" s="156" t="s">
        <v>187</v>
      </c>
      <c r="C131" s="156" t="s">
        <v>166</v>
      </c>
      <c r="D131" s="156">
        <v>0</v>
      </c>
      <c r="E131" s="156">
        <v>-4863.7957469150897</v>
      </c>
      <c r="F131" s="156">
        <v>-29.3305802170959</v>
      </c>
      <c r="G131" s="156">
        <v>-96.415965578691697</v>
      </c>
      <c r="H131" s="156">
        <v>-1.03495498890861</v>
      </c>
      <c r="I131" s="156">
        <v>-333.11423316909401</v>
      </c>
      <c r="J131" s="156">
        <v>-77.170305276820599</v>
      </c>
    </row>
    <row r="132" spans="1:10">
      <c r="A132" s="156" t="s">
        <v>163</v>
      </c>
      <c r="B132" s="156" t="s">
        <v>187</v>
      </c>
      <c r="C132" s="156" t="s">
        <v>166</v>
      </c>
      <c r="D132" s="156">
        <v>2.25</v>
      </c>
      <c r="E132" s="156">
        <v>-4846.8057223250898</v>
      </c>
      <c r="F132" s="156">
        <v>-29.3305802170959</v>
      </c>
      <c r="G132" s="156">
        <v>-96.415965578691697</v>
      </c>
      <c r="H132" s="156">
        <v>-1.03495498890861</v>
      </c>
      <c r="I132" s="156">
        <v>-116.178310617037</v>
      </c>
      <c r="J132" s="156">
        <v>-11.1764997883548</v>
      </c>
    </row>
    <row r="133" spans="1:10">
      <c r="A133" s="156" t="s">
        <v>163</v>
      </c>
      <c r="B133" s="156" t="s">
        <v>187</v>
      </c>
      <c r="C133" s="156" t="s">
        <v>166</v>
      </c>
      <c r="D133" s="156">
        <v>4.5</v>
      </c>
      <c r="E133" s="156">
        <v>-4829.81569773509</v>
      </c>
      <c r="F133" s="156">
        <v>-29.3305802170959</v>
      </c>
      <c r="G133" s="156">
        <v>-96.415965578691697</v>
      </c>
      <c r="H133" s="156">
        <v>-1.03495498890861</v>
      </c>
      <c r="I133" s="156">
        <v>-108.818782428204</v>
      </c>
      <c r="J133" s="156">
        <v>-28.856521078947999</v>
      </c>
    </row>
    <row r="134" spans="1:10">
      <c r="A134" s="156" t="s">
        <v>163</v>
      </c>
      <c r="B134" s="156" t="s">
        <v>188</v>
      </c>
      <c r="C134" s="156" t="s">
        <v>165</v>
      </c>
      <c r="D134" s="156">
        <v>0</v>
      </c>
      <c r="E134" s="156">
        <v>-2358.1237444382</v>
      </c>
      <c r="F134" s="156">
        <v>27.5434784909082</v>
      </c>
      <c r="G134" s="156">
        <v>37.357186458829197</v>
      </c>
      <c r="H134" s="156">
        <v>0.48302194881150901</v>
      </c>
      <c r="I134" s="156">
        <v>129.33628428980299</v>
      </c>
      <c r="J134" s="156">
        <v>67.055605546888501</v>
      </c>
    </row>
    <row r="135" spans="1:10">
      <c r="A135" s="156" t="s">
        <v>163</v>
      </c>
      <c r="B135" s="156" t="s">
        <v>188</v>
      </c>
      <c r="C135" s="156" t="s">
        <v>165</v>
      </c>
      <c r="D135" s="156">
        <v>2.125</v>
      </c>
      <c r="E135" s="156">
        <v>-2346.6622199131998</v>
      </c>
      <c r="F135" s="156">
        <v>27.5434784909082</v>
      </c>
      <c r="G135" s="156">
        <v>37.357186458829197</v>
      </c>
      <c r="H135" s="156">
        <v>0.48302194881150901</v>
      </c>
      <c r="I135" s="156">
        <v>49.952263064790401</v>
      </c>
      <c r="J135" s="156">
        <v>8.5257137537085104</v>
      </c>
    </row>
    <row r="136" spans="1:10">
      <c r="A136" s="156" t="s">
        <v>163</v>
      </c>
      <c r="B136" s="156" t="s">
        <v>188</v>
      </c>
      <c r="C136" s="156" t="s">
        <v>165</v>
      </c>
      <c r="D136" s="156">
        <v>4.25</v>
      </c>
      <c r="E136" s="156">
        <v>-2335.2006953882001</v>
      </c>
      <c r="F136" s="156">
        <v>27.5434784909082</v>
      </c>
      <c r="G136" s="156">
        <v>37.357186458829197</v>
      </c>
      <c r="H136" s="156">
        <v>0.48302194881150901</v>
      </c>
      <c r="I136" s="156">
        <v>80.048448083755304</v>
      </c>
      <c r="J136" s="156">
        <v>17.164239379810802</v>
      </c>
    </row>
    <row r="137" spans="1:10">
      <c r="A137" s="156" t="s">
        <v>163</v>
      </c>
      <c r="B137" s="156" t="s">
        <v>188</v>
      </c>
      <c r="C137" s="156" t="s">
        <v>166</v>
      </c>
      <c r="D137" s="156">
        <v>0</v>
      </c>
      <c r="E137" s="156">
        <v>-3090.6122197192499</v>
      </c>
      <c r="F137" s="156">
        <v>-14.543823408272999</v>
      </c>
      <c r="G137" s="156">
        <v>-53.072461495741599</v>
      </c>
      <c r="H137" s="156">
        <v>-0.58984465257266805</v>
      </c>
      <c r="I137" s="156">
        <v>-146.56482122512401</v>
      </c>
      <c r="J137" s="156">
        <v>-44.647010105349501</v>
      </c>
    </row>
    <row r="138" spans="1:10">
      <c r="A138" s="156" t="s">
        <v>163</v>
      </c>
      <c r="B138" s="156" t="s">
        <v>188</v>
      </c>
      <c r="C138" s="156" t="s">
        <v>166</v>
      </c>
      <c r="D138" s="156">
        <v>2.125</v>
      </c>
      <c r="E138" s="156">
        <v>-3079.1506951942501</v>
      </c>
      <c r="F138" s="156">
        <v>-14.543823408272999</v>
      </c>
      <c r="G138" s="156">
        <v>-53.072461495741599</v>
      </c>
      <c r="H138" s="156">
        <v>-0.58984465257266805</v>
      </c>
      <c r="I138" s="156">
        <v>-33.785840546673597</v>
      </c>
      <c r="J138" s="156">
        <v>-13.7413853627694</v>
      </c>
    </row>
    <row r="139" spans="1:10">
      <c r="A139" s="156" t="s">
        <v>163</v>
      </c>
      <c r="B139" s="156" t="s">
        <v>188</v>
      </c>
      <c r="C139" s="156" t="s">
        <v>166</v>
      </c>
      <c r="D139" s="156">
        <v>4.25</v>
      </c>
      <c r="E139" s="156">
        <v>-3067.68917066925</v>
      </c>
      <c r="F139" s="156">
        <v>-14.543823408272999</v>
      </c>
      <c r="G139" s="156">
        <v>-53.072461495741599</v>
      </c>
      <c r="H139" s="156">
        <v>-0.58984465257266805</v>
      </c>
      <c r="I139" s="156">
        <v>-29.431758160221801</v>
      </c>
      <c r="J139" s="156">
        <v>-51.501757787784001</v>
      </c>
    </row>
    <row r="140" spans="1:10">
      <c r="A140" s="156" t="s">
        <v>163</v>
      </c>
      <c r="B140" s="156" t="s">
        <v>189</v>
      </c>
      <c r="C140" s="156" t="s">
        <v>165</v>
      </c>
      <c r="D140" s="156">
        <v>0</v>
      </c>
      <c r="E140" s="156">
        <v>-2307.7722481659798</v>
      </c>
      <c r="F140" s="156">
        <v>13.5393990674958</v>
      </c>
      <c r="G140" s="156">
        <v>36.2877914961174</v>
      </c>
      <c r="H140" s="156">
        <v>0.48302194881150901</v>
      </c>
      <c r="I140" s="156">
        <v>125.845143399582</v>
      </c>
      <c r="J140" s="156">
        <v>46.288489400723201</v>
      </c>
    </row>
    <row r="141" spans="1:10">
      <c r="A141" s="156" t="s">
        <v>163</v>
      </c>
      <c r="B141" s="156" t="s">
        <v>189</v>
      </c>
      <c r="C141" s="156" t="s">
        <v>165</v>
      </c>
      <c r="D141" s="156">
        <v>2.125</v>
      </c>
      <c r="E141" s="156">
        <v>-2296.3107236409801</v>
      </c>
      <c r="F141" s="156">
        <v>13.5393990674958</v>
      </c>
      <c r="G141" s="156">
        <v>36.2877914961174</v>
      </c>
      <c r="H141" s="156">
        <v>0.48302194881150901</v>
      </c>
      <c r="I141" s="156">
        <v>48.733586470332199</v>
      </c>
      <c r="J141" s="156">
        <v>18.0623766768603</v>
      </c>
    </row>
    <row r="142" spans="1:10">
      <c r="A142" s="156" t="s">
        <v>163</v>
      </c>
      <c r="B142" s="156" t="s">
        <v>189</v>
      </c>
      <c r="C142" s="156" t="s">
        <v>165</v>
      </c>
      <c r="D142" s="156">
        <v>4.25</v>
      </c>
      <c r="E142" s="156">
        <v>-2284.8491991159799</v>
      </c>
      <c r="F142" s="156">
        <v>13.5393990674958</v>
      </c>
      <c r="G142" s="156">
        <v>36.2877914961174</v>
      </c>
      <c r="H142" s="156">
        <v>0.48302194881150901</v>
      </c>
      <c r="I142" s="156">
        <v>86.515315894169902</v>
      </c>
      <c r="J142" s="156">
        <v>54.362447323443902</v>
      </c>
    </row>
    <row r="143" spans="1:10">
      <c r="A143" s="156" t="s">
        <v>163</v>
      </c>
      <c r="B143" s="156" t="s">
        <v>189</v>
      </c>
      <c r="C143" s="156" t="s">
        <v>166</v>
      </c>
      <c r="D143" s="156">
        <v>0</v>
      </c>
      <c r="E143" s="156">
        <v>-3175.1849551512</v>
      </c>
      <c r="F143" s="156">
        <v>-27.060666435382402</v>
      </c>
      <c r="G143" s="156">
        <v>-54.346549085699102</v>
      </c>
      <c r="H143" s="156">
        <v>-0.58984465257266805</v>
      </c>
      <c r="I143" s="156">
        <v>-146.87332619253201</v>
      </c>
      <c r="J143" s="156">
        <v>-63.208653828444</v>
      </c>
    </row>
    <row r="144" spans="1:10">
      <c r="A144" s="156" t="s">
        <v>163</v>
      </c>
      <c r="B144" s="156" t="s">
        <v>189</v>
      </c>
      <c r="C144" s="156" t="s">
        <v>166</v>
      </c>
      <c r="D144" s="156">
        <v>2.125</v>
      </c>
      <c r="E144" s="156">
        <v>-3163.7234306261998</v>
      </c>
      <c r="F144" s="156">
        <v>-27.060666435382402</v>
      </c>
      <c r="G144" s="156">
        <v>-54.346549085699102</v>
      </c>
      <c r="H144" s="156">
        <v>-0.58984465257266805</v>
      </c>
      <c r="I144" s="156">
        <v>-31.3869093854216</v>
      </c>
      <c r="J144" s="156">
        <v>-5.70473765325647</v>
      </c>
    </row>
    <row r="145" spans="1:10">
      <c r="A145" s="156" t="s">
        <v>163</v>
      </c>
      <c r="B145" s="156" t="s">
        <v>189</v>
      </c>
      <c r="C145" s="156" t="s">
        <v>166</v>
      </c>
      <c r="D145" s="156">
        <v>4.25</v>
      </c>
      <c r="E145" s="156">
        <v>-3152.2619061012001</v>
      </c>
      <c r="F145" s="156">
        <v>-27.060666435382402</v>
      </c>
      <c r="G145" s="156">
        <v>-54.346549085699102</v>
      </c>
      <c r="H145" s="156">
        <v>-0.58984465257266805</v>
      </c>
      <c r="I145" s="156">
        <v>-28.377970458917201</v>
      </c>
      <c r="J145" s="156">
        <v>-11.253956636134101</v>
      </c>
    </row>
    <row r="146" spans="1:10">
      <c r="A146" s="156" t="s">
        <v>163</v>
      </c>
      <c r="B146" s="156" t="s">
        <v>190</v>
      </c>
      <c r="C146" s="156" t="s">
        <v>165</v>
      </c>
      <c r="D146" s="156">
        <v>0</v>
      </c>
      <c r="E146" s="156">
        <v>-2532.3164008291101</v>
      </c>
      <c r="F146" s="156">
        <v>34.676679740224898</v>
      </c>
      <c r="G146" s="156">
        <v>63.990568727126401</v>
      </c>
      <c r="H146" s="156">
        <v>0.77666594439370595</v>
      </c>
      <c r="I146" s="156">
        <v>182.27404616197899</v>
      </c>
      <c r="J146" s="156">
        <v>104.998218705182</v>
      </c>
    </row>
    <row r="147" spans="1:10">
      <c r="A147" s="156" t="s">
        <v>163</v>
      </c>
      <c r="B147" s="156" t="s">
        <v>190</v>
      </c>
      <c r="C147" s="156" t="s">
        <v>165</v>
      </c>
      <c r="D147" s="156">
        <v>2.125</v>
      </c>
      <c r="E147" s="156">
        <v>-2517.9894951728602</v>
      </c>
      <c r="F147" s="156">
        <v>34.676679740224898</v>
      </c>
      <c r="G147" s="156">
        <v>63.990568727126401</v>
      </c>
      <c r="H147" s="156">
        <v>0.77666594439370595</v>
      </c>
      <c r="I147" s="156">
        <v>49.873613977674601</v>
      </c>
      <c r="J147" s="156">
        <v>31.310274257204298</v>
      </c>
    </row>
    <row r="148" spans="1:10">
      <c r="A148" s="156" t="s">
        <v>163</v>
      </c>
      <c r="B148" s="156" t="s">
        <v>190</v>
      </c>
      <c r="C148" s="156" t="s">
        <v>165</v>
      </c>
      <c r="D148" s="156">
        <v>4.25</v>
      </c>
      <c r="E148" s="156">
        <v>-2503.6625895166098</v>
      </c>
      <c r="F148" s="156">
        <v>34.676679740224898</v>
      </c>
      <c r="G148" s="156">
        <v>63.990568727126401</v>
      </c>
      <c r="H148" s="156">
        <v>0.77666594439370595</v>
      </c>
      <c r="I148" s="156">
        <v>-21.625304652229101</v>
      </c>
      <c r="J148" s="156">
        <v>11.167699896306001</v>
      </c>
    </row>
    <row r="149" spans="1:10">
      <c r="A149" s="156" t="s">
        <v>163</v>
      </c>
      <c r="B149" s="156" t="s">
        <v>190</v>
      </c>
      <c r="C149" s="156" t="s">
        <v>166</v>
      </c>
      <c r="D149" s="156">
        <v>0</v>
      </c>
      <c r="E149" s="156">
        <v>-3330.4873230442199</v>
      </c>
      <c r="F149" s="156">
        <v>-20.9414210650414</v>
      </c>
      <c r="G149" s="156">
        <v>-22.2850391450276</v>
      </c>
      <c r="H149" s="156">
        <v>-0.94842947667932898</v>
      </c>
      <c r="I149" s="156">
        <v>-116.33672101859599</v>
      </c>
      <c r="J149" s="156">
        <v>-77.833339630119895</v>
      </c>
    </row>
    <row r="150" spans="1:10">
      <c r="A150" s="156" t="s">
        <v>163</v>
      </c>
      <c r="B150" s="156" t="s">
        <v>190</v>
      </c>
      <c r="C150" s="156" t="s">
        <v>166</v>
      </c>
      <c r="D150" s="156">
        <v>2.125</v>
      </c>
      <c r="E150" s="156">
        <v>-3316.16041738797</v>
      </c>
      <c r="F150" s="156">
        <v>-20.9414210650414</v>
      </c>
      <c r="G150" s="156">
        <v>-22.2850391450276</v>
      </c>
      <c r="H150" s="156">
        <v>-0.94842947667932898</v>
      </c>
      <c r="I150" s="156">
        <v>-68.981012835412699</v>
      </c>
      <c r="J150" s="156">
        <v>-33.332819866907002</v>
      </c>
    </row>
    <row r="151" spans="1:10">
      <c r="A151" s="156" t="s">
        <v>163</v>
      </c>
      <c r="B151" s="156" t="s">
        <v>190</v>
      </c>
      <c r="C151" s="156" t="s">
        <v>166</v>
      </c>
      <c r="D151" s="156">
        <v>4.25</v>
      </c>
      <c r="E151" s="156">
        <v>-3301.8335117317201</v>
      </c>
      <c r="F151" s="156">
        <v>-20.9414210650414</v>
      </c>
      <c r="G151" s="156">
        <v>-22.2850391450276</v>
      </c>
      <c r="H151" s="156">
        <v>-0.94842947667932898</v>
      </c>
      <c r="I151" s="156">
        <v>-95.046148233601201</v>
      </c>
      <c r="J151" s="156">
        <v>-44.187915057536401</v>
      </c>
    </row>
    <row r="152" spans="1:10">
      <c r="A152" s="156" t="s">
        <v>163</v>
      </c>
      <c r="B152" s="156" t="s">
        <v>191</v>
      </c>
      <c r="C152" s="156" t="s">
        <v>165</v>
      </c>
      <c r="D152" s="156">
        <v>0</v>
      </c>
      <c r="E152" s="156">
        <v>-1678.8703074816301</v>
      </c>
      <c r="F152" s="156">
        <v>-3.1210702125050802</v>
      </c>
      <c r="G152" s="156">
        <v>11.610760384794901</v>
      </c>
      <c r="H152" s="156">
        <v>0.79225276493394603</v>
      </c>
      <c r="I152" s="156">
        <v>65.998018886214695</v>
      </c>
      <c r="J152" s="156">
        <v>5.4473851452724498</v>
      </c>
    </row>
    <row r="153" spans="1:10">
      <c r="A153" s="156" t="s">
        <v>163</v>
      </c>
      <c r="B153" s="156" t="s">
        <v>191</v>
      </c>
      <c r="C153" s="156" t="s">
        <v>165</v>
      </c>
      <c r="D153" s="156">
        <v>2.25</v>
      </c>
      <c r="E153" s="156">
        <v>-1666.7345756316299</v>
      </c>
      <c r="F153" s="156">
        <v>-3.1210702125050802</v>
      </c>
      <c r="G153" s="156">
        <v>11.610760384794901</v>
      </c>
      <c r="H153" s="156">
        <v>0.79225276493394603</v>
      </c>
      <c r="I153" s="156">
        <v>40.456114607073701</v>
      </c>
      <c r="J153" s="156">
        <v>12.4697931234089</v>
      </c>
    </row>
    <row r="154" spans="1:10">
      <c r="A154" s="156" t="s">
        <v>163</v>
      </c>
      <c r="B154" s="156" t="s">
        <v>191</v>
      </c>
      <c r="C154" s="156" t="s">
        <v>165</v>
      </c>
      <c r="D154" s="156">
        <v>4.5</v>
      </c>
      <c r="E154" s="156">
        <v>-1654.59884378163</v>
      </c>
      <c r="F154" s="156">
        <v>-3.1210702125050802</v>
      </c>
      <c r="G154" s="156">
        <v>11.610760384794901</v>
      </c>
      <c r="H154" s="156">
        <v>0.79225276493394603</v>
      </c>
      <c r="I154" s="156">
        <v>14.914210327932601</v>
      </c>
      <c r="J154" s="156">
        <v>20.060611370511001</v>
      </c>
    </row>
    <row r="155" spans="1:10">
      <c r="A155" s="156" t="s">
        <v>163</v>
      </c>
      <c r="B155" s="156" t="s">
        <v>191</v>
      </c>
      <c r="C155" s="156" t="s">
        <v>166</v>
      </c>
      <c r="D155" s="156">
        <v>0</v>
      </c>
      <c r="E155" s="156">
        <v>-2173.3070903361099</v>
      </c>
      <c r="F155" s="156">
        <v>-19.331996896697401</v>
      </c>
      <c r="G155" s="156">
        <v>-3.36841653358062</v>
      </c>
      <c r="H155" s="156">
        <v>-1.0656642644957</v>
      </c>
      <c r="I155" s="156">
        <v>-31.661832067928</v>
      </c>
      <c r="J155" s="156">
        <v>-87.098008089047894</v>
      </c>
    </row>
    <row r="156" spans="1:10">
      <c r="A156" s="156" t="s">
        <v>163</v>
      </c>
      <c r="B156" s="156" t="s">
        <v>191</v>
      </c>
      <c r="C156" s="156" t="s">
        <v>166</v>
      </c>
      <c r="D156" s="156">
        <v>2.25</v>
      </c>
      <c r="E156" s="156">
        <v>-2161.17135848611</v>
      </c>
      <c r="F156" s="156">
        <v>-19.331996896697401</v>
      </c>
      <c r="G156" s="156">
        <v>-3.36841653358062</v>
      </c>
      <c r="H156" s="156">
        <v>-1.0656642644957</v>
      </c>
      <c r="I156" s="156">
        <v>-24.0828948673716</v>
      </c>
      <c r="J156" s="156">
        <v>-43.701331635906698</v>
      </c>
    </row>
    <row r="157" spans="1:10">
      <c r="A157" s="156" t="s">
        <v>163</v>
      </c>
      <c r="B157" s="156" t="s">
        <v>191</v>
      </c>
      <c r="C157" s="156" t="s">
        <v>166</v>
      </c>
      <c r="D157" s="156">
        <v>4.5</v>
      </c>
      <c r="E157" s="156">
        <v>-2149.03562663611</v>
      </c>
      <c r="F157" s="156">
        <v>-19.331996896697401</v>
      </c>
      <c r="G157" s="156">
        <v>-3.36841653358062</v>
      </c>
      <c r="H157" s="156">
        <v>-1.0656642644957</v>
      </c>
      <c r="I157" s="156">
        <v>-16.503957666815101</v>
      </c>
      <c r="J157" s="156">
        <v>-2.91294714781074</v>
      </c>
    </row>
    <row r="158" spans="1:10">
      <c r="A158" s="156" t="s">
        <v>163</v>
      </c>
      <c r="B158" s="156" t="s">
        <v>192</v>
      </c>
      <c r="C158" s="156" t="s">
        <v>165</v>
      </c>
      <c r="D158" s="156">
        <v>0</v>
      </c>
      <c r="E158" s="156">
        <v>-575.04639645257805</v>
      </c>
      <c r="F158" s="156">
        <v>6.3979892703825199</v>
      </c>
      <c r="G158" s="156">
        <v>42.323831106299501</v>
      </c>
      <c r="H158" s="156">
        <v>0.32716892059608199</v>
      </c>
      <c r="I158" s="156">
        <v>155.66645674452101</v>
      </c>
      <c r="J158" s="156">
        <v>22.3700795107201</v>
      </c>
    </row>
    <row r="159" spans="1:10">
      <c r="A159" s="156" t="s">
        <v>163</v>
      </c>
      <c r="B159" s="156" t="s">
        <v>192</v>
      </c>
      <c r="C159" s="156" t="s">
        <v>165</v>
      </c>
      <c r="D159" s="156">
        <v>2.125</v>
      </c>
      <c r="E159" s="156">
        <v>-564.731024380078</v>
      </c>
      <c r="F159" s="156">
        <v>6.3979892703825199</v>
      </c>
      <c r="G159" s="156">
        <v>42.323831106299501</v>
      </c>
      <c r="H159" s="156">
        <v>0.32716892059608199</v>
      </c>
      <c r="I159" s="156">
        <v>65.728315643634204</v>
      </c>
      <c r="J159" s="156">
        <v>9.0150644870198207</v>
      </c>
    </row>
    <row r="160" spans="1:10">
      <c r="A160" s="156" t="s">
        <v>163</v>
      </c>
      <c r="B160" s="156" t="s">
        <v>192</v>
      </c>
      <c r="C160" s="156" t="s">
        <v>165</v>
      </c>
      <c r="D160" s="156">
        <v>4.25</v>
      </c>
      <c r="E160" s="156">
        <v>-554.41565230757794</v>
      </c>
      <c r="F160" s="156">
        <v>6.3979892703825199</v>
      </c>
      <c r="G160" s="156">
        <v>42.323831106299501</v>
      </c>
      <c r="H160" s="156">
        <v>0.32716892059608199</v>
      </c>
      <c r="I160" s="156">
        <v>47.540673349731101</v>
      </c>
      <c r="J160" s="156">
        <v>26.185263673094099</v>
      </c>
    </row>
    <row r="161" spans="1:10">
      <c r="A161" s="156" t="s">
        <v>163</v>
      </c>
      <c r="B161" s="156" t="s">
        <v>192</v>
      </c>
      <c r="C161" s="156" t="s">
        <v>166</v>
      </c>
      <c r="D161" s="156">
        <v>0</v>
      </c>
      <c r="E161" s="156">
        <v>-1028.94536357426</v>
      </c>
      <c r="F161" s="156">
        <v>-13.1220696127032</v>
      </c>
      <c r="G161" s="156">
        <v>-48.098203060331997</v>
      </c>
      <c r="H161" s="156">
        <v>-0.39952395284810899</v>
      </c>
      <c r="I161" s="156">
        <v>-156.87668965668001</v>
      </c>
      <c r="J161" s="156">
        <v>-30.936696941325302</v>
      </c>
    </row>
    <row r="162" spans="1:10">
      <c r="A162" s="156" t="s">
        <v>163</v>
      </c>
      <c r="B162" s="156" t="s">
        <v>192</v>
      </c>
      <c r="C162" s="156" t="s">
        <v>166</v>
      </c>
      <c r="D162" s="156">
        <v>2.125</v>
      </c>
      <c r="E162" s="156">
        <v>-1018.6299915017599</v>
      </c>
      <c r="F162" s="156">
        <v>-13.1220696127032</v>
      </c>
      <c r="G162" s="156">
        <v>-48.098203060331997</v>
      </c>
      <c r="H162" s="156">
        <v>-0.39952395284810899</v>
      </c>
      <c r="I162" s="156">
        <v>-54.668008153474503</v>
      </c>
      <c r="J162" s="156">
        <v>-3.05229901433102</v>
      </c>
    </row>
    <row r="163" spans="1:10">
      <c r="A163" s="156" t="s">
        <v>163</v>
      </c>
      <c r="B163" s="156" t="s">
        <v>192</v>
      </c>
      <c r="C163" s="156" t="s">
        <v>166</v>
      </c>
      <c r="D163" s="156">
        <v>4.25</v>
      </c>
      <c r="E163" s="156">
        <v>-1008.31461942926</v>
      </c>
      <c r="F163" s="156">
        <v>-13.1220696127032</v>
      </c>
      <c r="G163" s="156">
        <v>-48.098203060331997</v>
      </c>
      <c r="H163" s="156">
        <v>-0.39952395284810899</v>
      </c>
      <c r="I163" s="156">
        <v>-24.2098254572523</v>
      </c>
      <c r="J163" s="156">
        <v>-4.82137488840561</v>
      </c>
    </row>
    <row r="164" spans="1:10">
      <c r="A164" s="156" t="s">
        <v>163</v>
      </c>
      <c r="B164" s="156" t="s">
        <v>193</v>
      </c>
      <c r="C164" s="156" t="s">
        <v>165</v>
      </c>
      <c r="D164" s="156">
        <v>0</v>
      </c>
      <c r="E164" s="156">
        <v>-2383.0283035597899</v>
      </c>
      <c r="F164" s="156">
        <v>26.986658749050601</v>
      </c>
      <c r="G164" s="156">
        <v>86.640155551139401</v>
      </c>
      <c r="H164" s="156">
        <v>0.48302194881150901</v>
      </c>
      <c r="I164" s="156">
        <v>187.42548182304799</v>
      </c>
      <c r="J164" s="156">
        <v>67.620266020009097</v>
      </c>
    </row>
    <row r="165" spans="1:10">
      <c r="A165" s="156" t="s">
        <v>163</v>
      </c>
      <c r="B165" s="156" t="s">
        <v>193</v>
      </c>
      <c r="C165" s="156" t="s">
        <v>165</v>
      </c>
      <c r="D165" s="156">
        <v>2.0912532511683302</v>
      </c>
      <c r="E165" s="156">
        <v>-2371.7487974768501</v>
      </c>
      <c r="F165" s="156">
        <v>26.986658749050601</v>
      </c>
      <c r="G165" s="156">
        <v>86.640155551139401</v>
      </c>
      <c r="H165" s="156">
        <v>0.48302194881150901</v>
      </c>
      <c r="I165" s="156">
        <v>17.141405417793099</v>
      </c>
      <c r="J165" s="156">
        <v>11.184328172886801</v>
      </c>
    </row>
    <row r="166" spans="1:10">
      <c r="A166" s="156" t="s">
        <v>163</v>
      </c>
      <c r="B166" s="156" t="s">
        <v>193</v>
      </c>
      <c r="C166" s="156" t="s">
        <v>165</v>
      </c>
      <c r="D166" s="156">
        <v>4.1825065023366603</v>
      </c>
      <c r="E166" s="156">
        <v>-2360.4692913939102</v>
      </c>
      <c r="F166" s="156">
        <v>26.986658749050601</v>
      </c>
      <c r="G166" s="156">
        <v>86.640155551139401</v>
      </c>
      <c r="H166" s="156">
        <v>0.48302194881150901</v>
      </c>
      <c r="I166" s="156">
        <v>-28.320657963919398</v>
      </c>
      <c r="J166" s="156">
        <v>32.732896935162003</v>
      </c>
    </row>
    <row r="167" spans="1:10">
      <c r="A167" s="156" t="s">
        <v>163</v>
      </c>
      <c r="B167" s="156" t="s">
        <v>193</v>
      </c>
      <c r="C167" s="156" t="s">
        <v>166</v>
      </c>
      <c r="D167" s="156">
        <v>0</v>
      </c>
      <c r="E167" s="156">
        <v>-3136.1050090262102</v>
      </c>
      <c r="F167" s="156">
        <v>-21.035353400271099</v>
      </c>
      <c r="G167" s="156">
        <v>-12.1517589044392</v>
      </c>
      <c r="H167" s="156">
        <v>-0.58984465257266905</v>
      </c>
      <c r="I167" s="156">
        <v>-79.145468596563902</v>
      </c>
      <c r="J167" s="156">
        <v>-55.247605440421403</v>
      </c>
    </row>
    <row r="168" spans="1:10">
      <c r="A168" s="156" t="s">
        <v>163</v>
      </c>
      <c r="B168" s="156" t="s">
        <v>193</v>
      </c>
      <c r="C168" s="156" t="s">
        <v>166</v>
      </c>
      <c r="D168" s="156">
        <v>2.0912532511683302</v>
      </c>
      <c r="E168" s="156">
        <v>-3124.8255029432598</v>
      </c>
      <c r="F168" s="156">
        <v>-21.035353400271099</v>
      </c>
      <c r="G168" s="156">
        <v>-12.1517589044392</v>
      </c>
      <c r="H168" s="156">
        <v>-0.58984465257266905</v>
      </c>
      <c r="I168" s="156">
        <v>-57.5480469832331</v>
      </c>
      <c r="J168" s="156">
        <v>-11.2573542526297</v>
      </c>
    </row>
    <row r="169" spans="1:10">
      <c r="A169" s="156" t="s">
        <v>163</v>
      </c>
      <c r="B169" s="156" t="s">
        <v>193</v>
      </c>
      <c r="C169" s="156" t="s">
        <v>166</v>
      </c>
      <c r="D169" s="156">
        <v>4.1825065023366603</v>
      </c>
      <c r="E169" s="156">
        <v>-3113.54599686032</v>
      </c>
      <c r="F169" s="156">
        <v>-21.035353400271099</v>
      </c>
      <c r="G169" s="156">
        <v>-12.1517589044392</v>
      </c>
      <c r="H169" s="156">
        <v>-0.58984465257266905</v>
      </c>
      <c r="I169" s="156">
        <v>-174.94753213305199</v>
      </c>
      <c r="J169" s="156">
        <v>-45.251609674235397</v>
      </c>
    </row>
    <row r="170" spans="1:10">
      <c r="A170" s="156" t="s">
        <v>163</v>
      </c>
      <c r="B170" s="156" t="s">
        <v>194</v>
      </c>
      <c r="C170" s="156" t="s">
        <v>165</v>
      </c>
      <c r="D170" s="156">
        <v>0</v>
      </c>
      <c r="E170" s="156">
        <v>-858.43290980861298</v>
      </c>
      <c r="F170" s="156">
        <v>9.7252379612596709</v>
      </c>
      <c r="G170" s="156">
        <v>31.4055157960379</v>
      </c>
      <c r="H170" s="156">
        <v>0.48302194881150901</v>
      </c>
      <c r="I170" s="156">
        <v>114.830370416302</v>
      </c>
      <c r="J170" s="156">
        <v>39.427340676066301</v>
      </c>
    </row>
    <row r="171" spans="1:10">
      <c r="A171" s="156" t="s">
        <v>163</v>
      </c>
      <c r="B171" s="156" t="s">
        <v>194</v>
      </c>
      <c r="C171" s="156" t="s">
        <v>165</v>
      </c>
      <c r="D171" s="156">
        <v>2.085</v>
      </c>
      <c r="E171" s="156">
        <v>-847.18713162761298</v>
      </c>
      <c r="F171" s="156">
        <v>9.7252379612596709</v>
      </c>
      <c r="G171" s="156">
        <v>31.4055157960379</v>
      </c>
      <c r="H171" s="156">
        <v>0.48302194881150901</v>
      </c>
      <c r="I171" s="156">
        <v>49.349869981562698</v>
      </c>
      <c r="J171" s="156">
        <v>19.755444516372801</v>
      </c>
    </row>
    <row r="172" spans="1:10">
      <c r="A172" s="156" t="s">
        <v>163</v>
      </c>
      <c r="B172" s="156" t="s">
        <v>194</v>
      </c>
      <c r="C172" s="156" t="s">
        <v>165</v>
      </c>
      <c r="D172" s="156">
        <v>4.17</v>
      </c>
      <c r="E172" s="156">
        <v>-835.94135344661299</v>
      </c>
      <c r="F172" s="156">
        <v>9.7252379612596709</v>
      </c>
      <c r="G172" s="156">
        <v>31.4055157960379</v>
      </c>
      <c r="H172" s="156">
        <v>0.48302194881150901</v>
      </c>
      <c r="I172" s="156">
        <v>70.787012944272306</v>
      </c>
      <c r="J172" s="156">
        <v>47.884562463703801</v>
      </c>
    </row>
    <row r="173" spans="1:10">
      <c r="A173" s="156" t="s">
        <v>163</v>
      </c>
      <c r="B173" s="156" t="s">
        <v>194</v>
      </c>
      <c r="C173" s="156" t="s">
        <v>166</v>
      </c>
      <c r="D173" s="156">
        <v>0</v>
      </c>
      <c r="E173" s="156">
        <v>-1243.6286294111401</v>
      </c>
      <c r="F173" s="156">
        <v>-25.049503563279501</v>
      </c>
      <c r="G173" s="156">
        <v>-48.213044076037797</v>
      </c>
      <c r="H173" s="156">
        <v>-0.58984465257266905</v>
      </c>
      <c r="I173" s="156">
        <v>-134.70717060083501</v>
      </c>
      <c r="J173" s="156">
        <v>-58.217612949323197</v>
      </c>
    </row>
    <row r="174" spans="1:10">
      <c r="A174" s="156" t="s">
        <v>163</v>
      </c>
      <c r="B174" s="156" t="s">
        <v>194</v>
      </c>
      <c r="C174" s="156" t="s">
        <v>166</v>
      </c>
      <c r="D174" s="156">
        <v>2.085</v>
      </c>
      <c r="E174" s="156">
        <v>-1232.38285123014</v>
      </c>
      <c r="F174" s="156">
        <v>-25.049503563279501</v>
      </c>
      <c r="G174" s="156">
        <v>-48.213044076037797</v>
      </c>
      <c r="H174" s="156">
        <v>-0.58984465257266905</v>
      </c>
      <c r="I174" s="156">
        <v>-34.182973702296401</v>
      </c>
      <c r="J174" s="156">
        <v>-7.6265548977232704</v>
      </c>
    </row>
    <row r="175" spans="1:10">
      <c r="A175" s="156" t="s">
        <v>163</v>
      </c>
      <c r="B175" s="156" t="s">
        <v>194</v>
      </c>
      <c r="C175" s="156" t="s">
        <v>166</v>
      </c>
      <c r="D175" s="156">
        <v>4.17</v>
      </c>
      <c r="E175" s="156">
        <v>-1221.1370730491401</v>
      </c>
      <c r="F175" s="156">
        <v>-25.049503563279501</v>
      </c>
      <c r="G175" s="156">
        <v>-48.213044076037797</v>
      </c>
      <c r="H175" s="156">
        <v>-0.58984465257266905</v>
      </c>
      <c r="I175" s="156">
        <v>-16.130630453176401</v>
      </c>
      <c r="J175" s="156">
        <v>-1.12690162238652</v>
      </c>
    </row>
    <row r="176" spans="1:10">
      <c r="A176" s="156" t="s">
        <v>163</v>
      </c>
      <c r="B176" s="156" t="s">
        <v>195</v>
      </c>
      <c r="C176" s="156" t="s">
        <v>165</v>
      </c>
      <c r="D176" s="156">
        <v>0</v>
      </c>
      <c r="E176" s="156">
        <v>-2347.22047149228</v>
      </c>
      <c r="F176" s="156">
        <v>22.525221450969202</v>
      </c>
      <c r="G176" s="156">
        <v>11.6812874962263</v>
      </c>
      <c r="H176" s="156">
        <v>0.48302194881150901</v>
      </c>
      <c r="I176" s="156">
        <v>82.8008807053655</v>
      </c>
      <c r="J176" s="156">
        <v>58.408862828489497</v>
      </c>
    </row>
    <row r="177" spans="1:10">
      <c r="A177" s="156" t="s">
        <v>163</v>
      </c>
      <c r="B177" s="156" t="s">
        <v>195</v>
      </c>
      <c r="C177" s="156" t="s">
        <v>165</v>
      </c>
      <c r="D177" s="156">
        <v>2.085</v>
      </c>
      <c r="E177" s="156">
        <v>-2335.9746933112801</v>
      </c>
      <c r="F177" s="156">
        <v>22.525221450969202</v>
      </c>
      <c r="G177" s="156">
        <v>11.6812874962263</v>
      </c>
      <c r="H177" s="156">
        <v>0.48302194881150901</v>
      </c>
      <c r="I177" s="156">
        <v>63.073199080659201</v>
      </c>
      <c r="J177" s="156">
        <v>11.443776103218701</v>
      </c>
    </row>
    <row r="178" spans="1:10">
      <c r="A178" s="156" t="s">
        <v>163</v>
      </c>
      <c r="B178" s="156" t="s">
        <v>195</v>
      </c>
      <c r="C178" s="156" t="s">
        <v>165</v>
      </c>
      <c r="D178" s="156">
        <v>4.17</v>
      </c>
      <c r="E178" s="156">
        <v>-2324.7289151302798</v>
      </c>
      <c r="F178" s="156">
        <v>22.525221450969202</v>
      </c>
      <c r="G178" s="156">
        <v>11.6812874962263</v>
      </c>
      <c r="H178" s="156">
        <v>0.48302194881150901</v>
      </c>
      <c r="I178" s="156">
        <v>172.98237670500399</v>
      </c>
      <c r="J178" s="156">
        <v>29.567345989220801</v>
      </c>
    </row>
    <row r="179" spans="1:10">
      <c r="A179" s="156" t="s">
        <v>163</v>
      </c>
      <c r="B179" s="156" t="s">
        <v>195</v>
      </c>
      <c r="C179" s="156" t="s">
        <v>166</v>
      </c>
      <c r="D179" s="156">
        <v>0</v>
      </c>
      <c r="E179" s="156">
        <v>-3040.9758622998202</v>
      </c>
      <c r="F179" s="156">
        <v>-19.2785038088806</v>
      </c>
      <c r="G179" s="156">
        <v>-84.309944998870293</v>
      </c>
      <c r="H179" s="156">
        <v>-0.58984465257266905</v>
      </c>
      <c r="I179" s="156">
        <v>-178.59009394028499</v>
      </c>
      <c r="J179" s="156">
        <v>-50.824014893811302</v>
      </c>
    </row>
    <row r="180" spans="1:10">
      <c r="A180" s="156" t="s">
        <v>163</v>
      </c>
      <c r="B180" s="156" t="s">
        <v>195</v>
      </c>
      <c r="C180" s="156" t="s">
        <v>166</v>
      </c>
      <c r="D180" s="156">
        <v>2.085</v>
      </c>
      <c r="E180" s="156">
        <v>-3029.7300841188198</v>
      </c>
      <c r="F180" s="156">
        <v>-19.2785038088806</v>
      </c>
      <c r="G180" s="156">
        <v>-84.309944998870293</v>
      </c>
      <c r="H180" s="156">
        <v>-0.58984465257266905</v>
      </c>
      <c r="I180" s="156">
        <v>-14.751334500155499</v>
      </c>
      <c r="J180" s="156">
        <v>-10.628334452295199</v>
      </c>
    </row>
    <row r="181" spans="1:10">
      <c r="A181" s="156" t="s">
        <v>163</v>
      </c>
      <c r="B181" s="156" t="s">
        <v>195</v>
      </c>
      <c r="C181" s="156" t="s">
        <v>166</v>
      </c>
      <c r="D181" s="156">
        <v>4.17</v>
      </c>
      <c r="E181" s="156">
        <v>-3018.48430593782</v>
      </c>
      <c r="F181" s="156">
        <v>-19.2785038088806</v>
      </c>
      <c r="G181" s="156">
        <v>-84.309944998870293</v>
      </c>
      <c r="H181" s="156">
        <v>-0.58984465257266905</v>
      </c>
      <c r="I181" s="156">
        <v>34.0899118461017</v>
      </c>
      <c r="J181" s="156">
        <v>-35.521310622052098</v>
      </c>
    </row>
    <row r="182" spans="1:10">
      <c r="A182" s="156" t="s">
        <v>163</v>
      </c>
      <c r="B182" s="156" t="s">
        <v>196</v>
      </c>
      <c r="C182" s="156" t="s">
        <v>165</v>
      </c>
      <c r="D182" s="156">
        <v>0</v>
      </c>
      <c r="E182" s="156">
        <v>-1532.2481154737</v>
      </c>
      <c r="F182" s="156">
        <v>23.2070494562745</v>
      </c>
      <c r="G182" s="156">
        <v>28.780081700792898</v>
      </c>
      <c r="H182" s="156">
        <v>0.48302194881150901</v>
      </c>
      <c r="I182" s="156">
        <v>105.02397734674</v>
      </c>
      <c r="J182" s="156">
        <v>59.419968303527803</v>
      </c>
    </row>
    <row r="183" spans="1:10">
      <c r="A183" s="156" t="s">
        <v>163</v>
      </c>
      <c r="B183" s="156" t="s">
        <v>196</v>
      </c>
      <c r="C183" s="156" t="s">
        <v>165</v>
      </c>
      <c r="D183" s="156">
        <v>2.085</v>
      </c>
      <c r="E183" s="156">
        <v>-1521.0023372927001</v>
      </c>
      <c r="F183" s="156">
        <v>23.2070494562745</v>
      </c>
      <c r="G183" s="156">
        <v>28.780081700792898</v>
      </c>
      <c r="H183" s="156">
        <v>0.48302194881150901</v>
      </c>
      <c r="I183" s="156">
        <v>45.017507000587301</v>
      </c>
      <c r="J183" s="156">
        <v>11.0332701871954</v>
      </c>
    </row>
    <row r="184" spans="1:10">
      <c r="A184" s="156" t="s">
        <v>163</v>
      </c>
      <c r="B184" s="156" t="s">
        <v>196</v>
      </c>
      <c r="C184" s="156" t="s">
        <v>165</v>
      </c>
      <c r="D184" s="156">
        <v>4.17</v>
      </c>
      <c r="E184" s="156">
        <v>-1509.7565591117</v>
      </c>
      <c r="F184" s="156">
        <v>23.2070494562745</v>
      </c>
      <c r="G184" s="156">
        <v>28.780081700792898</v>
      </c>
      <c r="H184" s="156">
        <v>0.48302194881150901</v>
      </c>
      <c r="I184" s="156">
        <v>97.6395413336042</v>
      </c>
      <c r="J184" s="156">
        <v>25.371979712329701</v>
      </c>
    </row>
    <row r="185" spans="1:10">
      <c r="A185" s="156" t="s">
        <v>163</v>
      </c>
      <c r="B185" s="156" t="s">
        <v>196</v>
      </c>
      <c r="C185" s="156" t="s">
        <v>166</v>
      </c>
      <c r="D185" s="156">
        <v>0</v>
      </c>
      <c r="E185" s="156">
        <v>-2122.0663108837598</v>
      </c>
      <c r="F185" s="156">
        <v>-17.717185541193199</v>
      </c>
      <c r="G185" s="156">
        <v>-55.893898464556301</v>
      </c>
      <c r="H185" s="156">
        <v>-0.58984465257266905</v>
      </c>
      <c r="I185" s="156">
        <v>-141.16081206575399</v>
      </c>
      <c r="J185" s="156">
        <v>-48.508683994445803</v>
      </c>
    </row>
    <row r="186" spans="1:10">
      <c r="A186" s="156" t="s">
        <v>163</v>
      </c>
      <c r="B186" s="156" t="s">
        <v>196</v>
      </c>
      <c r="C186" s="156" t="s">
        <v>166</v>
      </c>
      <c r="D186" s="156">
        <v>2.085</v>
      </c>
      <c r="E186" s="156">
        <v>-2110.8205327027599</v>
      </c>
      <c r="F186" s="156">
        <v>-17.717185541193199</v>
      </c>
      <c r="G186" s="156">
        <v>-55.893898464556301</v>
      </c>
      <c r="H186" s="156">
        <v>-0.58984465257266905</v>
      </c>
      <c r="I186" s="156">
        <v>-24.6220337671541</v>
      </c>
      <c r="J186" s="156">
        <v>-11.568352141058099</v>
      </c>
    </row>
    <row r="187" spans="1:10">
      <c r="A187" s="156" t="s">
        <v>163</v>
      </c>
      <c r="B187" s="156" t="s">
        <v>196</v>
      </c>
      <c r="C187" s="156" t="s">
        <v>166</v>
      </c>
      <c r="D187" s="156">
        <v>4.17</v>
      </c>
      <c r="E187" s="156">
        <v>-2099.57475452176</v>
      </c>
      <c r="F187" s="156">
        <v>-17.717185541193199</v>
      </c>
      <c r="G187" s="156">
        <v>-55.893898464556301</v>
      </c>
      <c r="H187" s="156">
        <v>-0.58984465257266905</v>
      </c>
      <c r="I187" s="156">
        <v>-14.988963345565899</v>
      </c>
      <c r="J187" s="156">
        <v>-38.361537408853501</v>
      </c>
    </row>
    <row r="188" spans="1:10">
      <c r="A188" s="156" t="s">
        <v>163</v>
      </c>
      <c r="B188" s="156" t="s">
        <v>197</v>
      </c>
      <c r="C188" s="156" t="s">
        <v>165</v>
      </c>
      <c r="D188" s="156">
        <v>0</v>
      </c>
      <c r="E188" s="156">
        <v>-672.87279806722302</v>
      </c>
      <c r="F188" s="156">
        <v>23.415119326751</v>
      </c>
      <c r="G188" s="156">
        <v>32.715054024466802</v>
      </c>
      <c r="H188" s="156">
        <v>0.48302194881150901</v>
      </c>
      <c r="I188" s="156">
        <v>107.85237646607899</v>
      </c>
      <c r="J188" s="156">
        <v>59.728522049622498</v>
      </c>
    </row>
    <row r="189" spans="1:10">
      <c r="A189" s="156" t="s">
        <v>163</v>
      </c>
      <c r="B189" s="156" t="s">
        <v>197</v>
      </c>
      <c r="C189" s="156" t="s">
        <v>165</v>
      </c>
      <c r="D189" s="156">
        <v>2.085</v>
      </c>
      <c r="E189" s="156">
        <v>-661.62701988622302</v>
      </c>
      <c r="F189" s="156">
        <v>23.415119326751</v>
      </c>
      <c r="G189" s="156">
        <v>32.715054024466802</v>
      </c>
      <c r="H189" s="156">
        <v>0.48302194881150901</v>
      </c>
      <c r="I189" s="156">
        <v>39.641488825065203</v>
      </c>
      <c r="J189" s="156">
        <v>10.907998253346699</v>
      </c>
    </row>
    <row r="190" spans="1:10">
      <c r="A190" s="156" t="s">
        <v>163</v>
      </c>
      <c r="B190" s="156" t="s">
        <v>197</v>
      </c>
      <c r="C190" s="156" t="s">
        <v>165</v>
      </c>
      <c r="D190" s="156">
        <v>4.17</v>
      </c>
      <c r="E190" s="156">
        <v>-650.38124170522303</v>
      </c>
      <c r="F190" s="156">
        <v>23.415119326751</v>
      </c>
      <c r="G190" s="156">
        <v>32.715054024466802</v>
      </c>
      <c r="H190" s="156">
        <v>0.48302194881150901</v>
      </c>
      <c r="I190" s="156">
        <v>57.711530351661096</v>
      </c>
      <c r="J190" s="156">
        <v>7.2599134047915701</v>
      </c>
    </row>
    <row r="191" spans="1:10">
      <c r="A191" s="156" t="s">
        <v>163</v>
      </c>
      <c r="B191" s="156" t="s">
        <v>197</v>
      </c>
      <c r="C191" s="156" t="s">
        <v>166</v>
      </c>
      <c r="D191" s="156">
        <v>0</v>
      </c>
      <c r="E191" s="156">
        <v>-1041.26813379394</v>
      </c>
      <c r="F191" s="156">
        <v>-10.9767252034893</v>
      </c>
      <c r="G191" s="156">
        <v>-42.308006209250102</v>
      </c>
      <c r="H191" s="156">
        <v>-0.58984465257266905</v>
      </c>
      <c r="I191" s="156">
        <v>-118.712855540912</v>
      </c>
      <c r="J191" s="156">
        <v>-38.513030693758601</v>
      </c>
    </row>
    <row r="192" spans="1:10">
      <c r="A192" s="156" t="s">
        <v>163</v>
      </c>
      <c r="B192" s="156" t="s">
        <v>197</v>
      </c>
      <c r="C192" s="156" t="s">
        <v>166</v>
      </c>
      <c r="D192" s="156">
        <v>2.085</v>
      </c>
      <c r="E192" s="156">
        <v>-1030.0223556129399</v>
      </c>
      <c r="F192" s="156">
        <v>-10.9767252034893</v>
      </c>
      <c r="G192" s="156">
        <v>-42.308006209250102</v>
      </c>
      <c r="H192" s="156">
        <v>-0.58984465257266905</v>
      </c>
      <c r="I192" s="156">
        <v>-30.500662594625499</v>
      </c>
      <c r="J192" s="156">
        <v>-15.626558644483501</v>
      </c>
    </row>
    <row r="193" spans="1:10">
      <c r="A193" s="156" t="s">
        <v>163</v>
      </c>
      <c r="B193" s="156" t="s">
        <v>197</v>
      </c>
      <c r="C193" s="156" t="s">
        <v>166</v>
      </c>
      <c r="D193" s="156">
        <v>4.17</v>
      </c>
      <c r="E193" s="156">
        <v>-1018.77657743194</v>
      </c>
      <c r="F193" s="156">
        <v>-10.9767252034893</v>
      </c>
      <c r="G193" s="156">
        <v>-42.308006209250102</v>
      </c>
      <c r="H193" s="156">
        <v>-0.58984465257266905</v>
      </c>
      <c r="I193" s="156">
        <v>-28.569398815948102</v>
      </c>
      <c r="J193" s="156">
        <v>-37.912525542929103</v>
      </c>
    </row>
    <row r="194" spans="1:10">
      <c r="A194" s="156" t="s">
        <v>163</v>
      </c>
      <c r="B194" s="156" t="s">
        <v>198</v>
      </c>
      <c r="C194" s="156" t="s">
        <v>165</v>
      </c>
      <c r="D194" s="156">
        <v>0</v>
      </c>
      <c r="E194" s="156">
        <v>-4557.9831397632297</v>
      </c>
      <c r="F194" s="156">
        <v>2.8613265593414599</v>
      </c>
      <c r="G194" s="156">
        <v>86.420873347400104</v>
      </c>
      <c r="H194" s="156">
        <v>0.84752141685855398</v>
      </c>
      <c r="I194" s="156">
        <v>313.24185841185403</v>
      </c>
      <c r="J194" s="156">
        <v>40.937805065176804</v>
      </c>
    </row>
    <row r="195" spans="1:10">
      <c r="A195" s="156" t="s">
        <v>163</v>
      </c>
      <c r="B195" s="156" t="s">
        <v>198</v>
      </c>
      <c r="C195" s="156" t="s">
        <v>165</v>
      </c>
      <c r="D195" s="156">
        <v>2.085</v>
      </c>
      <c r="E195" s="156">
        <v>-4542.2390503098304</v>
      </c>
      <c r="F195" s="156">
        <v>2.8613265593414599</v>
      </c>
      <c r="G195" s="156">
        <v>86.420873347400104</v>
      </c>
      <c r="H195" s="156">
        <v>0.84752141685855398</v>
      </c>
      <c r="I195" s="156">
        <v>133.054337482525</v>
      </c>
      <c r="J195" s="156">
        <v>40.193711388552003</v>
      </c>
    </row>
    <row r="196" spans="1:10">
      <c r="A196" s="156" t="s">
        <v>163</v>
      </c>
      <c r="B196" s="156" t="s">
        <v>198</v>
      </c>
      <c r="C196" s="156" t="s">
        <v>165</v>
      </c>
      <c r="D196" s="156">
        <v>4.17</v>
      </c>
      <c r="E196" s="156">
        <v>-4526.4949608564302</v>
      </c>
      <c r="F196" s="156">
        <v>2.8613265593414599</v>
      </c>
      <c r="G196" s="156">
        <v>86.420873347400104</v>
      </c>
      <c r="H196" s="156">
        <v>0.84752141685855398</v>
      </c>
      <c r="I196" s="156">
        <v>188.23090855026399</v>
      </c>
      <c r="J196" s="156">
        <v>135.12393088327099</v>
      </c>
    </row>
    <row r="197" spans="1:10">
      <c r="A197" s="156" t="s">
        <v>163</v>
      </c>
      <c r="B197" s="156" t="s">
        <v>198</v>
      </c>
      <c r="C197" s="156" t="s">
        <v>166</v>
      </c>
      <c r="D197" s="156">
        <v>0</v>
      </c>
      <c r="E197" s="156">
        <v>-5653.4959598034102</v>
      </c>
      <c r="F197" s="156">
        <v>-60.769749742316201</v>
      </c>
      <c r="G197" s="156">
        <v>-129.35776717964001</v>
      </c>
      <c r="H197" s="156">
        <v>-1.03495498890861</v>
      </c>
      <c r="I197" s="156">
        <v>-361.99504687580202</v>
      </c>
      <c r="J197" s="156">
        <v>-118.285925542188</v>
      </c>
    </row>
    <row r="198" spans="1:10">
      <c r="A198" s="156" t="s">
        <v>163</v>
      </c>
      <c r="B198" s="156" t="s">
        <v>198</v>
      </c>
      <c r="C198" s="156" t="s">
        <v>166</v>
      </c>
      <c r="D198" s="156">
        <v>2.085</v>
      </c>
      <c r="E198" s="156">
        <v>-5637.75187035001</v>
      </c>
      <c r="F198" s="156">
        <v>-60.769749742316201</v>
      </c>
      <c r="G198" s="156">
        <v>-129.35776717964001</v>
      </c>
      <c r="H198" s="156">
        <v>-1.03495498890861</v>
      </c>
      <c r="I198" s="156">
        <v>-92.284102306252194</v>
      </c>
      <c r="J198" s="156">
        <v>-0.33329271995043203</v>
      </c>
    </row>
    <row r="199" spans="1:10">
      <c r="A199" s="156" t="s">
        <v>163</v>
      </c>
      <c r="B199" s="156" t="s">
        <v>198</v>
      </c>
      <c r="C199" s="156" t="s">
        <v>166</v>
      </c>
      <c r="D199" s="156">
        <v>4.17</v>
      </c>
      <c r="E199" s="156">
        <v>-5622.0077808966098</v>
      </c>
      <c r="F199" s="156">
        <v>-60.769749742316201</v>
      </c>
      <c r="G199" s="156">
        <v>-129.35776717964001</v>
      </c>
      <c r="H199" s="156">
        <v>-1.03495498890861</v>
      </c>
      <c r="I199" s="156">
        <v>-47.133183446804303</v>
      </c>
      <c r="J199" s="156">
        <v>29.006073312723</v>
      </c>
    </row>
    <row r="200" spans="1:10">
      <c r="A200" s="156" t="s">
        <v>163</v>
      </c>
      <c r="B200" s="156" t="s">
        <v>199</v>
      </c>
      <c r="C200" s="156" t="s">
        <v>165</v>
      </c>
      <c r="D200" s="156">
        <v>0</v>
      </c>
      <c r="E200" s="156">
        <v>-3328.1388975499999</v>
      </c>
      <c r="F200" s="156">
        <v>56.181812047396697</v>
      </c>
      <c r="G200" s="156">
        <v>127.349191636</v>
      </c>
      <c r="H200" s="156">
        <v>0.84752141685855398</v>
      </c>
      <c r="I200" s="156">
        <v>356.20058113811098</v>
      </c>
      <c r="J200" s="156">
        <v>117.250784140848</v>
      </c>
    </row>
    <row r="201" spans="1:10">
      <c r="A201" s="156" t="s">
        <v>163</v>
      </c>
      <c r="B201" s="156" t="s">
        <v>199</v>
      </c>
      <c r="C201" s="156" t="s">
        <v>165</v>
      </c>
      <c r="D201" s="156">
        <v>2.25</v>
      </c>
      <c r="E201" s="156">
        <v>-3311.1488729600001</v>
      </c>
      <c r="F201" s="156">
        <v>56.181812047396697</v>
      </c>
      <c r="G201" s="156">
        <v>127.349191636</v>
      </c>
      <c r="H201" s="156">
        <v>0.84752141685855398</v>
      </c>
      <c r="I201" s="156">
        <v>69.664899957110904</v>
      </c>
      <c r="J201" s="156">
        <v>-2.5769895564985599</v>
      </c>
    </row>
    <row r="202" spans="1:10">
      <c r="A202" s="156" t="s">
        <v>163</v>
      </c>
      <c r="B202" s="156" t="s">
        <v>199</v>
      </c>
      <c r="C202" s="156" t="s">
        <v>165</v>
      </c>
      <c r="D202" s="156">
        <v>4.5</v>
      </c>
      <c r="E202" s="156">
        <v>-3294.1588483700002</v>
      </c>
      <c r="F202" s="156">
        <v>56.181812047396697</v>
      </c>
      <c r="G202" s="156">
        <v>127.349191636</v>
      </c>
      <c r="H202" s="156">
        <v>0.84752141685855398</v>
      </c>
      <c r="I202" s="156">
        <v>138.74550913932501</v>
      </c>
      <c r="J202" s="156">
        <v>-1.31440645180397</v>
      </c>
    </row>
    <row r="203" spans="1:10">
      <c r="A203" s="156" t="s">
        <v>163</v>
      </c>
      <c r="B203" s="156" t="s">
        <v>199</v>
      </c>
      <c r="C203" s="156" t="s">
        <v>166</v>
      </c>
      <c r="D203" s="156">
        <v>0</v>
      </c>
      <c r="E203" s="156">
        <v>-4250.8238263217199</v>
      </c>
      <c r="F203" s="156">
        <v>-10.2738462247159</v>
      </c>
      <c r="G203" s="156">
        <v>-98.327396279612302</v>
      </c>
      <c r="H203" s="156">
        <v>-1.03495498890861</v>
      </c>
      <c r="I203" s="156">
        <v>-303.72777411892997</v>
      </c>
      <c r="J203" s="156">
        <v>-47.546714463025403</v>
      </c>
    </row>
    <row r="204" spans="1:10">
      <c r="A204" s="156" t="s">
        <v>163</v>
      </c>
      <c r="B204" s="156" t="s">
        <v>199</v>
      </c>
      <c r="C204" s="156" t="s">
        <v>166</v>
      </c>
      <c r="D204" s="156">
        <v>2.25</v>
      </c>
      <c r="E204" s="156">
        <v>-4233.8338017317201</v>
      </c>
      <c r="F204" s="156">
        <v>-10.2738462247159</v>
      </c>
      <c r="G204" s="156">
        <v>-98.327396279612302</v>
      </c>
      <c r="H204" s="156">
        <v>-1.03495498890861</v>
      </c>
      <c r="I204" s="156">
        <v>-82.491132489802496</v>
      </c>
      <c r="J204" s="156">
        <v>-28.826506776619201</v>
      </c>
    </row>
    <row r="205" spans="1:10">
      <c r="A205" s="156" t="s">
        <v>163</v>
      </c>
      <c r="B205" s="156" t="s">
        <v>199</v>
      </c>
      <c r="C205" s="156" t="s">
        <v>166</v>
      </c>
      <c r="D205" s="156">
        <v>4.5</v>
      </c>
      <c r="E205" s="156">
        <v>-4216.8437771417202</v>
      </c>
      <c r="F205" s="156">
        <v>-10.2738462247159</v>
      </c>
      <c r="G205" s="156">
        <v>-98.327396279612302</v>
      </c>
      <c r="H205" s="156">
        <v>-1.03495498890861</v>
      </c>
      <c r="I205" s="156">
        <v>-216.87078122388999</v>
      </c>
      <c r="J205" s="156">
        <v>-135.567370072437</v>
      </c>
    </row>
    <row r="206" spans="1:10">
      <c r="A206" s="156" t="s">
        <v>163</v>
      </c>
      <c r="B206" s="156" t="s">
        <v>200</v>
      </c>
      <c r="C206" s="156" t="s">
        <v>165</v>
      </c>
      <c r="D206" s="156">
        <v>0</v>
      </c>
      <c r="E206" s="156">
        <v>-1420.5964575858</v>
      </c>
      <c r="F206" s="156">
        <v>29.982931369862499</v>
      </c>
      <c r="G206" s="156">
        <v>52.864429026897</v>
      </c>
      <c r="H206" s="156">
        <v>0.48302194881150901</v>
      </c>
      <c r="I206" s="156">
        <v>140.508248983952</v>
      </c>
      <c r="J206" s="156">
        <v>72.063538558005902</v>
      </c>
    </row>
    <row r="207" spans="1:10">
      <c r="A207" s="156" t="s">
        <v>163</v>
      </c>
      <c r="B207" s="156" t="s">
        <v>200</v>
      </c>
      <c r="C207" s="156" t="s">
        <v>165</v>
      </c>
      <c r="D207" s="156">
        <v>2.25</v>
      </c>
      <c r="E207" s="156">
        <v>-1408.4607257358</v>
      </c>
      <c r="F207" s="156">
        <v>29.982931369862499</v>
      </c>
      <c r="G207" s="156">
        <v>52.864429026897</v>
      </c>
      <c r="H207" s="156">
        <v>0.48302194881150901</v>
      </c>
      <c r="I207" s="156">
        <v>21.563283673434</v>
      </c>
      <c r="J207" s="156">
        <v>4.6019429758154304</v>
      </c>
    </row>
    <row r="208" spans="1:10">
      <c r="A208" s="156" t="s">
        <v>163</v>
      </c>
      <c r="B208" s="156" t="s">
        <v>200</v>
      </c>
      <c r="C208" s="156" t="s">
        <v>165</v>
      </c>
      <c r="D208" s="156">
        <v>4.5</v>
      </c>
      <c r="E208" s="156">
        <v>-1396.3249938858</v>
      </c>
      <c r="F208" s="156">
        <v>29.982931369862499</v>
      </c>
      <c r="G208" s="156">
        <v>52.864429026897</v>
      </c>
      <c r="H208" s="156">
        <v>0.48302194881150901</v>
      </c>
      <c r="I208" s="156">
        <v>59.3200371627834</v>
      </c>
      <c r="J208" s="156">
        <v>36.284702866777799</v>
      </c>
    </row>
    <row r="209" spans="1:10">
      <c r="A209" s="156" t="s">
        <v>163</v>
      </c>
      <c r="B209" s="156" t="s">
        <v>200</v>
      </c>
      <c r="C209" s="156" t="s">
        <v>166</v>
      </c>
      <c r="D209" s="156">
        <v>0</v>
      </c>
      <c r="E209" s="156">
        <v>-2139.7992341171398</v>
      </c>
      <c r="F209" s="156">
        <v>-19.9989885011822</v>
      </c>
      <c r="G209" s="156">
        <v>-39.029902715985699</v>
      </c>
      <c r="H209" s="156">
        <v>-0.58984465257266905</v>
      </c>
      <c r="I209" s="156">
        <v>-116.314525059152</v>
      </c>
      <c r="J209" s="156">
        <v>-53.710745388542001</v>
      </c>
    </row>
    <row r="210" spans="1:10">
      <c r="A210" s="156" t="s">
        <v>163</v>
      </c>
      <c r="B210" s="156" t="s">
        <v>200</v>
      </c>
      <c r="C210" s="156" t="s">
        <v>166</v>
      </c>
      <c r="D210" s="156">
        <v>2.25</v>
      </c>
      <c r="E210" s="156">
        <v>-2127.6635022671398</v>
      </c>
      <c r="F210" s="156">
        <v>-19.9989885011822</v>
      </c>
      <c r="G210" s="156">
        <v>-39.029902715985699</v>
      </c>
      <c r="H210" s="156">
        <v>-0.58984465257266905</v>
      </c>
      <c r="I210" s="156">
        <v>-28.497243948184401</v>
      </c>
      <c r="J210" s="156">
        <v>-8.7130212608821207</v>
      </c>
    </row>
    <row r="211" spans="1:10">
      <c r="A211" s="156" t="s">
        <v>163</v>
      </c>
      <c r="B211" s="156" t="s">
        <v>200</v>
      </c>
      <c r="C211" s="156" t="s">
        <v>166</v>
      </c>
      <c r="D211" s="156">
        <v>4.5</v>
      </c>
      <c r="E211" s="156">
        <v>-2115.5277704171399</v>
      </c>
      <c r="F211" s="156">
        <v>-19.9989885011822</v>
      </c>
      <c r="G211" s="156">
        <v>-39.029902715985699</v>
      </c>
      <c r="H211" s="156">
        <v>-0.58984465257266905</v>
      </c>
      <c r="I211" s="156">
        <v>-97.381681637084299</v>
      </c>
      <c r="J211" s="156">
        <v>-62.8596526063751</v>
      </c>
    </row>
    <row r="212" spans="1:10">
      <c r="A212" s="156" t="s">
        <v>163</v>
      </c>
      <c r="B212" s="156" t="s">
        <v>201</v>
      </c>
      <c r="C212" s="156" t="s">
        <v>165</v>
      </c>
      <c r="D212" s="156">
        <v>0</v>
      </c>
      <c r="E212" s="156">
        <v>-1077.7967007970899</v>
      </c>
      <c r="F212" s="156">
        <v>8.1017451120905601</v>
      </c>
      <c r="G212" s="156">
        <v>46.665871955231502</v>
      </c>
      <c r="H212" s="156">
        <v>0.32716892059608199</v>
      </c>
      <c r="I212" s="156">
        <v>145.516085500739</v>
      </c>
      <c r="J212" s="156">
        <v>26.047771353475198</v>
      </c>
    </row>
    <row r="213" spans="1:10">
      <c r="A213" s="156" t="s">
        <v>163</v>
      </c>
      <c r="B213" s="156" t="s">
        <v>201</v>
      </c>
      <c r="C213" s="156" t="s">
        <v>165</v>
      </c>
      <c r="D213" s="156">
        <v>2.085</v>
      </c>
      <c r="E213" s="156">
        <v>-1067.6755004341901</v>
      </c>
      <c r="F213" s="156">
        <v>8.1017451120905601</v>
      </c>
      <c r="G213" s="156">
        <v>46.665871955231502</v>
      </c>
      <c r="H213" s="156">
        <v>0.32716892059608199</v>
      </c>
      <c r="I213" s="156">
        <v>48.217742474081398</v>
      </c>
      <c r="J213" s="156">
        <v>9.15563279476636</v>
      </c>
    </row>
    <row r="214" spans="1:10">
      <c r="A214" s="156" t="s">
        <v>163</v>
      </c>
      <c r="B214" s="156" t="s">
        <v>201</v>
      </c>
      <c r="C214" s="156" t="s">
        <v>165</v>
      </c>
      <c r="D214" s="156">
        <v>4.17</v>
      </c>
      <c r="E214" s="156">
        <v>-1057.5543000712901</v>
      </c>
      <c r="F214" s="156">
        <v>8.1017451120905601</v>
      </c>
      <c r="G214" s="156">
        <v>46.665871955231502</v>
      </c>
      <c r="H214" s="156">
        <v>0.32716892059608199</v>
      </c>
      <c r="I214" s="156">
        <v>60.421301378072997</v>
      </c>
      <c r="J214" s="156">
        <v>23.8654275589234</v>
      </c>
    </row>
    <row r="215" spans="1:10">
      <c r="A215" s="156" t="s">
        <v>163</v>
      </c>
      <c r="B215" s="156" t="s">
        <v>201</v>
      </c>
      <c r="C215" s="156" t="s">
        <v>166</v>
      </c>
      <c r="D215" s="156">
        <v>0</v>
      </c>
      <c r="E215" s="156">
        <v>-1672.2841735643401</v>
      </c>
      <c r="F215" s="156">
        <v>-13.4507209231045</v>
      </c>
      <c r="G215" s="156">
        <v>-49.286871482292597</v>
      </c>
      <c r="H215" s="156">
        <v>-0.39952395284810899</v>
      </c>
      <c r="I215" s="156">
        <v>-145.10495270308701</v>
      </c>
      <c r="J215" s="156">
        <v>-32.224078690422303</v>
      </c>
    </row>
    <row r="216" spans="1:10">
      <c r="A216" s="156" t="s">
        <v>163</v>
      </c>
      <c r="B216" s="156" t="s">
        <v>201</v>
      </c>
      <c r="C216" s="156" t="s">
        <v>166</v>
      </c>
      <c r="D216" s="156">
        <v>2.085</v>
      </c>
      <c r="E216" s="156">
        <v>-1662.1629732014401</v>
      </c>
      <c r="F216" s="156">
        <v>-13.4507209231045</v>
      </c>
      <c r="G216" s="156">
        <v>-49.286871482292597</v>
      </c>
      <c r="H216" s="156">
        <v>-0.39952395284810899</v>
      </c>
      <c r="I216" s="156">
        <v>-42.341825662507098</v>
      </c>
      <c r="J216" s="156">
        <v>-4.1793255657494601</v>
      </c>
    </row>
    <row r="217" spans="1:10">
      <c r="A217" s="156" t="s">
        <v>163</v>
      </c>
      <c r="B217" s="156" t="s">
        <v>201</v>
      </c>
      <c r="C217" s="156" t="s">
        <v>166</v>
      </c>
      <c r="D217" s="156">
        <v>4.17</v>
      </c>
      <c r="E217" s="156">
        <v>-1652.0417728385401</v>
      </c>
      <c r="F217" s="156">
        <v>-13.4507209231045</v>
      </c>
      <c r="G217" s="156">
        <v>-49.286871482292597</v>
      </c>
      <c r="H217" s="156">
        <v>-0.39952395284810899</v>
      </c>
      <c r="I217" s="156">
        <v>-49.0806005525763</v>
      </c>
      <c r="J217" s="156">
        <v>-7.7365057639424597</v>
      </c>
    </row>
    <row r="218" spans="1:10">
      <c r="A218" s="156" t="s">
        <v>163</v>
      </c>
      <c r="B218" s="156" t="s">
        <v>202</v>
      </c>
      <c r="C218" s="156" t="s">
        <v>165</v>
      </c>
      <c r="D218" s="156">
        <v>0</v>
      </c>
      <c r="E218" s="156">
        <v>-804.14226732122302</v>
      </c>
      <c r="F218" s="156">
        <v>7.2290532863291803</v>
      </c>
      <c r="G218" s="156">
        <v>38.8380563336408</v>
      </c>
      <c r="H218" s="156">
        <v>0.14456715198525799</v>
      </c>
      <c r="I218" s="156">
        <v>114.860977216386</v>
      </c>
      <c r="J218" s="156">
        <v>16.316768488287401</v>
      </c>
    </row>
    <row r="219" spans="1:10">
      <c r="A219" s="156" t="s">
        <v>163</v>
      </c>
      <c r="B219" s="156" t="s">
        <v>202</v>
      </c>
      <c r="C219" s="156" t="s">
        <v>165</v>
      </c>
      <c r="D219" s="156">
        <v>2.085</v>
      </c>
      <c r="E219" s="156">
        <v>-796.72005372176397</v>
      </c>
      <c r="F219" s="156">
        <v>7.2290532863291803</v>
      </c>
      <c r="G219" s="156">
        <v>38.8380563336408</v>
      </c>
      <c r="H219" s="156">
        <v>0.14456715198525799</v>
      </c>
      <c r="I219" s="156">
        <v>33.883629760744498</v>
      </c>
      <c r="J219" s="156">
        <v>1.24419238629108</v>
      </c>
    </row>
    <row r="220" spans="1:10">
      <c r="A220" s="156" t="s">
        <v>163</v>
      </c>
      <c r="B220" s="156" t="s">
        <v>202</v>
      </c>
      <c r="C220" s="156" t="s">
        <v>165</v>
      </c>
      <c r="D220" s="156">
        <v>4.17</v>
      </c>
      <c r="E220" s="156">
        <v>-789.297840122303</v>
      </c>
      <c r="F220" s="156">
        <v>7.2290532863291803</v>
      </c>
      <c r="G220" s="156">
        <v>38.8380563336408</v>
      </c>
      <c r="H220" s="156">
        <v>0.14456715198525799</v>
      </c>
      <c r="I220" s="156">
        <v>46.666739111658302</v>
      </c>
      <c r="J220" s="156">
        <v>9.4413227084092401</v>
      </c>
    </row>
    <row r="221" spans="1:10">
      <c r="A221" s="156" t="s">
        <v>163</v>
      </c>
      <c r="B221" s="156" t="s">
        <v>202</v>
      </c>
      <c r="C221" s="156" t="s">
        <v>166</v>
      </c>
      <c r="D221" s="156">
        <v>0</v>
      </c>
      <c r="E221" s="156">
        <v>-1225.69737329026</v>
      </c>
      <c r="F221" s="156">
        <v>-5.3243938697527096</v>
      </c>
      <c r="G221" s="156">
        <v>-37.438099463705498</v>
      </c>
      <c r="H221" s="156">
        <v>-0.176538895894854</v>
      </c>
      <c r="I221" s="156">
        <v>-109.450135651994</v>
      </c>
      <c r="J221" s="156">
        <v>-12.7613997284595</v>
      </c>
    </row>
    <row r="222" spans="1:10">
      <c r="A222" s="156" t="s">
        <v>163</v>
      </c>
      <c r="B222" s="156" t="s">
        <v>202</v>
      </c>
      <c r="C222" s="156" t="s">
        <v>166</v>
      </c>
      <c r="D222" s="156">
        <v>2.085</v>
      </c>
      <c r="E222" s="156">
        <v>-1218.2751596907999</v>
      </c>
      <c r="F222" s="156">
        <v>-5.3243938697527096</v>
      </c>
      <c r="G222" s="156">
        <v>-37.438099463705498</v>
      </c>
      <c r="H222" s="156">
        <v>-0.176538895894854</v>
      </c>
      <c r="I222" s="156">
        <v>-31.391698270167701</v>
      </c>
      <c r="J222" s="156">
        <v>-1.66003851002515</v>
      </c>
    </row>
    <row r="223" spans="1:10">
      <c r="A223" s="156" t="s">
        <v>163</v>
      </c>
      <c r="B223" s="156" t="s">
        <v>202</v>
      </c>
      <c r="C223" s="156" t="s">
        <v>166</v>
      </c>
      <c r="D223" s="156">
        <v>4.17</v>
      </c>
      <c r="E223" s="156">
        <v>-1210.8529460913401</v>
      </c>
      <c r="F223" s="156">
        <v>-5.3243938697527096</v>
      </c>
      <c r="G223" s="156">
        <v>-37.438099463705498</v>
      </c>
      <c r="H223" s="156">
        <v>-0.176538895894854</v>
      </c>
      <c r="I223" s="156">
        <v>-47.093717694896597</v>
      </c>
      <c r="J223" s="156">
        <v>-13.828383715705201</v>
      </c>
    </row>
    <row r="224" spans="1:10">
      <c r="A224" s="156" t="s">
        <v>163</v>
      </c>
      <c r="B224" s="156" t="s">
        <v>203</v>
      </c>
      <c r="C224" s="156" t="s">
        <v>165</v>
      </c>
      <c r="D224" s="156">
        <v>0</v>
      </c>
      <c r="E224" s="156">
        <v>-129.20660317923301</v>
      </c>
      <c r="F224" s="156">
        <v>2.6111414434181301</v>
      </c>
      <c r="G224" s="156">
        <v>3.7639543847368402</v>
      </c>
      <c r="H224" s="156">
        <v>2.91101851951827E-2</v>
      </c>
      <c r="I224" s="156">
        <v>8.4212765442672595</v>
      </c>
      <c r="J224" s="156">
        <v>5.8219686720212298</v>
      </c>
    </row>
    <row r="225" spans="1:10">
      <c r="A225" s="156" t="s">
        <v>163</v>
      </c>
      <c r="B225" s="156" t="s">
        <v>203</v>
      </c>
      <c r="C225" s="156" t="s">
        <v>165</v>
      </c>
      <c r="D225" s="156">
        <v>2.085</v>
      </c>
      <c r="E225" s="156">
        <v>-126.485124859431</v>
      </c>
      <c r="F225" s="156">
        <v>2.6111414434181301</v>
      </c>
      <c r="G225" s="156">
        <v>3.7639543847368402</v>
      </c>
      <c r="H225" s="156">
        <v>2.91101851951827E-2</v>
      </c>
      <c r="I225" s="156">
        <v>0.57343165209094804</v>
      </c>
      <c r="J225" s="156">
        <v>0.37773876249442101</v>
      </c>
    </row>
    <row r="226" spans="1:10">
      <c r="A226" s="156" t="s">
        <v>163</v>
      </c>
      <c r="B226" s="156" t="s">
        <v>203</v>
      </c>
      <c r="C226" s="156" t="s">
        <v>165</v>
      </c>
      <c r="D226" s="156">
        <v>4.17</v>
      </c>
      <c r="E226" s="156">
        <v>-123.76364653962899</v>
      </c>
      <c r="F226" s="156">
        <v>2.6111414434181301</v>
      </c>
      <c r="G226" s="156">
        <v>3.7639543847368402</v>
      </c>
      <c r="H226" s="156">
        <v>2.91101851951827E-2</v>
      </c>
      <c r="I226" s="156">
        <v>6.0317947027678098</v>
      </c>
      <c r="J226" s="156">
        <v>2.3670545379821299</v>
      </c>
    </row>
    <row r="227" spans="1:10">
      <c r="A227" s="156" t="s">
        <v>163</v>
      </c>
      <c r="B227" s="156" t="s">
        <v>203</v>
      </c>
      <c r="C227" s="156" t="s">
        <v>166</v>
      </c>
      <c r="D227" s="156">
        <v>0</v>
      </c>
      <c r="E227" s="156">
        <v>-256.16883677734302</v>
      </c>
      <c r="F227" s="156">
        <v>-1.51638949833403</v>
      </c>
      <c r="G227" s="156">
        <v>-3.2421285699475502</v>
      </c>
      <c r="H227" s="156">
        <v>-3.5548047278238903E-2</v>
      </c>
      <c r="I227" s="156">
        <v>-7.4878814339134596</v>
      </c>
      <c r="J227" s="156">
        <v>-3.9562896700707699</v>
      </c>
    </row>
    <row r="228" spans="1:10">
      <c r="A228" s="156" t="s">
        <v>163</v>
      </c>
      <c r="B228" s="156" t="s">
        <v>203</v>
      </c>
      <c r="C228" s="156" t="s">
        <v>166</v>
      </c>
      <c r="D228" s="156">
        <v>2.085</v>
      </c>
      <c r="E228" s="156">
        <v>-253.44735845754099</v>
      </c>
      <c r="F228" s="156">
        <v>-1.51638949833403</v>
      </c>
      <c r="G228" s="156">
        <v>-3.2421285699475502</v>
      </c>
      <c r="H228" s="156">
        <v>-3.5548047278238903E-2</v>
      </c>
      <c r="I228" s="156">
        <v>-0.72804336557282601</v>
      </c>
      <c r="J228" s="156">
        <v>-0.79461756604431999</v>
      </c>
    </row>
    <row r="229" spans="1:10">
      <c r="A229" s="156" t="s">
        <v>163</v>
      </c>
      <c r="B229" s="156" t="s">
        <v>203</v>
      </c>
      <c r="C229" s="156" t="s">
        <v>166</v>
      </c>
      <c r="D229" s="156">
        <v>4.17</v>
      </c>
      <c r="E229" s="156">
        <v>-250.72588013773901</v>
      </c>
      <c r="F229" s="156">
        <v>-1.51638949833403</v>
      </c>
      <c r="G229" s="156">
        <v>-3.2421285699475502</v>
      </c>
      <c r="H229" s="156">
        <v>-3.5548047278238903E-2</v>
      </c>
      <c r="I229" s="156">
        <v>-7.2744132400853596</v>
      </c>
      <c r="J229" s="156">
        <v>-5.0664911470323801</v>
      </c>
    </row>
    <row r="230" spans="1:10">
      <c r="A230" s="156" t="s">
        <v>163</v>
      </c>
      <c r="B230" s="156" t="s">
        <v>204</v>
      </c>
      <c r="C230" s="156" t="s">
        <v>165</v>
      </c>
      <c r="D230" s="156">
        <v>0</v>
      </c>
      <c r="E230" s="156">
        <v>-342.702247246279</v>
      </c>
      <c r="F230" s="156">
        <v>3.0398312842013002</v>
      </c>
      <c r="G230" s="156">
        <v>3.94917845739044</v>
      </c>
      <c r="H230" s="156">
        <v>2.91101851951827E-2</v>
      </c>
      <c r="I230" s="156">
        <v>8.7452733413723305</v>
      </c>
      <c r="J230" s="156">
        <v>6.4627902501347902</v>
      </c>
    </row>
    <row r="231" spans="1:10">
      <c r="A231" s="156" t="s">
        <v>163</v>
      </c>
      <c r="B231" s="156" t="s">
        <v>204</v>
      </c>
      <c r="C231" s="156" t="s">
        <v>165</v>
      </c>
      <c r="D231" s="156">
        <v>2.085</v>
      </c>
      <c r="E231" s="156">
        <v>-339.98076892647703</v>
      </c>
      <c r="F231" s="156">
        <v>3.0398312842013002</v>
      </c>
      <c r="G231" s="156">
        <v>3.94917845739044</v>
      </c>
      <c r="H231" s="156">
        <v>2.91101851951827E-2</v>
      </c>
      <c r="I231" s="156">
        <v>0.51123625771325298</v>
      </c>
      <c r="J231" s="156">
        <v>0.124742022575073</v>
      </c>
    </row>
    <row r="232" spans="1:10">
      <c r="A232" s="156" t="s">
        <v>163</v>
      </c>
      <c r="B232" s="156" t="s">
        <v>204</v>
      </c>
      <c r="C232" s="156" t="s">
        <v>165</v>
      </c>
      <c r="D232" s="156">
        <v>4.17</v>
      </c>
      <c r="E232" s="156">
        <v>-337.25929060667499</v>
      </c>
      <c r="F232" s="156">
        <v>3.0398312842013002</v>
      </c>
      <c r="G232" s="156">
        <v>3.94917845739044</v>
      </c>
      <c r="H232" s="156">
        <v>2.91101851951827E-2</v>
      </c>
      <c r="I232" s="156">
        <v>4.9768844411175897</v>
      </c>
      <c r="J232" s="156">
        <v>3.3925707403060699</v>
      </c>
    </row>
    <row r="233" spans="1:10">
      <c r="A233" s="156" t="s">
        <v>163</v>
      </c>
      <c r="B233" s="156" t="s">
        <v>204</v>
      </c>
      <c r="C233" s="156" t="s">
        <v>166</v>
      </c>
      <c r="D233" s="156">
        <v>0</v>
      </c>
      <c r="E233" s="156">
        <v>-411.74996141055698</v>
      </c>
      <c r="F233" s="156">
        <v>-1.89973672982208</v>
      </c>
      <c r="G233" s="156">
        <v>-2.8622165892913798</v>
      </c>
      <c r="H233" s="156">
        <v>-3.5548047278238903E-2</v>
      </c>
      <c r="I233" s="156">
        <v>-6.9585587362274604</v>
      </c>
      <c r="J233" s="156">
        <v>-4.5293314230520201</v>
      </c>
    </row>
    <row r="234" spans="1:10">
      <c r="A234" s="156" t="s">
        <v>163</v>
      </c>
      <c r="B234" s="156" t="s">
        <v>204</v>
      </c>
      <c r="C234" s="156" t="s">
        <v>166</v>
      </c>
      <c r="D234" s="156">
        <v>2.085</v>
      </c>
      <c r="E234" s="156">
        <v>-409.028483090755</v>
      </c>
      <c r="F234" s="156">
        <v>-1.89973672982208</v>
      </c>
      <c r="G234" s="156">
        <v>-2.8622165892913798</v>
      </c>
      <c r="H234" s="156">
        <v>-3.5548047278238903E-2</v>
      </c>
      <c r="I234" s="156">
        <v>-0.99083714755493402</v>
      </c>
      <c r="J234" s="156">
        <v>-0.568380341372975</v>
      </c>
    </row>
    <row r="235" spans="1:10">
      <c r="A235" s="156" t="s">
        <v>163</v>
      </c>
      <c r="B235" s="156" t="s">
        <v>204</v>
      </c>
      <c r="C235" s="156" t="s">
        <v>166</v>
      </c>
      <c r="D235" s="156">
        <v>4.17</v>
      </c>
      <c r="E235" s="156">
        <v>-406.30700477095297</v>
      </c>
      <c r="F235" s="156">
        <v>-1.89973672982208</v>
      </c>
      <c r="G235" s="156">
        <v>-2.8622165892913798</v>
      </c>
      <c r="H235" s="156">
        <v>-3.5548047278238903E-2</v>
      </c>
      <c r="I235" s="156">
        <v>-7.7228008259458196</v>
      </c>
      <c r="J235" s="156">
        <v>-6.2133062049846401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T40"/>
  <sheetViews>
    <sheetView workbookViewId="0">
      <selection activeCell="A2" sqref="A2:P2159"/>
    </sheetView>
  </sheetViews>
  <sheetFormatPr defaultColWidth="9" defaultRowHeight="15"/>
  <cols>
    <col min="17" max="17" width="10.5703125" customWidth="1"/>
  </cols>
  <sheetData>
    <row r="1" spans="1:20">
      <c r="A1" t="s">
        <v>153</v>
      </c>
      <c r="B1" t="s">
        <v>154</v>
      </c>
      <c r="C1" t="s">
        <v>205</v>
      </c>
      <c r="D1" t="s">
        <v>206</v>
      </c>
      <c r="E1" t="s">
        <v>207</v>
      </c>
      <c r="F1" t="s">
        <v>208</v>
      </c>
      <c r="G1" t="s">
        <v>209</v>
      </c>
      <c r="H1" t="s">
        <v>210</v>
      </c>
      <c r="I1" t="s">
        <v>211</v>
      </c>
      <c r="J1" t="s">
        <v>212</v>
      </c>
      <c r="K1" t="s">
        <v>213</v>
      </c>
      <c r="L1" t="s">
        <v>214</v>
      </c>
      <c r="M1" t="s">
        <v>215</v>
      </c>
      <c r="N1" t="s">
        <v>216</v>
      </c>
      <c r="O1" t="s">
        <v>217</v>
      </c>
      <c r="P1" t="s">
        <v>218</v>
      </c>
    </row>
    <row r="2" spans="1:20">
      <c r="A2" t="s">
        <v>163</v>
      </c>
      <c r="B2" t="s">
        <v>204</v>
      </c>
      <c r="C2">
        <v>0</v>
      </c>
      <c r="D2">
        <v>4.5</v>
      </c>
      <c r="E2" t="s">
        <v>219</v>
      </c>
      <c r="F2">
        <v>0.22</v>
      </c>
      <c r="G2">
        <v>0.22</v>
      </c>
      <c r="H2">
        <v>0.22</v>
      </c>
      <c r="I2">
        <v>0.22</v>
      </c>
      <c r="J2" t="s">
        <v>220</v>
      </c>
      <c r="K2">
        <v>45.48</v>
      </c>
      <c r="L2">
        <v>6.5</v>
      </c>
      <c r="M2">
        <v>0</v>
      </c>
      <c r="N2">
        <v>45.48</v>
      </c>
      <c r="O2">
        <v>6.5</v>
      </c>
      <c r="P2">
        <v>4.5</v>
      </c>
      <c r="Q2" t="str">
        <f>A2&amp;B2</f>
        <v>T2C9</v>
      </c>
      <c r="R2">
        <f>K2</f>
        <v>45.48</v>
      </c>
      <c r="S2">
        <f>L2</f>
        <v>6.5</v>
      </c>
      <c r="T2">
        <f>C2</f>
        <v>0</v>
      </c>
    </row>
    <row r="3" spans="1:20">
      <c r="A3" t="s">
        <v>163</v>
      </c>
      <c r="B3" t="s">
        <v>203</v>
      </c>
      <c r="C3">
        <v>0</v>
      </c>
      <c r="D3">
        <v>4.5</v>
      </c>
      <c r="E3" t="s">
        <v>219</v>
      </c>
      <c r="F3">
        <v>0.22</v>
      </c>
      <c r="G3">
        <v>0.22</v>
      </c>
      <c r="H3">
        <v>0.22</v>
      </c>
      <c r="I3">
        <v>0.22</v>
      </c>
      <c r="J3" t="s">
        <v>220</v>
      </c>
      <c r="K3">
        <v>47.58</v>
      </c>
      <c r="L3">
        <v>6.5</v>
      </c>
      <c r="M3">
        <v>0</v>
      </c>
      <c r="N3">
        <v>47.58</v>
      </c>
      <c r="O3">
        <v>6.5</v>
      </c>
      <c r="P3">
        <v>4.5</v>
      </c>
      <c r="Q3" t="str">
        <f t="shared" ref="Q3:Q40" si="0">A3&amp;B3</f>
        <v>T2C8</v>
      </c>
      <c r="R3">
        <f t="shared" ref="R3:R40" si="1">K3</f>
        <v>47.58</v>
      </c>
      <c r="S3">
        <f t="shared" ref="S3:S40" si="2">L3</f>
        <v>6.5</v>
      </c>
      <c r="T3">
        <f t="shared" ref="T3:T40" si="3">C3</f>
        <v>0</v>
      </c>
    </row>
    <row r="4" spans="1:20">
      <c r="A4" t="s">
        <v>163</v>
      </c>
      <c r="B4" t="s">
        <v>202</v>
      </c>
      <c r="C4">
        <v>0</v>
      </c>
      <c r="D4">
        <v>4.5</v>
      </c>
      <c r="E4" t="s">
        <v>221</v>
      </c>
      <c r="F4">
        <v>0.22</v>
      </c>
      <c r="G4">
        <v>0.6</v>
      </c>
      <c r="H4">
        <v>0.22</v>
      </c>
      <c r="I4">
        <v>0.6</v>
      </c>
      <c r="J4" t="s">
        <v>220</v>
      </c>
      <c r="K4">
        <v>44.5</v>
      </c>
      <c r="L4">
        <v>14</v>
      </c>
      <c r="M4">
        <v>0</v>
      </c>
      <c r="N4">
        <v>44.5</v>
      </c>
      <c r="O4">
        <v>14</v>
      </c>
      <c r="P4">
        <v>4.5</v>
      </c>
      <c r="Q4" t="str">
        <f t="shared" si="0"/>
        <v>T2C7</v>
      </c>
      <c r="R4">
        <f t="shared" si="1"/>
        <v>44.5</v>
      </c>
      <c r="S4">
        <f t="shared" si="2"/>
        <v>14</v>
      </c>
      <c r="T4">
        <f t="shared" si="3"/>
        <v>0</v>
      </c>
    </row>
    <row r="5" spans="1:20">
      <c r="A5" t="s">
        <v>163</v>
      </c>
      <c r="B5" t="s">
        <v>201</v>
      </c>
      <c r="C5">
        <v>0</v>
      </c>
      <c r="D5">
        <v>4.5</v>
      </c>
      <c r="E5" t="s">
        <v>222</v>
      </c>
      <c r="F5">
        <v>0.3</v>
      </c>
      <c r="G5">
        <v>0.6</v>
      </c>
      <c r="H5">
        <v>0.3</v>
      </c>
      <c r="I5">
        <v>0.6</v>
      </c>
      <c r="J5" t="s">
        <v>220</v>
      </c>
      <c r="K5">
        <v>47.58</v>
      </c>
      <c r="L5">
        <v>14</v>
      </c>
      <c r="M5">
        <v>0</v>
      </c>
      <c r="N5">
        <v>47.58</v>
      </c>
      <c r="O5">
        <v>14</v>
      </c>
      <c r="P5">
        <v>4.5</v>
      </c>
      <c r="Q5" t="str">
        <f t="shared" si="0"/>
        <v>T2C6</v>
      </c>
      <c r="R5">
        <f t="shared" si="1"/>
        <v>47.58</v>
      </c>
      <c r="S5">
        <f t="shared" si="2"/>
        <v>14</v>
      </c>
      <c r="T5">
        <f t="shared" si="3"/>
        <v>0</v>
      </c>
    </row>
    <row r="6" spans="1:20">
      <c r="A6" t="s">
        <v>163</v>
      </c>
      <c r="B6" t="s">
        <v>200</v>
      </c>
      <c r="C6">
        <v>0</v>
      </c>
      <c r="D6">
        <v>4.5</v>
      </c>
      <c r="E6" t="s">
        <v>223</v>
      </c>
      <c r="F6">
        <v>0.4</v>
      </c>
      <c r="G6">
        <v>0.5</v>
      </c>
      <c r="H6">
        <v>0.4</v>
      </c>
      <c r="I6">
        <v>0.5</v>
      </c>
      <c r="J6" t="s">
        <v>220</v>
      </c>
      <c r="K6">
        <v>41.38</v>
      </c>
      <c r="L6">
        <v>14</v>
      </c>
      <c r="M6">
        <v>0</v>
      </c>
      <c r="N6">
        <v>41.38</v>
      </c>
      <c r="O6">
        <v>14</v>
      </c>
      <c r="P6">
        <v>4.5</v>
      </c>
      <c r="Q6" t="str">
        <f t="shared" si="0"/>
        <v>T2C5</v>
      </c>
      <c r="R6">
        <f t="shared" si="1"/>
        <v>41.38</v>
      </c>
      <c r="S6">
        <f t="shared" si="2"/>
        <v>14</v>
      </c>
      <c r="T6">
        <f t="shared" si="3"/>
        <v>0</v>
      </c>
    </row>
    <row r="7" spans="1:20">
      <c r="A7" t="s">
        <v>163</v>
      </c>
      <c r="B7" t="s">
        <v>199</v>
      </c>
      <c r="C7">
        <v>0</v>
      </c>
      <c r="D7">
        <v>4.5</v>
      </c>
      <c r="E7" t="s">
        <v>224</v>
      </c>
      <c r="F7">
        <v>0.4</v>
      </c>
      <c r="G7">
        <v>0.7</v>
      </c>
      <c r="H7">
        <v>0.4</v>
      </c>
      <c r="I7">
        <v>0.7</v>
      </c>
      <c r="J7" t="s">
        <v>220</v>
      </c>
      <c r="K7">
        <v>41.38</v>
      </c>
      <c r="L7">
        <v>6.5</v>
      </c>
      <c r="M7">
        <v>0</v>
      </c>
      <c r="N7">
        <v>41.38</v>
      </c>
      <c r="O7">
        <v>6.5</v>
      </c>
      <c r="P7">
        <v>4.5</v>
      </c>
      <c r="Q7" t="str">
        <f t="shared" si="0"/>
        <v>T2C45</v>
      </c>
      <c r="R7">
        <f t="shared" si="1"/>
        <v>41.38</v>
      </c>
      <c r="S7">
        <f t="shared" si="2"/>
        <v>6.5</v>
      </c>
      <c r="T7">
        <f t="shared" si="3"/>
        <v>0</v>
      </c>
    </row>
    <row r="8" spans="1:20">
      <c r="A8" t="s">
        <v>163</v>
      </c>
      <c r="B8" t="s">
        <v>198</v>
      </c>
      <c r="C8">
        <v>0</v>
      </c>
      <c r="D8">
        <v>4.5</v>
      </c>
      <c r="E8" t="s">
        <v>224</v>
      </c>
      <c r="F8">
        <v>0.4</v>
      </c>
      <c r="G8">
        <v>0.7</v>
      </c>
      <c r="H8">
        <v>0.4</v>
      </c>
      <c r="I8">
        <v>0.7</v>
      </c>
      <c r="J8" t="s">
        <v>220</v>
      </c>
      <c r="K8">
        <v>28.98</v>
      </c>
      <c r="L8">
        <v>6.5</v>
      </c>
      <c r="M8">
        <v>0</v>
      </c>
      <c r="N8">
        <v>28.98</v>
      </c>
      <c r="O8">
        <v>6.5</v>
      </c>
      <c r="P8">
        <v>4.5</v>
      </c>
      <c r="Q8" t="str">
        <f t="shared" si="0"/>
        <v>T2C44</v>
      </c>
      <c r="R8">
        <f t="shared" si="1"/>
        <v>28.98</v>
      </c>
      <c r="S8">
        <f t="shared" si="2"/>
        <v>6.5</v>
      </c>
      <c r="T8">
        <f t="shared" si="3"/>
        <v>0</v>
      </c>
    </row>
    <row r="9" spans="1:20">
      <c r="A9" t="s">
        <v>163</v>
      </c>
      <c r="B9" t="s">
        <v>197</v>
      </c>
      <c r="C9">
        <v>0</v>
      </c>
      <c r="D9">
        <v>4.5</v>
      </c>
      <c r="E9" t="s">
        <v>223</v>
      </c>
      <c r="F9">
        <v>0.4</v>
      </c>
      <c r="G9">
        <v>0.5</v>
      </c>
      <c r="H9">
        <v>0.4</v>
      </c>
      <c r="I9">
        <v>0.5</v>
      </c>
      <c r="J9" t="s">
        <v>220</v>
      </c>
      <c r="K9">
        <v>47.58</v>
      </c>
      <c r="L9">
        <v>0</v>
      </c>
      <c r="M9">
        <v>0</v>
      </c>
      <c r="N9">
        <v>47.58</v>
      </c>
      <c r="O9">
        <v>0</v>
      </c>
      <c r="P9">
        <v>4.5</v>
      </c>
      <c r="Q9" t="str">
        <f t="shared" si="0"/>
        <v>T2C43</v>
      </c>
      <c r="R9">
        <f t="shared" si="1"/>
        <v>47.58</v>
      </c>
      <c r="S9">
        <f t="shared" si="2"/>
        <v>0</v>
      </c>
      <c r="T9">
        <f t="shared" si="3"/>
        <v>0</v>
      </c>
    </row>
    <row r="10" spans="1:20">
      <c r="A10" t="s">
        <v>163</v>
      </c>
      <c r="B10" t="s">
        <v>196</v>
      </c>
      <c r="C10">
        <v>0</v>
      </c>
      <c r="D10">
        <v>4.5</v>
      </c>
      <c r="E10" t="s">
        <v>223</v>
      </c>
      <c r="F10">
        <v>0.4</v>
      </c>
      <c r="G10">
        <v>0.5</v>
      </c>
      <c r="H10">
        <v>0.4</v>
      </c>
      <c r="I10">
        <v>0.5</v>
      </c>
      <c r="J10" t="s">
        <v>220</v>
      </c>
      <c r="K10">
        <v>41.38</v>
      </c>
      <c r="L10">
        <v>0</v>
      </c>
      <c r="M10">
        <v>0</v>
      </c>
      <c r="N10">
        <v>41.38</v>
      </c>
      <c r="O10">
        <v>0</v>
      </c>
      <c r="P10">
        <v>4.5</v>
      </c>
      <c r="Q10" t="str">
        <f t="shared" si="0"/>
        <v>T2C42</v>
      </c>
      <c r="R10">
        <f t="shared" si="1"/>
        <v>41.38</v>
      </c>
      <c r="S10">
        <f t="shared" si="2"/>
        <v>0</v>
      </c>
      <c r="T10">
        <f t="shared" si="3"/>
        <v>0</v>
      </c>
    </row>
    <row r="11" spans="1:20">
      <c r="A11" t="s">
        <v>163</v>
      </c>
      <c r="B11" t="s">
        <v>195</v>
      </c>
      <c r="C11">
        <v>0</v>
      </c>
      <c r="D11">
        <v>4.5</v>
      </c>
      <c r="E11" t="s">
        <v>223</v>
      </c>
      <c r="F11">
        <v>0.4</v>
      </c>
      <c r="G11">
        <v>0.5</v>
      </c>
      <c r="H11">
        <v>0.4</v>
      </c>
      <c r="I11">
        <v>0.5</v>
      </c>
      <c r="J11" t="s">
        <v>220</v>
      </c>
      <c r="K11">
        <v>35.18</v>
      </c>
      <c r="L11">
        <v>0</v>
      </c>
      <c r="M11">
        <v>0</v>
      </c>
      <c r="N11">
        <v>35.18</v>
      </c>
      <c r="O11">
        <v>0</v>
      </c>
      <c r="P11">
        <v>4.5</v>
      </c>
      <c r="Q11" t="str">
        <f t="shared" si="0"/>
        <v>T2C41</v>
      </c>
      <c r="R11">
        <f t="shared" si="1"/>
        <v>35.18</v>
      </c>
      <c r="S11">
        <f t="shared" si="2"/>
        <v>0</v>
      </c>
      <c r="T11">
        <f t="shared" si="3"/>
        <v>0</v>
      </c>
    </row>
    <row r="12" spans="1:20">
      <c r="A12" t="s">
        <v>163</v>
      </c>
      <c r="B12" t="s">
        <v>194</v>
      </c>
      <c r="C12">
        <v>0</v>
      </c>
      <c r="D12">
        <v>4.5</v>
      </c>
      <c r="E12" t="s">
        <v>223</v>
      </c>
      <c r="F12">
        <v>0.4</v>
      </c>
      <c r="G12">
        <v>0.5</v>
      </c>
      <c r="H12">
        <v>0.4</v>
      </c>
      <c r="I12">
        <v>0.5</v>
      </c>
      <c r="J12" t="s">
        <v>220</v>
      </c>
      <c r="K12">
        <v>28.98</v>
      </c>
      <c r="L12">
        <v>0</v>
      </c>
      <c r="M12">
        <v>0</v>
      </c>
      <c r="N12">
        <v>28.98</v>
      </c>
      <c r="O12">
        <v>0</v>
      </c>
      <c r="P12">
        <v>4.5</v>
      </c>
      <c r="Q12" t="str">
        <f t="shared" si="0"/>
        <v>T2C40</v>
      </c>
      <c r="R12">
        <f t="shared" si="1"/>
        <v>28.98</v>
      </c>
      <c r="S12">
        <f t="shared" si="2"/>
        <v>0</v>
      </c>
      <c r="T12">
        <f t="shared" si="3"/>
        <v>0</v>
      </c>
    </row>
    <row r="13" spans="1:20">
      <c r="A13" t="s">
        <v>163</v>
      </c>
      <c r="B13" t="s">
        <v>193</v>
      </c>
      <c r="C13">
        <v>0</v>
      </c>
      <c r="D13">
        <v>4.5</v>
      </c>
      <c r="E13" t="s">
        <v>223</v>
      </c>
      <c r="F13">
        <v>0.4</v>
      </c>
      <c r="G13">
        <v>0.5</v>
      </c>
      <c r="H13">
        <v>0.4</v>
      </c>
      <c r="I13">
        <v>0.5</v>
      </c>
      <c r="J13" t="s">
        <v>220</v>
      </c>
      <c r="K13">
        <v>35.18</v>
      </c>
      <c r="L13">
        <v>14</v>
      </c>
      <c r="M13">
        <v>0</v>
      </c>
      <c r="N13">
        <v>35.18</v>
      </c>
      <c r="O13">
        <v>14</v>
      </c>
      <c r="P13">
        <v>4.5</v>
      </c>
      <c r="Q13" t="str">
        <f t="shared" si="0"/>
        <v>T2C4</v>
      </c>
      <c r="R13">
        <f t="shared" si="1"/>
        <v>35.18</v>
      </c>
      <c r="S13">
        <f t="shared" si="2"/>
        <v>14</v>
      </c>
      <c r="T13">
        <f t="shared" si="3"/>
        <v>0</v>
      </c>
    </row>
    <row r="14" spans="1:20">
      <c r="A14" t="s">
        <v>163</v>
      </c>
      <c r="B14" t="s">
        <v>192</v>
      </c>
      <c r="C14">
        <v>0</v>
      </c>
      <c r="D14">
        <v>4.5</v>
      </c>
      <c r="E14" t="s">
        <v>222</v>
      </c>
      <c r="F14">
        <v>0.3</v>
      </c>
      <c r="G14">
        <v>0.6</v>
      </c>
      <c r="H14">
        <v>0.3</v>
      </c>
      <c r="I14">
        <v>0.6</v>
      </c>
      <c r="J14" t="s">
        <v>220</v>
      </c>
      <c r="K14">
        <v>21</v>
      </c>
      <c r="L14">
        <v>1.87</v>
      </c>
      <c r="M14">
        <v>0</v>
      </c>
      <c r="N14">
        <v>21</v>
      </c>
      <c r="O14">
        <v>1.87</v>
      </c>
      <c r="P14">
        <v>4.5</v>
      </c>
      <c r="Q14" t="str">
        <f t="shared" si="0"/>
        <v>T2C39</v>
      </c>
      <c r="R14">
        <f t="shared" si="1"/>
        <v>21</v>
      </c>
      <c r="S14">
        <f t="shared" si="2"/>
        <v>1.87</v>
      </c>
      <c r="T14">
        <f t="shared" si="3"/>
        <v>0</v>
      </c>
    </row>
    <row r="15" spans="1:20">
      <c r="A15" t="s">
        <v>163</v>
      </c>
      <c r="B15" t="s">
        <v>191</v>
      </c>
      <c r="C15">
        <v>0</v>
      </c>
      <c r="D15">
        <v>4.5</v>
      </c>
      <c r="E15" t="s">
        <v>225</v>
      </c>
      <c r="F15">
        <v>0.5</v>
      </c>
      <c r="G15">
        <v>0.4</v>
      </c>
      <c r="H15">
        <v>0.5</v>
      </c>
      <c r="I15">
        <v>0.4</v>
      </c>
      <c r="J15" t="s">
        <v>220</v>
      </c>
      <c r="K15">
        <v>15.95</v>
      </c>
      <c r="L15">
        <v>21.2</v>
      </c>
      <c r="M15">
        <v>0</v>
      </c>
      <c r="N15">
        <v>15.95</v>
      </c>
      <c r="O15">
        <v>21.2</v>
      </c>
      <c r="P15">
        <v>4.5</v>
      </c>
      <c r="Q15" t="str">
        <f t="shared" si="0"/>
        <v>T2C38</v>
      </c>
      <c r="R15">
        <f t="shared" si="1"/>
        <v>15.95</v>
      </c>
      <c r="S15">
        <f t="shared" si="2"/>
        <v>21.2</v>
      </c>
      <c r="T15">
        <f t="shared" si="3"/>
        <v>0</v>
      </c>
    </row>
    <row r="16" spans="1:20">
      <c r="A16" t="s">
        <v>163</v>
      </c>
      <c r="B16" t="s">
        <v>190</v>
      </c>
      <c r="C16">
        <v>0</v>
      </c>
      <c r="D16">
        <v>4.5</v>
      </c>
      <c r="E16" t="s">
        <v>226</v>
      </c>
      <c r="F16">
        <v>0.5</v>
      </c>
      <c r="G16">
        <v>0.5</v>
      </c>
      <c r="H16">
        <v>0.5</v>
      </c>
      <c r="I16">
        <v>0.5</v>
      </c>
      <c r="J16" t="s">
        <v>220</v>
      </c>
      <c r="K16">
        <v>21</v>
      </c>
      <c r="L16">
        <v>14</v>
      </c>
      <c r="M16">
        <v>0</v>
      </c>
      <c r="N16">
        <v>21</v>
      </c>
      <c r="O16">
        <v>14</v>
      </c>
      <c r="P16">
        <v>4.5</v>
      </c>
      <c r="Q16" t="str">
        <f t="shared" si="0"/>
        <v>T2C37</v>
      </c>
      <c r="R16">
        <f t="shared" si="1"/>
        <v>21</v>
      </c>
      <c r="S16">
        <f t="shared" si="2"/>
        <v>14</v>
      </c>
      <c r="T16">
        <f t="shared" si="3"/>
        <v>0</v>
      </c>
    </row>
    <row r="17" spans="1:20">
      <c r="A17" t="s">
        <v>163</v>
      </c>
      <c r="B17" t="s">
        <v>189</v>
      </c>
      <c r="C17">
        <v>0</v>
      </c>
      <c r="D17">
        <v>4.5</v>
      </c>
      <c r="E17" t="s">
        <v>223</v>
      </c>
      <c r="F17">
        <v>0.4</v>
      </c>
      <c r="G17">
        <v>0.5</v>
      </c>
      <c r="H17">
        <v>0.4</v>
      </c>
      <c r="I17">
        <v>0.5</v>
      </c>
      <c r="J17" t="s">
        <v>220</v>
      </c>
      <c r="K17">
        <v>21</v>
      </c>
      <c r="L17">
        <v>6.5</v>
      </c>
      <c r="M17">
        <v>0</v>
      </c>
      <c r="N17">
        <v>21</v>
      </c>
      <c r="O17">
        <v>6.5</v>
      </c>
      <c r="P17">
        <v>4.5</v>
      </c>
      <c r="Q17" t="str">
        <f t="shared" si="0"/>
        <v>T2C36</v>
      </c>
      <c r="R17">
        <f t="shared" si="1"/>
        <v>21</v>
      </c>
      <c r="S17">
        <f t="shared" si="2"/>
        <v>6.5</v>
      </c>
      <c r="T17">
        <f t="shared" si="3"/>
        <v>0</v>
      </c>
    </row>
    <row r="18" spans="1:20">
      <c r="A18" t="s">
        <v>163</v>
      </c>
      <c r="B18" t="s">
        <v>188</v>
      </c>
      <c r="C18">
        <v>0</v>
      </c>
      <c r="D18">
        <v>4.5</v>
      </c>
      <c r="E18" t="s">
        <v>223</v>
      </c>
      <c r="F18">
        <v>0.4</v>
      </c>
      <c r="G18">
        <v>0.5</v>
      </c>
      <c r="H18">
        <v>0.4</v>
      </c>
      <c r="I18">
        <v>0.5</v>
      </c>
      <c r="J18" t="s">
        <v>220</v>
      </c>
      <c r="K18">
        <v>17</v>
      </c>
      <c r="L18">
        <v>6.5</v>
      </c>
      <c r="M18">
        <v>0</v>
      </c>
      <c r="N18">
        <v>17</v>
      </c>
      <c r="O18">
        <v>6.5</v>
      </c>
      <c r="P18">
        <v>4.5</v>
      </c>
      <c r="Q18" t="str">
        <f t="shared" si="0"/>
        <v>T2C35</v>
      </c>
      <c r="R18">
        <f t="shared" si="1"/>
        <v>17</v>
      </c>
      <c r="S18">
        <f t="shared" si="2"/>
        <v>6.5</v>
      </c>
      <c r="T18">
        <f t="shared" si="3"/>
        <v>0</v>
      </c>
    </row>
    <row r="19" spans="1:20">
      <c r="A19" t="s">
        <v>163</v>
      </c>
      <c r="B19" t="s">
        <v>187</v>
      </c>
      <c r="C19">
        <v>0</v>
      </c>
      <c r="D19">
        <v>4.5</v>
      </c>
      <c r="E19" t="s">
        <v>224</v>
      </c>
      <c r="F19">
        <v>0.4</v>
      </c>
      <c r="G19">
        <v>0.7</v>
      </c>
      <c r="H19">
        <v>0.4</v>
      </c>
      <c r="I19">
        <v>0.7</v>
      </c>
      <c r="J19" t="s">
        <v>220</v>
      </c>
      <c r="K19">
        <v>11.5</v>
      </c>
      <c r="L19">
        <v>14</v>
      </c>
      <c r="M19">
        <v>0</v>
      </c>
      <c r="N19">
        <v>11.5</v>
      </c>
      <c r="O19">
        <v>14</v>
      </c>
      <c r="P19">
        <v>4.5</v>
      </c>
      <c r="Q19" t="str">
        <f t="shared" si="0"/>
        <v>T2C34</v>
      </c>
      <c r="R19">
        <f t="shared" si="1"/>
        <v>11.5</v>
      </c>
      <c r="S19">
        <f t="shared" si="2"/>
        <v>14</v>
      </c>
      <c r="T19">
        <f t="shared" si="3"/>
        <v>0</v>
      </c>
    </row>
    <row r="20" spans="1:20">
      <c r="A20" t="s">
        <v>163</v>
      </c>
      <c r="B20" t="s">
        <v>186</v>
      </c>
      <c r="C20">
        <v>0</v>
      </c>
      <c r="D20">
        <v>4.5</v>
      </c>
      <c r="E20" t="s">
        <v>224</v>
      </c>
      <c r="F20">
        <v>0.4</v>
      </c>
      <c r="G20">
        <v>0.7</v>
      </c>
      <c r="H20">
        <v>0.4</v>
      </c>
      <c r="I20">
        <v>0.7</v>
      </c>
      <c r="J20" t="s">
        <v>220</v>
      </c>
      <c r="K20">
        <v>5.5</v>
      </c>
      <c r="L20">
        <v>14</v>
      </c>
      <c r="M20">
        <v>0</v>
      </c>
      <c r="N20">
        <v>5.5</v>
      </c>
      <c r="O20">
        <v>14</v>
      </c>
      <c r="P20">
        <v>4.5</v>
      </c>
      <c r="Q20" t="str">
        <f t="shared" si="0"/>
        <v>T2C33</v>
      </c>
      <c r="R20">
        <f t="shared" si="1"/>
        <v>5.5</v>
      </c>
      <c r="S20">
        <f t="shared" si="2"/>
        <v>14</v>
      </c>
      <c r="T20">
        <f t="shared" si="3"/>
        <v>0</v>
      </c>
    </row>
    <row r="21" spans="1:20">
      <c r="A21" t="s">
        <v>163</v>
      </c>
      <c r="B21" t="s">
        <v>185</v>
      </c>
      <c r="C21">
        <v>0</v>
      </c>
      <c r="D21">
        <v>4.5</v>
      </c>
      <c r="E21" t="s">
        <v>223</v>
      </c>
      <c r="F21">
        <v>0.4</v>
      </c>
      <c r="G21">
        <v>0.5</v>
      </c>
      <c r="H21">
        <v>0.4</v>
      </c>
      <c r="I21">
        <v>0.5</v>
      </c>
      <c r="J21" t="s">
        <v>220</v>
      </c>
      <c r="K21">
        <v>0</v>
      </c>
      <c r="L21">
        <v>6.5</v>
      </c>
      <c r="M21">
        <v>0</v>
      </c>
      <c r="N21">
        <v>0</v>
      </c>
      <c r="O21">
        <v>6.5</v>
      </c>
      <c r="P21">
        <v>4.5</v>
      </c>
      <c r="Q21" t="str">
        <f t="shared" si="0"/>
        <v>T2C32</v>
      </c>
      <c r="R21">
        <f t="shared" si="1"/>
        <v>0</v>
      </c>
      <c r="S21">
        <f t="shared" si="2"/>
        <v>6.5</v>
      </c>
      <c r="T21">
        <f t="shared" si="3"/>
        <v>0</v>
      </c>
    </row>
    <row r="22" spans="1:20">
      <c r="A22" t="s">
        <v>163</v>
      </c>
      <c r="B22" t="s">
        <v>184</v>
      </c>
      <c r="C22">
        <v>0</v>
      </c>
      <c r="D22">
        <v>4.5</v>
      </c>
      <c r="E22" t="s">
        <v>226</v>
      </c>
      <c r="F22">
        <v>0.5</v>
      </c>
      <c r="G22">
        <v>0.5</v>
      </c>
      <c r="H22">
        <v>0.5</v>
      </c>
      <c r="I22">
        <v>0.5</v>
      </c>
      <c r="J22" t="s">
        <v>220</v>
      </c>
      <c r="K22">
        <v>11.5</v>
      </c>
      <c r="L22">
        <v>6.5</v>
      </c>
      <c r="M22">
        <v>0</v>
      </c>
      <c r="N22">
        <v>11.5</v>
      </c>
      <c r="O22">
        <v>6.5</v>
      </c>
      <c r="P22">
        <v>4.5</v>
      </c>
      <c r="Q22" t="str">
        <f t="shared" si="0"/>
        <v>T2C31</v>
      </c>
      <c r="R22">
        <f t="shared" si="1"/>
        <v>11.5</v>
      </c>
      <c r="S22">
        <f t="shared" si="2"/>
        <v>6.5</v>
      </c>
      <c r="T22">
        <f t="shared" si="3"/>
        <v>0</v>
      </c>
    </row>
    <row r="23" spans="1:20">
      <c r="A23" t="s">
        <v>163</v>
      </c>
      <c r="B23" t="s">
        <v>183</v>
      </c>
      <c r="C23">
        <v>0</v>
      </c>
      <c r="D23">
        <v>4.5</v>
      </c>
      <c r="E23" t="s">
        <v>226</v>
      </c>
      <c r="F23">
        <v>0.5</v>
      </c>
      <c r="G23">
        <v>0.5</v>
      </c>
      <c r="H23">
        <v>0.5</v>
      </c>
      <c r="I23">
        <v>0.5</v>
      </c>
      <c r="J23" t="s">
        <v>220</v>
      </c>
      <c r="K23">
        <v>5.5</v>
      </c>
      <c r="L23">
        <v>6.5</v>
      </c>
      <c r="M23">
        <v>0</v>
      </c>
      <c r="N23">
        <v>5.5</v>
      </c>
      <c r="O23">
        <v>6.5</v>
      </c>
      <c r="P23">
        <v>4.5</v>
      </c>
      <c r="Q23" t="str">
        <f t="shared" si="0"/>
        <v>T2C30</v>
      </c>
      <c r="R23">
        <f t="shared" si="1"/>
        <v>5.5</v>
      </c>
      <c r="S23">
        <f t="shared" si="2"/>
        <v>6.5</v>
      </c>
      <c r="T23">
        <f t="shared" si="3"/>
        <v>0</v>
      </c>
    </row>
    <row r="24" spans="1:20">
      <c r="A24" t="s">
        <v>163</v>
      </c>
      <c r="B24" t="s">
        <v>182</v>
      </c>
      <c r="C24">
        <v>0</v>
      </c>
      <c r="D24">
        <v>4.5</v>
      </c>
      <c r="E24" t="s">
        <v>223</v>
      </c>
      <c r="F24">
        <v>0.4</v>
      </c>
      <c r="G24">
        <v>0.5</v>
      </c>
      <c r="H24">
        <v>0.4</v>
      </c>
      <c r="I24">
        <v>0.5</v>
      </c>
      <c r="J24" t="s">
        <v>220</v>
      </c>
      <c r="K24">
        <v>28.98</v>
      </c>
      <c r="L24">
        <v>14</v>
      </c>
      <c r="M24">
        <v>0</v>
      </c>
      <c r="N24">
        <v>28.98</v>
      </c>
      <c r="O24">
        <v>14</v>
      </c>
      <c r="P24">
        <v>4.5</v>
      </c>
      <c r="Q24" t="str">
        <f t="shared" si="0"/>
        <v>T2C3</v>
      </c>
      <c r="R24">
        <f t="shared" si="1"/>
        <v>28.98</v>
      </c>
      <c r="S24">
        <f t="shared" si="2"/>
        <v>14</v>
      </c>
      <c r="T24">
        <f t="shared" si="3"/>
        <v>0</v>
      </c>
    </row>
    <row r="25" spans="1:20">
      <c r="A25" t="s">
        <v>163</v>
      </c>
      <c r="B25" t="s">
        <v>181</v>
      </c>
      <c r="C25">
        <v>0</v>
      </c>
      <c r="D25">
        <v>4.5</v>
      </c>
      <c r="E25" t="s">
        <v>223</v>
      </c>
      <c r="F25">
        <v>0.4</v>
      </c>
      <c r="G25">
        <v>0.5</v>
      </c>
      <c r="H25">
        <v>0.4</v>
      </c>
      <c r="I25">
        <v>0.5</v>
      </c>
      <c r="J25" t="s">
        <v>220</v>
      </c>
      <c r="K25">
        <v>17</v>
      </c>
      <c r="L25">
        <v>0</v>
      </c>
      <c r="M25">
        <v>0</v>
      </c>
      <c r="N25">
        <v>17</v>
      </c>
      <c r="O25">
        <v>0</v>
      </c>
      <c r="P25">
        <v>4.5</v>
      </c>
      <c r="Q25" t="str">
        <f t="shared" si="0"/>
        <v>T2C29</v>
      </c>
      <c r="R25">
        <f t="shared" si="1"/>
        <v>17</v>
      </c>
      <c r="S25">
        <f t="shared" si="2"/>
        <v>0</v>
      </c>
      <c r="T25">
        <f t="shared" si="3"/>
        <v>0</v>
      </c>
    </row>
    <row r="26" spans="1:20">
      <c r="A26" t="s">
        <v>163</v>
      </c>
      <c r="B26" t="s">
        <v>180</v>
      </c>
      <c r="C26">
        <v>0</v>
      </c>
      <c r="D26">
        <v>4.5</v>
      </c>
      <c r="E26" t="s">
        <v>223</v>
      </c>
      <c r="F26">
        <v>0.4</v>
      </c>
      <c r="G26">
        <v>0.5</v>
      </c>
      <c r="H26">
        <v>0.4</v>
      </c>
      <c r="I26">
        <v>0.5</v>
      </c>
      <c r="J26" t="s">
        <v>220</v>
      </c>
      <c r="K26">
        <v>11.5</v>
      </c>
      <c r="L26">
        <v>0</v>
      </c>
      <c r="M26">
        <v>0</v>
      </c>
      <c r="N26">
        <v>11.5</v>
      </c>
      <c r="O26">
        <v>0</v>
      </c>
      <c r="P26">
        <v>4.5</v>
      </c>
      <c r="Q26" t="str">
        <f t="shared" si="0"/>
        <v>T2C28</v>
      </c>
      <c r="R26">
        <f t="shared" si="1"/>
        <v>11.5</v>
      </c>
      <c r="S26">
        <f t="shared" si="2"/>
        <v>0</v>
      </c>
      <c r="T26">
        <f t="shared" si="3"/>
        <v>0</v>
      </c>
    </row>
    <row r="27" spans="1:20">
      <c r="A27" t="s">
        <v>163</v>
      </c>
      <c r="B27" t="s">
        <v>179</v>
      </c>
      <c r="C27">
        <v>0</v>
      </c>
      <c r="D27">
        <v>4.5</v>
      </c>
      <c r="E27" t="s">
        <v>223</v>
      </c>
      <c r="F27">
        <v>0.4</v>
      </c>
      <c r="G27">
        <v>0.5</v>
      </c>
      <c r="H27">
        <v>0.4</v>
      </c>
      <c r="I27">
        <v>0.5</v>
      </c>
      <c r="J27" t="s">
        <v>220</v>
      </c>
      <c r="K27">
        <v>5.5</v>
      </c>
      <c r="L27">
        <v>0</v>
      </c>
      <c r="M27">
        <v>0</v>
      </c>
      <c r="N27">
        <v>5.5</v>
      </c>
      <c r="O27">
        <v>0</v>
      </c>
      <c r="P27">
        <v>4.5</v>
      </c>
      <c r="Q27" t="str">
        <f t="shared" si="0"/>
        <v>T2C27</v>
      </c>
      <c r="R27">
        <f t="shared" si="1"/>
        <v>5.5</v>
      </c>
      <c r="S27">
        <f t="shared" si="2"/>
        <v>0</v>
      </c>
      <c r="T27">
        <f t="shared" si="3"/>
        <v>0</v>
      </c>
    </row>
    <row r="28" spans="1:20">
      <c r="A28" t="s">
        <v>163</v>
      </c>
      <c r="B28" t="s">
        <v>178</v>
      </c>
      <c r="C28">
        <v>0</v>
      </c>
      <c r="D28">
        <v>4.5</v>
      </c>
      <c r="E28" t="s">
        <v>223</v>
      </c>
      <c r="F28">
        <v>0.4</v>
      </c>
      <c r="G28">
        <v>0.5</v>
      </c>
      <c r="H28">
        <v>0.4</v>
      </c>
      <c r="I28">
        <v>0.5</v>
      </c>
      <c r="J28" t="s">
        <v>220</v>
      </c>
      <c r="K28">
        <v>0</v>
      </c>
      <c r="L28">
        <v>0</v>
      </c>
      <c r="M28">
        <v>0</v>
      </c>
      <c r="N28">
        <v>0</v>
      </c>
      <c r="O28">
        <v>0</v>
      </c>
      <c r="P28">
        <v>4.5</v>
      </c>
      <c r="Q28" t="str">
        <f t="shared" si="0"/>
        <v>T2C26</v>
      </c>
      <c r="R28">
        <f t="shared" si="1"/>
        <v>0</v>
      </c>
      <c r="S28">
        <f t="shared" si="2"/>
        <v>0</v>
      </c>
      <c r="T28">
        <f t="shared" si="3"/>
        <v>0</v>
      </c>
    </row>
    <row r="29" spans="1:20">
      <c r="A29" t="s">
        <v>163</v>
      </c>
      <c r="B29" t="s">
        <v>177</v>
      </c>
      <c r="C29">
        <v>0</v>
      </c>
      <c r="D29">
        <v>4.5</v>
      </c>
      <c r="E29" t="s">
        <v>223</v>
      </c>
      <c r="F29">
        <v>0.4</v>
      </c>
      <c r="G29">
        <v>0.5</v>
      </c>
      <c r="H29">
        <v>0.4</v>
      </c>
      <c r="I29">
        <v>0.5</v>
      </c>
      <c r="J29" t="s">
        <v>220</v>
      </c>
      <c r="K29">
        <v>0</v>
      </c>
      <c r="L29">
        <v>14</v>
      </c>
      <c r="M29">
        <v>0</v>
      </c>
      <c r="N29">
        <v>0</v>
      </c>
      <c r="O29">
        <v>14</v>
      </c>
      <c r="P29">
        <v>4.5</v>
      </c>
      <c r="Q29" t="str">
        <f t="shared" si="0"/>
        <v>T2C25</v>
      </c>
      <c r="R29">
        <f t="shared" si="1"/>
        <v>0</v>
      </c>
      <c r="S29">
        <f t="shared" si="2"/>
        <v>14</v>
      </c>
      <c r="T29">
        <f t="shared" si="3"/>
        <v>0</v>
      </c>
    </row>
    <row r="30" spans="1:20">
      <c r="A30" t="s">
        <v>163</v>
      </c>
      <c r="B30" t="s">
        <v>176</v>
      </c>
      <c r="C30">
        <v>0</v>
      </c>
      <c r="D30">
        <v>4.5</v>
      </c>
      <c r="E30" t="s">
        <v>223</v>
      </c>
      <c r="F30">
        <v>0.4</v>
      </c>
      <c r="G30">
        <v>0.5</v>
      </c>
      <c r="H30">
        <v>0.4</v>
      </c>
      <c r="I30">
        <v>0.5</v>
      </c>
      <c r="J30" t="s">
        <v>220</v>
      </c>
      <c r="K30">
        <v>11.5</v>
      </c>
      <c r="L30">
        <v>21.2</v>
      </c>
      <c r="M30">
        <v>0</v>
      </c>
      <c r="N30">
        <v>11.5</v>
      </c>
      <c r="O30">
        <v>21.2</v>
      </c>
      <c r="P30">
        <v>4.5</v>
      </c>
      <c r="Q30" t="str">
        <f t="shared" si="0"/>
        <v>T2C24</v>
      </c>
      <c r="R30">
        <f t="shared" si="1"/>
        <v>11.5</v>
      </c>
      <c r="S30">
        <f t="shared" si="2"/>
        <v>21.2</v>
      </c>
      <c r="T30">
        <f t="shared" si="3"/>
        <v>0</v>
      </c>
    </row>
    <row r="31" spans="1:20">
      <c r="A31" t="s">
        <v>163</v>
      </c>
      <c r="B31" t="s">
        <v>175</v>
      </c>
      <c r="C31">
        <v>0</v>
      </c>
      <c r="D31">
        <v>4.5</v>
      </c>
      <c r="E31" t="s">
        <v>223</v>
      </c>
      <c r="F31">
        <v>0.4</v>
      </c>
      <c r="G31">
        <v>0.5</v>
      </c>
      <c r="H31">
        <v>0.4</v>
      </c>
      <c r="I31">
        <v>0.5</v>
      </c>
      <c r="J31" t="s">
        <v>220</v>
      </c>
      <c r="K31">
        <v>5.5</v>
      </c>
      <c r="L31">
        <v>21.2</v>
      </c>
      <c r="M31">
        <v>0</v>
      </c>
      <c r="N31">
        <v>5.5</v>
      </c>
      <c r="O31">
        <v>21.2</v>
      </c>
      <c r="P31">
        <v>4.5</v>
      </c>
      <c r="Q31" t="str">
        <f t="shared" si="0"/>
        <v>T2C23</v>
      </c>
      <c r="R31">
        <f t="shared" si="1"/>
        <v>5.5</v>
      </c>
      <c r="S31">
        <f t="shared" si="2"/>
        <v>21.2</v>
      </c>
      <c r="T31">
        <f t="shared" si="3"/>
        <v>0</v>
      </c>
    </row>
    <row r="32" spans="1:20">
      <c r="A32" t="s">
        <v>163</v>
      </c>
      <c r="B32" t="s">
        <v>174</v>
      </c>
      <c r="C32">
        <v>0</v>
      </c>
      <c r="D32">
        <v>4.5</v>
      </c>
      <c r="E32" t="s">
        <v>223</v>
      </c>
      <c r="F32">
        <v>0.4</v>
      </c>
      <c r="G32">
        <v>0.5</v>
      </c>
      <c r="H32">
        <v>0.4</v>
      </c>
      <c r="I32">
        <v>0.5</v>
      </c>
      <c r="J32" t="s">
        <v>220</v>
      </c>
      <c r="K32">
        <v>47.58</v>
      </c>
      <c r="L32">
        <v>5.58</v>
      </c>
      <c r="M32">
        <v>0</v>
      </c>
      <c r="N32">
        <v>47.58</v>
      </c>
      <c r="O32">
        <v>5.58</v>
      </c>
      <c r="P32">
        <v>4.5</v>
      </c>
      <c r="Q32" t="str">
        <f t="shared" si="0"/>
        <v>T2C2</v>
      </c>
      <c r="R32">
        <f t="shared" si="1"/>
        <v>47.58</v>
      </c>
      <c r="S32">
        <f t="shared" si="2"/>
        <v>5.58</v>
      </c>
      <c r="T32">
        <f t="shared" si="3"/>
        <v>0</v>
      </c>
    </row>
    <row r="33" spans="1:20">
      <c r="A33" t="s">
        <v>163</v>
      </c>
      <c r="B33" t="s">
        <v>173</v>
      </c>
      <c r="C33">
        <v>77</v>
      </c>
      <c r="D33">
        <v>4.5</v>
      </c>
      <c r="E33" t="s">
        <v>222</v>
      </c>
      <c r="F33">
        <v>0.3</v>
      </c>
      <c r="G33">
        <v>0.6</v>
      </c>
      <c r="H33">
        <v>0.3</v>
      </c>
      <c r="I33">
        <v>0.6</v>
      </c>
      <c r="J33" t="s">
        <v>220</v>
      </c>
      <c r="K33">
        <v>26.1</v>
      </c>
      <c r="L33">
        <v>1.45</v>
      </c>
      <c r="M33">
        <v>0</v>
      </c>
      <c r="N33">
        <v>26.1</v>
      </c>
      <c r="O33">
        <v>1.45</v>
      </c>
      <c r="P33">
        <v>4.5</v>
      </c>
      <c r="Q33" t="str">
        <f t="shared" si="0"/>
        <v>T2C16</v>
      </c>
      <c r="R33">
        <f t="shared" si="1"/>
        <v>26.1</v>
      </c>
      <c r="S33">
        <f t="shared" si="2"/>
        <v>1.45</v>
      </c>
      <c r="T33">
        <f t="shared" si="3"/>
        <v>77</v>
      </c>
    </row>
    <row r="34" spans="1:20">
      <c r="A34" t="s">
        <v>163</v>
      </c>
      <c r="B34" t="s">
        <v>172</v>
      </c>
      <c r="C34">
        <v>0</v>
      </c>
      <c r="D34">
        <v>4.5</v>
      </c>
      <c r="E34" t="s">
        <v>227</v>
      </c>
      <c r="F34">
        <v>0.22</v>
      </c>
      <c r="G34">
        <v>0.3</v>
      </c>
      <c r="H34">
        <v>0.22</v>
      </c>
      <c r="I34">
        <v>0.3</v>
      </c>
      <c r="J34" t="s">
        <v>220</v>
      </c>
      <c r="K34">
        <v>-3.35</v>
      </c>
      <c r="L34">
        <v>10.74</v>
      </c>
      <c r="M34">
        <v>0</v>
      </c>
      <c r="N34">
        <v>-3.35</v>
      </c>
      <c r="O34">
        <v>10.74</v>
      </c>
      <c r="P34">
        <v>4.5</v>
      </c>
      <c r="Q34" t="str">
        <f t="shared" si="0"/>
        <v>T2C15</v>
      </c>
      <c r="R34">
        <f t="shared" si="1"/>
        <v>-3.35</v>
      </c>
      <c r="S34">
        <f t="shared" si="2"/>
        <v>10.74</v>
      </c>
      <c r="T34">
        <f t="shared" si="3"/>
        <v>0</v>
      </c>
    </row>
    <row r="35" spans="1:20">
      <c r="A35" t="s">
        <v>163</v>
      </c>
      <c r="B35" t="s">
        <v>171</v>
      </c>
      <c r="C35">
        <v>0</v>
      </c>
      <c r="D35">
        <v>4.5</v>
      </c>
      <c r="E35" t="s">
        <v>225</v>
      </c>
      <c r="F35">
        <v>0.5</v>
      </c>
      <c r="G35">
        <v>0.4</v>
      </c>
      <c r="H35">
        <v>0.5</v>
      </c>
      <c r="I35">
        <v>0.4</v>
      </c>
      <c r="J35" t="s">
        <v>220</v>
      </c>
      <c r="K35">
        <v>0</v>
      </c>
      <c r="L35">
        <v>10.74</v>
      </c>
      <c r="M35">
        <v>0</v>
      </c>
      <c r="N35">
        <v>0</v>
      </c>
      <c r="O35">
        <v>10.74</v>
      </c>
      <c r="P35">
        <v>4.5</v>
      </c>
      <c r="Q35" t="str">
        <f t="shared" si="0"/>
        <v>T2C14</v>
      </c>
      <c r="R35">
        <f t="shared" si="1"/>
        <v>0</v>
      </c>
      <c r="S35">
        <f t="shared" si="2"/>
        <v>10.74</v>
      </c>
      <c r="T35">
        <f t="shared" si="3"/>
        <v>0</v>
      </c>
    </row>
    <row r="36" spans="1:20">
      <c r="A36" t="s">
        <v>163</v>
      </c>
      <c r="B36" t="s">
        <v>170</v>
      </c>
      <c r="C36">
        <v>0</v>
      </c>
      <c r="D36">
        <v>4.5</v>
      </c>
      <c r="E36" t="s">
        <v>227</v>
      </c>
      <c r="F36">
        <v>0.22</v>
      </c>
      <c r="G36">
        <v>0.3</v>
      </c>
      <c r="H36">
        <v>0.22</v>
      </c>
      <c r="I36">
        <v>0.3</v>
      </c>
      <c r="J36" t="s">
        <v>220</v>
      </c>
      <c r="K36">
        <v>-3.35</v>
      </c>
      <c r="L36">
        <v>14</v>
      </c>
      <c r="M36">
        <v>0</v>
      </c>
      <c r="N36">
        <v>-3.35</v>
      </c>
      <c r="O36">
        <v>14</v>
      </c>
      <c r="P36">
        <v>4.5</v>
      </c>
      <c r="Q36" t="str">
        <f t="shared" si="0"/>
        <v>T2C13</v>
      </c>
      <c r="R36">
        <f t="shared" si="1"/>
        <v>-3.35</v>
      </c>
      <c r="S36">
        <f t="shared" si="2"/>
        <v>14</v>
      </c>
      <c r="T36">
        <f t="shared" si="3"/>
        <v>0</v>
      </c>
    </row>
    <row r="37" spans="1:20">
      <c r="A37" t="s">
        <v>163</v>
      </c>
      <c r="B37" t="s">
        <v>169</v>
      </c>
      <c r="C37">
        <v>0</v>
      </c>
      <c r="D37">
        <v>4.5</v>
      </c>
      <c r="E37" t="s">
        <v>222</v>
      </c>
      <c r="F37">
        <v>0.3</v>
      </c>
      <c r="G37">
        <v>0.6</v>
      </c>
      <c r="H37">
        <v>0.3</v>
      </c>
      <c r="I37">
        <v>0.6</v>
      </c>
      <c r="J37" t="s">
        <v>220</v>
      </c>
      <c r="K37">
        <v>47.58</v>
      </c>
      <c r="L37">
        <v>8.85</v>
      </c>
      <c r="M37">
        <v>0</v>
      </c>
      <c r="N37">
        <v>47.58</v>
      </c>
      <c r="O37">
        <v>8.85</v>
      </c>
      <c r="P37">
        <v>4.5</v>
      </c>
      <c r="Q37" t="str">
        <f t="shared" si="0"/>
        <v>T2C12</v>
      </c>
      <c r="R37">
        <f t="shared" si="1"/>
        <v>47.58</v>
      </c>
      <c r="S37">
        <f t="shared" si="2"/>
        <v>8.85</v>
      </c>
      <c r="T37">
        <f t="shared" si="3"/>
        <v>0</v>
      </c>
    </row>
    <row r="38" spans="1:20">
      <c r="A38" t="s">
        <v>163</v>
      </c>
      <c r="B38" t="s">
        <v>168</v>
      </c>
      <c r="C38">
        <v>0</v>
      </c>
      <c r="D38">
        <v>4.5</v>
      </c>
      <c r="E38" t="s">
        <v>219</v>
      </c>
      <c r="F38">
        <v>0.22</v>
      </c>
      <c r="G38">
        <v>0.22</v>
      </c>
      <c r="H38">
        <v>0.22</v>
      </c>
      <c r="I38">
        <v>0.22</v>
      </c>
      <c r="J38" t="s">
        <v>220</v>
      </c>
      <c r="K38">
        <v>45.48</v>
      </c>
      <c r="L38">
        <v>8.85</v>
      </c>
      <c r="M38">
        <v>0</v>
      </c>
      <c r="N38">
        <v>45.48</v>
      </c>
      <c r="O38">
        <v>8.85</v>
      </c>
      <c r="P38">
        <v>4.5</v>
      </c>
      <c r="Q38" t="str">
        <f t="shared" si="0"/>
        <v>T2C11</v>
      </c>
      <c r="R38">
        <f t="shared" si="1"/>
        <v>45.48</v>
      </c>
      <c r="S38">
        <f t="shared" si="2"/>
        <v>8.85</v>
      </c>
      <c r="T38">
        <f t="shared" si="3"/>
        <v>0</v>
      </c>
    </row>
    <row r="39" spans="1:20">
      <c r="A39" t="s">
        <v>163</v>
      </c>
      <c r="B39" t="s">
        <v>167</v>
      </c>
      <c r="C39">
        <v>0</v>
      </c>
      <c r="D39">
        <v>4.5</v>
      </c>
      <c r="E39" t="s">
        <v>223</v>
      </c>
      <c r="F39">
        <v>0.4</v>
      </c>
      <c r="G39">
        <v>0.5</v>
      </c>
      <c r="H39">
        <v>0.4</v>
      </c>
      <c r="I39">
        <v>0.5</v>
      </c>
      <c r="J39" t="s">
        <v>220</v>
      </c>
      <c r="K39">
        <v>0</v>
      </c>
      <c r="L39">
        <v>21.2</v>
      </c>
      <c r="M39">
        <v>0</v>
      </c>
      <c r="N39">
        <v>0</v>
      </c>
      <c r="O39">
        <v>21.2</v>
      </c>
      <c r="P39">
        <v>4.5</v>
      </c>
      <c r="Q39" t="str">
        <f t="shared" si="0"/>
        <v>T2C10</v>
      </c>
      <c r="R39">
        <f t="shared" si="1"/>
        <v>0</v>
      </c>
      <c r="S39">
        <f t="shared" si="2"/>
        <v>21.2</v>
      </c>
      <c r="T39">
        <f t="shared" si="3"/>
        <v>0</v>
      </c>
    </row>
    <row r="40" spans="1:20">
      <c r="A40" t="s">
        <v>163</v>
      </c>
      <c r="B40" t="s">
        <v>164</v>
      </c>
      <c r="C40">
        <v>0</v>
      </c>
      <c r="D40">
        <v>4.5</v>
      </c>
      <c r="E40" t="s">
        <v>223</v>
      </c>
      <c r="F40">
        <v>0.4</v>
      </c>
      <c r="G40">
        <v>0.5</v>
      </c>
      <c r="H40">
        <v>0.4</v>
      </c>
      <c r="I40">
        <v>0.5</v>
      </c>
      <c r="J40" t="s">
        <v>220</v>
      </c>
      <c r="K40">
        <v>41.38</v>
      </c>
      <c r="L40">
        <v>9.3350000000000009</v>
      </c>
      <c r="M40">
        <v>0</v>
      </c>
      <c r="N40">
        <v>41.38</v>
      </c>
      <c r="O40">
        <v>9.3350000000000009</v>
      </c>
      <c r="P40">
        <v>4.5</v>
      </c>
      <c r="Q40" t="str">
        <f t="shared" si="0"/>
        <v>T2C1</v>
      </c>
      <c r="R40">
        <f t="shared" si="1"/>
        <v>41.38</v>
      </c>
      <c r="S40">
        <f t="shared" si="2"/>
        <v>9.3350000000000009</v>
      </c>
      <c r="T40">
        <f t="shared" si="3"/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0000"/>
    <pageSetUpPr fitToPage="1"/>
  </sheetPr>
  <dimension ref="A1:AX538"/>
  <sheetViews>
    <sheetView view="pageBreakPreview" topLeftCell="M1" zoomScaleNormal="100" workbookViewId="0">
      <selection activeCell="AH4" sqref="AH4:AH10"/>
    </sheetView>
  </sheetViews>
  <sheetFormatPr defaultColWidth="8.140625" defaultRowHeight="12.75" outlineLevelRow="1"/>
  <cols>
    <col min="1" max="1" width="8" style="68" customWidth="1"/>
    <col min="2" max="2" width="8.42578125" style="69" customWidth="1"/>
    <col min="3" max="3" width="8.140625" style="69" customWidth="1"/>
    <col min="4" max="4" width="6.28515625" style="69" customWidth="1"/>
    <col min="5" max="5" width="5.5703125" style="69" customWidth="1"/>
    <col min="6" max="6" width="6.28515625" style="69" customWidth="1"/>
    <col min="7" max="7" width="8.5703125" style="70" customWidth="1"/>
    <col min="8" max="8" width="7.42578125" style="69" customWidth="1"/>
    <col min="9" max="9" width="7.85546875" style="69" customWidth="1"/>
    <col min="10" max="11" width="7.42578125" style="69" customWidth="1"/>
    <col min="12" max="12" width="7.42578125" style="71" customWidth="1"/>
    <col min="13" max="13" width="6" style="71" customWidth="1"/>
    <col min="14" max="14" width="7.28515625" style="71" customWidth="1"/>
    <col min="15" max="15" width="7.85546875" style="69" customWidth="1"/>
    <col min="16" max="17" width="7.28515625" style="69" customWidth="1"/>
    <col min="18" max="18" width="6.7109375" style="69" customWidth="1"/>
    <col min="19" max="19" width="6" style="69" customWidth="1"/>
    <col min="20" max="20" width="3.28515625" style="72" customWidth="1"/>
    <col min="21" max="21" width="10.28515625" style="72" customWidth="1"/>
    <col min="22" max="22" width="7.85546875" style="73" customWidth="1"/>
    <col min="23" max="23" width="15.85546875" style="69" customWidth="1"/>
    <col min="24" max="24" width="7" style="69" customWidth="1"/>
    <col min="25" max="25" width="2.5703125" style="69" customWidth="1"/>
    <col min="26" max="26" width="4.5703125" style="69" customWidth="1"/>
    <col min="27" max="27" width="7.5703125" style="69" customWidth="1"/>
    <col min="28" max="28" width="8" style="74" customWidth="1"/>
    <col min="29" max="29" width="7.140625" style="69" customWidth="1"/>
    <col min="30" max="30" width="8.42578125" style="69" customWidth="1"/>
    <col min="31" max="31" width="7.7109375" style="69" customWidth="1"/>
    <col min="32" max="32" width="7" style="69" customWidth="1"/>
    <col min="33" max="33" width="4.5703125" style="69" customWidth="1"/>
    <col min="34" max="34" width="7" style="69" customWidth="1"/>
    <col min="35" max="35" width="4.5703125" style="69" customWidth="1"/>
    <col min="36" max="36" width="5.140625" style="69" customWidth="1"/>
    <col min="37" max="37" width="6" style="69" customWidth="1"/>
    <col min="38" max="38" width="6.140625" style="69" customWidth="1"/>
    <col min="39" max="39" width="4.42578125" style="69" customWidth="1"/>
    <col min="40" max="40" width="3.5703125" style="69" customWidth="1"/>
    <col min="41" max="41" width="5.5703125" style="69" customWidth="1"/>
    <col min="42" max="42" width="6.85546875" style="69" customWidth="1"/>
    <col min="43" max="43" width="6.28515625" style="69" customWidth="1"/>
    <col min="44" max="44" width="10.140625" style="69" customWidth="1"/>
    <col min="45" max="45" width="10.7109375" style="69" customWidth="1"/>
    <col min="46" max="46" width="15.28515625" style="69" customWidth="1"/>
    <col min="47" max="47" width="8.42578125" style="69" customWidth="1"/>
    <col min="48" max="48" width="6.140625" style="69" customWidth="1"/>
    <col min="49" max="50" width="9.28515625" style="69" customWidth="1"/>
    <col min="51" max="16384" width="8.140625" style="69"/>
  </cols>
  <sheetData>
    <row r="1" spans="1:50" ht="30" customHeight="1">
      <c r="A1" s="363" t="s">
        <v>228</v>
      </c>
      <c r="B1" s="363"/>
      <c r="C1" s="363"/>
      <c r="D1" s="363"/>
      <c r="E1" s="363"/>
      <c r="F1" s="363"/>
      <c r="G1" s="363"/>
      <c r="H1" s="363"/>
      <c r="I1" s="363"/>
      <c r="J1" s="363"/>
      <c r="K1" s="363"/>
      <c r="L1" s="363"/>
      <c r="M1" s="363"/>
      <c r="N1" s="363"/>
      <c r="O1" s="363"/>
      <c r="P1" s="363"/>
      <c r="Q1" s="363"/>
      <c r="R1" s="363"/>
      <c r="S1" s="363"/>
      <c r="U1" s="265" t="s">
        <v>95</v>
      </c>
      <c r="V1" s="265"/>
      <c r="W1" s="265"/>
      <c r="AA1" s="295" t="s">
        <v>229</v>
      </c>
      <c r="AB1" s="296" t="s">
        <v>230</v>
      </c>
      <c r="AC1" s="297" t="s">
        <v>231</v>
      </c>
      <c r="AD1" s="298" t="s">
        <v>232</v>
      </c>
      <c r="AE1" s="298" t="s">
        <v>233</v>
      </c>
      <c r="AF1" s="298" t="s">
        <v>234</v>
      </c>
      <c r="AG1" s="361" t="s">
        <v>235</v>
      </c>
      <c r="AH1" s="298" t="s">
        <v>236</v>
      </c>
      <c r="AI1" s="361" t="s">
        <v>237</v>
      </c>
      <c r="AJ1" s="361" t="s">
        <v>238</v>
      </c>
      <c r="AK1" s="361" t="s">
        <v>239</v>
      </c>
      <c r="AL1" s="361" t="s">
        <v>240</v>
      </c>
      <c r="AM1" s="361" t="s">
        <v>241</v>
      </c>
      <c r="AN1" s="361" t="s">
        <v>242</v>
      </c>
      <c r="AO1" s="298" t="s">
        <v>243</v>
      </c>
      <c r="AP1" s="361" t="s">
        <v>244</v>
      </c>
      <c r="AQ1" s="298" t="s">
        <v>245</v>
      </c>
      <c r="AR1" s="361" t="s">
        <v>246</v>
      </c>
      <c r="AS1" s="361" t="s">
        <v>247</v>
      </c>
      <c r="AT1" s="269" t="s">
        <v>248</v>
      </c>
      <c r="AU1" s="269" t="s">
        <v>249</v>
      </c>
      <c r="AV1" s="269" t="s">
        <v>250</v>
      </c>
      <c r="AW1" s="271" t="s">
        <v>251</v>
      </c>
      <c r="AX1" s="271" t="s">
        <v>252</v>
      </c>
    </row>
    <row r="2" spans="1:50" ht="15.75" customHeight="1">
      <c r="A2" s="355" t="s">
        <v>253</v>
      </c>
      <c r="B2" s="355"/>
      <c r="C2" s="355"/>
      <c r="D2" s="356" t="s">
        <v>254</v>
      </c>
      <c r="E2" s="356"/>
      <c r="F2" s="356"/>
      <c r="G2" s="356"/>
      <c r="H2" s="356"/>
      <c r="I2" s="356"/>
      <c r="J2" s="356"/>
      <c r="K2" s="357" t="s">
        <v>255</v>
      </c>
      <c r="L2" s="357"/>
      <c r="M2" s="357"/>
      <c r="N2" s="357"/>
      <c r="O2" s="355" t="s">
        <v>256</v>
      </c>
      <c r="P2" s="355"/>
      <c r="Q2" s="355"/>
      <c r="R2" s="355"/>
      <c r="S2" s="355"/>
      <c r="U2" s="75" t="s">
        <v>96</v>
      </c>
      <c r="V2" s="75" t="s">
        <v>97</v>
      </c>
      <c r="W2" s="75" t="s">
        <v>98</v>
      </c>
      <c r="AA2" s="295"/>
      <c r="AB2" s="296"/>
      <c r="AC2" s="297"/>
      <c r="AD2" s="299"/>
      <c r="AE2" s="299"/>
      <c r="AF2" s="359"/>
      <c r="AG2" s="269"/>
      <c r="AH2" s="299"/>
      <c r="AI2" s="269"/>
      <c r="AJ2" s="269"/>
      <c r="AK2" s="269"/>
      <c r="AL2" s="269"/>
      <c r="AM2" s="269"/>
      <c r="AN2" s="269"/>
      <c r="AO2" s="359"/>
      <c r="AP2" s="269"/>
      <c r="AQ2" s="359"/>
      <c r="AR2" s="362"/>
      <c r="AS2" s="362"/>
      <c r="AT2" s="270"/>
      <c r="AU2" s="269"/>
      <c r="AV2" s="269"/>
      <c r="AW2" s="272"/>
      <c r="AX2" s="272"/>
    </row>
    <row r="3" spans="1:50" ht="14.25">
      <c r="A3" s="355" t="s">
        <v>257</v>
      </c>
      <c r="B3" s="355"/>
      <c r="C3" s="355"/>
      <c r="D3" s="356" t="s">
        <v>254</v>
      </c>
      <c r="E3" s="356"/>
      <c r="F3" s="356"/>
      <c r="G3" s="356"/>
      <c r="H3" s="356"/>
      <c r="I3" s="356"/>
      <c r="J3" s="356"/>
      <c r="K3" s="357" t="s">
        <v>258</v>
      </c>
      <c r="L3" s="357"/>
      <c r="M3" s="357"/>
      <c r="N3" s="357"/>
      <c r="O3" s="364">
        <f ca="1">TODAY()</f>
        <v>46281</v>
      </c>
      <c r="P3" s="364"/>
      <c r="Q3" s="364"/>
      <c r="R3" s="364"/>
      <c r="S3" s="364"/>
      <c r="U3" s="77" t="s">
        <v>99</v>
      </c>
      <c r="V3" s="77">
        <v>1</v>
      </c>
      <c r="W3" s="75" t="s">
        <v>100</v>
      </c>
      <c r="AA3" s="295"/>
      <c r="AB3" s="296"/>
      <c r="AC3" s="297"/>
      <c r="AD3" s="300"/>
      <c r="AE3" s="300"/>
      <c r="AF3" s="360"/>
      <c r="AG3" s="270"/>
      <c r="AH3" s="300"/>
      <c r="AI3" s="270"/>
      <c r="AJ3" s="270"/>
      <c r="AK3" s="270"/>
      <c r="AL3" s="270"/>
      <c r="AM3" s="270"/>
      <c r="AN3" s="270"/>
      <c r="AO3" s="360"/>
      <c r="AP3" s="270"/>
      <c r="AQ3" s="360"/>
      <c r="AR3" s="354" t="s">
        <v>259</v>
      </c>
      <c r="AS3" s="354"/>
      <c r="AT3" s="354"/>
      <c r="AU3" s="270"/>
      <c r="AV3" s="270"/>
      <c r="AW3" s="273"/>
      <c r="AX3" s="273"/>
    </row>
    <row r="4" spans="1:50" ht="14.25">
      <c r="A4" s="355" t="s">
        <v>260</v>
      </c>
      <c r="B4" s="355"/>
      <c r="C4" s="355"/>
      <c r="D4" s="356" t="s">
        <v>254</v>
      </c>
      <c r="E4" s="356"/>
      <c r="F4" s="356"/>
      <c r="G4" s="356"/>
      <c r="H4" s="356"/>
      <c r="I4" s="356"/>
      <c r="J4" s="356"/>
      <c r="K4" s="357" t="s">
        <v>261</v>
      </c>
      <c r="L4" s="357"/>
      <c r="M4" s="357"/>
      <c r="N4" s="357"/>
      <c r="O4" s="355" t="s">
        <v>254</v>
      </c>
      <c r="P4" s="355"/>
      <c r="Q4" s="355"/>
      <c r="R4" s="355"/>
      <c r="S4" s="355"/>
      <c r="U4" s="77" t="s">
        <v>101</v>
      </c>
      <c r="V4" s="77">
        <v>2</v>
      </c>
      <c r="W4" s="75" t="s">
        <v>102</v>
      </c>
      <c r="AA4" s="78" t="s">
        <v>262</v>
      </c>
      <c r="AB4" s="79" t="s">
        <v>263</v>
      </c>
      <c r="AC4" s="79" t="s">
        <v>264</v>
      </c>
      <c r="AD4" s="80">
        <v>1.8</v>
      </c>
      <c r="AE4" s="80"/>
      <c r="AF4" s="80"/>
      <c r="AG4" s="80"/>
      <c r="AH4" s="81">
        <f t="shared" ref="AH4:AH10" si="0">AD4-1</f>
        <v>0.8</v>
      </c>
      <c r="AI4" s="80"/>
      <c r="AJ4" s="80"/>
      <c r="AK4" s="80"/>
      <c r="AL4" s="80"/>
      <c r="AM4" s="80"/>
      <c r="AN4" s="80"/>
      <c r="AO4" s="82">
        <v>0</v>
      </c>
      <c r="AP4" s="80"/>
      <c r="AQ4" s="80"/>
      <c r="AR4" s="80"/>
      <c r="AS4" s="80"/>
      <c r="AT4" s="80"/>
      <c r="AU4" s="79" t="s">
        <v>146</v>
      </c>
      <c r="AV4" s="76">
        <f>IF(AU4="Rời",0.3,IF(AU4="Chặt vừa",0.575,IF(AU4="Chặt",0.825)))</f>
        <v>0.57499999999999996</v>
      </c>
      <c r="AW4" s="83">
        <v>0</v>
      </c>
      <c r="AX4" s="83">
        <f t="shared" ref="AX4:AX9" si="1">IF(AW5&lt;&gt;"",AW5,AW4+1)</f>
        <v>1.5</v>
      </c>
    </row>
    <row r="5" spans="1:50" ht="14.25">
      <c r="A5" s="355" t="s">
        <v>265</v>
      </c>
      <c r="B5" s="355"/>
      <c r="C5" s="355"/>
      <c r="D5" s="358" t="s">
        <v>266</v>
      </c>
      <c r="E5" s="358"/>
      <c r="F5" s="358"/>
      <c r="G5" s="358"/>
      <c r="H5" s="358"/>
      <c r="I5" s="358"/>
      <c r="J5" s="358"/>
      <c r="K5" s="357" t="s">
        <v>267</v>
      </c>
      <c r="L5" s="357"/>
      <c r="M5" s="357"/>
      <c r="N5" s="357"/>
      <c r="O5" s="355" t="s">
        <v>254</v>
      </c>
      <c r="P5" s="355"/>
      <c r="Q5" s="355"/>
      <c r="R5" s="355"/>
      <c r="S5" s="355"/>
      <c r="U5" s="77" t="s">
        <v>103</v>
      </c>
      <c r="V5" s="77">
        <v>3</v>
      </c>
      <c r="W5" s="75" t="s">
        <v>104</v>
      </c>
      <c r="AA5" s="78" t="s">
        <v>268</v>
      </c>
      <c r="AB5" s="79" t="s">
        <v>269</v>
      </c>
      <c r="AC5" s="79" t="s">
        <v>264</v>
      </c>
      <c r="AD5" s="80">
        <v>1.9</v>
      </c>
      <c r="AE5" s="80"/>
      <c r="AF5" s="80"/>
      <c r="AG5" s="80"/>
      <c r="AH5" s="81">
        <f t="shared" si="0"/>
        <v>0.9</v>
      </c>
      <c r="AI5" s="80"/>
      <c r="AJ5" s="80"/>
      <c r="AK5" s="80"/>
      <c r="AL5" s="80"/>
      <c r="AM5" s="80"/>
      <c r="AN5" s="80"/>
      <c r="AO5" s="82">
        <v>9.56</v>
      </c>
      <c r="AP5" s="80"/>
      <c r="AQ5" s="80"/>
      <c r="AR5" s="80"/>
      <c r="AS5" s="80"/>
      <c r="AT5" s="80"/>
      <c r="AU5" s="79" t="s">
        <v>146</v>
      </c>
      <c r="AV5" s="76">
        <f t="shared" ref="AV5:AV10" si="2">IF(AU5="Rời",0.3,IF(AU5="Chặt vừa",0.575,IF(AU5="Chặt",0.825)))</f>
        <v>0.57499999999999996</v>
      </c>
      <c r="AW5" s="83">
        <v>1.5</v>
      </c>
      <c r="AX5" s="83">
        <f t="shared" si="1"/>
        <v>7</v>
      </c>
    </row>
    <row r="6" spans="1:50" ht="14.25" customHeight="1">
      <c r="A6" s="343"/>
      <c r="B6" s="344"/>
      <c r="C6" s="344"/>
      <c r="D6" s="344"/>
      <c r="E6" s="344"/>
      <c r="F6" s="344"/>
      <c r="G6" s="344"/>
      <c r="H6" s="344"/>
      <c r="I6" s="344"/>
      <c r="J6" s="344"/>
      <c r="K6" s="344"/>
      <c r="L6" s="344"/>
      <c r="M6" s="344"/>
      <c r="N6" s="344"/>
      <c r="O6" s="344"/>
      <c r="P6" s="344"/>
      <c r="Q6" s="344"/>
      <c r="R6" s="344"/>
      <c r="S6" s="344"/>
      <c r="V6" s="69"/>
      <c r="AA6" s="78" t="s">
        <v>270</v>
      </c>
      <c r="AB6" s="79" t="s">
        <v>269</v>
      </c>
      <c r="AC6" s="79" t="s">
        <v>264</v>
      </c>
      <c r="AD6" s="80">
        <v>1.93</v>
      </c>
      <c r="AE6" s="80"/>
      <c r="AF6" s="80"/>
      <c r="AG6" s="80"/>
      <c r="AH6" s="81">
        <f t="shared" si="0"/>
        <v>0.93</v>
      </c>
      <c r="AI6" s="80"/>
      <c r="AJ6" s="80"/>
      <c r="AK6" s="80"/>
      <c r="AL6" s="80"/>
      <c r="AM6" s="80"/>
      <c r="AN6" s="80"/>
      <c r="AO6" s="82">
        <v>17.170000000000002</v>
      </c>
      <c r="AP6" s="80"/>
      <c r="AQ6" s="80"/>
      <c r="AR6" s="80"/>
      <c r="AS6" s="80"/>
      <c r="AT6" s="80"/>
      <c r="AU6" s="79" t="s">
        <v>146</v>
      </c>
      <c r="AV6" s="76">
        <f t="shared" si="2"/>
        <v>0.57499999999999996</v>
      </c>
      <c r="AW6" s="83">
        <v>7</v>
      </c>
      <c r="AX6" s="83">
        <f t="shared" si="1"/>
        <v>10.5</v>
      </c>
    </row>
    <row r="7" spans="1:50">
      <c r="A7" s="345" t="s">
        <v>271</v>
      </c>
      <c r="B7" s="346"/>
      <c r="C7" s="346"/>
      <c r="D7" s="346"/>
      <c r="E7" s="346"/>
      <c r="F7" s="346"/>
      <c r="G7" s="346"/>
      <c r="H7" s="346"/>
      <c r="I7" s="346"/>
      <c r="J7" s="346"/>
      <c r="K7" s="346"/>
      <c r="L7" s="346"/>
      <c r="M7" s="346"/>
      <c r="N7" s="346"/>
      <c r="O7" s="346"/>
      <c r="P7" s="346"/>
      <c r="Q7" s="346"/>
      <c r="R7" s="346"/>
      <c r="S7" s="347"/>
      <c r="U7" s="348" t="s">
        <v>272</v>
      </c>
      <c r="V7" s="349"/>
      <c r="W7" s="69" t="s">
        <v>273</v>
      </c>
      <c r="X7" s="84">
        <f>IF(D13="Cọc Tròn",F13,F13*4/PI())</f>
        <v>1</v>
      </c>
      <c r="AA7" s="78" t="s">
        <v>274</v>
      </c>
      <c r="AB7" s="79" t="s">
        <v>269</v>
      </c>
      <c r="AC7" s="79" t="s">
        <v>264</v>
      </c>
      <c r="AD7" s="80">
        <v>1.8</v>
      </c>
      <c r="AE7" s="80"/>
      <c r="AF7" s="80"/>
      <c r="AG7" s="80"/>
      <c r="AH7" s="81">
        <f t="shared" si="0"/>
        <v>0.8</v>
      </c>
      <c r="AI7" s="80"/>
      <c r="AJ7" s="80"/>
      <c r="AK7" s="80"/>
      <c r="AL7" s="80"/>
      <c r="AM7" s="80"/>
      <c r="AN7" s="80"/>
      <c r="AO7" s="82">
        <v>9.35</v>
      </c>
      <c r="AP7" s="80"/>
      <c r="AQ7" s="80"/>
      <c r="AR7" s="80"/>
      <c r="AS7" s="80"/>
      <c r="AT7" s="80"/>
      <c r="AU7" s="79" t="s">
        <v>146</v>
      </c>
      <c r="AV7" s="76">
        <f t="shared" si="2"/>
        <v>0.57499999999999996</v>
      </c>
      <c r="AW7" s="83">
        <v>10.5</v>
      </c>
      <c r="AX7" s="83">
        <f t="shared" si="1"/>
        <v>12.2</v>
      </c>
    </row>
    <row r="8" spans="1:50">
      <c r="A8" s="350"/>
      <c r="B8" s="351"/>
      <c r="C8" s="351"/>
      <c r="D8" s="351"/>
      <c r="E8" s="351"/>
      <c r="F8" s="351"/>
      <c r="G8" s="351"/>
      <c r="H8" s="351"/>
      <c r="I8" s="351"/>
      <c r="J8" s="351"/>
      <c r="K8" s="351"/>
      <c r="L8" s="351"/>
      <c r="M8" s="351"/>
      <c r="N8" s="351"/>
      <c r="O8" s="351"/>
      <c r="P8" s="351"/>
      <c r="Q8" s="351"/>
      <c r="R8" s="351"/>
      <c r="S8" s="351"/>
      <c r="U8" s="83">
        <v>3</v>
      </c>
      <c r="V8" s="83" t="s">
        <v>275</v>
      </c>
      <c r="W8" s="69" t="s">
        <v>276</v>
      </c>
      <c r="X8" s="69">
        <f>IF(D13="Cọc Tròn",PI()*$X$7^2/4,F13*F13)</f>
        <v>0.78539816339744795</v>
      </c>
      <c r="AA8" s="78" t="s">
        <v>277</v>
      </c>
      <c r="AB8" s="79" t="s">
        <v>278</v>
      </c>
      <c r="AC8" s="79" t="s">
        <v>279</v>
      </c>
      <c r="AD8" s="80">
        <v>1.87</v>
      </c>
      <c r="AE8" s="80"/>
      <c r="AF8" s="80"/>
      <c r="AG8" s="80"/>
      <c r="AH8" s="81">
        <f t="shared" si="0"/>
        <v>0.87</v>
      </c>
      <c r="AI8" s="80"/>
      <c r="AJ8" s="80"/>
      <c r="AK8" s="80"/>
      <c r="AL8" s="80"/>
      <c r="AM8" s="80"/>
      <c r="AN8" s="80"/>
      <c r="AO8" s="82">
        <v>9.2200000000000006</v>
      </c>
      <c r="AP8" s="80"/>
      <c r="AQ8" s="80"/>
      <c r="AR8" s="80"/>
      <c r="AS8" s="80"/>
      <c r="AT8" s="80"/>
      <c r="AU8" s="79" t="s">
        <v>146</v>
      </c>
      <c r="AV8" s="76">
        <f t="shared" si="2"/>
        <v>0.57499999999999996</v>
      </c>
      <c r="AW8" s="83">
        <v>12.2</v>
      </c>
      <c r="AX8" s="83">
        <f t="shared" si="1"/>
        <v>27</v>
      </c>
    </row>
    <row r="9" spans="1:50">
      <c r="A9" s="352" t="s">
        <v>280</v>
      </c>
      <c r="B9" s="352"/>
      <c r="C9" s="352"/>
      <c r="D9" s="352"/>
      <c r="E9" s="352"/>
      <c r="F9" s="352"/>
      <c r="G9" s="352"/>
      <c r="H9" s="86"/>
      <c r="I9" s="352" t="s">
        <v>281</v>
      </c>
      <c r="J9" s="352"/>
      <c r="K9" s="352"/>
      <c r="L9" s="352"/>
      <c r="M9" s="352"/>
      <c r="N9" s="352"/>
      <c r="O9" s="352"/>
      <c r="P9" s="352"/>
      <c r="Q9" s="352"/>
      <c r="R9" s="352"/>
      <c r="S9" s="86"/>
      <c r="V9" s="69"/>
      <c r="AA9" s="78" t="s">
        <v>282</v>
      </c>
      <c r="AB9" s="79" t="s">
        <v>278</v>
      </c>
      <c r="AC9" s="79" t="s">
        <v>279</v>
      </c>
      <c r="AD9" s="80">
        <v>1.9</v>
      </c>
      <c r="AE9" s="80"/>
      <c r="AF9" s="80"/>
      <c r="AG9" s="80"/>
      <c r="AH9" s="81">
        <f t="shared" si="0"/>
        <v>0.9</v>
      </c>
      <c r="AI9" s="80"/>
      <c r="AJ9" s="80"/>
      <c r="AK9" s="80"/>
      <c r="AL9" s="80"/>
      <c r="AM9" s="80"/>
      <c r="AN9" s="80"/>
      <c r="AO9" s="82">
        <v>15.5</v>
      </c>
      <c r="AP9" s="80"/>
      <c r="AQ9" s="80"/>
      <c r="AR9" s="80"/>
      <c r="AS9" s="80"/>
      <c r="AT9" s="80"/>
      <c r="AU9" s="79" t="s">
        <v>146</v>
      </c>
      <c r="AV9" s="76">
        <f t="shared" si="2"/>
        <v>0.57499999999999996</v>
      </c>
      <c r="AW9" s="83">
        <v>27</v>
      </c>
      <c r="AX9" s="83">
        <f t="shared" si="1"/>
        <v>38.200000000000003</v>
      </c>
    </row>
    <row r="10" spans="1:50" ht="13.15" customHeight="1">
      <c r="A10" s="328" t="s">
        <v>283</v>
      </c>
      <c r="B10" s="328"/>
      <c r="C10" s="328"/>
      <c r="D10" s="328"/>
      <c r="E10" s="328"/>
      <c r="F10" s="353" t="s">
        <v>284</v>
      </c>
      <c r="G10" s="353"/>
      <c r="H10" s="86"/>
      <c r="I10" s="328" t="s">
        <v>285</v>
      </c>
      <c r="J10" s="328"/>
      <c r="K10" s="328"/>
      <c r="L10" s="328"/>
      <c r="M10" s="328"/>
      <c r="N10" s="328"/>
      <c r="O10" s="88">
        <v>25</v>
      </c>
      <c r="P10" s="290" t="s">
        <v>286</v>
      </c>
      <c r="Q10" s="290"/>
      <c r="R10" s="294">
        <f>O11*PI()*O10^2/4</f>
        <v>12762.720155208501</v>
      </c>
      <c r="S10" s="86"/>
      <c r="U10" s="85" t="s">
        <v>287</v>
      </c>
      <c r="V10" s="85" t="s">
        <v>288</v>
      </c>
      <c r="AA10" s="78" t="s">
        <v>289</v>
      </c>
      <c r="AB10" s="79" t="s">
        <v>290</v>
      </c>
      <c r="AC10" s="79" t="s">
        <v>279</v>
      </c>
      <c r="AD10" s="80">
        <v>1.9</v>
      </c>
      <c r="AE10" s="80"/>
      <c r="AF10" s="80"/>
      <c r="AG10" s="80"/>
      <c r="AH10" s="81">
        <f t="shared" si="0"/>
        <v>0.9</v>
      </c>
      <c r="AI10" s="80"/>
      <c r="AJ10" s="80"/>
      <c r="AK10" s="80"/>
      <c r="AL10" s="80"/>
      <c r="AM10" s="80"/>
      <c r="AN10" s="80"/>
      <c r="AO10" s="82">
        <v>25.3</v>
      </c>
      <c r="AP10" s="80"/>
      <c r="AQ10" s="80"/>
      <c r="AR10" s="80"/>
      <c r="AS10" s="80"/>
      <c r="AT10" s="80"/>
      <c r="AU10" s="79" t="s">
        <v>148</v>
      </c>
      <c r="AV10" s="76">
        <f t="shared" si="2"/>
        <v>0.82499999999999996</v>
      </c>
      <c r="AW10" s="83">
        <v>38.200000000000003</v>
      </c>
      <c r="AX10" s="83">
        <v>45.2</v>
      </c>
    </row>
    <row r="11" spans="1:50">
      <c r="A11" s="310" t="s">
        <v>291</v>
      </c>
      <c r="B11" s="310"/>
      <c r="C11" s="310"/>
      <c r="D11" s="310"/>
      <c r="E11" s="310"/>
      <c r="F11" s="315">
        <v>1.8</v>
      </c>
      <c r="G11" s="315"/>
      <c r="H11" s="86"/>
      <c r="I11" s="328" t="s">
        <v>292</v>
      </c>
      <c r="J11" s="328"/>
      <c r="K11" s="328"/>
      <c r="L11" s="328"/>
      <c r="M11" s="328"/>
      <c r="N11" s="328"/>
      <c r="O11" s="89">
        <v>26</v>
      </c>
      <c r="P11" s="290"/>
      <c r="Q11" s="290"/>
      <c r="R11" s="294"/>
      <c r="S11" s="86"/>
      <c r="U11" s="72" t="s">
        <v>293</v>
      </c>
      <c r="V11" s="90" t="s">
        <v>254</v>
      </c>
      <c r="AA11" s="78" t="s">
        <v>294</v>
      </c>
      <c r="AB11" s="79"/>
      <c r="AC11" s="79"/>
      <c r="AD11" s="80"/>
      <c r="AE11" s="80"/>
      <c r="AF11" s="80"/>
      <c r="AG11" s="80"/>
      <c r="AH11" s="81"/>
      <c r="AI11" s="80"/>
      <c r="AJ11" s="80"/>
      <c r="AK11" s="80"/>
      <c r="AL11" s="80"/>
      <c r="AM11" s="80"/>
      <c r="AN11" s="80"/>
      <c r="AO11" s="82"/>
      <c r="AP11" s="80"/>
      <c r="AQ11" s="80"/>
      <c r="AR11" s="80"/>
      <c r="AS11" s="80"/>
      <c r="AT11" s="80"/>
      <c r="AU11" s="79"/>
      <c r="AV11" s="76"/>
      <c r="AW11" s="83"/>
      <c r="AX11" s="83"/>
    </row>
    <row r="12" spans="1:50" ht="15.6" customHeight="1">
      <c r="A12" s="328" t="s">
        <v>295</v>
      </c>
      <c r="B12" s="328"/>
      <c r="C12" s="328"/>
      <c r="D12" s="342"/>
      <c r="E12" s="91">
        <f>INDEX(B1.Loaicockyhieu,MATCH($F$12,B1.Loaicoc,0),2)</f>
        <v>3</v>
      </c>
      <c r="F12" s="315" t="s">
        <v>103</v>
      </c>
      <c r="G12" s="315"/>
      <c r="H12" s="86"/>
      <c r="I12" s="328" t="s">
        <v>296</v>
      </c>
      <c r="J12" s="328"/>
      <c r="K12" s="328"/>
      <c r="L12" s="328"/>
      <c r="M12" s="328"/>
      <c r="N12" s="328"/>
      <c r="O12" s="328"/>
      <c r="P12" s="328" t="s">
        <v>297</v>
      </c>
      <c r="Q12" s="328"/>
      <c r="R12" s="66">
        <v>0.85</v>
      </c>
      <c r="S12" s="86"/>
      <c r="U12" s="92">
        <v>0</v>
      </c>
      <c r="V12" s="93">
        <v>0</v>
      </c>
      <c r="AA12" s="78"/>
      <c r="AB12" s="79"/>
      <c r="AC12" s="79"/>
      <c r="AD12" s="80"/>
      <c r="AE12" s="80"/>
      <c r="AF12" s="80"/>
      <c r="AG12" s="80"/>
      <c r="AH12" s="81"/>
      <c r="AI12" s="80"/>
      <c r="AJ12" s="80"/>
      <c r="AK12" s="80"/>
      <c r="AL12" s="80"/>
      <c r="AM12" s="80"/>
      <c r="AN12" s="80"/>
      <c r="AO12" s="82"/>
      <c r="AP12" s="80"/>
      <c r="AQ12" s="80"/>
      <c r="AR12" s="80"/>
      <c r="AS12" s="80"/>
      <c r="AT12" s="80"/>
      <c r="AU12" s="79"/>
      <c r="AV12" s="76"/>
      <c r="AW12" s="83"/>
      <c r="AX12" s="83"/>
    </row>
    <row r="13" spans="1:50" ht="15.6" customHeight="1">
      <c r="A13" s="94" t="s">
        <v>298</v>
      </c>
      <c r="B13" s="94"/>
      <c r="C13" s="95"/>
      <c r="D13" s="315" t="s">
        <v>299</v>
      </c>
      <c r="E13" s="315"/>
      <c r="F13" s="314">
        <v>1</v>
      </c>
      <c r="G13" s="314"/>
      <c r="H13" s="86"/>
      <c r="I13" s="328" t="s">
        <v>300</v>
      </c>
      <c r="J13" s="328"/>
      <c r="K13" s="328"/>
      <c r="L13" s="328"/>
      <c r="M13" s="328"/>
      <c r="N13" s="328"/>
      <c r="O13" s="328"/>
      <c r="P13" s="328" t="s">
        <v>301</v>
      </c>
      <c r="Q13" s="328"/>
      <c r="R13" s="66">
        <v>0.7</v>
      </c>
      <c r="S13" s="86"/>
      <c r="U13" s="92">
        <v>1.5</v>
      </c>
      <c r="V13" s="93">
        <v>4</v>
      </c>
      <c r="AA13" s="78"/>
      <c r="AB13" s="79"/>
      <c r="AC13" s="79"/>
      <c r="AD13" s="80"/>
      <c r="AE13" s="80"/>
      <c r="AF13" s="80"/>
      <c r="AG13" s="80"/>
      <c r="AH13" s="97"/>
      <c r="AI13" s="80"/>
      <c r="AJ13" s="80"/>
      <c r="AK13" s="80"/>
      <c r="AL13" s="80"/>
      <c r="AM13" s="80"/>
      <c r="AN13" s="80"/>
      <c r="AO13" s="82"/>
      <c r="AP13" s="80"/>
      <c r="AQ13" s="80"/>
      <c r="AR13" s="80"/>
      <c r="AS13" s="80"/>
      <c r="AT13" s="80"/>
      <c r="AU13" s="79"/>
      <c r="AV13" s="76"/>
      <c r="AW13" s="83"/>
      <c r="AX13" s="83"/>
    </row>
    <row r="14" spans="1:50" ht="15.6" customHeight="1">
      <c r="A14" s="328" t="s">
        <v>302</v>
      </c>
      <c r="B14" s="328"/>
      <c r="C14" s="328"/>
      <c r="D14" s="340"/>
      <c r="E14" s="340"/>
      <c r="F14" s="341">
        <v>0</v>
      </c>
      <c r="G14" s="341"/>
      <c r="H14" s="86"/>
      <c r="I14" s="328" t="s">
        <v>303</v>
      </c>
      <c r="J14" s="328"/>
      <c r="K14" s="328"/>
      <c r="L14" s="328"/>
      <c r="M14" s="328"/>
      <c r="N14" s="328"/>
      <c r="O14" s="328"/>
      <c r="P14" s="328" t="s">
        <v>304</v>
      </c>
      <c r="Q14" s="328"/>
      <c r="R14" s="87">
        <f>IF(D13="Cọc Tròn",IF(X7&gt;=0.8,X7+1,1.5*X7+0.5),IF(F13&gt;=0.8,F13+1,1.5*F13+0.5))</f>
        <v>2</v>
      </c>
      <c r="S14" s="86"/>
      <c r="U14" s="92">
        <v>3.5</v>
      </c>
      <c r="V14" s="93">
        <v>3</v>
      </c>
      <c r="AA14" s="78"/>
      <c r="AB14" s="79"/>
      <c r="AC14" s="79"/>
      <c r="AD14" s="80"/>
      <c r="AE14" s="80"/>
      <c r="AF14" s="80"/>
      <c r="AG14" s="80"/>
      <c r="AH14" s="97"/>
      <c r="AI14" s="80"/>
      <c r="AJ14" s="80"/>
      <c r="AK14" s="80"/>
      <c r="AL14" s="80"/>
      <c r="AM14" s="80"/>
      <c r="AN14" s="80"/>
      <c r="AO14" s="82"/>
      <c r="AP14" s="80"/>
      <c r="AQ14" s="80"/>
      <c r="AR14" s="80"/>
      <c r="AS14" s="80"/>
      <c r="AT14" s="80"/>
      <c r="AU14" s="79"/>
      <c r="AV14" s="76"/>
      <c r="AW14" s="83"/>
      <c r="AX14" s="83"/>
    </row>
    <row r="15" spans="1:50">
      <c r="A15" s="328" t="s">
        <v>305</v>
      </c>
      <c r="B15" s="328"/>
      <c r="C15" s="328"/>
      <c r="D15" s="328"/>
      <c r="E15" s="328"/>
      <c r="F15" s="315">
        <v>43.2</v>
      </c>
      <c r="G15" s="315"/>
      <c r="H15" s="86"/>
      <c r="I15" s="328" t="s">
        <v>306</v>
      </c>
      <c r="J15" s="328"/>
      <c r="K15" s="328"/>
      <c r="L15" s="328"/>
      <c r="M15" s="328"/>
      <c r="N15" s="328"/>
      <c r="O15" s="328"/>
      <c r="P15" s="328" t="s">
        <v>140</v>
      </c>
      <c r="Q15" s="328"/>
      <c r="R15" s="66">
        <v>7000</v>
      </c>
      <c r="S15" s="86"/>
      <c r="U15" s="92">
        <v>5.5</v>
      </c>
      <c r="V15" s="93">
        <v>3</v>
      </c>
    </row>
    <row r="16" spans="1:50" ht="15.6" customHeight="1">
      <c r="A16" s="328" t="s">
        <v>307</v>
      </c>
      <c r="B16" s="328"/>
      <c r="C16" s="328"/>
      <c r="D16" s="328"/>
      <c r="E16" s="328"/>
      <c r="F16" s="315">
        <v>15.5</v>
      </c>
      <c r="G16" s="315"/>
      <c r="H16" s="86"/>
      <c r="I16" s="328" t="s">
        <v>308</v>
      </c>
      <c r="J16" s="328"/>
      <c r="K16" s="328"/>
      <c r="L16" s="328"/>
      <c r="M16" s="328"/>
      <c r="N16" s="328"/>
      <c r="O16" s="328"/>
      <c r="P16" s="328" t="s">
        <v>309</v>
      </c>
      <c r="Q16" s="328"/>
      <c r="R16" s="89">
        <v>3</v>
      </c>
      <c r="S16" s="86"/>
      <c r="U16" s="92">
        <v>7</v>
      </c>
      <c r="V16" s="93">
        <v>2</v>
      </c>
    </row>
    <row r="17" spans="1:28" ht="15.75">
      <c r="A17" s="328" t="s">
        <v>310</v>
      </c>
      <c r="B17" s="328"/>
      <c r="C17" s="328"/>
      <c r="D17" s="328"/>
      <c r="E17" s="328"/>
      <c r="F17" s="334">
        <f>IF(D13="Cọc Tròn",PI()*(X7^2-F14^2)/4,F13*F13)</f>
        <v>0.78539816339744795</v>
      </c>
      <c r="G17" s="334"/>
      <c r="H17" s="86"/>
      <c r="I17" s="328" t="s">
        <v>311</v>
      </c>
      <c r="J17" s="328"/>
      <c r="K17" s="328"/>
      <c r="L17" s="328"/>
      <c r="M17" s="328"/>
      <c r="N17" s="328"/>
      <c r="O17" s="328"/>
      <c r="P17" s="335" t="s">
        <v>312</v>
      </c>
      <c r="Q17" s="335"/>
      <c r="R17" s="98">
        <f>(R15*R14/(R16*F22*1000*F20))^(1/5)</f>
        <v>0.31133697702854402</v>
      </c>
      <c r="S17" s="86"/>
      <c r="U17" s="92">
        <v>9</v>
      </c>
      <c r="V17" s="93">
        <v>6</v>
      </c>
    </row>
    <row r="18" spans="1:28" ht="15.6" customHeight="1">
      <c r="A18" s="328" t="s">
        <v>313</v>
      </c>
      <c r="B18" s="328"/>
      <c r="C18" s="328"/>
      <c r="D18" s="328"/>
      <c r="E18" s="328"/>
      <c r="F18" s="334">
        <f>IF(D13="Cọc Tròn",PI()*X7,F13*4)</f>
        <v>3.14159265358979</v>
      </c>
      <c r="G18" s="334"/>
      <c r="H18" s="86"/>
      <c r="I18" s="328" t="s">
        <v>314</v>
      </c>
      <c r="J18" s="328"/>
      <c r="K18" s="328"/>
      <c r="L18" s="328"/>
      <c r="M18" s="328"/>
      <c r="N18" s="328"/>
      <c r="O18" s="328"/>
      <c r="P18" s="328" t="s">
        <v>315</v>
      </c>
      <c r="Q18" s="328"/>
      <c r="R18" s="96">
        <v>0</v>
      </c>
      <c r="S18" s="86"/>
      <c r="U18" s="92">
        <v>10.5</v>
      </c>
      <c r="V18" s="93">
        <v>8</v>
      </c>
    </row>
    <row r="19" spans="1:28" ht="15.6" customHeight="1">
      <c r="A19" s="328" t="s">
        <v>316</v>
      </c>
      <c r="B19" s="328"/>
      <c r="C19" s="328"/>
      <c r="D19" s="328"/>
      <c r="E19" s="328"/>
      <c r="F19" s="328">
        <f>F15-F16</f>
        <v>27.7</v>
      </c>
      <c r="G19" s="328"/>
      <c r="H19" s="86"/>
      <c r="I19" s="328" t="s">
        <v>317</v>
      </c>
      <c r="J19" s="328"/>
      <c r="K19" s="328"/>
      <c r="L19" s="328"/>
      <c r="M19" s="328"/>
      <c r="N19" s="328"/>
      <c r="O19" s="328"/>
      <c r="P19" s="328" t="s">
        <v>318</v>
      </c>
      <c r="Q19" s="328"/>
      <c r="R19" s="96">
        <f>R18+2/R17</f>
        <v>6.4239076870609999</v>
      </c>
      <c r="S19" s="86"/>
      <c r="U19" s="92">
        <v>12.2</v>
      </c>
      <c r="V19" s="93">
        <v>12</v>
      </c>
    </row>
    <row r="20" spans="1:28" ht="14.25">
      <c r="A20" s="328" t="s">
        <v>319</v>
      </c>
      <c r="B20" s="328"/>
      <c r="C20" s="328"/>
      <c r="D20" s="328"/>
      <c r="E20" s="328"/>
      <c r="F20" s="334">
        <f>IF(D13="Cọc Tròn",PI()*(X7^4-F14^4)/64,F13^4/12)</f>
        <v>4.9087385212340497E-2</v>
      </c>
      <c r="G20" s="334"/>
      <c r="H20" s="86"/>
      <c r="I20" s="328" t="s">
        <v>320</v>
      </c>
      <c r="J20" s="328"/>
      <c r="K20" s="328"/>
      <c r="L20" s="328"/>
      <c r="M20" s="328"/>
      <c r="N20" s="328"/>
      <c r="O20" s="328"/>
      <c r="P20" s="335" t="s">
        <v>321</v>
      </c>
      <c r="Q20" s="335"/>
      <c r="R20" s="99">
        <f>R19/SQRT(F20/F17)</f>
        <v>25.695630748244</v>
      </c>
      <c r="S20" s="86"/>
      <c r="U20" s="92">
        <v>14.2</v>
      </c>
      <c r="V20" s="93">
        <v>13</v>
      </c>
    </row>
    <row r="21" spans="1:28">
      <c r="A21" s="328" t="s">
        <v>322</v>
      </c>
      <c r="B21" s="328"/>
      <c r="C21" s="328"/>
      <c r="D21" s="328"/>
      <c r="E21" s="328"/>
      <c r="F21" s="336">
        <v>30</v>
      </c>
      <c r="G21" s="336"/>
      <c r="H21" s="86"/>
      <c r="I21" s="328" t="s">
        <v>323</v>
      </c>
      <c r="J21" s="328"/>
      <c r="K21" s="328"/>
      <c r="L21" s="328"/>
      <c r="M21" s="328"/>
      <c r="N21" s="328"/>
      <c r="O21" s="328"/>
      <c r="P21" s="335" t="s">
        <v>324</v>
      </c>
      <c r="Q21" s="335"/>
      <c r="R21" s="100">
        <f>IF(R20&lt;=14,1,1.028-0.0000288*R20^2-0.0016*R20)</f>
        <v>0.96787134614376702</v>
      </c>
      <c r="S21" s="86"/>
      <c r="U21" s="92">
        <v>16.2</v>
      </c>
      <c r="V21" s="93">
        <v>13</v>
      </c>
    </row>
    <row r="22" spans="1:28" ht="15.75">
      <c r="A22" s="328" t="s">
        <v>325</v>
      </c>
      <c r="B22" s="328"/>
      <c r="C22" s="87">
        <f>VLOOKUP(F21,B2.Betongcoc,3)</f>
        <v>17</v>
      </c>
      <c r="D22" s="316" t="s">
        <v>326</v>
      </c>
      <c r="E22" s="320"/>
      <c r="F22" s="328">
        <f>VLOOKUP(F21,B2.Betongcoc,5)</f>
        <v>32500</v>
      </c>
      <c r="G22" s="328"/>
      <c r="H22" s="86"/>
      <c r="I22" s="337" t="s">
        <v>327</v>
      </c>
      <c r="J22" s="338"/>
      <c r="K22" s="338"/>
      <c r="L22" s="338"/>
      <c r="M22" s="338"/>
      <c r="N22" s="338"/>
      <c r="O22" s="338"/>
      <c r="P22" s="338"/>
      <c r="Q22" s="338"/>
      <c r="R22" s="339"/>
      <c r="S22" s="86"/>
      <c r="U22" s="92">
        <v>18.2</v>
      </c>
      <c r="V22" s="93">
        <v>13</v>
      </c>
    </row>
    <row r="23" spans="1:28" ht="15.75">
      <c r="A23" s="328" t="s">
        <v>328</v>
      </c>
      <c r="B23" s="328"/>
      <c r="C23" s="101" t="s">
        <v>126</v>
      </c>
      <c r="D23" s="328" t="s">
        <v>329</v>
      </c>
      <c r="E23" s="328"/>
      <c r="F23" s="328">
        <f>VLOOKUP(C23,BANGTRA!G12:H25,2,0)</f>
        <v>350</v>
      </c>
      <c r="G23" s="328"/>
      <c r="H23" s="86"/>
      <c r="I23" s="329" t="s">
        <v>330</v>
      </c>
      <c r="J23" s="329"/>
      <c r="K23" s="329"/>
      <c r="L23" s="329"/>
      <c r="M23" s="329"/>
      <c r="N23" s="329"/>
      <c r="O23" s="329"/>
      <c r="P23" s="330" t="s">
        <v>331</v>
      </c>
      <c r="Q23" s="330"/>
      <c r="R23" s="102">
        <f>R21*(R12*R13*C22*F17*1000^2+F23*R10)/1000</f>
        <v>12012.4975780722</v>
      </c>
      <c r="S23" s="86"/>
      <c r="U23" s="92">
        <v>20.2</v>
      </c>
      <c r="V23" s="93">
        <v>14</v>
      </c>
    </row>
    <row r="24" spans="1:28">
      <c r="A24" s="331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31"/>
      <c r="N24" s="331"/>
      <c r="O24" s="331"/>
      <c r="P24" s="331"/>
      <c r="Q24" s="331"/>
      <c r="R24" s="331"/>
      <c r="S24" s="331"/>
      <c r="U24" s="92">
        <v>22.2</v>
      </c>
      <c r="V24" s="93">
        <v>14</v>
      </c>
      <c r="W24" s="104"/>
    </row>
    <row r="25" spans="1:28" ht="15.75" customHeight="1">
      <c r="A25" s="284" t="s">
        <v>332</v>
      </c>
      <c r="B25" s="285"/>
      <c r="C25" s="332" t="s">
        <v>333</v>
      </c>
      <c r="D25" s="333"/>
      <c r="E25" s="333"/>
      <c r="F25" s="333"/>
      <c r="G25" s="333"/>
      <c r="H25" s="333"/>
      <c r="I25" s="105">
        <f>F15</f>
        <v>43.2</v>
      </c>
      <c r="J25" s="106" t="s">
        <v>334</v>
      </c>
      <c r="K25" s="107">
        <f>VLOOKUP($F$15,E45:S199,15,0)</f>
        <v>12363.345189120922</v>
      </c>
      <c r="L25" s="108" t="s">
        <v>254</v>
      </c>
      <c r="M25" s="318" t="s">
        <v>335</v>
      </c>
      <c r="N25" s="319"/>
      <c r="O25" s="105">
        <f>F16</f>
        <v>15.5</v>
      </c>
      <c r="P25" s="109">
        <f>IFERROR(INDEX(Q45:Q199,MATCH($F$16,E45:E199,0)-1),"Không có hàng trên")</f>
        <v>1257.5533592932131</v>
      </c>
      <c r="Q25" s="110" t="s">
        <v>336</v>
      </c>
      <c r="R25" s="107">
        <f>K25-P25</f>
        <v>11105.791829827709</v>
      </c>
      <c r="S25" s="87" t="s">
        <v>337</v>
      </c>
      <c r="U25" s="92">
        <v>24.2</v>
      </c>
      <c r="V25" s="93">
        <v>15</v>
      </c>
      <c r="W25" s="85"/>
      <c r="AB25" s="69"/>
    </row>
    <row r="26" spans="1:28" ht="15.75" outlineLevel="1">
      <c r="A26" s="286"/>
      <c r="B26" s="287"/>
      <c r="C26" s="316" t="s">
        <v>338</v>
      </c>
      <c r="D26" s="317"/>
      <c r="E26" s="317"/>
      <c r="F26" s="317"/>
      <c r="G26" s="317"/>
      <c r="H26" s="317"/>
      <c r="I26" s="105">
        <f>F15</f>
        <v>43.2</v>
      </c>
      <c r="J26" s="106" t="s">
        <v>334</v>
      </c>
      <c r="K26" s="107">
        <f>VLOOKUP($F$15,E400:S600,15,0)</f>
        <v>6859.1701402764902</v>
      </c>
      <c r="L26" s="108" t="s">
        <v>254</v>
      </c>
      <c r="M26" s="318" t="s">
        <v>335</v>
      </c>
      <c r="N26" s="319"/>
      <c r="O26" s="105">
        <f>F16</f>
        <v>15.5</v>
      </c>
      <c r="P26" s="109">
        <f>IFERROR(INDEX(Q400:Q600,MATCH($F$16,E400:E600,0)-1),"Không có hàng trên")</f>
        <v>965.07108324400349</v>
      </c>
      <c r="Q26" s="110" t="s">
        <v>336</v>
      </c>
      <c r="R26" s="107">
        <f>K26-P26</f>
        <v>5894.0990570324866</v>
      </c>
      <c r="S26" s="87" t="s">
        <v>337</v>
      </c>
      <c r="T26" s="69"/>
      <c r="U26" s="92">
        <v>26.2</v>
      </c>
      <c r="V26" s="93">
        <v>15</v>
      </c>
      <c r="W26" s="111"/>
    </row>
    <row r="27" spans="1:28" ht="15.75">
      <c r="A27" s="286"/>
      <c r="B27" s="287"/>
      <c r="C27" s="316" t="s">
        <v>339</v>
      </c>
      <c r="D27" s="317"/>
      <c r="E27" s="317"/>
      <c r="F27" s="317"/>
      <c r="G27" s="317"/>
      <c r="H27" s="317"/>
      <c r="I27" s="105">
        <f>F15</f>
        <v>43.2</v>
      </c>
      <c r="J27" s="106" t="s">
        <v>334</v>
      </c>
      <c r="K27" s="107">
        <f>VLOOKUP($F$15,E200:S400,15,0)</f>
        <v>17072.012061716145</v>
      </c>
      <c r="L27" s="108" t="s">
        <v>254</v>
      </c>
      <c r="M27" s="318" t="s">
        <v>335</v>
      </c>
      <c r="N27" s="319"/>
      <c r="O27" s="105">
        <f>F16</f>
        <v>15.5</v>
      </c>
      <c r="P27" s="109">
        <f>IFERROR(INDEX(R200:R400,MATCH($F$16,E200:E400,0)-1),"Không có hàng trên")</f>
        <v>921.40582042927508</v>
      </c>
      <c r="Q27" s="110" t="s">
        <v>336</v>
      </c>
      <c r="R27" s="107">
        <f>K27-P27</f>
        <v>16150.60624128687</v>
      </c>
      <c r="S27" s="87" t="s">
        <v>337</v>
      </c>
      <c r="T27" s="69"/>
      <c r="U27" s="92">
        <v>27</v>
      </c>
      <c r="V27" s="93">
        <v>17</v>
      </c>
      <c r="W27" s="111"/>
    </row>
    <row r="28" spans="1:28" ht="15.75">
      <c r="A28" s="288"/>
      <c r="B28" s="289"/>
      <c r="C28" s="316" t="s">
        <v>340</v>
      </c>
      <c r="D28" s="317"/>
      <c r="E28" s="317"/>
      <c r="F28" s="317"/>
      <c r="G28" s="317"/>
      <c r="H28" s="317"/>
      <c r="I28" s="320"/>
      <c r="J28" s="321" t="s">
        <v>341</v>
      </c>
      <c r="K28" s="322"/>
      <c r="L28" s="322"/>
      <c r="M28" s="322"/>
      <c r="N28" s="322"/>
      <c r="O28" s="322"/>
      <c r="P28" s="322"/>
      <c r="Q28" s="323"/>
      <c r="R28" s="112">
        <f>IF(IFERROR(VLOOKUP("D",D45:F199,2,0),"FAIL")="FAIL",MIN(R25,R26,R27),MIN(R25,R27))</f>
        <v>11105.791829827709</v>
      </c>
      <c r="S28" s="87" t="s">
        <v>337</v>
      </c>
      <c r="U28" s="92">
        <v>29</v>
      </c>
      <c r="V28" s="93">
        <v>20</v>
      </c>
      <c r="W28" s="111"/>
    </row>
    <row r="29" spans="1:28">
      <c r="A29" s="324"/>
      <c r="B29" s="325"/>
      <c r="C29" s="325"/>
      <c r="D29" s="325"/>
      <c r="E29" s="325"/>
      <c r="F29" s="325"/>
      <c r="G29" s="325"/>
      <c r="H29" s="325"/>
      <c r="I29" s="325"/>
      <c r="J29" s="325"/>
      <c r="K29" s="325"/>
      <c r="L29" s="325"/>
      <c r="M29" s="325"/>
      <c r="N29" s="325"/>
      <c r="O29" s="325"/>
      <c r="P29" s="325"/>
      <c r="Q29" s="325"/>
      <c r="R29" s="325"/>
      <c r="S29" s="325"/>
      <c r="U29" s="92">
        <v>31</v>
      </c>
      <c r="V29" s="93">
        <v>25</v>
      </c>
      <c r="W29" s="111"/>
    </row>
    <row r="30" spans="1:28">
      <c r="A30" s="326" t="s">
        <v>342</v>
      </c>
      <c r="B30" s="326"/>
      <c r="C30" s="326"/>
      <c r="D30" s="326"/>
      <c r="E30" s="326"/>
      <c r="F30" s="326"/>
      <c r="G30" s="326"/>
      <c r="H30" s="327" t="s">
        <v>343</v>
      </c>
      <c r="I30" s="327"/>
      <c r="J30" s="327" t="s">
        <v>344</v>
      </c>
      <c r="K30" s="327"/>
      <c r="L30" s="327" t="s">
        <v>345</v>
      </c>
      <c r="M30" s="327"/>
      <c r="N30" s="327" t="s">
        <v>346</v>
      </c>
      <c r="O30" s="327"/>
      <c r="P30" s="327" t="s">
        <v>347</v>
      </c>
      <c r="Q30" s="327"/>
      <c r="R30" s="327" t="s">
        <v>348</v>
      </c>
      <c r="S30" s="327"/>
      <c r="U30" s="92">
        <v>33</v>
      </c>
      <c r="V30" s="93">
        <v>20</v>
      </c>
      <c r="W30" s="111"/>
    </row>
    <row r="31" spans="1:28" ht="15.75">
      <c r="A31" s="313" t="s">
        <v>349</v>
      </c>
      <c r="B31" s="310"/>
      <c r="C31" s="310"/>
      <c r="D31" s="310"/>
      <c r="E31" s="310"/>
      <c r="F31" s="310"/>
      <c r="G31" s="310"/>
      <c r="H31" s="310" t="s">
        <v>350</v>
      </c>
      <c r="I31" s="310"/>
      <c r="J31" s="315">
        <v>1.75</v>
      </c>
      <c r="K31" s="315"/>
      <c r="L31" s="315">
        <v>1.75</v>
      </c>
      <c r="M31" s="315"/>
      <c r="N31" s="315">
        <v>1.65</v>
      </c>
      <c r="O31" s="315"/>
      <c r="P31" s="315">
        <v>1.55</v>
      </c>
      <c r="Q31" s="315"/>
      <c r="R31" s="315">
        <v>1.4</v>
      </c>
      <c r="S31" s="315"/>
      <c r="U31" s="92">
        <v>35</v>
      </c>
      <c r="V31" s="93">
        <v>27</v>
      </c>
      <c r="W31" s="111"/>
    </row>
    <row r="32" spans="1:28" ht="15.75">
      <c r="A32" s="313" t="s">
        <v>296</v>
      </c>
      <c r="B32" s="310"/>
      <c r="C32" s="310"/>
      <c r="D32" s="310"/>
      <c r="E32" s="310"/>
      <c r="F32" s="310"/>
      <c r="G32" s="310"/>
      <c r="H32" s="310" t="s">
        <v>351</v>
      </c>
      <c r="I32" s="310"/>
      <c r="J32" s="314">
        <v>1</v>
      </c>
      <c r="K32" s="314"/>
      <c r="L32" s="314">
        <v>1.1499999999999999</v>
      </c>
      <c r="M32" s="314"/>
      <c r="N32" s="314">
        <v>1.1499999999999999</v>
      </c>
      <c r="O32" s="314"/>
      <c r="P32" s="314">
        <v>1.1499999999999999</v>
      </c>
      <c r="Q32" s="314"/>
      <c r="R32" s="314">
        <v>1.1499999999999999</v>
      </c>
      <c r="S32" s="314"/>
      <c r="U32" s="92">
        <v>37</v>
      </c>
      <c r="V32" s="93">
        <v>30</v>
      </c>
      <c r="W32" s="111"/>
    </row>
    <row r="33" spans="1:36" ht="15.75">
      <c r="A33" s="313" t="s">
        <v>352</v>
      </c>
      <c r="B33" s="310"/>
      <c r="C33" s="310"/>
      <c r="D33" s="310"/>
      <c r="E33" s="310"/>
      <c r="F33" s="310"/>
      <c r="G33" s="310"/>
      <c r="H33" s="310" t="s">
        <v>353</v>
      </c>
      <c r="I33" s="310"/>
      <c r="J33" s="314">
        <v>1.2</v>
      </c>
      <c r="K33" s="314"/>
      <c r="L33" s="314">
        <v>1.2</v>
      </c>
      <c r="M33" s="314"/>
      <c r="N33" s="314">
        <v>1.2</v>
      </c>
      <c r="O33" s="314"/>
      <c r="P33" s="314">
        <v>1.2</v>
      </c>
      <c r="Q33" s="314"/>
      <c r="R33" s="314">
        <v>1.2</v>
      </c>
      <c r="S33" s="314"/>
      <c r="U33" s="92">
        <v>38.200000000000003</v>
      </c>
      <c r="V33" s="93">
        <v>24</v>
      </c>
      <c r="W33" s="111"/>
    </row>
    <row r="34" spans="1:36" ht="15.75">
      <c r="A34" s="275" t="s">
        <v>354</v>
      </c>
      <c r="B34" s="276"/>
      <c r="C34" s="276"/>
      <c r="D34" s="276"/>
      <c r="E34" s="276"/>
      <c r="F34" s="276"/>
      <c r="G34" s="277"/>
      <c r="H34" s="310" t="s">
        <v>355</v>
      </c>
      <c r="I34" s="310"/>
      <c r="J34" s="311">
        <f>$R$28/J31</f>
        <v>6346.1667599015482</v>
      </c>
      <c r="K34" s="311"/>
      <c r="L34" s="311">
        <f>$R$28/L31</f>
        <v>6346.1667599015482</v>
      </c>
      <c r="M34" s="311"/>
      <c r="N34" s="311">
        <f>$R$28/N31</f>
        <v>6730.7829271683086</v>
      </c>
      <c r="O34" s="311"/>
      <c r="P34" s="311">
        <f>$R$28/P31</f>
        <v>7165.0269869856184</v>
      </c>
      <c r="Q34" s="311"/>
      <c r="R34" s="311">
        <f>$R$28/R31</f>
        <v>7932.7084498769354</v>
      </c>
      <c r="S34" s="311"/>
      <c r="U34" s="92">
        <v>40.200000000000003</v>
      </c>
      <c r="V34" s="93">
        <v>50</v>
      </c>
      <c r="W34" s="111"/>
    </row>
    <row r="35" spans="1:36" ht="15.75">
      <c r="A35" s="278"/>
      <c r="B35" s="279"/>
      <c r="C35" s="279"/>
      <c r="D35" s="279"/>
      <c r="E35" s="279"/>
      <c r="F35" s="279"/>
      <c r="G35" s="280"/>
      <c r="H35" s="310" t="s">
        <v>356</v>
      </c>
      <c r="I35" s="310"/>
      <c r="J35" s="311">
        <f>J32*J34/J33</f>
        <v>5288.4722999179567</v>
      </c>
      <c r="K35" s="311"/>
      <c r="L35" s="311">
        <f>L32*L34/L33</f>
        <v>6081.7431449056503</v>
      </c>
      <c r="M35" s="311"/>
      <c r="N35" s="311">
        <f>N32*N34/N33</f>
        <v>6450.3336385362954</v>
      </c>
      <c r="O35" s="311"/>
      <c r="P35" s="311">
        <f>P32*P34/P33</f>
        <v>6866.4841958612169</v>
      </c>
      <c r="Q35" s="311"/>
      <c r="R35" s="311">
        <f>R32*R34/R33</f>
        <v>7602.1789311320636</v>
      </c>
      <c r="S35" s="311"/>
      <c r="U35" s="92">
        <v>42.2</v>
      </c>
      <c r="V35" s="93">
        <v>50</v>
      </c>
      <c r="W35" s="111"/>
    </row>
    <row r="36" spans="1:36" ht="15.75">
      <c r="A36" s="281"/>
      <c r="B36" s="282"/>
      <c r="C36" s="282"/>
      <c r="D36" s="282"/>
      <c r="E36" s="282"/>
      <c r="F36" s="282"/>
      <c r="G36" s="283"/>
      <c r="H36" s="310" t="s">
        <v>357</v>
      </c>
      <c r="I36" s="310"/>
      <c r="J36" s="312">
        <f>MIN(J35,$R$23)</f>
        <v>5288.4722999179567</v>
      </c>
      <c r="K36" s="312"/>
      <c r="L36" s="312">
        <f>MIN(L35,$R$23)</f>
        <v>6081.7431449056503</v>
      </c>
      <c r="M36" s="312"/>
      <c r="N36" s="312">
        <f>MIN(N35,$R$23)</f>
        <v>6450.3336385362954</v>
      </c>
      <c r="O36" s="312"/>
      <c r="P36" s="312">
        <f>MIN(P35,$R$23)</f>
        <v>6866.4841958612169</v>
      </c>
      <c r="Q36" s="312"/>
      <c r="R36" s="312">
        <f>MIN(R35,$R$23)</f>
        <v>7602.1789311320636</v>
      </c>
      <c r="S36" s="312"/>
      <c r="U36" s="92">
        <v>43.2</v>
      </c>
      <c r="V36" s="93">
        <v>50</v>
      </c>
      <c r="W36" s="111"/>
    </row>
    <row r="37" spans="1:36">
      <c r="A37" s="114"/>
      <c r="B37" s="113"/>
      <c r="C37" s="113"/>
      <c r="D37" s="113"/>
      <c r="E37" s="113"/>
      <c r="F37" s="113"/>
      <c r="G37" s="113"/>
      <c r="H37" s="115"/>
      <c r="I37" s="115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U37" s="92">
        <v>45.2</v>
      </c>
      <c r="V37" s="93">
        <v>50</v>
      </c>
      <c r="W37" s="111"/>
    </row>
    <row r="38" spans="1:36">
      <c r="A38" s="114"/>
      <c r="B38" s="113"/>
      <c r="C38" s="113"/>
      <c r="D38" s="113"/>
      <c r="E38" s="113"/>
      <c r="F38" s="113"/>
      <c r="G38" s="113"/>
      <c r="H38" s="115"/>
      <c r="I38" s="115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U38" s="92">
        <v>45.2</v>
      </c>
      <c r="V38" s="93">
        <v>50</v>
      </c>
      <c r="W38" s="111"/>
    </row>
    <row r="39" spans="1:36">
      <c r="A39" s="305" t="s">
        <v>358</v>
      </c>
      <c r="B39" s="305"/>
      <c r="C39" s="305"/>
      <c r="D39" s="305"/>
      <c r="E39" s="305"/>
      <c r="F39" s="305"/>
      <c r="G39" s="305"/>
      <c r="H39" s="305"/>
      <c r="I39" s="305"/>
      <c r="J39" s="305"/>
      <c r="K39" s="305"/>
      <c r="L39" s="305"/>
      <c r="M39" s="305"/>
      <c r="N39" s="305"/>
      <c r="O39" s="305"/>
      <c r="P39" s="305"/>
      <c r="Q39" s="305"/>
      <c r="R39" s="305"/>
      <c r="S39" s="305"/>
      <c r="U39" s="92">
        <v>45.2</v>
      </c>
      <c r="V39" s="93">
        <v>50</v>
      </c>
      <c r="W39" s="111"/>
    </row>
    <row r="40" spans="1:36">
      <c r="A40" s="117"/>
      <c r="B40" s="118"/>
      <c r="C40" s="118"/>
      <c r="D40" s="118"/>
      <c r="E40" s="118"/>
      <c r="F40" s="119"/>
      <c r="G40" s="86"/>
      <c r="H40" s="86"/>
      <c r="I40" s="86"/>
      <c r="J40" s="86"/>
      <c r="K40" s="86"/>
      <c r="L40" s="120"/>
      <c r="M40" s="120"/>
      <c r="N40" s="120"/>
      <c r="O40" s="86"/>
      <c r="P40" s="86"/>
      <c r="Q40" s="86"/>
      <c r="R40" s="86"/>
      <c r="S40" s="86"/>
      <c r="U40" s="92">
        <v>100</v>
      </c>
      <c r="V40" s="93">
        <v>50</v>
      </c>
      <c r="W40" s="111"/>
    </row>
    <row r="41" spans="1:36">
      <c r="A41" s="274" t="s">
        <v>359</v>
      </c>
      <c r="B41" s="274"/>
      <c r="C41" s="274"/>
      <c r="D41" s="274"/>
      <c r="E41" s="274"/>
      <c r="F41" s="274"/>
      <c r="G41" s="274"/>
      <c r="H41" s="274"/>
      <c r="I41" s="274"/>
      <c r="J41" s="274"/>
      <c r="K41" s="274"/>
      <c r="L41" s="274"/>
      <c r="M41" s="306" t="s">
        <v>360</v>
      </c>
      <c r="N41" s="306"/>
      <c r="O41" s="306"/>
      <c r="P41" s="306"/>
      <c r="Q41" s="306"/>
      <c r="R41" s="306"/>
      <c r="S41" s="306"/>
      <c r="T41" s="123"/>
      <c r="U41" s="92"/>
      <c r="V41" s="93"/>
      <c r="W41" s="111"/>
    </row>
    <row r="42" spans="1:36" ht="14.25">
      <c r="A42" s="274"/>
      <c r="B42" s="274"/>
      <c r="C42" s="274"/>
      <c r="D42" s="274"/>
      <c r="E42" s="274"/>
      <c r="F42" s="274"/>
      <c r="G42" s="274"/>
      <c r="H42" s="274"/>
      <c r="I42" s="274"/>
      <c r="J42" s="274"/>
      <c r="K42" s="274"/>
      <c r="L42" s="274"/>
      <c r="M42" s="122"/>
      <c r="N42" s="124" t="s">
        <v>361</v>
      </c>
      <c r="O42" s="125">
        <f>IF(E12=3,6,9)</f>
        <v>6</v>
      </c>
      <c r="P42" s="124" t="s">
        <v>362</v>
      </c>
      <c r="Q42" s="125">
        <f>IF(E12=3,150,300)</f>
        <v>150</v>
      </c>
      <c r="R42" s="122"/>
      <c r="S42" s="122"/>
      <c r="T42" s="123"/>
      <c r="U42" s="92"/>
      <c r="V42" s="93"/>
      <c r="W42" s="111"/>
    </row>
    <row r="43" spans="1:36" s="67" customFormat="1" ht="14.25">
      <c r="A43" s="308" t="s">
        <v>363</v>
      </c>
      <c r="B43" s="301" t="s">
        <v>229</v>
      </c>
      <c r="C43" s="301" t="s">
        <v>230</v>
      </c>
      <c r="D43" s="309" t="s">
        <v>364</v>
      </c>
      <c r="E43" s="309" t="s">
        <v>365</v>
      </c>
      <c r="F43" s="309" t="s">
        <v>366</v>
      </c>
      <c r="G43" s="301" t="s">
        <v>367</v>
      </c>
      <c r="H43" s="126" t="s">
        <v>368</v>
      </c>
      <c r="I43" s="127" t="s">
        <v>369</v>
      </c>
      <c r="J43" s="127" t="s">
        <v>370</v>
      </c>
      <c r="K43" s="127" t="s">
        <v>371</v>
      </c>
      <c r="L43" s="293" t="s">
        <v>372</v>
      </c>
      <c r="M43" s="128" t="s">
        <v>373</v>
      </c>
      <c r="N43" s="128" t="s">
        <v>374</v>
      </c>
      <c r="O43" s="128" t="s">
        <v>375</v>
      </c>
      <c r="P43" s="128" t="s">
        <v>376</v>
      </c>
      <c r="Q43" s="292" t="s">
        <v>377</v>
      </c>
      <c r="R43" s="126" t="s">
        <v>378</v>
      </c>
      <c r="S43" s="126" t="s">
        <v>379</v>
      </c>
      <c r="T43" s="129"/>
      <c r="U43" s="92"/>
      <c r="V43" s="93"/>
      <c r="W43" s="111"/>
      <c r="Z43" s="104"/>
      <c r="AA43" s="104"/>
      <c r="AE43" s="104"/>
      <c r="AF43" s="104"/>
      <c r="AG43" s="104"/>
      <c r="AH43" s="104"/>
      <c r="AI43" s="104"/>
      <c r="AJ43" s="85"/>
    </row>
    <row r="44" spans="1:36" s="67" customFormat="1" ht="14.25">
      <c r="A44" s="308"/>
      <c r="B44" s="301"/>
      <c r="C44" s="301"/>
      <c r="D44" s="301"/>
      <c r="E44" s="301"/>
      <c r="F44" s="301"/>
      <c r="G44" s="301"/>
      <c r="H44" s="126" t="s">
        <v>380</v>
      </c>
      <c r="I44" s="126" t="s">
        <v>381</v>
      </c>
      <c r="J44" s="126" t="s">
        <v>381</v>
      </c>
      <c r="K44" s="126" t="s">
        <v>380</v>
      </c>
      <c r="L44" s="293"/>
      <c r="M44" s="128"/>
      <c r="N44" s="128"/>
      <c r="O44" s="126" t="s">
        <v>382</v>
      </c>
      <c r="P44" s="126" t="s">
        <v>382</v>
      </c>
      <c r="Q44" s="293"/>
      <c r="R44" s="126" t="s">
        <v>382</v>
      </c>
      <c r="S44" s="126" t="s">
        <v>382</v>
      </c>
      <c r="T44" s="129"/>
      <c r="U44" s="92"/>
      <c r="V44" s="93"/>
      <c r="W44" s="111"/>
      <c r="Z44" s="85"/>
      <c r="AA44" s="85"/>
      <c r="AE44" s="85"/>
      <c r="AF44" s="85"/>
      <c r="AG44" s="85"/>
      <c r="AH44" s="85"/>
      <c r="AI44" s="85"/>
      <c r="AJ44" s="85"/>
    </row>
    <row r="45" spans="1:36">
      <c r="A45" s="130" t="s">
        <v>262</v>
      </c>
      <c r="B45" s="103" t="str">
        <f>TRIM(IF(AND(A45&lt;&gt;0,A45&lt;&gt;""),A45,B44))</f>
        <v>Lớp 1</v>
      </c>
      <c r="C45" s="131" t="str">
        <f t="shared" ref="C45:C46" si="3">IF(A45&lt;&gt;"",VLOOKUP(A45,B4.CHITIEUCOLY,2,0),C44)</f>
        <v>San lấp</v>
      </c>
      <c r="D45" s="103" t="str">
        <f t="shared" ref="D45:D46" si="4">VLOOKUP(B45,B4.CHITIEUCOLY,3,0)</f>
        <v>D</v>
      </c>
      <c r="E45" s="132">
        <v>0</v>
      </c>
      <c r="F45" s="133">
        <f>ABS(E45-E46)</f>
        <v>1.5</v>
      </c>
      <c r="G45" s="134">
        <f t="shared" ref="G45:G63" si="5">NoiSuy(E45,$U$12:$V$200,$F$15,$X$7)</f>
        <v>0</v>
      </c>
      <c r="H45" s="135">
        <f>IF(VLOOKUP(B45,B4.CHITIEUCOLY,18,0)&lt;&gt;0,VLOOKUP(B45,B4.CHITIEUCOLY,18,0)*100,6.25*G45)</f>
        <v>0</v>
      </c>
      <c r="I45" s="136">
        <f t="shared" ref="I45:I46" si="6">VLOOKUP(B45,B4.CHITIEUCOLY,4,0)*10</f>
        <v>18</v>
      </c>
      <c r="J45" s="137">
        <f t="shared" ref="J45:J46" si="7">VLOOKUP(B45,B4.CHITIEUCOLY,8,0)*10</f>
        <v>8</v>
      </c>
      <c r="K45" s="138">
        <f>IF(E45&lt;=$F$11,I45*F45+0,J45*F45+0)</f>
        <v>27</v>
      </c>
      <c r="L45" s="139">
        <f>H45/K45</f>
        <v>0</v>
      </c>
      <c r="M45" s="139">
        <f>IF(L45&lt;=0.35,1,IF(L45&gt;=0.8,0.5,-1.1111*L45+1.3889))</f>
        <v>1</v>
      </c>
      <c r="N45" s="140">
        <f t="shared" ref="N45:N46" si="8">IF($E$12=3,1,IF(E45/$X$7&lt;=50,1,IF(E45/$X$7&gt;=120,0.7,-0.0043*E45/$X$7+1.2149)))</f>
        <v>1</v>
      </c>
      <c r="O45" s="135">
        <f t="shared" ref="O45:O46" si="9">IF(D45="D",$F$18*H45*M45*N45*F45,"-")</f>
        <v>0</v>
      </c>
      <c r="P45" s="135" t="str">
        <f t="shared" ref="P45:P46" si="10">IF(D45="R",$F$18*10*MIN(G45,50)*F45/3,"-")</f>
        <v>-</v>
      </c>
      <c r="Q45" s="141">
        <f>IF(D45="R",P45,O45)+0</f>
        <v>0</v>
      </c>
      <c r="R45" s="135">
        <f>IF(D45="R",MIN(G45,50)*$Q$42*($X$8),$O$42*H45*($X$8))</f>
        <v>0</v>
      </c>
      <c r="S45" s="135">
        <f t="shared" ref="S45:S46" si="11">Q45+R45</f>
        <v>0</v>
      </c>
      <c r="T45" s="142"/>
      <c r="U45" s="92"/>
      <c r="V45" s="93"/>
      <c r="W45" s="111"/>
      <c r="Z45" s="143"/>
      <c r="AA45" s="143"/>
      <c r="AE45" s="143"/>
      <c r="AF45" s="143"/>
      <c r="AG45" s="143"/>
      <c r="AH45" s="143"/>
      <c r="AI45" s="143"/>
      <c r="AJ45" s="143"/>
    </row>
    <row r="46" spans="1:36">
      <c r="A46" s="130" t="s">
        <v>268</v>
      </c>
      <c r="B46" s="103" t="str">
        <f>TRIM(IF(AND(A46&lt;&gt;0,A46&lt;&gt;""),A46,B45))</f>
        <v>Lớp 2</v>
      </c>
      <c r="C46" s="131" t="str">
        <f t="shared" si="3"/>
        <v>Sét</v>
      </c>
      <c r="D46" s="103" t="str">
        <f t="shared" si="4"/>
        <v>D</v>
      </c>
      <c r="E46" s="132">
        <v>1.5</v>
      </c>
      <c r="F46" s="133">
        <f>ABS(E46-E47)</f>
        <v>3</v>
      </c>
      <c r="G46" s="134">
        <f t="shared" si="5"/>
        <v>4</v>
      </c>
      <c r="H46" s="135">
        <f t="shared" ref="H46" si="12">IF(VLOOKUP(B46,B4.CHITIEUCOLY,18,0)&lt;&gt;0,VLOOKUP(B46,B4.CHITIEUCOLY,18,0)*100,6.25*G46)</f>
        <v>25</v>
      </c>
      <c r="I46" s="136">
        <f t="shared" si="6"/>
        <v>19</v>
      </c>
      <c r="J46" s="137">
        <f t="shared" si="7"/>
        <v>9</v>
      </c>
      <c r="K46" s="137">
        <f>IF(E46&lt;=$F$11,I46*F46+K45,J46*F46+K45)</f>
        <v>84</v>
      </c>
      <c r="L46" s="139">
        <f t="shared" ref="L46" si="13">H46/K46</f>
        <v>0.29761904761904762</v>
      </c>
      <c r="M46" s="139">
        <f t="shared" ref="M46" si="14">IF(L46&lt;=0.35,1,IF(L46&gt;=0.8,0.5,-1.1111*L46+1.3889))</f>
        <v>1</v>
      </c>
      <c r="N46" s="140">
        <f t="shared" si="8"/>
        <v>1</v>
      </c>
      <c r="O46" s="135">
        <f t="shared" si="9"/>
        <v>235.61944901923425</v>
      </c>
      <c r="P46" s="135" t="str">
        <f t="shared" si="10"/>
        <v>-</v>
      </c>
      <c r="Q46" s="135">
        <f>IF(D46="R",P46,O46)+Q45</f>
        <v>235.61944901923425</v>
      </c>
      <c r="R46" s="135">
        <f>IF(D46="R",MIN(G46,50)*$Q$42*($X$8),$O$42*H46*($X$8))</f>
        <v>117.8097245096172</v>
      </c>
      <c r="S46" s="135">
        <f t="shared" si="11"/>
        <v>353.42917352885144</v>
      </c>
      <c r="T46" s="142"/>
      <c r="U46" s="92"/>
      <c r="V46" s="93"/>
      <c r="W46" s="111"/>
      <c r="Z46" s="143"/>
      <c r="AA46" s="143"/>
      <c r="AE46" s="143"/>
      <c r="AF46" s="143"/>
      <c r="AG46" s="143"/>
      <c r="AH46" s="143"/>
      <c r="AI46" s="143"/>
      <c r="AJ46" s="143"/>
    </row>
    <row r="47" spans="1:36">
      <c r="A47" s="130"/>
      <c r="B47" s="103" t="str">
        <f t="shared" ref="B47:B63" si="15">TRIM(IF(AND(A47&lt;&gt;0,A47&lt;&gt;""),A47,B46))</f>
        <v>Lớp 2</v>
      </c>
      <c r="C47" s="131" t="str">
        <f t="shared" ref="C47:C63" si="16">IF(A47&lt;&gt;"",VLOOKUP(A47,B4.CHITIEUCOLY,2,0),C46)</f>
        <v>Sét</v>
      </c>
      <c r="D47" s="103" t="str">
        <f t="shared" ref="D47:D63" si="17">VLOOKUP(B47,B4.CHITIEUCOLY,3,0)</f>
        <v>D</v>
      </c>
      <c r="E47" s="132">
        <v>4.5</v>
      </c>
      <c r="F47" s="133">
        <f t="shared" ref="F47:F63" si="18">ABS(E47-E48)</f>
        <v>2.5</v>
      </c>
      <c r="G47" s="134">
        <f t="shared" si="5"/>
        <v>3</v>
      </c>
      <c r="H47" s="135">
        <f t="shared" ref="H47:H63" si="19">IF(VLOOKUP(B47,B4.CHITIEUCOLY,18,0)&lt;&gt;0,VLOOKUP(B47,B4.CHITIEUCOLY,18,0)*100,6.25*G47)</f>
        <v>18.75</v>
      </c>
      <c r="I47" s="136">
        <f t="shared" ref="I47:I63" si="20">VLOOKUP(B47,B4.CHITIEUCOLY,4,0)*10</f>
        <v>19</v>
      </c>
      <c r="J47" s="137">
        <f t="shared" ref="J47:J63" si="21">VLOOKUP(B47,B4.CHITIEUCOLY,8,0)*10</f>
        <v>9</v>
      </c>
      <c r="K47" s="137">
        <f t="shared" ref="K47:K63" si="22">IF(E47&lt;=$F$11,I47*F47+K46,J47*F47+K46)</f>
        <v>106.5</v>
      </c>
      <c r="L47" s="139">
        <f t="shared" ref="L47:L63" si="23">H47/K47</f>
        <v>0.176056338028169</v>
      </c>
      <c r="M47" s="139">
        <f t="shared" ref="M47:M63" si="24">IF(L47&lt;=0.35,1,IF(L47&gt;=0.8,0.5,-1.1111*L47+1.3889))</f>
        <v>1</v>
      </c>
      <c r="N47" s="140">
        <f t="shared" ref="N47:N63" si="25">IF($E$12=3,1,IF(E47/$X$7&lt;=50,1,IF(E47/$X$7&gt;=120,0.7,-0.0043*E47/$X$7+1.2149)))</f>
        <v>1</v>
      </c>
      <c r="O47" s="135">
        <f t="shared" ref="O47:O63" si="26">IF(D47="D",$F$18*H47*M47*N47*F47,"-")</f>
        <v>147.26215563702141</v>
      </c>
      <c r="P47" s="135" t="str">
        <f t="shared" ref="P47:P63" si="27">IF(D47="R",$F$18*10*MIN(G47,50)*F47/3,"-")</f>
        <v>-</v>
      </c>
      <c r="Q47" s="135">
        <f t="shared" ref="Q47:Q63" si="28">IF(D47="R",P47,O47)+Q46</f>
        <v>382.88160465625566</v>
      </c>
      <c r="R47" s="135">
        <f t="shared" ref="R47:R63" si="29">IF(D47="R",MIN(G47,50)*$Q$42*($X$8),$O$42*H47*($X$8))</f>
        <v>88.357293382212887</v>
      </c>
      <c r="S47" s="135">
        <f t="shared" ref="S47:S63" si="30">Q47+R47</f>
        <v>471.23889803846856</v>
      </c>
      <c r="T47" s="142"/>
      <c r="U47" s="92"/>
      <c r="V47" s="93"/>
      <c r="W47" s="111"/>
      <c r="Z47" s="143"/>
      <c r="AA47" s="143"/>
      <c r="AE47" s="143"/>
      <c r="AF47" s="143"/>
      <c r="AG47" s="143"/>
      <c r="AH47" s="143"/>
      <c r="AI47" s="143"/>
      <c r="AJ47" s="143"/>
    </row>
    <row r="48" spans="1:36">
      <c r="A48" s="130" t="s">
        <v>270</v>
      </c>
      <c r="B48" s="103" t="str">
        <f t="shared" si="15"/>
        <v>Lớp 3</v>
      </c>
      <c r="C48" s="131" t="str">
        <f t="shared" si="16"/>
        <v>Sét</v>
      </c>
      <c r="D48" s="103" t="str">
        <f t="shared" si="17"/>
        <v>D</v>
      </c>
      <c r="E48" s="132">
        <v>7</v>
      </c>
      <c r="F48" s="133">
        <f t="shared" si="18"/>
        <v>3</v>
      </c>
      <c r="G48" s="134">
        <f t="shared" si="5"/>
        <v>2</v>
      </c>
      <c r="H48" s="135">
        <f t="shared" si="19"/>
        <v>12.5</v>
      </c>
      <c r="I48" s="136">
        <f t="shared" si="20"/>
        <v>19.3</v>
      </c>
      <c r="J48" s="137">
        <f t="shared" si="21"/>
        <v>9.3000000000000007</v>
      </c>
      <c r="K48" s="137">
        <f t="shared" si="22"/>
        <v>134.4</v>
      </c>
      <c r="L48" s="139">
        <f t="shared" si="23"/>
        <v>9.3005952380952384E-2</v>
      </c>
      <c r="M48" s="139">
        <f t="shared" si="24"/>
        <v>1</v>
      </c>
      <c r="N48" s="140">
        <f t="shared" si="25"/>
        <v>1</v>
      </c>
      <c r="O48" s="135">
        <f t="shared" si="26"/>
        <v>117.80972450961713</v>
      </c>
      <c r="P48" s="135" t="str">
        <f t="shared" si="27"/>
        <v>-</v>
      </c>
      <c r="Q48" s="135">
        <f t="shared" si="28"/>
        <v>500.69132916587279</v>
      </c>
      <c r="R48" s="135">
        <f t="shared" si="29"/>
        <v>58.904862254808599</v>
      </c>
      <c r="S48" s="135">
        <f t="shared" si="30"/>
        <v>559.59619142068141</v>
      </c>
      <c r="T48" s="142"/>
      <c r="U48" s="92"/>
      <c r="V48" s="93"/>
      <c r="W48" s="111"/>
      <c r="Z48" s="143"/>
      <c r="AA48" s="143"/>
      <c r="AE48" s="143"/>
      <c r="AF48" s="143"/>
      <c r="AG48" s="143"/>
      <c r="AH48" s="143"/>
      <c r="AI48" s="143"/>
      <c r="AJ48" s="143"/>
    </row>
    <row r="49" spans="1:36">
      <c r="A49" s="130"/>
      <c r="B49" s="103" t="str">
        <f t="shared" si="15"/>
        <v>Lớp 3</v>
      </c>
      <c r="C49" s="131" t="str">
        <f t="shared" si="16"/>
        <v>Sét</v>
      </c>
      <c r="D49" s="103" t="str">
        <f t="shared" si="17"/>
        <v>D</v>
      </c>
      <c r="E49" s="132">
        <v>10</v>
      </c>
      <c r="F49" s="133">
        <f t="shared" si="18"/>
        <v>0.5</v>
      </c>
      <c r="G49" s="134">
        <f t="shared" si="5"/>
        <v>7.333333333333333</v>
      </c>
      <c r="H49" s="135">
        <f t="shared" si="19"/>
        <v>45.833333333333329</v>
      </c>
      <c r="I49" s="136">
        <f t="shared" si="20"/>
        <v>19.3</v>
      </c>
      <c r="J49" s="137">
        <f t="shared" si="21"/>
        <v>9.3000000000000007</v>
      </c>
      <c r="K49" s="137">
        <f t="shared" si="22"/>
        <v>139.05000000000001</v>
      </c>
      <c r="L49" s="139">
        <f t="shared" si="23"/>
        <v>0.32961764353350109</v>
      </c>
      <c r="M49" s="139">
        <f t="shared" si="24"/>
        <v>1</v>
      </c>
      <c r="N49" s="140">
        <f t="shared" si="25"/>
        <v>1</v>
      </c>
      <c r="O49" s="135">
        <f t="shared" si="26"/>
        <v>71.994831644766009</v>
      </c>
      <c r="P49" s="135" t="str">
        <f t="shared" si="27"/>
        <v>-</v>
      </c>
      <c r="Q49" s="135">
        <f t="shared" si="28"/>
        <v>572.68616081063874</v>
      </c>
      <c r="R49" s="135">
        <f t="shared" si="29"/>
        <v>215.9844949342982</v>
      </c>
      <c r="S49" s="135">
        <f t="shared" si="30"/>
        <v>788.67065574493699</v>
      </c>
      <c r="T49" s="142"/>
      <c r="U49" s="92"/>
      <c r="V49" s="93"/>
      <c r="W49" s="111"/>
      <c r="Z49" s="143"/>
      <c r="AA49" s="143"/>
      <c r="AE49" s="143"/>
      <c r="AF49" s="143"/>
      <c r="AG49" s="143"/>
      <c r="AH49" s="143"/>
      <c r="AI49" s="143"/>
      <c r="AJ49" s="143"/>
    </row>
    <row r="50" spans="1:36">
      <c r="A50" s="130" t="s">
        <v>274</v>
      </c>
      <c r="B50" s="103" t="str">
        <f t="shared" si="15"/>
        <v>Lớp 4</v>
      </c>
      <c r="C50" s="131" t="str">
        <f t="shared" si="16"/>
        <v>Sét</v>
      </c>
      <c r="D50" s="103" t="str">
        <f t="shared" si="17"/>
        <v>D</v>
      </c>
      <c r="E50" s="132">
        <v>10.5</v>
      </c>
      <c r="F50" s="133">
        <f t="shared" si="18"/>
        <v>1.7</v>
      </c>
      <c r="G50" s="134">
        <f t="shared" si="5"/>
        <v>8</v>
      </c>
      <c r="H50" s="135">
        <f t="shared" si="19"/>
        <v>50</v>
      </c>
      <c r="I50" s="136">
        <f t="shared" si="20"/>
        <v>18</v>
      </c>
      <c r="J50" s="137">
        <f t="shared" si="21"/>
        <v>8</v>
      </c>
      <c r="K50" s="137">
        <f t="shared" si="22"/>
        <v>152.65</v>
      </c>
      <c r="L50" s="139">
        <f t="shared" si="23"/>
        <v>0.32754667540124466</v>
      </c>
      <c r="M50" s="139">
        <f t="shared" si="24"/>
        <v>1</v>
      </c>
      <c r="N50" s="140">
        <f t="shared" si="25"/>
        <v>1</v>
      </c>
      <c r="O50" s="135">
        <f t="shared" si="26"/>
        <v>267.03537555513213</v>
      </c>
      <c r="P50" s="135" t="str">
        <f t="shared" si="27"/>
        <v>-</v>
      </c>
      <c r="Q50" s="135">
        <f t="shared" si="28"/>
        <v>839.72153636577082</v>
      </c>
      <c r="R50" s="135">
        <f t="shared" si="29"/>
        <v>235.61944901923439</v>
      </c>
      <c r="S50" s="135">
        <f t="shared" si="30"/>
        <v>1075.3409853850053</v>
      </c>
      <c r="T50" s="142"/>
      <c r="U50" s="92"/>
      <c r="V50" s="93"/>
      <c r="W50" s="111"/>
      <c r="Z50" s="143"/>
      <c r="AA50" s="143"/>
      <c r="AE50" s="143"/>
      <c r="AF50" s="143"/>
      <c r="AG50" s="143"/>
      <c r="AH50" s="143"/>
      <c r="AI50" s="143"/>
      <c r="AJ50" s="143"/>
    </row>
    <row r="51" spans="1:36">
      <c r="A51" s="130" t="s">
        <v>277</v>
      </c>
      <c r="B51" s="103" t="str">
        <f t="shared" si="15"/>
        <v>Lớp 5</v>
      </c>
      <c r="C51" s="131" t="str">
        <f t="shared" si="16"/>
        <v>Cát</v>
      </c>
      <c r="D51" s="103" t="str">
        <f t="shared" si="17"/>
        <v>R</v>
      </c>
      <c r="E51" s="132">
        <v>12.2</v>
      </c>
      <c r="F51" s="133">
        <f t="shared" si="18"/>
        <v>3</v>
      </c>
      <c r="G51" s="134">
        <f t="shared" si="5"/>
        <v>12</v>
      </c>
      <c r="H51" s="135">
        <f t="shared" si="19"/>
        <v>75</v>
      </c>
      <c r="I51" s="136">
        <f t="shared" si="20"/>
        <v>18.7</v>
      </c>
      <c r="J51" s="137">
        <f t="shared" si="21"/>
        <v>8.6999999999999993</v>
      </c>
      <c r="K51" s="137">
        <f t="shared" si="22"/>
        <v>178.75</v>
      </c>
      <c r="L51" s="139">
        <f t="shared" si="23"/>
        <v>0.41958041958041958</v>
      </c>
      <c r="M51" s="139">
        <f t="shared" si="24"/>
        <v>0.92270419580419583</v>
      </c>
      <c r="N51" s="140">
        <f t="shared" si="25"/>
        <v>1</v>
      </c>
      <c r="O51" s="135" t="str">
        <f t="shared" si="26"/>
        <v>-</v>
      </c>
      <c r="P51" s="135">
        <f t="shared" si="27"/>
        <v>376.9911184307748</v>
      </c>
      <c r="Q51" s="135">
        <f t="shared" si="28"/>
        <v>1216.7126547965456</v>
      </c>
      <c r="R51" s="135">
        <f t="shared" si="29"/>
        <v>1413.7166941154062</v>
      </c>
      <c r="S51" s="135">
        <f t="shared" si="30"/>
        <v>2630.4293489119518</v>
      </c>
      <c r="T51" s="142"/>
      <c r="U51" s="92"/>
      <c r="V51" s="93"/>
      <c r="W51" s="111"/>
      <c r="Z51" s="143"/>
      <c r="AA51" s="143"/>
      <c r="AE51" s="143"/>
      <c r="AF51" s="143"/>
      <c r="AG51" s="143"/>
      <c r="AH51" s="143"/>
      <c r="AI51" s="143"/>
      <c r="AJ51" s="143"/>
    </row>
    <row r="52" spans="1:36">
      <c r="A52" s="130"/>
      <c r="B52" s="103" t="str">
        <f t="shared" si="15"/>
        <v>Lớp 5</v>
      </c>
      <c r="C52" s="131" t="str">
        <f t="shared" si="16"/>
        <v>Cát</v>
      </c>
      <c r="D52" s="103" t="str">
        <f t="shared" si="17"/>
        <v>R</v>
      </c>
      <c r="E52" s="132">
        <v>15.2</v>
      </c>
      <c r="F52" s="133">
        <f t="shared" si="18"/>
        <v>0.30000000000000099</v>
      </c>
      <c r="G52" s="134">
        <f t="shared" si="5"/>
        <v>13</v>
      </c>
      <c r="H52" s="135">
        <f t="shared" si="19"/>
        <v>81.25</v>
      </c>
      <c r="I52" s="136">
        <f t="shared" si="20"/>
        <v>18.7</v>
      </c>
      <c r="J52" s="137">
        <f t="shared" si="21"/>
        <v>8.6999999999999993</v>
      </c>
      <c r="K52" s="137">
        <f t="shared" si="22"/>
        <v>181.36</v>
      </c>
      <c r="L52" s="139">
        <f t="shared" si="23"/>
        <v>0.44800397000441106</v>
      </c>
      <c r="M52" s="139">
        <f t="shared" si="24"/>
        <v>0.89112278892809893</v>
      </c>
      <c r="N52" s="140">
        <f t="shared" si="25"/>
        <v>1</v>
      </c>
      <c r="O52" s="135" t="str">
        <f t="shared" si="26"/>
        <v>-</v>
      </c>
      <c r="P52" s="135">
        <f t="shared" si="27"/>
        <v>40.840704496667406</v>
      </c>
      <c r="Q52" s="135">
        <f t="shared" si="28"/>
        <v>1257.5533592932131</v>
      </c>
      <c r="R52" s="135">
        <f t="shared" si="29"/>
        <v>1531.5264186250236</v>
      </c>
      <c r="S52" s="135">
        <f t="shared" si="30"/>
        <v>2789.0797779182367</v>
      </c>
      <c r="T52" s="142"/>
      <c r="U52" s="92"/>
      <c r="V52" s="93"/>
      <c r="W52" s="111"/>
      <c r="Z52" s="143"/>
      <c r="AA52" s="143"/>
      <c r="AE52" s="143"/>
      <c r="AF52" s="143"/>
      <c r="AG52" s="143"/>
      <c r="AH52" s="143"/>
      <c r="AI52" s="143"/>
      <c r="AJ52" s="143"/>
    </row>
    <row r="53" spans="1:36">
      <c r="A53" s="130"/>
      <c r="B53" s="103" t="str">
        <f t="shared" si="15"/>
        <v>Lớp 5</v>
      </c>
      <c r="C53" s="131" t="str">
        <f t="shared" si="16"/>
        <v>Cát</v>
      </c>
      <c r="D53" s="103" t="str">
        <f t="shared" si="17"/>
        <v>R</v>
      </c>
      <c r="E53" s="132">
        <v>15.5</v>
      </c>
      <c r="F53" s="133">
        <f t="shared" si="18"/>
        <v>3</v>
      </c>
      <c r="G53" s="134">
        <f t="shared" si="5"/>
        <v>13</v>
      </c>
      <c r="H53" s="135">
        <f t="shared" si="19"/>
        <v>81.25</v>
      </c>
      <c r="I53" s="136">
        <f t="shared" si="20"/>
        <v>18.7</v>
      </c>
      <c r="J53" s="137">
        <f t="shared" si="21"/>
        <v>8.6999999999999993</v>
      </c>
      <c r="K53" s="137">
        <f t="shared" si="22"/>
        <v>207.46</v>
      </c>
      <c r="L53" s="139">
        <f t="shared" si="23"/>
        <v>0.39164176226742503</v>
      </c>
      <c r="M53" s="139">
        <f t="shared" si="24"/>
        <v>0.95374683794466408</v>
      </c>
      <c r="N53" s="140">
        <f t="shared" si="25"/>
        <v>1</v>
      </c>
      <c r="O53" s="135" t="str">
        <f t="shared" si="26"/>
        <v>-</v>
      </c>
      <c r="P53" s="135">
        <f t="shared" si="27"/>
        <v>408.40704496667269</v>
      </c>
      <c r="Q53" s="135">
        <f t="shared" si="28"/>
        <v>1665.9604042598858</v>
      </c>
      <c r="R53" s="135">
        <f t="shared" si="29"/>
        <v>1531.5264186250236</v>
      </c>
      <c r="S53" s="135">
        <f t="shared" si="30"/>
        <v>3197.4868228849091</v>
      </c>
      <c r="T53" s="142"/>
      <c r="U53" s="92"/>
      <c r="V53" s="93"/>
      <c r="W53" s="143"/>
      <c r="Z53" s="143"/>
      <c r="AA53" s="143"/>
      <c r="AE53" s="143"/>
      <c r="AF53" s="143"/>
      <c r="AG53" s="143"/>
      <c r="AH53" s="143"/>
      <c r="AI53" s="143"/>
      <c r="AJ53" s="143"/>
    </row>
    <row r="54" spans="1:36">
      <c r="A54" s="130"/>
      <c r="B54" s="103" t="str">
        <f t="shared" si="15"/>
        <v>Lớp 5</v>
      </c>
      <c r="C54" s="131" t="str">
        <f t="shared" si="16"/>
        <v>Cát</v>
      </c>
      <c r="D54" s="103" t="str">
        <f t="shared" si="17"/>
        <v>R</v>
      </c>
      <c r="E54" s="132">
        <v>18.5</v>
      </c>
      <c r="F54" s="133">
        <f t="shared" si="18"/>
        <v>3</v>
      </c>
      <c r="G54" s="134">
        <f t="shared" si="5"/>
        <v>13.15</v>
      </c>
      <c r="H54" s="135">
        <f t="shared" si="19"/>
        <v>82.1875</v>
      </c>
      <c r="I54" s="136">
        <f t="shared" si="20"/>
        <v>18.7</v>
      </c>
      <c r="J54" s="137">
        <f t="shared" si="21"/>
        <v>8.6999999999999993</v>
      </c>
      <c r="K54" s="137">
        <f t="shared" si="22"/>
        <v>233.56</v>
      </c>
      <c r="L54" s="139">
        <f t="shared" si="23"/>
        <v>0.35189030655934234</v>
      </c>
      <c r="M54" s="139">
        <f t="shared" si="24"/>
        <v>0.99791468038191478</v>
      </c>
      <c r="N54" s="140">
        <f t="shared" si="25"/>
        <v>1</v>
      </c>
      <c r="O54" s="135" t="str">
        <f t="shared" si="26"/>
        <v>-</v>
      </c>
      <c r="P54" s="135">
        <f t="shared" si="27"/>
        <v>413.11943394705736</v>
      </c>
      <c r="Q54" s="135">
        <f t="shared" si="28"/>
        <v>2079.0798382069434</v>
      </c>
      <c r="R54" s="135">
        <f t="shared" si="29"/>
        <v>1549.1978773014662</v>
      </c>
      <c r="S54" s="135">
        <f t="shared" si="30"/>
        <v>3628.2777155084095</v>
      </c>
      <c r="T54" s="142"/>
      <c r="U54" s="92"/>
      <c r="V54" s="93"/>
      <c r="W54" s="143"/>
      <c r="Z54" s="143"/>
      <c r="AA54" s="143"/>
      <c r="AE54" s="143"/>
      <c r="AF54" s="143"/>
      <c r="AG54" s="143"/>
      <c r="AH54" s="143"/>
      <c r="AI54" s="143"/>
      <c r="AJ54" s="143"/>
    </row>
    <row r="55" spans="1:36">
      <c r="A55" s="130"/>
      <c r="B55" s="103" t="str">
        <f t="shared" si="15"/>
        <v>Lớp 5</v>
      </c>
      <c r="C55" s="131" t="str">
        <f t="shared" si="16"/>
        <v>Cát</v>
      </c>
      <c r="D55" s="103" t="str">
        <f t="shared" si="17"/>
        <v>R</v>
      </c>
      <c r="E55" s="132">
        <v>21.5</v>
      </c>
      <c r="F55" s="133">
        <f t="shared" si="18"/>
        <v>3</v>
      </c>
      <c r="G55" s="134">
        <f t="shared" si="5"/>
        <v>14</v>
      </c>
      <c r="H55" s="135">
        <f t="shared" si="19"/>
        <v>87.5</v>
      </c>
      <c r="I55" s="136">
        <f t="shared" si="20"/>
        <v>18.7</v>
      </c>
      <c r="J55" s="137">
        <f t="shared" si="21"/>
        <v>8.6999999999999993</v>
      </c>
      <c r="K55" s="137">
        <f t="shared" si="22"/>
        <v>259.66000000000003</v>
      </c>
      <c r="L55" s="139">
        <f t="shared" si="23"/>
        <v>0.33697912655010392</v>
      </c>
      <c r="M55" s="139">
        <f t="shared" si="24"/>
        <v>1</v>
      </c>
      <c r="N55" s="140">
        <f t="shared" si="25"/>
        <v>1</v>
      </c>
      <c r="O55" s="135" t="str">
        <f t="shared" si="26"/>
        <v>-</v>
      </c>
      <c r="P55" s="135">
        <f t="shared" si="27"/>
        <v>439.82297150257062</v>
      </c>
      <c r="Q55" s="135">
        <f t="shared" si="28"/>
        <v>2518.9028097095138</v>
      </c>
      <c r="R55" s="135">
        <f t="shared" si="29"/>
        <v>1649.3361431346407</v>
      </c>
      <c r="S55" s="135">
        <f t="shared" si="30"/>
        <v>4168.2389528441545</v>
      </c>
      <c r="T55" s="142"/>
      <c r="U55" s="92"/>
      <c r="V55" s="93"/>
      <c r="W55" s="143"/>
      <c r="Z55" s="143"/>
      <c r="AA55" s="143"/>
      <c r="AE55" s="143"/>
      <c r="AF55" s="143"/>
      <c r="AG55" s="143"/>
      <c r="AH55" s="143"/>
      <c r="AI55" s="143"/>
      <c r="AJ55" s="143"/>
    </row>
    <row r="56" spans="1:36">
      <c r="A56" s="130"/>
      <c r="B56" s="103" t="str">
        <f t="shared" si="15"/>
        <v>Lớp 5</v>
      </c>
      <c r="C56" s="131" t="str">
        <f t="shared" si="16"/>
        <v>Cát</v>
      </c>
      <c r="D56" s="103" t="str">
        <f t="shared" si="17"/>
        <v>R</v>
      </c>
      <c r="E56" s="132">
        <v>24.5</v>
      </c>
      <c r="F56" s="133">
        <f t="shared" si="18"/>
        <v>2.5</v>
      </c>
      <c r="G56" s="134">
        <f t="shared" si="5"/>
        <v>15</v>
      </c>
      <c r="H56" s="135">
        <f t="shared" si="19"/>
        <v>93.75</v>
      </c>
      <c r="I56" s="136">
        <f t="shared" si="20"/>
        <v>18.7</v>
      </c>
      <c r="J56" s="137">
        <f t="shared" si="21"/>
        <v>8.6999999999999993</v>
      </c>
      <c r="K56" s="137">
        <f t="shared" si="22"/>
        <v>281.41000000000003</v>
      </c>
      <c r="L56" s="139">
        <f t="shared" si="23"/>
        <v>0.33314381152055716</v>
      </c>
      <c r="M56" s="139">
        <f t="shared" si="24"/>
        <v>1</v>
      </c>
      <c r="N56" s="140">
        <f t="shared" si="25"/>
        <v>1</v>
      </c>
      <c r="O56" s="135" t="str">
        <f t="shared" si="26"/>
        <v>-</v>
      </c>
      <c r="P56" s="135">
        <f t="shared" si="27"/>
        <v>392.69908169872377</v>
      </c>
      <c r="Q56" s="135">
        <f t="shared" si="28"/>
        <v>2911.6018914082374</v>
      </c>
      <c r="R56" s="135">
        <f t="shared" si="29"/>
        <v>1767.1458676442578</v>
      </c>
      <c r="S56" s="135">
        <f t="shared" si="30"/>
        <v>4678.747759052495</v>
      </c>
      <c r="T56" s="142"/>
      <c r="U56" s="92"/>
      <c r="V56" s="93"/>
      <c r="W56" s="143"/>
      <c r="Z56" s="143"/>
      <c r="AA56" s="143"/>
      <c r="AE56" s="143"/>
      <c r="AF56" s="143"/>
      <c r="AG56" s="143"/>
      <c r="AH56" s="143"/>
      <c r="AI56" s="143"/>
      <c r="AJ56" s="143"/>
    </row>
    <row r="57" spans="1:36">
      <c r="A57" s="130" t="s">
        <v>282</v>
      </c>
      <c r="B57" s="103" t="str">
        <f t="shared" si="15"/>
        <v>Lớp 6</v>
      </c>
      <c r="C57" s="131" t="str">
        <f t="shared" si="16"/>
        <v>Cát</v>
      </c>
      <c r="D57" s="103" t="str">
        <f t="shared" si="17"/>
        <v>R</v>
      </c>
      <c r="E57" s="132">
        <v>27</v>
      </c>
      <c r="F57" s="133">
        <f t="shared" si="18"/>
        <v>3</v>
      </c>
      <c r="G57" s="134">
        <f t="shared" si="5"/>
        <v>17</v>
      </c>
      <c r="H57" s="135">
        <f t="shared" si="19"/>
        <v>106.25</v>
      </c>
      <c r="I57" s="136">
        <f t="shared" si="20"/>
        <v>19</v>
      </c>
      <c r="J57" s="137">
        <f t="shared" si="21"/>
        <v>9</v>
      </c>
      <c r="K57" s="137">
        <f t="shared" si="22"/>
        <v>308.41000000000003</v>
      </c>
      <c r="L57" s="139">
        <f t="shared" si="23"/>
        <v>0.34450893291397811</v>
      </c>
      <c r="M57" s="139">
        <f t="shared" si="24"/>
        <v>1</v>
      </c>
      <c r="N57" s="140">
        <f t="shared" si="25"/>
        <v>1</v>
      </c>
      <c r="O57" s="135" t="str">
        <f t="shared" si="26"/>
        <v>-</v>
      </c>
      <c r="P57" s="135">
        <f t="shared" si="27"/>
        <v>534.07075111026427</v>
      </c>
      <c r="Q57" s="135">
        <f t="shared" si="28"/>
        <v>3445.6726425185016</v>
      </c>
      <c r="R57" s="135">
        <f t="shared" si="29"/>
        <v>2002.7653166634923</v>
      </c>
      <c r="S57" s="135">
        <f t="shared" si="30"/>
        <v>5448.4379591819943</v>
      </c>
      <c r="T57" s="142"/>
      <c r="U57" s="92"/>
      <c r="V57" s="93"/>
      <c r="W57" s="143"/>
      <c r="Z57" s="143"/>
      <c r="AA57" s="143"/>
      <c r="AE57" s="143"/>
      <c r="AF57" s="143"/>
      <c r="AG57" s="143"/>
      <c r="AH57" s="143"/>
      <c r="AI57" s="143"/>
      <c r="AJ57" s="143"/>
    </row>
    <row r="58" spans="1:36">
      <c r="A58" s="130"/>
      <c r="B58" s="103" t="str">
        <f t="shared" si="15"/>
        <v>Lớp 6</v>
      </c>
      <c r="C58" s="131" t="str">
        <f t="shared" si="16"/>
        <v>Cát</v>
      </c>
      <c r="D58" s="103" t="str">
        <f t="shared" si="17"/>
        <v>R</v>
      </c>
      <c r="E58" s="132">
        <v>30</v>
      </c>
      <c r="F58" s="133">
        <f t="shared" si="18"/>
        <v>3</v>
      </c>
      <c r="G58" s="134">
        <f t="shared" si="5"/>
        <v>22.5</v>
      </c>
      <c r="H58" s="135">
        <f t="shared" si="19"/>
        <v>140.625</v>
      </c>
      <c r="I58" s="136">
        <f t="shared" si="20"/>
        <v>19</v>
      </c>
      <c r="J58" s="137">
        <f t="shared" si="21"/>
        <v>9</v>
      </c>
      <c r="K58" s="137">
        <f t="shared" si="22"/>
        <v>335.41</v>
      </c>
      <c r="L58" s="139">
        <f t="shared" si="23"/>
        <v>0.41926299156256519</v>
      </c>
      <c r="M58" s="139">
        <f t="shared" si="24"/>
        <v>0.92305689007483382</v>
      </c>
      <c r="N58" s="140">
        <f t="shared" si="25"/>
        <v>1</v>
      </c>
      <c r="O58" s="135" t="str">
        <f t="shared" si="26"/>
        <v>-</v>
      </c>
      <c r="P58" s="135">
        <f t="shared" si="27"/>
        <v>706.85834705770276</v>
      </c>
      <c r="Q58" s="135">
        <f t="shared" si="28"/>
        <v>4152.5309895762039</v>
      </c>
      <c r="R58" s="135">
        <f t="shared" si="29"/>
        <v>2650.7188014663866</v>
      </c>
      <c r="S58" s="135">
        <f t="shared" si="30"/>
        <v>6803.24979104259</v>
      </c>
      <c r="T58" s="142"/>
      <c r="U58" s="92"/>
      <c r="V58" s="93"/>
      <c r="W58" s="143"/>
      <c r="Z58" s="143"/>
      <c r="AA58" s="143"/>
      <c r="AE58" s="143"/>
      <c r="AF58" s="143"/>
      <c r="AG58" s="143"/>
      <c r="AH58" s="143"/>
      <c r="AI58" s="143"/>
      <c r="AJ58" s="143"/>
    </row>
    <row r="59" spans="1:36">
      <c r="A59" s="130"/>
      <c r="B59" s="103" t="str">
        <f t="shared" si="15"/>
        <v>Lớp 6</v>
      </c>
      <c r="C59" s="131" t="str">
        <f t="shared" si="16"/>
        <v>Cát</v>
      </c>
      <c r="D59" s="103" t="str">
        <f t="shared" si="17"/>
        <v>R</v>
      </c>
      <c r="E59" s="132">
        <v>33</v>
      </c>
      <c r="F59" s="133">
        <f t="shared" si="18"/>
        <v>3</v>
      </c>
      <c r="G59" s="134">
        <f t="shared" si="5"/>
        <v>20</v>
      </c>
      <c r="H59" s="135">
        <f t="shared" si="19"/>
        <v>125</v>
      </c>
      <c r="I59" s="136">
        <f t="shared" si="20"/>
        <v>19</v>
      </c>
      <c r="J59" s="137">
        <f t="shared" si="21"/>
        <v>9</v>
      </c>
      <c r="K59" s="137">
        <f t="shared" si="22"/>
        <v>362.41</v>
      </c>
      <c r="L59" s="139">
        <f t="shared" si="23"/>
        <v>0.34491321983388978</v>
      </c>
      <c r="M59" s="139">
        <f t="shared" si="24"/>
        <v>1</v>
      </c>
      <c r="N59" s="140">
        <f t="shared" si="25"/>
        <v>1</v>
      </c>
      <c r="O59" s="135" t="str">
        <f t="shared" si="26"/>
        <v>-</v>
      </c>
      <c r="P59" s="135">
        <f t="shared" si="27"/>
        <v>628.31853071795797</v>
      </c>
      <c r="Q59" s="135">
        <f t="shared" si="28"/>
        <v>4780.8495202941622</v>
      </c>
      <c r="R59" s="135">
        <f t="shared" si="29"/>
        <v>2356.1944901923439</v>
      </c>
      <c r="S59" s="135">
        <f t="shared" si="30"/>
        <v>7137.0440104865065</v>
      </c>
      <c r="T59" s="142"/>
      <c r="U59" s="92"/>
      <c r="V59" s="93"/>
      <c r="W59" s="143"/>
      <c r="Z59" s="143"/>
      <c r="AA59" s="143"/>
      <c r="AE59" s="143"/>
      <c r="AF59" s="143"/>
      <c r="AG59" s="143"/>
      <c r="AH59" s="143"/>
      <c r="AI59" s="143"/>
      <c r="AJ59" s="143"/>
    </row>
    <row r="60" spans="1:36">
      <c r="A60" s="130"/>
      <c r="B60" s="103" t="str">
        <f t="shared" si="15"/>
        <v>Lớp 6</v>
      </c>
      <c r="C60" s="131" t="str">
        <f t="shared" si="16"/>
        <v>Cát</v>
      </c>
      <c r="D60" s="103" t="str">
        <f t="shared" si="17"/>
        <v>R</v>
      </c>
      <c r="E60" s="132">
        <v>36</v>
      </c>
      <c r="F60" s="133">
        <f t="shared" si="18"/>
        <v>2.2000000000000002</v>
      </c>
      <c r="G60" s="134">
        <f t="shared" si="5"/>
        <v>28.5</v>
      </c>
      <c r="H60" s="135">
        <f t="shared" si="19"/>
        <v>178.125</v>
      </c>
      <c r="I60" s="136">
        <f t="shared" si="20"/>
        <v>19</v>
      </c>
      <c r="J60" s="137">
        <f t="shared" si="21"/>
        <v>9</v>
      </c>
      <c r="K60" s="137">
        <f t="shared" si="22"/>
        <v>382.21</v>
      </c>
      <c r="L60" s="139">
        <f t="shared" si="23"/>
        <v>0.4660396117317705</v>
      </c>
      <c r="M60" s="139">
        <f t="shared" si="24"/>
        <v>0.87108338740482982</v>
      </c>
      <c r="N60" s="140">
        <f t="shared" si="25"/>
        <v>1</v>
      </c>
      <c r="O60" s="135" t="str">
        <f t="shared" si="26"/>
        <v>-</v>
      </c>
      <c r="P60" s="135">
        <f t="shared" si="27"/>
        <v>656.59286460026613</v>
      </c>
      <c r="Q60" s="135">
        <f t="shared" si="28"/>
        <v>5437.442384894428</v>
      </c>
      <c r="R60" s="135">
        <f t="shared" si="29"/>
        <v>3357.5771485240898</v>
      </c>
      <c r="S60" s="135">
        <f t="shared" si="30"/>
        <v>8795.0195334185173</v>
      </c>
      <c r="T60" s="142"/>
      <c r="U60" s="92"/>
      <c r="V60" s="93"/>
      <c r="W60" s="143"/>
      <c r="Z60" s="143"/>
      <c r="AA60" s="143"/>
      <c r="AE60" s="143"/>
      <c r="AF60" s="143"/>
      <c r="AG60" s="143"/>
      <c r="AH60" s="143"/>
      <c r="AI60" s="143"/>
      <c r="AJ60" s="143"/>
    </row>
    <row r="61" spans="1:36">
      <c r="A61" s="130" t="s">
        <v>289</v>
      </c>
      <c r="B61" s="103" t="str">
        <f t="shared" si="15"/>
        <v>Lớp 7</v>
      </c>
      <c r="C61" s="131" t="str">
        <f t="shared" si="16"/>
        <v>Cuội Sỏi</v>
      </c>
      <c r="D61" s="103" t="str">
        <f t="shared" si="17"/>
        <v>R</v>
      </c>
      <c r="E61" s="132">
        <v>38.200000000000003</v>
      </c>
      <c r="F61" s="133">
        <f t="shared" si="18"/>
        <v>3</v>
      </c>
      <c r="G61" s="134">
        <f t="shared" si="5"/>
        <v>24</v>
      </c>
      <c r="H61" s="135">
        <f t="shared" si="19"/>
        <v>150</v>
      </c>
      <c r="I61" s="136">
        <f t="shared" si="20"/>
        <v>19</v>
      </c>
      <c r="J61" s="137">
        <f t="shared" si="21"/>
        <v>9</v>
      </c>
      <c r="K61" s="137">
        <f t="shared" si="22"/>
        <v>409.21</v>
      </c>
      <c r="L61" s="139">
        <f t="shared" si="23"/>
        <v>0.36655995699029842</v>
      </c>
      <c r="M61" s="139">
        <f t="shared" si="24"/>
        <v>0.98161523178807952</v>
      </c>
      <c r="N61" s="140">
        <f t="shared" si="25"/>
        <v>1</v>
      </c>
      <c r="O61" s="135" t="str">
        <f t="shared" si="26"/>
        <v>-</v>
      </c>
      <c r="P61" s="135">
        <f t="shared" si="27"/>
        <v>753.98223686154961</v>
      </c>
      <c r="Q61" s="135">
        <f t="shared" si="28"/>
        <v>6191.4246217559776</v>
      </c>
      <c r="R61" s="135">
        <f t="shared" si="29"/>
        <v>2827.4333882308124</v>
      </c>
      <c r="S61" s="135">
        <f t="shared" si="30"/>
        <v>9018.8580099867904</v>
      </c>
      <c r="T61" s="142"/>
      <c r="V61" s="90"/>
      <c r="W61" s="143"/>
      <c r="Z61" s="143"/>
      <c r="AA61" s="143"/>
      <c r="AE61" s="143"/>
      <c r="AF61" s="143"/>
      <c r="AG61" s="143"/>
      <c r="AH61" s="143"/>
      <c r="AI61" s="143"/>
      <c r="AJ61" s="143"/>
    </row>
    <row r="62" spans="1:36">
      <c r="A62" s="130"/>
      <c r="B62" s="103" t="str">
        <f t="shared" si="15"/>
        <v>Lớp 7</v>
      </c>
      <c r="C62" s="131" t="str">
        <f t="shared" si="16"/>
        <v>Cuội Sỏi</v>
      </c>
      <c r="D62" s="103" t="str">
        <f t="shared" si="17"/>
        <v>R</v>
      </c>
      <c r="E62" s="132">
        <v>41.2</v>
      </c>
      <c r="F62" s="133">
        <f t="shared" si="18"/>
        <v>2</v>
      </c>
      <c r="G62" s="134">
        <f t="shared" si="5"/>
        <v>50</v>
      </c>
      <c r="H62" s="135">
        <f t="shared" si="19"/>
        <v>312.5</v>
      </c>
      <c r="I62" s="136">
        <f t="shared" si="20"/>
        <v>19</v>
      </c>
      <c r="J62" s="137">
        <f t="shared" si="21"/>
        <v>9</v>
      </c>
      <c r="K62" s="137">
        <f t="shared" si="22"/>
        <v>427.21</v>
      </c>
      <c r="L62" s="139">
        <f t="shared" si="23"/>
        <v>0.73149036773483767</v>
      </c>
      <c r="M62" s="139">
        <f t="shared" si="24"/>
        <v>0.57614105240982194</v>
      </c>
      <c r="N62" s="140">
        <f t="shared" si="25"/>
        <v>1</v>
      </c>
      <c r="O62" s="135" t="str">
        <f t="shared" si="26"/>
        <v>-</v>
      </c>
      <c r="P62" s="135">
        <f t="shared" si="27"/>
        <v>1047.1975511965966</v>
      </c>
      <c r="Q62" s="135">
        <f t="shared" si="28"/>
        <v>7238.6221729525741</v>
      </c>
      <c r="R62" s="135">
        <f t="shared" si="29"/>
        <v>5890.4862254808595</v>
      </c>
      <c r="S62" s="135">
        <f t="shared" si="30"/>
        <v>13129.108398433433</v>
      </c>
      <c r="T62" s="142"/>
      <c r="V62" s="90"/>
      <c r="W62" s="143"/>
      <c r="Z62" s="143"/>
      <c r="AA62" s="143"/>
      <c r="AE62" s="143"/>
      <c r="AF62" s="143"/>
      <c r="AG62" s="143"/>
      <c r="AH62" s="143"/>
      <c r="AI62" s="143"/>
      <c r="AJ62" s="143"/>
    </row>
    <row r="63" spans="1:36">
      <c r="A63" s="130"/>
      <c r="B63" s="103" t="str">
        <f t="shared" si="15"/>
        <v>Lớp 7</v>
      </c>
      <c r="C63" s="131" t="str">
        <f t="shared" si="16"/>
        <v>Cuội Sỏi</v>
      </c>
      <c r="D63" s="103" t="str">
        <f t="shared" si="17"/>
        <v>R</v>
      </c>
      <c r="E63" s="132">
        <v>43.2</v>
      </c>
      <c r="F63" s="133">
        <f t="shared" si="18"/>
        <v>0</v>
      </c>
      <c r="G63" s="134">
        <f t="shared" si="5"/>
        <v>43.5</v>
      </c>
      <c r="H63" s="135">
        <f t="shared" si="19"/>
        <v>271.875</v>
      </c>
      <c r="I63" s="136">
        <f t="shared" si="20"/>
        <v>19</v>
      </c>
      <c r="J63" s="137">
        <f t="shared" si="21"/>
        <v>9</v>
      </c>
      <c r="K63" s="137">
        <f t="shared" si="22"/>
        <v>427.21</v>
      </c>
      <c r="L63" s="139">
        <f t="shared" si="23"/>
        <v>0.63639661992930885</v>
      </c>
      <c r="M63" s="139">
        <f t="shared" si="24"/>
        <v>0.68179971559654495</v>
      </c>
      <c r="N63" s="140">
        <f t="shared" si="25"/>
        <v>1</v>
      </c>
      <c r="O63" s="135" t="str">
        <f t="shared" si="26"/>
        <v>-</v>
      </c>
      <c r="P63" s="135">
        <f t="shared" si="27"/>
        <v>0</v>
      </c>
      <c r="Q63" s="135">
        <f t="shared" si="28"/>
        <v>7238.6221729525741</v>
      </c>
      <c r="R63" s="135">
        <f t="shared" si="29"/>
        <v>5124.7230161683483</v>
      </c>
      <c r="S63" s="135">
        <f t="shared" si="30"/>
        <v>12363.345189120922</v>
      </c>
      <c r="T63" s="142"/>
      <c r="V63" s="90"/>
      <c r="W63" s="143"/>
      <c r="Z63" s="143"/>
      <c r="AA63" s="143"/>
      <c r="AE63" s="143"/>
      <c r="AF63" s="143"/>
      <c r="AG63" s="143"/>
      <c r="AH63" s="143"/>
      <c r="AI63" s="143"/>
      <c r="AJ63" s="143"/>
    </row>
    <row r="64" spans="1:36">
      <c r="A64" s="130"/>
      <c r="B64" s="103"/>
      <c r="C64" s="131"/>
      <c r="D64" s="103"/>
      <c r="E64" s="132">
        <v>43.2</v>
      </c>
      <c r="F64" s="133"/>
      <c r="G64" s="134"/>
      <c r="H64" s="135"/>
      <c r="I64" s="136"/>
      <c r="J64" s="137"/>
      <c r="K64" s="137"/>
      <c r="L64" s="139"/>
      <c r="M64" s="139"/>
      <c r="N64" s="140"/>
      <c r="O64" s="135"/>
      <c r="P64" s="135"/>
      <c r="Q64" s="135"/>
      <c r="R64" s="135"/>
      <c r="S64" s="135"/>
      <c r="T64" s="142"/>
      <c r="V64" s="90"/>
      <c r="W64" s="143"/>
      <c r="Z64" s="143"/>
      <c r="AA64" s="143"/>
      <c r="AE64" s="143"/>
      <c r="AF64" s="143"/>
      <c r="AG64" s="143"/>
      <c r="AH64" s="143"/>
      <c r="AI64" s="143"/>
      <c r="AJ64" s="143"/>
    </row>
    <row r="65" spans="1:36">
      <c r="A65" s="130"/>
      <c r="B65" s="103"/>
      <c r="C65" s="131"/>
      <c r="D65" s="103"/>
      <c r="E65" s="132"/>
      <c r="F65" s="133"/>
      <c r="G65" s="134"/>
      <c r="H65" s="135"/>
      <c r="I65" s="136"/>
      <c r="J65" s="137"/>
      <c r="K65" s="137"/>
      <c r="L65" s="139"/>
      <c r="M65" s="139"/>
      <c r="N65" s="140"/>
      <c r="O65" s="135"/>
      <c r="P65" s="135"/>
      <c r="Q65" s="135"/>
      <c r="R65" s="135"/>
      <c r="S65" s="135"/>
      <c r="T65" s="142"/>
      <c r="V65" s="90"/>
      <c r="W65" s="143"/>
      <c r="Z65" s="143"/>
      <c r="AA65" s="143"/>
      <c r="AE65" s="143"/>
      <c r="AF65" s="143"/>
      <c r="AG65" s="143"/>
      <c r="AH65" s="143"/>
      <c r="AI65" s="143"/>
      <c r="AJ65" s="143"/>
    </row>
    <row r="66" spans="1:36">
      <c r="A66" s="130"/>
      <c r="B66" s="103"/>
      <c r="C66" s="131"/>
      <c r="D66" s="103"/>
      <c r="E66" s="132"/>
      <c r="F66" s="133"/>
      <c r="G66" s="134"/>
      <c r="H66" s="135"/>
      <c r="I66" s="136"/>
      <c r="J66" s="137"/>
      <c r="K66" s="137"/>
      <c r="L66" s="139"/>
      <c r="M66" s="139"/>
      <c r="N66" s="140"/>
      <c r="O66" s="135"/>
      <c r="P66" s="135"/>
      <c r="Q66" s="135"/>
      <c r="R66" s="135"/>
      <c r="S66" s="135"/>
      <c r="T66" s="142"/>
      <c r="V66" s="90"/>
      <c r="W66" s="143"/>
      <c r="Z66" s="143"/>
      <c r="AA66" s="143"/>
      <c r="AE66" s="143"/>
      <c r="AF66" s="143"/>
      <c r="AG66" s="143"/>
      <c r="AH66" s="143"/>
      <c r="AI66" s="143"/>
      <c r="AJ66" s="143"/>
    </row>
    <row r="67" spans="1:36">
      <c r="A67" s="130"/>
      <c r="B67" s="103"/>
      <c r="C67" s="131"/>
      <c r="D67" s="103"/>
      <c r="E67" s="132"/>
      <c r="F67" s="133"/>
      <c r="G67" s="134"/>
      <c r="H67" s="135"/>
      <c r="I67" s="136"/>
      <c r="J67" s="137"/>
      <c r="K67" s="137"/>
      <c r="L67" s="139"/>
      <c r="M67" s="139"/>
      <c r="N67" s="140"/>
      <c r="O67" s="135"/>
      <c r="P67" s="135"/>
      <c r="Q67" s="135"/>
      <c r="R67" s="135"/>
      <c r="S67" s="135"/>
      <c r="T67" s="142"/>
      <c r="V67" s="90"/>
      <c r="W67" s="143"/>
      <c r="Z67" s="143"/>
      <c r="AA67" s="143"/>
      <c r="AE67" s="143"/>
      <c r="AF67" s="143"/>
      <c r="AG67" s="143"/>
      <c r="AH67" s="143"/>
      <c r="AI67" s="143"/>
      <c r="AJ67" s="143"/>
    </row>
    <row r="68" spans="1:36">
      <c r="A68" s="130"/>
      <c r="B68" s="103"/>
      <c r="C68" s="131"/>
      <c r="D68" s="103"/>
      <c r="E68" s="132"/>
      <c r="F68" s="133"/>
      <c r="G68" s="134"/>
      <c r="H68" s="135"/>
      <c r="I68" s="136"/>
      <c r="J68" s="137"/>
      <c r="K68" s="137"/>
      <c r="L68" s="139"/>
      <c r="M68" s="139"/>
      <c r="N68" s="140"/>
      <c r="O68" s="135"/>
      <c r="P68" s="135"/>
      <c r="Q68" s="135"/>
      <c r="R68" s="135"/>
      <c r="S68" s="135"/>
      <c r="T68" s="142"/>
      <c r="V68" s="90"/>
      <c r="W68" s="143"/>
      <c r="Z68" s="143"/>
      <c r="AA68" s="143"/>
      <c r="AE68" s="143"/>
      <c r="AF68" s="143"/>
      <c r="AG68" s="143"/>
      <c r="AH68" s="143"/>
      <c r="AI68" s="143"/>
      <c r="AJ68" s="143"/>
    </row>
    <row r="69" spans="1:36">
      <c r="A69" s="130"/>
      <c r="B69" s="103"/>
      <c r="C69" s="131"/>
      <c r="D69" s="103"/>
      <c r="E69" s="132"/>
      <c r="F69" s="133"/>
      <c r="G69" s="134"/>
      <c r="H69" s="135"/>
      <c r="I69" s="136"/>
      <c r="J69" s="137"/>
      <c r="K69" s="137"/>
      <c r="L69" s="139"/>
      <c r="M69" s="139"/>
      <c r="N69" s="140"/>
      <c r="O69" s="135"/>
      <c r="P69" s="135"/>
      <c r="Q69" s="135"/>
      <c r="R69" s="135"/>
      <c r="S69" s="135"/>
      <c r="T69" s="142"/>
      <c r="V69" s="90"/>
      <c r="W69" s="143"/>
      <c r="Z69" s="143"/>
      <c r="AA69" s="143"/>
      <c r="AE69" s="143"/>
      <c r="AF69" s="143"/>
      <c r="AG69" s="143"/>
      <c r="AH69" s="143"/>
      <c r="AI69" s="143"/>
      <c r="AJ69" s="143"/>
    </row>
    <row r="70" spans="1:36">
      <c r="A70" s="130"/>
      <c r="B70" s="103"/>
      <c r="C70" s="131"/>
      <c r="D70" s="103"/>
      <c r="E70" s="132"/>
      <c r="F70" s="133"/>
      <c r="G70" s="134"/>
      <c r="H70" s="135"/>
      <c r="I70" s="136"/>
      <c r="J70" s="137"/>
      <c r="K70" s="137"/>
      <c r="L70" s="139"/>
      <c r="M70" s="139"/>
      <c r="N70" s="140"/>
      <c r="O70" s="135"/>
      <c r="P70" s="135"/>
      <c r="Q70" s="135"/>
      <c r="R70" s="135"/>
      <c r="S70" s="135"/>
      <c r="T70" s="142"/>
      <c r="V70" s="90"/>
      <c r="W70" s="143"/>
      <c r="Z70" s="143"/>
      <c r="AA70" s="143"/>
      <c r="AE70" s="143"/>
      <c r="AF70" s="143"/>
      <c r="AG70" s="143"/>
      <c r="AH70" s="143"/>
      <c r="AI70" s="143"/>
      <c r="AJ70" s="143"/>
    </row>
    <row r="71" spans="1:36">
      <c r="A71" s="130"/>
      <c r="B71" s="103"/>
      <c r="C71" s="131"/>
      <c r="D71" s="103"/>
      <c r="E71" s="132"/>
      <c r="F71" s="133"/>
      <c r="G71" s="134"/>
      <c r="H71" s="135"/>
      <c r="I71" s="136"/>
      <c r="J71" s="137"/>
      <c r="K71" s="137"/>
      <c r="L71" s="139"/>
      <c r="M71" s="139"/>
      <c r="N71" s="140"/>
      <c r="O71" s="135"/>
      <c r="P71" s="135"/>
      <c r="Q71" s="135"/>
      <c r="R71" s="135"/>
      <c r="S71" s="135"/>
      <c r="T71" s="142"/>
      <c r="V71" s="90"/>
      <c r="W71" s="143"/>
      <c r="Z71" s="143"/>
      <c r="AA71" s="143"/>
      <c r="AE71" s="143"/>
      <c r="AF71" s="143"/>
      <c r="AG71" s="143"/>
      <c r="AH71" s="143"/>
      <c r="AI71" s="143"/>
      <c r="AJ71" s="143"/>
    </row>
    <row r="72" spans="1:36">
      <c r="A72" s="130"/>
      <c r="B72" s="103"/>
      <c r="C72" s="131"/>
      <c r="D72" s="103"/>
      <c r="E72" s="144"/>
      <c r="F72" s="133"/>
      <c r="G72" s="134"/>
      <c r="H72" s="135"/>
      <c r="I72" s="136"/>
      <c r="J72" s="137"/>
      <c r="K72" s="137"/>
      <c r="L72" s="139"/>
      <c r="M72" s="139"/>
      <c r="N72" s="140"/>
      <c r="O72" s="135"/>
      <c r="P72" s="135"/>
      <c r="Q72" s="135"/>
      <c r="R72" s="135"/>
      <c r="S72" s="135"/>
      <c r="V72" s="90"/>
      <c r="W72" s="143"/>
      <c r="Z72" s="143"/>
      <c r="AA72" s="143"/>
      <c r="AE72" s="143"/>
      <c r="AF72" s="143"/>
      <c r="AG72" s="143"/>
      <c r="AH72" s="143"/>
      <c r="AI72" s="143"/>
      <c r="AJ72" s="143"/>
    </row>
    <row r="73" spans="1:36">
      <c r="A73" s="130"/>
      <c r="B73" s="103"/>
      <c r="C73" s="131"/>
      <c r="D73" s="103"/>
      <c r="E73" s="144"/>
      <c r="F73" s="133"/>
      <c r="G73" s="134"/>
      <c r="H73" s="135"/>
      <c r="I73" s="136"/>
      <c r="J73" s="137"/>
      <c r="K73" s="137"/>
      <c r="L73" s="139"/>
      <c r="M73" s="139"/>
      <c r="N73" s="140"/>
      <c r="O73" s="135"/>
      <c r="P73" s="135"/>
      <c r="Q73" s="135"/>
      <c r="R73" s="135"/>
      <c r="S73" s="135"/>
      <c r="V73" s="90"/>
      <c r="W73" s="143"/>
      <c r="Z73" s="143"/>
      <c r="AA73" s="143"/>
      <c r="AE73" s="143"/>
      <c r="AF73" s="143"/>
      <c r="AG73" s="143"/>
      <c r="AH73" s="143"/>
      <c r="AI73" s="143"/>
      <c r="AJ73" s="143"/>
    </row>
    <row r="74" spans="1:36">
      <c r="A74" s="130"/>
      <c r="B74" s="103"/>
      <c r="C74" s="131"/>
      <c r="D74" s="103"/>
      <c r="E74" s="144"/>
      <c r="F74" s="133"/>
      <c r="G74" s="134"/>
      <c r="H74" s="135"/>
      <c r="I74" s="136"/>
      <c r="J74" s="137"/>
      <c r="K74" s="137"/>
      <c r="L74" s="139"/>
      <c r="M74" s="139"/>
      <c r="N74" s="140"/>
      <c r="O74" s="135"/>
      <c r="P74" s="135"/>
      <c r="Q74" s="135"/>
      <c r="R74" s="135"/>
      <c r="S74" s="135"/>
      <c r="V74" s="90"/>
      <c r="W74" s="143"/>
      <c r="Z74" s="143"/>
      <c r="AA74" s="143"/>
      <c r="AE74" s="143"/>
      <c r="AF74" s="143"/>
      <c r="AG74" s="143"/>
      <c r="AH74" s="143"/>
      <c r="AI74" s="143"/>
      <c r="AJ74" s="143"/>
    </row>
    <row r="75" spans="1:36">
      <c r="A75" s="130"/>
      <c r="B75" s="103"/>
      <c r="C75" s="131"/>
      <c r="D75" s="103"/>
      <c r="E75" s="144"/>
      <c r="F75" s="133"/>
      <c r="G75" s="134"/>
      <c r="H75" s="135"/>
      <c r="I75" s="136"/>
      <c r="J75" s="137"/>
      <c r="K75" s="137"/>
      <c r="L75" s="139"/>
      <c r="M75" s="139"/>
      <c r="N75" s="140"/>
      <c r="O75" s="135"/>
      <c r="P75" s="135"/>
      <c r="Q75" s="135"/>
      <c r="R75" s="135"/>
      <c r="S75" s="135"/>
      <c r="V75" s="90"/>
      <c r="W75" s="143"/>
      <c r="Z75" s="143"/>
      <c r="AA75" s="143"/>
      <c r="AE75" s="143"/>
      <c r="AF75" s="143"/>
      <c r="AG75" s="143"/>
      <c r="AH75" s="143"/>
      <c r="AI75" s="143"/>
      <c r="AJ75" s="143"/>
    </row>
    <row r="76" spans="1:36">
      <c r="A76" s="130"/>
      <c r="B76" s="103"/>
      <c r="C76" s="131"/>
      <c r="D76" s="103"/>
      <c r="E76" s="144"/>
      <c r="F76" s="133"/>
      <c r="G76" s="134"/>
      <c r="H76" s="135"/>
      <c r="I76" s="136"/>
      <c r="J76" s="137"/>
      <c r="K76" s="137"/>
      <c r="L76" s="139"/>
      <c r="M76" s="139"/>
      <c r="N76" s="140"/>
      <c r="O76" s="135"/>
      <c r="P76" s="135"/>
      <c r="Q76" s="135"/>
      <c r="R76" s="135"/>
      <c r="S76" s="135"/>
      <c r="V76" s="90"/>
      <c r="W76" s="143"/>
      <c r="Z76" s="143"/>
      <c r="AA76" s="143"/>
      <c r="AE76" s="143"/>
      <c r="AF76" s="143"/>
      <c r="AG76" s="143"/>
      <c r="AH76" s="143"/>
      <c r="AI76" s="143"/>
      <c r="AJ76" s="143"/>
    </row>
    <row r="77" spans="1:36">
      <c r="A77" s="130"/>
      <c r="B77" s="103"/>
      <c r="C77" s="131"/>
      <c r="D77" s="103"/>
      <c r="E77" s="144"/>
      <c r="F77" s="133"/>
      <c r="G77" s="134"/>
      <c r="H77" s="135"/>
      <c r="I77" s="136"/>
      <c r="J77" s="137"/>
      <c r="K77" s="137"/>
      <c r="L77" s="139"/>
      <c r="M77" s="139"/>
      <c r="N77" s="140"/>
      <c r="O77" s="135"/>
      <c r="P77" s="135"/>
      <c r="Q77" s="135"/>
      <c r="R77" s="135"/>
      <c r="S77" s="135"/>
      <c r="V77" s="90"/>
      <c r="W77" s="143"/>
      <c r="Z77" s="143"/>
      <c r="AA77" s="143"/>
      <c r="AE77" s="143"/>
      <c r="AF77" s="143"/>
      <c r="AG77" s="143"/>
      <c r="AH77" s="143"/>
      <c r="AI77" s="143"/>
      <c r="AJ77" s="143"/>
    </row>
    <row r="78" spans="1:36">
      <c r="A78" s="130"/>
      <c r="B78" s="103"/>
      <c r="C78" s="131"/>
      <c r="D78" s="103"/>
      <c r="E78" s="144"/>
      <c r="F78" s="133"/>
      <c r="G78" s="134"/>
      <c r="H78" s="135"/>
      <c r="I78" s="136"/>
      <c r="J78" s="137"/>
      <c r="K78" s="137"/>
      <c r="L78" s="139"/>
      <c r="M78" s="139"/>
      <c r="N78" s="140"/>
      <c r="O78" s="135"/>
      <c r="P78" s="135"/>
      <c r="Q78" s="135"/>
      <c r="R78" s="135"/>
      <c r="S78" s="135"/>
      <c r="V78" s="90"/>
      <c r="W78" s="143"/>
      <c r="Z78" s="143"/>
      <c r="AA78" s="143"/>
      <c r="AE78" s="143"/>
      <c r="AF78" s="143"/>
      <c r="AG78" s="143"/>
      <c r="AH78" s="143"/>
      <c r="AI78" s="143"/>
      <c r="AJ78" s="143"/>
    </row>
    <row r="79" spans="1:36">
      <c r="A79" s="130"/>
      <c r="B79" s="103"/>
      <c r="C79" s="131"/>
      <c r="D79" s="103"/>
      <c r="E79" s="144"/>
      <c r="F79" s="133"/>
      <c r="G79" s="134"/>
      <c r="H79" s="135"/>
      <c r="I79" s="136"/>
      <c r="J79" s="137"/>
      <c r="K79" s="137"/>
      <c r="L79" s="139"/>
      <c r="M79" s="139"/>
      <c r="N79" s="140"/>
      <c r="O79" s="135"/>
      <c r="P79" s="135"/>
      <c r="Q79" s="135"/>
      <c r="R79" s="135"/>
      <c r="S79" s="135"/>
      <c r="V79" s="90"/>
      <c r="W79" s="143"/>
      <c r="Z79" s="143"/>
      <c r="AA79" s="143"/>
      <c r="AE79" s="143"/>
      <c r="AF79" s="143"/>
      <c r="AG79" s="143"/>
      <c r="AH79" s="143"/>
      <c r="AI79" s="143"/>
      <c r="AJ79" s="143"/>
    </row>
    <row r="80" spans="1:36" hidden="1">
      <c r="A80" s="130"/>
      <c r="B80" s="103"/>
      <c r="C80" s="131"/>
      <c r="D80" s="103"/>
      <c r="E80" s="144"/>
      <c r="F80" s="133"/>
      <c r="G80" s="134"/>
      <c r="H80" s="135"/>
      <c r="I80" s="136"/>
      <c r="J80" s="137"/>
      <c r="K80" s="137"/>
      <c r="L80" s="139"/>
      <c r="M80" s="139"/>
      <c r="N80" s="140"/>
      <c r="O80" s="135"/>
      <c r="P80" s="135"/>
      <c r="Q80" s="135"/>
      <c r="R80" s="135"/>
      <c r="S80" s="135"/>
      <c r="V80" s="90"/>
      <c r="W80" s="143"/>
      <c r="Z80" s="143"/>
      <c r="AA80" s="143"/>
      <c r="AE80" s="143"/>
      <c r="AF80" s="143"/>
      <c r="AG80" s="143"/>
      <c r="AH80" s="143"/>
      <c r="AI80" s="143"/>
      <c r="AJ80" s="143"/>
    </row>
    <row r="81" spans="1:36" hidden="1">
      <c r="A81" s="130"/>
      <c r="B81" s="103"/>
      <c r="C81" s="131"/>
      <c r="D81" s="103"/>
      <c r="E81" s="144"/>
      <c r="F81" s="133"/>
      <c r="G81" s="134"/>
      <c r="H81" s="135"/>
      <c r="I81" s="136"/>
      <c r="J81" s="137"/>
      <c r="K81" s="137"/>
      <c r="L81" s="139"/>
      <c r="M81" s="139"/>
      <c r="N81" s="140"/>
      <c r="O81" s="135"/>
      <c r="P81" s="135"/>
      <c r="Q81" s="135"/>
      <c r="R81" s="135"/>
      <c r="S81" s="135"/>
      <c r="V81" s="90"/>
      <c r="W81" s="143"/>
      <c r="Z81" s="143"/>
      <c r="AA81" s="143"/>
      <c r="AE81" s="143"/>
      <c r="AF81" s="143"/>
      <c r="AG81" s="143"/>
      <c r="AH81" s="143"/>
      <c r="AI81" s="143"/>
      <c r="AJ81" s="143"/>
    </row>
    <row r="82" spans="1:36" hidden="1">
      <c r="A82" s="130"/>
      <c r="B82" s="103"/>
      <c r="C82" s="131"/>
      <c r="D82" s="103"/>
      <c r="E82" s="144"/>
      <c r="F82" s="133"/>
      <c r="G82" s="134"/>
      <c r="H82" s="135"/>
      <c r="I82" s="136"/>
      <c r="J82" s="137"/>
      <c r="K82" s="137"/>
      <c r="L82" s="139"/>
      <c r="M82" s="139"/>
      <c r="N82" s="140"/>
      <c r="O82" s="135"/>
      <c r="P82" s="135"/>
      <c r="Q82" s="135"/>
      <c r="R82" s="135"/>
      <c r="S82" s="135"/>
      <c r="V82" s="90"/>
      <c r="W82" s="143"/>
      <c r="Z82" s="143"/>
      <c r="AA82" s="143"/>
      <c r="AE82" s="143"/>
      <c r="AF82" s="143"/>
      <c r="AG82" s="143"/>
      <c r="AH82" s="143"/>
      <c r="AI82" s="143"/>
      <c r="AJ82" s="143"/>
    </row>
    <row r="83" spans="1:36" hidden="1">
      <c r="A83" s="130"/>
      <c r="B83" s="103"/>
      <c r="C83" s="131"/>
      <c r="D83" s="103"/>
      <c r="E83" s="144"/>
      <c r="F83" s="133"/>
      <c r="G83" s="134"/>
      <c r="H83" s="135"/>
      <c r="I83" s="136"/>
      <c r="J83" s="137"/>
      <c r="K83" s="137"/>
      <c r="L83" s="139"/>
      <c r="M83" s="139"/>
      <c r="N83" s="140"/>
      <c r="O83" s="135"/>
      <c r="P83" s="135"/>
      <c r="Q83" s="135"/>
      <c r="R83" s="135"/>
      <c r="S83" s="135"/>
      <c r="V83" s="90"/>
      <c r="W83" s="143"/>
      <c r="Z83" s="143"/>
      <c r="AA83" s="143"/>
      <c r="AE83" s="143"/>
      <c r="AF83" s="143"/>
      <c r="AG83" s="143"/>
      <c r="AH83" s="143"/>
      <c r="AI83" s="143"/>
      <c r="AJ83" s="143"/>
    </row>
    <row r="84" spans="1:36" hidden="1">
      <c r="A84" s="130"/>
      <c r="B84" s="103"/>
      <c r="C84" s="131"/>
      <c r="D84" s="103"/>
      <c r="E84" s="144"/>
      <c r="F84" s="133"/>
      <c r="G84" s="134"/>
      <c r="H84" s="135"/>
      <c r="I84" s="136"/>
      <c r="J84" s="137"/>
      <c r="K84" s="137"/>
      <c r="L84" s="139"/>
      <c r="M84" s="139"/>
      <c r="N84" s="140"/>
      <c r="O84" s="135"/>
      <c r="P84" s="135"/>
      <c r="Q84" s="135"/>
      <c r="R84" s="135"/>
      <c r="S84" s="135"/>
      <c r="V84" s="90"/>
      <c r="W84" s="143"/>
      <c r="Z84" s="143"/>
      <c r="AA84" s="143"/>
      <c r="AE84" s="143"/>
      <c r="AF84" s="143"/>
      <c r="AG84" s="143"/>
      <c r="AH84" s="143"/>
      <c r="AI84" s="143"/>
      <c r="AJ84" s="143"/>
    </row>
    <row r="85" spans="1:36" hidden="1">
      <c r="A85" s="130"/>
      <c r="B85" s="103"/>
      <c r="C85" s="131"/>
      <c r="D85" s="103"/>
      <c r="E85" s="144"/>
      <c r="F85" s="133"/>
      <c r="G85" s="134"/>
      <c r="H85" s="135"/>
      <c r="I85" s="136"/>
      <c r="J85" s="137"/>
      <c r="K85" s="137"/>
      <c r="L85" s="139"/>
      <c r="M85" s="139"/>
      <c r="N85" s="140"/>
      <c r="O85" s="135"/>
      <c r="P85" s="135"/>
      <c r="Q85" s="135"/>
      <c r="R85" s="135"/>
      <c r="S85" s="135"/>
      <c r="V85" s="90"/>
      <c r="W85" s="143"/>
      <c r="Z85" s="143"/>
      <c r="AA85" s="143"/>
      <c r="AE85" s="143"/>
      <c r="AF85" s="143"/>
      <c r="AG85" s="143"/>
      <c r="AH85" s="143"/>
      <c r="AI85" s="143"/>
      <c r="AJ85" s="143"/>
    </row>
    <row r="86" spans="1:36" hidden="1">
      <c r="A86" s="130"/>
      <c r="B86" s="103"/>
      <c r="C86" s="131"/>
      <c r="D86" s="103"/>
      <c r="E86" s="144"/>
      <c r="F86" s="133"/>
      <c r="G86" s="134"/>
      <c r="H86" s="135"/>
      <c r="I86" s="136"/>
      <c r="J86" s="137"/>
      <c r="K86" s="137"/>
      <c r="L86" s="139"/>
      <c r="M86" s="139"/>
      <c r="N86" s="140"/>
      <c r="O86" s="135"/>
      <c r="P86" s="135"/>
      <c r="Q86" s="135"/>
      <c r="R86" s="135"/>
      <c r="S86" s="135"/>
      <c r="V86" s="90"/>
      <c r="W86" s="143"/>
      <c r="Z86" s="143"/>
      <c r="AA86" s="143"/>
      <c r="AE86" s="143"/>
      <c r="AF86" s="143"/>
      <c r="AG86" s="143"/>
      <c r="AH86" s="143"/>
      <c r="AI86" s="143"/>
      <c r="AJ86" s="143"/>
    </row>
    <row r="87" spans="1:36" hidden="1">
      <c r="A87" s="130"/>
      <c r="B87" s="103"/>
      <c r="C87" s="131"/>
      <c r="D87" s="103"/>
      <c r="E87" s="144"/>
      <c r="F87" s="133"/>
      <c r="G87" s="134"/>
      <c r="H87" s="135"/>
      <c r="I87" s="136"/>
      <c r="J87" s="137"/>
      <c r="K87" s="137"/>
      <c r="L87" s="139"/>
      <c r="M87" s="139"/>
      <c r="N87" s="140"/>
      <c r="O87" s="135"/>
      <c r="P87" s="135"/>
      <c r="Q87" s="135"/>
      <c r="R87" s="135"/>
      <c r="S87" s="135"/>
      <c r="V87" s="90"/>
      <c r="W87" s="143"/>
      <c r="Z87" s="143"/>
      <c r="AA87" s="143"/>
      <c r="AE87" s="143"/>
      <c r="AF87" s="143"/>
      <c r="AG87" s="143"/>
      <c r="AH87" s="143"/>
      <c r="AI87" s="143"/>
      <c r="AJ87" s="143"/>
    </row>
    <row r="88" spans="1:36" hidden="1">
      <c r="A88" s="130"/>
      <c r="B88" s="103"/>
      <c r="C88" s="131"/>
      <c r="D88" s="103"/>
      <c r="E88" s="144"/>
      <c r="F88" s="133"/>
      <c r="G88" s="134"/>
      <c r="H88" s="135"/>
      <c r="I88" s="136"/>
      <c r="J88" s="137"/>
      <c r="K88" s="137"/>
      <c r="L88" s="139"/>
      <c r="M88" s="139"/>
      <c r="N88" s="140"/>
      <c r="O88" s="135"/>
      <c r="P88" s="135"/>
      <c r="Q88" s="135"/>
      <c r="R88" s="135"/>
      <c r="S88" s="135"/>
      <c r="V88" s="90"/>
      <c r="W88" s="143"/>
      <c r="Z88" s="143"/>
      <c r="AA88" s="143"/>
      <c r="AE88" s="143"/>
      <c r="AF88" s="143"/>
      <c r="AG88" s="143"/>
      <c r="AH88" s="143"/>
      <c r="AI88" s="143"/>
      <c r="AJ88" s="143"/>
    </row>
    <row r="89" spans="1:36" hidden="1">
      <c r="A89" s="130"/>
      <c r="B89" s="103"/>
      <c r="C89" s="131"/>
      <c r="D89" s="103"/>
      <c r="E89" s="144"/>
      <c r="F89" s="133"/>
      <c r="G89" s="134"/>
      <c r="H89" s="135"/>
      <c r="I89" s="136"/>
      <c r="J89" s="137"/>
      <c r="K89" s="137"/>
      <c r="L89" s="139"/>
      <c r="M89" s="139"/>
      <c r="N89" s="140"/>
      <c r="O89" s="135"/>
      <c r="P89" s="135"/>
      <c r="Q89" s="135"/>
      <c r="R89" s="135"/>
      <c r="S89" s="135"/>
      <c r="V89" s="90"/>
      <c r="W89" s="143"/>
      <c r="Z89" s="143"/>
      <c r="AA89" s="143"/>
      <c r="AE89" s="143"/>
      <c r="AF89" s="143"/>
      <c r="AG89" s="143"/>
      <c r="AH89" s="143"/>
      <c r="AI89" s="143"/>
      <c r="AJ89" s="143"/>
    </row>
    <row r="90" spans="1:36" hidden="1">
      <c r="A90" s="130"/>
      <c r="B90" s="103"/>
      <c r="C90" s="131"/>
      <c r="D90" s="103"/>
      <c r="E90" s="144"/>
      <c r="F90" s="133"/>
      <c r="G90" s="134"/>
      <c r="H90" s="135"/>
      <c r="I90" s="136"/>
      <c r="J90" s="137"/>
      <c r="K90" s="137"/>
      <c r="L90" s="139"/>
      <c r="M90" s="139"/>
      <c r="N90" s="140"/>
      <c r="O90" s="135"/>
      <c r="P90" s="135"/>
      <c r="Q90" s="135"/>
      <c r="R90" s="135"/>
      <c r="S90" s="135"/>
      <c r="V90" s="90"/>
      <c r="W90" s="143"/>
      <c r="Z90" s="143"/>
      <c r="AA90" s="143"/>
      <c r="AE90" s="143"/>
      <c r="AF90" s="143"/>
      <c r="AG90" s="143"/>
      <c r="AH90" s="143"/>
      <c r="AI90" s="143"/>
      <c r="AJ90" s="143"/>
    </row>
    <row r="91" spans="1:36" hidden="1">
      <c r="A91" s="130"/>
      <c r="B91" s="103"/>
      <c r="C91" s="131"/>
      <c r="D91" s="103"/>
      <c r="E91" s="144"/>
      <c r="F91" s="133"/>
      <c r="G91" s="134"/>
      <c r="H91" s="135"/>
      <c r="I91" s="136"/>
      <c r="J91" s="137"/>
      <c r="K91" s="137"/>
      <c r="L91" s="139"/>
      <c r="M91" s="139"/>
      <c r="N91" s="140"/>
      <c r="O91" s="135"/>
      <c r="P91" s="135"/>
      <c r="Q91" s="135"/>
      <c r="R91" s="135"/>
      <c r="S91" s="135"/>
      <c r="V91" s="90"/>
      <c r="W91" s="143"/>
      <c r="Z91" s="143"/>
      <c r="AA91" s="143"/>
      <c r="AE91" s="143"/>
      <c r="AF91" s="143"/>
      <c r="AG91" s="143"/>
      <c r="AH91" s="143"/>
      <c r="AI91" s="143"/>
      <c r="AJ91" s="143"/>
    </row>
    <row r="92" spans="1:36" hidden="1">
      <c r="A92" s="130"/>
      <c r="B92" s="103"/>
      <c r="C92" s="131"/>
      <c r="D92" s="103"/>
      <c r="E92" s="144"/>
      <c r="F92" s="133"/>
      <c r="G92" s="134"/>
      <c r="H92" s="135"/>
      <c r="I92" s="136"/>
      <c r="J92" s="137"/>
      <c r="K92" s="137"/>
      <c r="L92" s="139"/>
      <c r="M92" s="139"/>
      <c r="N92" s="140"/>
      <c r="O92" s="135"/>
      <c r="P92" s="135"/>
      <c r="Q92" s="135"/>
      <c r="R92" s="135"/>
      <c r="S92" s="135"/>
      <c r="V92" s="90"/>
      <c r="W92" s="143"/>
      <c r="Z92" s="143"/>
      <c r="AA92" s="143"/>
      <c r="AE92" s="143"/>
      <c r="AF92" s="143"/>
      <c r="AG92" s="143"/>
      <c r="AH92" s="143"/>
      <c r="AI92" s="143"/>
      <c r="AJ92" s="143"/>
    </row>
    <row r="93" spans="1:36" hidden="1">
      <c r="A93" s="130"/>
      <c r="B93" s="103"/>
      <c r="C93" s="131"/>
      <c r="D93" s="103"/>
      <c r="E93" s="144"/>
      <c r="F93" s="133"/>
      <c r="G93" s="134"/>
      <c r="H93" s="135"/>
      <c r="I93" s="136"/>
      <c r="J93" s="137"/>
      <c r="K93" s="137"/>
      <c r="L93" s="139"/>
      <c r="M93" s="139"/>
      <c r="N93" s="140"/>
      <c r="O93" s="135"/>
      <c r="P93" s="135"/>
      <c r="Q93" s="135"/>
      <c r="R93" s="135"/>
      <c r="S93" s="135"/>
      <c r="V93" s="90"/>
      <c r="W93" s="143"/>
      <c r="Z93" s="143"/>
      <c r="AA93" s="143"/>
      <c r="AE93" s="143"/>
      <c r="AF93" s="143"/>
      <c r="AG93" s="143"/>
      <c r="AH93" s="143"/>
      <c r="AI93" s="143"/>
      <c r="AJ93" s="143"/>
    </row>
    <row r="94" spans="1:36" hidden="1">
      <c r="A94" s="130"/>
      <c r="B94" s="103"/>
      <c r="C94" s="131"/>
      <c r="D94" s="103"/>
      <c r="E94" s="144"/>
      <c r="F94" s="133"/>
      <c r="G94" s="134"/>
      <c r="H94" s="135"/>
      <c r="I94" s="136"/>
      <c r="J94" s="137"/>
      <c r="K94" s="137"/>
      <c r="L94" s="139"/>
      <c r="M94" s="139"/>
      <c r="N94" s="140"/>
      <c r="O94" s="135"/>
      <c r="P94" s="135"/>
      <c r="Q94" s="135"/>
      <c r="R94" s="135"/>
      <c r="S94" s="135"/>
      <c r="V94" s="90"/>
      <c r="W94" s="143"/>
      <c r="Z94" s="143"/>
      <c r="AA94" s="143"/>
      <c r="AE94" s="143"/>
      <c r="AF94" s="143"/>
      <c r="AG94" s="143"/>
      <c r="AH94" s="143"/>
      <c r="AI94" s="143"/>
      <c r="AJ94" s="143"/>
    </row>
    <row r="95" spans="1:36" hidden="1">
      <c r="A95" s="130"/>
      <c r="B95" s="103"/>
      <c r="C95" s="131"/>
      <c r="D95" s="103"/>
      <c r="E95" s="144"/>
      <c r="F95" s="133"/>
      <c r="G95" s="134"/>
      <c r="H95" s="135"/>
      <c r="I95" s="136"/>
      <c r="J95" s="137"/>
      <c r="K95" s="137"/>
      <c r="L95" s="139"/>
      <c r="M95" s="139"/>
      <c r="N95" s="140"/>
      <c r="O95" s="135"/>
      <c r="P95" s="135"/>
      <c r="Q95" s="135"/>
      <c r="R95" s="135"/>
      <c r="S95" s="135"/>
      <c r="V95" s="90"/>
      <c r="W95" s="143"/>
      <c r="Z95" s="143"/>
      <c r="AA95" s="143"/>
      <c r="AE95" s="143"/>
      <c r="AF95" s="143"/>
      <c r="AG95" s="143"/>
      <c r="AH95" s="143"/>
      <c r="AI95" s="143"/>
      <c r="AJ95" s="143"/>
    </row>
    <row r="96" spans="1:36" hidden="1">
      <c r="A96" s="130"/>
      <c r="B96" s="103"/>
      <c r="C96" s="131"/>
      <c r="D96" s="103"/>
      <c r="E96" s="144"/>
      <c r="F96" s="133"/>
      <c r="G96" s="134"/>
      <c r="H96" s="135"/>
      <c r="I96" s="136"/>
      <c r="J96" s="137"/>
      <c r="K96" s="137"/>
      <c r="L96" s="139"/>
      <c r="M96" s="139"/>
      <c r="N96" s="140"/>
      <c r="O96" s="135"/>
      <c r="P96" s="135"/>
      <c r="Q96" s="135"/>
      <c r="R96" s="135"/>
      <c r="S96" s="135"/>
      <c r="V96" s="90"/>
      <c r="W96" s="143"/>
      <c r="Z96" s="143"/>
      <c r="AA96" s="143"/>
      <c r="AE96" s="143"/>
      <c r="AF96" s="143"/>
      <c r="AG96" s="143"/>
      <c r="AH96" s="143"/>
      <c r="AI96" s="143"/>
      <c r="AJ96" s="143"/>
    </row>
    <row r="97" spans="1:36" hidden="1">
      <c r="A97" s="130"/>
      <c r="B97" s="103"/>
      <c r="C97" s="131"/>
      <c r="D97" s="103"/>
      <c r="E97" s="144"/>
      <c r="F97" s="133"/>
      <c r="G97" s="134"/>
      <c r="H97" s="135"/>
      <c r="I97" s="136"/>
      <c r="J97" s="137"/>
      <c r="K97" s="137"/>
      <c r="L97" s="139"/>
      <c r="M97" s="139"/>
      <c r="N97" s="140"/>
      <c r="O97" s="135"/>
      <c r="P97" s="135"/>
      <c r="Q97" s="135"/>
      <c r="R97" s="135"/>
      <c r="S97" s="135"/>
      <c r="V97" s="90"/>
      <c r="W97" s="143"/>
      <c r="Z97" s="143"/>
      <c r="AA97" s="143"/>
      <c r="AE97" s="143"/>
      <c r="AF97" s="143"/>
      <c r="AG97" s="143"/>
      <c r="AH97" s="143"/>
      <c r="AI97" s="143"/>
      <c r="AJ97" s="143"/>
    </row>
    <row r="98" spans="1:36" hidden="1">
      <c r="A98" s="130"/>
      <c r="B98" s="103"/>
      <c r="C98" s="131"/>
      <c r="D98" s="103"/>
      <c r="E98" s="144"/>
      <c r="F98" s="133"/>
      <c r="G98" s="134"/>
      <c r="H98" s="135"/>
      <c r="I98" s="136"/>
      <c r="J98" s="137"/>
      <c r="K98" s="137"/>
      <c r="L98" s="139"/>
      <c r="M98" s="139"/>
      <c r="N98" s="140"/>
      <c r="O98" s="135"/>
      <c r="P98" s="135"/>
      <c r="Q98" s="135"/>
      <c r="R98" s="135"/>
      <c r="S98" s="135"/>
      <c r="V98" s="90"/>
      <c r="W98" s="143"/>
      <c r="Z98" s="143"/>
      <c r="AA98" s="143"/>
      <c r="AE98" s="143"/>
      <c r="AF98" s="143"/>
      <c r="AG98" s="143"/>
      <c r="AH98" s="143"/>
      <c r="AI98" s="143"/>
      <c r="AJ98" s="143"/>
    </row>
    <row r="99" spans="1:36" hidden="1">
      <c r="A99" s="130"/>
      <c r="B99" s="103"/>
      <c r="C99" s="131"/>
      <c r="D99" s="103"/>
      <c r="E99" s="144"/>
      <c r="F99" s="133"/>
      <c r="G99" s="134"/>
      <c r="H99" s="135"/>
      <c r="I99" s="136"/>
      <c r="J99" s="137"/>
      <c r="K99" s="137"/>
      <c r="L99" s="139"/>
      <c r="M99" s="139"/>
      <c r="N99" s="140"/>
      <c r="O99" s="135"/>
      <c r="P99" s="135"/>
      <c r="Q99" s="135"/>
      <c r="R99" s="135"/>
      <c r="S99" s="135"/>
      <c r="V99" s="90"/>
      <c r="W99" s="143"/>
      <c r="Z99" s="143"/>
      <c r="AA99" s="143"/>
      <c r="AE99" s="143"/>
      <c r="AF99" s="143"/>
      <c r="AG99" s="143"/>
      <c r="AH99" s="143"/>
      <c r="AI99" s="143"/>
      <c r="AJ99" s="143"/>
    </row>
    <row r="100" spans="1:36" hidden="1">
      <c r="A100" s="130"/>
      <c r="B100" s="103"/>
      <c r="C100" s="131"/>
      <c r="D100" s="103"/>
      <c r="E100" s="144"/>
      <c r="F100" s="133"/>
      <c r="G100" s="134"/>
      <c r="H100" s="135"/>
      <c r="I100" s="136"/>
      <c r="J100" s="137"/>
      <c r="K100" s="137"/>
      <c r="L100" s="139"/>
      <c r="M100" s="139"/>
      <c r="N100" s="140"/>
      <c r="O100" s="135"/>
      <c r="P100" s="135"/>
      <c r="Q100" s="135"/>
      <c r="R100" s="135"/>
      <c r="S100" s="135"/>
      <c r="V100" s="90"/>
      <c r="W100" s="143"/>
      <c r="Z100" s="143"/>
      <c r="AA100" s="143"/>
      <c r="AE100" s="143"/>
      <c r="AF100" s="143"/>
      <c r="AG100" s="143"/>
      <c r="AH100" s="143"/>
      <c r="AI100" s="143"/>
      <c r="AJ100" s="143"/>
    </row>
    <row r="101" spans="1:36" hidden="1">
      <c r="A101" s="130"/>
      <c r="B101" s="103"/>
      <c r="C101" s="131"/>
      <c r="D101" s="103"/>
      <c r="E101" s="144"/>
      <c r="F101" s="133"/>
      <c r="G101" s="134"/>
      <c r="H101" s="135"/>
      <c r="I101" s="136"/>
      <c r="J101" s="137"/>
      <c r="K101" s="137"/>
      <c r="L101" s="139"/>
      <c r="M101" s="139"/>
      <c r="N101" s="140"/>
      <c r="O101" s="135"/>
      <c r="P101" s="135"/>
      <c r="Q101" s="135"/>
      <c r="R101" s="135"/>
      <c r="S101" s="135"/>
      <c r="V101" s="90"/>
      <c r="W101" s="143"/>
      <c r="Z101" s="143"/>
      <c r="AA101" s="143"/>
      <c r="AE101" s="143"/>
      <c r="AF101" s="143"/>
      <c r="AG101" s="143"/>
      <c r="AH101" s="143"/>
      <c r="AI101" s="143"/>
      <c r="AJ101" s="143"/>
    </row>
    <row r="102" spans="1:36" hidden="1">
      <c r="A102" s="130"/>
      <c r="B102" s="103"/>
      <c r="C102" s="131"/>
      <c r="D102" s="103"/>
      <c r="E102" s="144"/>
      <c r="F102" s="133"/>
      <c r="G102" s="134"/>
      <c r="H102" s="135"/>
      <c r="I102" s="136"/>
      <c r="J102" s="137"/>
      <c r="K102" s="137"/>
      <c r="L102" s="139"/>
      <c r="M102" s="139"/>
      <c r="N102" s="140"/>
      <c r="O102" s="135"/>
      <c r="P102" s="135"/>
      <c r="Q102" s="135"/>
      <c r="R102" s="135"/>
      <c r="S102" s="135"/>
      <c r="V102" s="90"/>
      <c r="W102" s="143"/>
      <c r="Z102" s="143"/>
      <c r="AA102" s="143"/>
      <c r="AE102" s="143"/>
      <c r="AF102" s="143"/>
      <c r="AG102" s="143"/>
      <c r="AH102" s="143"/>
      <c r="AI102" s="143"/>
      <c r="AJ102" s="143"/>
    </row>
    <row r="103" spans="1:36" hidden="1">
      <c r="A103" s="130"/>
      <c r="B103" s="103"/>
      <c r="C103" s="131"/>
      <c r="D103" s="103"/>
      <c r="E103" s="144"/>
      <c r="F103" s="133"/>
      <c r="G103" s="134"/>
      <c r="H103" s="135"/>
      <c r="I103" s="136"/>
      <c r="J103" s="137"/>
      <c r="K103" s="137"/>
      <c r="L103" s="139"/>
      <c r="M103" s="139"/>
      <c r="N103" s="140"/>
      <c r="O103" s="135"/>
      <c r="P103" s="135"/>
      <c r="Q103" s="135"/>
      <c r="R103" s="135"/>
      <c r="S103" s="135"/>
      <c r="V103" s="90"/>
      <c r="W103" s="143"/>
      <c r="Z103" s="143"/>
      <c r="AA103" s="143"/>
      <c r="AE103" s="143"/>
      <c r="AF103" s="143"/>
      <c r="AG103" s="143"/>
      <c r="AH103" s="143"/>
      <c r="AI103" s="143"/>
      <c r="AJ103" s="143"/>
    </row>
    <row r="104" spans="1:36" hidden="1">
      <c r="A104" s="130"/>
      <c r="B104" s="103"/>
      <c r="C104" s="131"/>
      <c r="D104" s="103"/>
      <c r="E104" s="144"/>
      <c r="F104" s="133"/>
      <c r="G104" s="134"/>
      <c r="H104" s="135"/>
      <c r="I104" s="136"/>
      <c r="J104" s="137"/>
      <c r="K104" s="137"/>
      <c r="L104" s="139"/>
      <c r="M104" s="139"/>
      <c r="N104" s="140"/>
      <c r="O104" s="135"/>
      <c r="P104" s="135"/>
      <c r="Q104" s="135"/>
      <c r="R104" s="135"/>
      <c r="S104" s="135"/>
      <c r="V104" s="90"/>
      <c r="W104" s="143"/>
      <c r="Z104" s="143"/>
      <c r="AA104" s="143"/>
      <c r="AE104" s="143"/>
      <c r="AF104" s="143"/>
      <c r="AG104" s="143"/>
      <c r="AH104" s="143"/>
      <c r="AI104" s="143"/>
      <c r="AJ104" s="143"/>
    </row>
    <row r="105" spans="1:36" hidden="1">
      <c r="A105" s="130"/>
      <c r="B105" s="103"/>
      <c r="C105" s="131"/>
      <c r="D105" s="103"/>
      <c r="E105" s="144"/>
      <c r="F105" s="133"/>
      <c r="G105" s="134"/>
      <c r="H105" s="135"/>
      <c r="I105" s="136"/>
      <c r="J105" s="137"/>
      <c r="K105" s="137"/>
      <c r="L105" s="139"/>
      <c r="M105" s="139"/>
      <c r="N105" s="140"/>
      <c r="O105" s="135"/>
      <c r="P105" s="135"/>
      <c r="Q105" s="135"/>
      <c r="R105" s="135"/>
      <c r="S105" s="135"/>
      <c r="V105" s="90"/>
      <c r="W105" s="143"/>
      <c r="Z105" s="143"/>
      <c r="AA105" s="143"/>
      <c r="AE105" s="143"/>
      <c r="AF105" s="143"/>
      <c r="AG105" s="143"/>
      <c r="AH105" s="143"/>
      <c r="AI105" s="143"/>
      <c r="AJ105" s="143"/>
    </row>
    <row r="106" spans="1:36" hidden="1">
      <c r="A106" s="130"/>
      <c r="B106" s="103"/>
      <c r="C106" s="131"/>
      <c r="D106" s="103"/>
      <c r="E106" s="144"/>
      <c r="F106" s="133"/>
      <c r="G106" s="134"/>
      <c r="H106" s="135"/>
      <c r="I106" s="136"/>
      <c r="J106" s="137"/>
      <c r="K106" s="137"/>
      <c r="L106" s="139"/>
      <c r="M106" s="139"/>
      <c r="N106" s="140"/>
      <c r="O106" s="135"/>
      <c r="P106" s="135"/>
      <c r="Q106" s="135"/>
      <c r="R106" s="135"/>
      <c r="S106" s="135"/>
      <c r="V106" s="90"/>
      <c r="W106" s="143"/>
      <c r="Z106" s="143"/>
      <c r="AA106" s="143"/>
      <c r="AE106" s="143"/>
      <c r="AF106" s="143"/>
      <c r="AG106" s="143"/>
      <c r="AH106" s="143"/>
      <c r="AI106" s="143"/>
      <c r="AJ106" s="143"/>
    </row>
    <row r="107" spans="1:36" hidden="1">
      <c r="A107" s="130"/>
      <c r="B107" s="103"/>
      <c r="C107" s="131"/>
      <c r="D107" s="103"/>
      <c r="E107" s="144"/>
      <c r="F107" s="133"/>
      <c r="G107" s="134"/>
      <c r="H107" s="135"/>
      <c r="I107" s="136"/>
      <c r="J107" s="137"/>
      <c r="K107" s="137"/>
      <c r="L107" s="139"/>
      <c r="M107" s="139"/>
      <c r="N107" s="140"/>
      <c r="O107" s="135"/>
      <c r="P107" s="135"/>
      <c r="Q107" s="135"/>
      <c r="R107" s="135"/>
      <c r="S107" s="135"/>
      <c r="V107" s="90"/>
      <c r="W107" s="143"/>
      <c r="Z107" s="143"/>
      <c r="AA107" s="143"/>
      <c r="AE107" s="143"/>
      <c r="AF107" s="143"/>
      <c r="AG107" s="143"/>
      <c r="AH107" s="143"/>
      <c r="AI107" s="143"/>
      <c r="AJ107" s="143"/>
    </row>
    <row r="108" spans="1:36" hidden="1">
      <c r="A108" s="130"/>
      <c r="B108" s="103"/>
      <c r="C108" s="131"/>
      <c r="D108" s="103"/>
      <c r="E108" s="144"/>
      <c r="F108" s="133"/>
      <c r="G108" s="134"/>
      <c r="H108" s="135"/>
      <c r="I108" s="136"/>
      <c r="J108" s="137"/>
      <c r="K108" s="137"/>
      <c r="L108" s="139"/>
      <c r="M108" s="139"/>
      <c r="N108" s="140"/>
      <c r="O108" s="135"/>
      <c r="P108" s="135"/>
      <c r="Q108" s="135"/>
      <c r="R108" s="135"/>
      <c r="S108" s="135"/>
      <c r="V108" s="90"/>
      <c r="W108" s="143"/>
      <c r="Z108" s="143"/>
      <c r="AA108" s="143"/>
      <c r="AE108" s="143"/>
      <c r="AF108" s="143"/>
      <c r="AG108" s="143"/>
      <c r="AH108" s="143"/>
      <c r="AI108" s="143"/>
      <c r="AJ108" s="143"/>
    </row>
    <row r="109" spans="1:36" hidden="1">
      <c r="A109" s="130"/>
      <c r="B109" s="103"/>
      <c r="C109" s="131"/>
      <c r="D109" s="103"/>
      <c r="E109" s="144"/>
      <c r="F109" s="133"/>
      <c r="G109" s="134"/>
      <c r="H109" s="135"/>
      <c r="I109" s="136"/>
      <c r="J109" s="137"/>
      <c r="K109" s="137"/>
      <c r="L109" s="139"/>
      <c r="M109" s="139"/>
      <c r="N109" s="140"/>
      <c r="O109" s="135"/>
      <c r="P109" s="135"/>
      <c r="Q109" s="135"/>
      <c r="R109" s="135"/>
      <c r="S109" s="135"/>
      <c r="V109" s="90"/>
      <c r="W109" s="143"/>
      <c r="Z109" s="143"/>
      <c r="AA109" s="143"/>
      <c r="AE109" s="143"/>
      <c r="AF109" s="143"/>
      <c r="AG109" s="143"/>
      <c r="AH109" s="143"/>
      <c r="AI109" s="143"/>
      <c r="AJ109" s="143"/>
    </row>
    <row r="110" spans="1:36" hidden="1">
      <c r="A110" s="130"/>
      <c r="B110" s="103"/>
      <c r="C110" s="131"/>
      <c r="D110" s="103"/>
      <c r="E110" s="144"/>
      <c r="F110" s="133"/>
      <c r="G110" s="134"/>
      <c r="H110" s="135"/>
      <c r="I110" s="136"/>
      <c r="J110" s="137"/>
      <c r="K110" s="137"/>
      <c r="L110" s="139"/>
      <c r="M110" s="139"/>
      <c r="N110" s="140"/>
      <c r="O110" s="135"/>
      <c r="P110" s="135"/>
      <c r="Q110" s="135"/>
      <c r="R110" s="135"/>
      <c r="S110" s="135"/>
      <c r="V110" s="90"/>
      <c r="W110" s="143"/>
      <c r="Z110" s="143"/>
      <c r="AA110" s="143"/>
      <c r="AE110" s="143"/>
      <c r="AF110" s="143"/>
      <c r="AG110" s="143"/>
      <c r="AH110" s="143"/>
      <c r="AI110" s="143"/>
      <c r="AJ110" s="143"/>
    </row>
    <row r="111" spans="1:36" hidden="1">
      <c r="A111" s="130"/>
      <c r="B111" s="103"/>
      <c r="C111" s="131"/>
      <c r="D111" s="103"/>
      <c r="E111" s="144"/>
      <c r="F111" s="133"/>
      <c r="G111" s="134"/>
      <c r="H111" s="135"/>
      <c r="I111" s="136"/>
      <c r="J111" s="137"/>
      <c r="K111" s="137"/>
      <c r="L111" s="139"/>
      <c r="M111" s="139"/>
      <c r="N111" s="140"/>
      <c r="O111" s="135"/>
      <c r="P111" s="135"/>
      <c r="Q111" s="135"/>
      <c r="R111" s="135"/>
      <c r="S111" s="135"/>
      <c r="V111" s="90"/>
      <c r="W111" s="143"/>
      <c r="Z111" s="143"/>
      <c r="AA111" s="143"/>
      <c r="AE111" s="143"/>
      <c r="AF111" s="143"/>
      <c r="AG111" s="143"/>
      <c r="AH111" s="143"/>
      <c r="AI111" s="143"/>
      <c r="AJ111" s="143"/>
    </row>
    <row r="112" spans="1:36" hidden="1">
      <c r="A112" s="130"/>
      <c r="B112" s="103"/>
      <c r="C112" s="131"/>
      <c r="D112" s="103"/>
      <c r="E112" s="144"/>
      <c r="F112" s="133"/>
      <c r="G112" s="134"/>
      <c r="H112" s="135"/>
      <c r="I112" s="136"/>
      <c r="J112" s="137"/>
      <c r="K112" s="137"/>
      <c r="L112" s="139"/>
      <c r="M112" s="139"/>
      <c r="N112" s="140"/>
      <c r="O112" s="135"/>
      <c r="P112" s="135"/>
      <c r="Q112" s="135"/>
      <c r="R112" s="135"/>
      <c r="S112" s="135"/>
      <c r="V112" s="90"/>
      <c r="W112" s="143"/>
      <c r="Z112" s="143"/>
      <c r="AA112" s="143"/>
      <c r="AE112" s="143"/>
      <c r="AF112" s="143"/>
      <c r="AG112" s="143"/>
      <c r="AH112" s="143"/>
      <c r="AI112" s="143"/>
      <c r="AJ112" s="143"/>
    </row>
    <row r="113" spans="1:36" hidden="1">
      <c r="A113" s="130"/>
      <c r="B113" s="103"/>
      <c r="C113" s="131"/>
      <c r="D113" s="103"/>
      <c r="E113" s="144"/>
      <c r="F113" s="133"/>
      <c r="G113" s="134"/>
      <c r="H113" s="135"/>
      <c r="I113" s="136"/>
      <c r="J113" s="137"/>
      <c r="K113" s="137"/>
      <c r="L113" s="139"/>
      <c r="M113" s="139"/>
      <c r="N113" s="140"/>
      <c r="O113" s="135"/>
      <c r="P113" s="135"/>
      <c r="Q113" s="135"/>
      <c r="R113" s="135"/>
      <c r="S113" s="135"/>
      <c r="V113" s="90"/>
      <c r="W113" s="143"/>
      <c r="Z113" s="143"/>
      <c r="AA113" s="143"/>
      <c r="AE113" s="143"/>
      <c r="AF113" s="143"/>
      <c r="AG113" s="143"/>
      <c r="AH113" s="143"/>
      <c r="AI113" s="143"/>
      <c r="AJ113" s="143"/>
    </row>
    <row r="114" spans="1:36" hidden="1">
      <c r="A114" s="130"/>
      <c r="B114" s="103"/>
      <c r="C114" s="131"/>
      <c r="D114" s="103"/>
      <c r="E114" s="144"/>
      <c r="F114" s="133"/>
      <c r="G114" s="134"/>
      <c r="H114" s="135"/>
      <c r="I114" s="136"/>
      <c r="J114" s="137"/>
      <c r="K114" s="137"/>
      <c r="L114" s="139"/>
      <c r="M114" s="139"/>
      <c r="N114" s="140"/>
      <c r="O114" s="135"/>
      <c r="P114" s="135"/>
      <c r="Q114" s="135"/>
      <c r="R114" s="135"/>
      <c r="S114" s="135"/>
      <c r="V114" s="90"/>
      <c r="W114" s="143"/>
      <c r="Z114" s="143"/>
      <c r="AA114" s="143"/>
      <c r="AE114" s="143"/>
      <c r="AF114" s="143"/>
      <c r="AG114" s="143"/>
      <c r="AH114" s="143"/>
      <c r="AI114" s="143"/>
      <c r="AJ114" s="143"/>
    </row>
    <row r="115" spans="1:36" hidden="1">
      <c r="A115" s="130"/>
      <c r="B115" s="103"/>
      <c r="C115" s="131"/>
      <c r="D115" s="103"/>
      <c r="E115" s="144"/>
      <c r="F115" s="133"/>
      <c r="G115" s="134"/>
      <c r="H115" s="135"/>
      <c r="I115" s="136"/>
      <c r="J115" s="137"/>
      <c r="K115" s="137"/>
      <c r="L115" s="139"/>
      <c r="M115" s="139"/>
      <c r="N115" s="140"/>
      <c r="O115" s="135"/>
      <c r="P115" s="135"/>
      <c r="Q115" s="135"/>
      <c r="R115" s="135"/>
      <c r="S115" s="135"/>
      <c r="V115" s="90"/>
      <c r="W115" s="143"/>
      <c r="Z115" s="143"/>
      <c r="AA115" s="143"/>
      <c r="AE115" s="143"/>
      <c r="AF115" s="143"/>
      <c r="AG115" s="143"/>
      <c r="AH115" s="143"/>
      <c r="AI115" s="143"/>
      <c r="AJ115" s="143"/>
    </row>
    <row r="116" spans="1:36" hidden="1">
      <c r="A116" s="130"/>
      <c r="B116" s="103"/>
      <c r="C116" s="131"/>
      <c r="D116" s="103"/>
      <c r="E116" s="144"/>
      <c r="F116" s="133"/>
      <c r="G116" s="134"/>
      <c r="H116" s="135"/>
      <c r="I116" s="136"/>
      <c r="J116" s="137"/>
      <c r="K116" s="137"/>
      <c r="L116" s="139"/>
      <c r="M116" s="139"/>
      <c r="N116" s="140"/>
      <c r="O116" s="135"/>
      <c r="P116" s="135"/>
      <c r="Q116" s="135"/>
      <c r="R116" s="135"/>
      <c r="S116" s="135"/>
      <c r="V116" s="90"/>
      <c r="W116" s="143"/>
      <c r="Z116" s="143"/>
      <c r="AA116" s="143"/>
      <c r="AE116" s="143"/>
      <c r="AF116" s="143"/>
      <c r="AG116" s="143"/>
      <c r="AH116" s="143"/>
      <c r="AI116" s="143"/>
      <c r="AJ116" s="143"/>
    </row>
    <row r="117" spans="1:36" hidden="1">
      <c r="A117" s="130"/>
      <c r="B117" s="103"/>
      <c r="C117" s="131"/>
      <c r="D117" s="103"/>
      <c r="E117" s="144"/>
      <c r="F117" s="133"/>
      <c r="G117" s="134"/>
      <c r="H117" s="135"/>
      <c r="I117" s="136"/>
      <c r="J117" s="137"/>
      <c r="K117" s="137"/>
      <c r="L117" s="139"/>
      <c r="M117" s="139"/>
      <c r="N117" s="140"/>
      <c r="O117" s="135"/>
      <c r="P117" s="135"/>
      <c r="Q117" s="135"/>
      <c r="R117" s="135"/>
      <c r="S117" s="135"/>
      <c r="V117" s="90"/>
      <c r="W117" s="143"/>
      <c r="Z117" s="143"/>
      <c r="AA117" s="143"/>
      <c r="AE117" s="143"/>
      <c r="AF117" s="143"/>
      <c r="AG117" s="143"/>
      <c r="AH117" s="143"/>
      <c r="AI117" s="143"/>
      <c r="AJ117" s="143"/>
    </row>
    <row r="118" spans="1:36" hidden="1">
      <c r="A118" s="130"/>
      <c r="B118" s="103"/>
      <c r="C118" s="131"/>
      <c r="D118" s="103"/>
      <c r="E118" s="144"/>
      <c r="F118" s="133"/>
      <c r="G118" s="134"/>
      <c r="H118" s="135"/>
      <c r="I118" s="136"/>
      <c r="J118" s="137"/>
      <c r="K118" s="137"/>
      <c r="L118" s="139"/>
      <c r="M118" s="139"/>
      <c r="N118" s="140"/>
      <c r="O118" s="135"/>
      <c r="P118" s="135"/>
      <c r="Q118" s="135"/>
      <c r="R118" s="135"/>
      <c r="S118" s="135"/>
      <c r="V118" s="90"/>
      <c r="W118" s="143"/>
      <c r="Z118" s="143"/>
      <c r="AA118" s="143"/>
      <c r="AE118" s="143"/>
      <c r="AF118" s="143"/>
      <c r="AG118" s="143"/>
      <c r="AH118" s="143"/>
      <c r="AI118" s="143"/>
      <c r="AJ118" s="143"/>
    </row>
    <row r="119" spans="1:36" hidden="1">
      <c r="A119" s="130"/>
      <c r="B119" s="103"/>
      <c r="C119" s="131"/>
      <c r="D119" s="103"/>
      <c r="E119" s="144"/>
      <c r="F119" s="133"/>
      <c r="G119" s="134"/>
      <c r="H119" s="135"/>
      <c r="I119" s="136"/>
      <c r="J119" s="137"/>
      <c r="K119" s="137"/>
      <c r="L119" s="139"/>
      <c r="M119" s="139"/>
      <c r="N119" s="140"/>
      <c r="O119" s="135"/>
      <c r="P119" s="135"/>
      <c r="Q119" s="135"/>
      <c r="R119" s="135"/>
      <c r="S119" s="135"/>
      <c r="V119" s="90"/>
      <c r="W119" s="143"/>
      <c r="Z119" s="143"/>
      <c r="AA119" s="143"/>
      <c r="AE119" s="143"/>
      <c r="AF119" s="143"/>
      <c r="AG119" s="143"/>
      <c r="AH119" s="143"/>
      <c r="AI119" s="143"/>
      <c r="AJ119" s="143"/>
    </row>
    <row r="120" spans="1:36" hidden="1">
      <c r="A120" s="130"/>
      <c r="B120" s="103"/>
      <c r="C120" s="131"/>
      <c r="D120" s="103"/>
      <c r="E120" s="144"/>
      <c r="F120" s="133"/>
      <c r="G120" s="134"/>
      <c r="H120" s="135"/>
      <c r="I120" s="136"/>
      <c r="J120" s="137"/>
      <c r="K120" s="137"/>
      <c r="L120" s="139"/>
      <c r="M120" s="139"/>
      <c r="N120" s="140"/>
      <c r="O120" s="135"/>
      <c r="P120" s="135"/>
      <c r="Q120" s="135"/>
      <c r="R120" s="135"/>
      <c r="S120" s="135"/>
      <c r="V120" s="90"/>
      <c r="W120" s="143"/>
      <c r="Z120" s="143"/>
      <c r="AA120" s="143"/>
      <c r="AE120" s="143"/>
      <c r="AF120" s="143"/>
      <c r="AG120" s="143"/>
      <c r="AH120" s="143"/>
      <c r="AI120" s="143"/>
      <c r="AJ120" s="143"/>
    </row>
    <row r="121" spans="1:36" hidden="1">
      <c r="A121" s="130"/>
      <c r="B121" s="103"/>
      <c r="C121" s="131"/>
      <c r="D121" s="103"/>
      <c r="E121" s="144"/>
      <c r="F121" s="133"/>
      <c r="G121" s="134"/>
      <c r="H121" s="135"/>
      <c r="I121" s="136"/>
      <c r="J121" s="137"/>
      <c r="K121" s="137"/>
      <c r="L121" s="139"/>
      <c r="M121" s="139"/>
      <c r="N121" s="140"/>
      <c r="O121" s="135"/>
      <c r="P121" s="135"/>
      <c r="Q121" s="135"/>
      <c r="R121" s="135"/>
      <c r="S121" s="135"/>
      <c r="V121" s="90"/>
      <c r="W121" s="143"/>
      <c r="Z121" s="143"/>
      <c r="AA121" s="143"/>
      <c r="AE121" s="143"/>
      <c r="AF121" s="143"/>
      <c r="AG121" s="143"/>
      <c r="AH121" s="143"/>
      <c r="AI121" s="143"/>
      <c r="AJ121" s="143"/>
    </row>
    <row r="122" spans="1:36" hidden="1">
      <c r="A122" s="130"/>
      <c r="B122" s="103"/>
      <c r="C122" s="131"/>
      <c r="D122" s="103"/>
      <c r="E122" s="144"/>
      <c r="F122" s="133"/>
      <c r="G122" s="134"/>
      <c r="H122" s="135"/>
      <c r="I122" s="136"/>
      <c r="J122" s="137"/>
      <c r="K122" s="137"/>
      <c r="L122" s="139"/>
      <c r="M122" s="139"/>
      <c r="N122" s="140"/>
      <c r="O122" s="135"/>
      <c r="P122" s="135"/>
      <c r="Q122" s="135"/>
      <c r="R122" s="135"/>
      <c r="S122" s="135"/>
      <c r="V122" s="90"/>
      <c r="W122" s="143"/>
      <c r="Z122" s="143"/>
      <c r="AA122" s="143"/>
      <c r="AE122" s="143"/>
      <c r="AF122" s="143"/>
      <c r="AG122" s="143"/>
      <c r="AH122" s="143"/>
      <c r="AI122" s="143"/>
      <c r="AJ122" s="143"/>
    </row>
    <row r="123" spans="1:36" hidden="1">
      <c r="A123" s="130"/>
      <c r="B123" s="103"/>
      <c r="C123" s="131"/>
      <c r="D123" s="103"/>
      <c r="E123" s="144"/>
      <c r="F123" s="133"/>
      <c r="G123" s="134"/>
      <c r="H123" s="135"/>
      <c r="I123" s="136"/>
      <c r="J123" s="137"/>
      <c r="K123" s="137"/>
      <c r="L123" s="139"/>
      <c r="M123" s="139"/>
      <c r="N123" s="140"/>
      <c r="O123" s="135"/>
      <c r="P123" s="135"/>
      <c r="Q123" s="135"/>
      <c r="R123" s="135"/>
      <c r="S123" s="135"/>
      <c r="V123" s="90"/>
      <c r="W123" s="143"/>
      <c r="Z123" s="143"/>
      <c r="AA123" s="143"/>
      <c r="AE123" s="143"/>
      <c r="AF123" s="143"/>
      <c r="AG123" s="143"/>
      <c r="AH123" s="143"/>
      <c r="AI123" s="143"/>
      <c r="AJ123" s="143"/>
    </row>
    <row r="124" spans="1:36" hidden="1">
      <c r="A124" s="130"/>
      <c r="B124" s="103"/>
      <c r="C124" s="131"/>
      <c r="D124" s="103"/>
      <c r="E124" s="144"/>
      <c r="F124" s="133"/>
      <c r="G124" s="134"/>
      <c r="H124" s="135"/>
      <c r="I124" s="136"/>
      <c r="J124" s="137"/>
      <c r="K124" s="137"/>
      <c r="L124" s="139"/>
      <c r="M124" s="139"/>
      <c r="N124" s="140"/>
      <c r="O124" s="135"/>
      <c r="P124" s="135"/>
      <c r="Q124" s="135"/>
      <c r="R124" s="135"/>
      <c r="S124" s="135"/>
      <c r="V124" s="90"/>
      <c r="W124" s="143"/>
      <c r="Z124" s="143"/>
      <c r="AA124" s="143"/>
      <c r="AE124" s="143"/>
      <c r="AF124" s="143"/>
      <c r="AG124" s="143"/>
      <c r="AH124" s="143"/>
      <c r="AI124" s="143"/>
      <c r="AJ124" s="143"/>
    </row>
    <row r="125" spans="1:36" hidden="1">
      <c r="A125" s="130"/>
      <c r="B125" s="103"/>
      <c r="C125" s="131"/>
      <c r="D125" s="103"/>
      <c r="E125" s="144"/>
      <c r="F125" s="133"/>
      <c r="G125" s="134"/>
      <c r="H125" s="135"/>
      <c r="I125" s="136"/>
      <c r="J125" s="137"/>
      <c r="K125" s="137"/>
      <c r="L125" s="139"/>
      <c r="M125" s="139"/>
      <c r="N125" s="140"/>
      <c r="O125" s="135"/>
      <c r="P125" s="135"/>
      <c r="Q125" s="135"/>
      <c r="R125" s="135"/>
      <c r="S125" s="135"/>
      <c r="V125" s="90"/>
      <c r="W125" s="143"/>
      <c r="Z125" s="143"/>
      <c r="AA125" s="143"/>
      <c r="AE125" s="143"/>
      <c r="AF125" s="143"/>
      <c r="AG125" s="143"/>
      <c r="AH125" s="143"/>
      <c r="AI125" s="143"/>
      <c r="AJ125" s="143"/>
    </row>
    <row r="126" spans="1:36" hidden="1">
      <c r="A126" s="130"/>
      <c r="B126" s="103"/>
      <c r="C126" s="131"/>
      <c r="D126" s="103"/>
      <c r="E126" s="144"/>
      <c r="F126" s="133"/>
      <c r="G126" s="134"/>
      <c r="H126" s="135"/>
      <c r="I126" s="136"/>
      <c r="J126" s="137"/>
      <c r="K126" s="137"/>
      <c r="L126" s="139"/>
      <c r="M126" s="139"/>
      <c r="N126" s="140"/>
      <c r="O126" s="135"/>
      <c r="P126" s="135"/>
      <c r="Q126" s="135"/>
      <c r="R126" s="135"/>
      <c r="S126" s="135"/>
      <c r="V126" s="90"/>
      <c r="W126" s="143"/>
      <c r="Z126" s="143"/>
      <c r="AA126" s="143"/>
      <c r="AE126" s="143"/>
      <c r="AF126" s="143"/>
      <c r="AG126" s="143"/>
      <c r="AH126" s="143"/>
      <c r="AI126" s="143"/>
      <c r="AJ126" s="143"/>
    </row>
    <row r="127" spans="1:36" hidden="1">
      <c r="A127" s="130"/>
      <c r="B127" s="103"/>
      <c r="C127" s="131"/>
      <c r="D127" s="103"/>
      <c r="E127" s="144"/>
      <c r="F127" s="133"/>
      <c r="G127" s="134"/>
      <c r="H127" s="135"/>
      <c r="I127" s="136"/>
      <c r="J127" s="137"/>
      <c r="K127" s="137"/>
      <c r="L127" s="139"/>
      <c r="M127" s="139"/>
      <c r="N127" s="140"/>
      <c r="O127" s="135"/>
      <c r="P127" s="135"/>
      <c r="Q127" s="135"/>
      <c r="R127" s="135"/>
      <c r="S127" s="135"/>
      <c r="V127" s="90"/>
      <c r="W127" s="143"/>
      <c r="Z127" s="143"/>
      <c r="AA127" s="143"/>
      <c r="AE127" s="143"/>
      <c r="AF127" s="143"/>
      <c r="AG127" s="143"/>
      <c r="AH127" s="143"/>
      <c r="AI127" s="143"/>
      <c r="AJ127" s="143"/>
    </row>
    <row r="128" spans="1:36" hidden="1">
      <c r="A128" s="130"/>
      <c r="B128" s="103"/>
      <c r="C128" s="131"/>
      <c r="D128" s="103"/>
      <c r="E128" s="144"/>
      <c r="F128" s="133"/>
      <c r="G128" s="134"/>
      <c r="H128" s="135"/>
      <c r="I128" s="136"/>
      <c r="J128" s="137"/>
      <c r="K128" s="137"/>
      <c r="L128" s="139"/>
      <c r="M128" s="139"/>
      <c r="N128" s="140"/>
      <c r="O128" s="135"/>
      <c r="P128" s="135"/>
      <c r="Q128" s="135"/>
      <c r="R128" s="135"/>
      <c r="S128" s="135"/>
      <c r="V128" s="90"/>
      <c r="W128" s="143"/>
      <c r="Z128" s="143"/>
      <c r="AA128" s="143"/>
      <c r="AE128" s="143"/>
      <c r="AF128" s="143"/>
      <c r="AG128" s="143"/>
      <c r="AH128" s="143"/>
      <c r="AI128" s="143"/>
      <c r="AJ128" s="143"/>
    </row>
    <row r="129" spans="1:36" hidden="1">
      <c r="A129" s="130"/>
      <c r="B129" s="103"/>
      <c r="C129" s="131"/>
      <c r="D129" s="103"/>
      <c r="E129" s="144"/>
      <c r="F129" s="133"/>
      <c r="G129" s="134"/>
      <c r="H129" s="135"/>
      <c r="I129" s="136"/>
      <c r="J129" s="137"/>
      <c r="K129" s="137"/>
      <c r="L129" s="139"/>
      <c r="M129" s="139"/>
      <c r="N129" s="140"/>
      <c r="O129" s="135"/>
      <c r="P129" s="135"/>
      <c r="Q129" s="135"/>
      <c r="R129" s="135"/>
      <c r="S129" s="135"/>
      <c r="V129" s="90"/>
      <c r="W129" s="143"/>
      <c r="Z129" s="143"/>
      <c r="AA129" s="143"/>
      <c r="AE129" s="143"/>
      <c r="AF129" s="143"/>
      <c r="AG129" s="143"/>
      <c r="AH129" s="143"/>
      <c r="AI129" s="143"/>
      <c r="AJ129" s="143"/>
    </row>
    <row r="130" spans="1:36" hidden="1">
      <c r="A130" s="130"/>
      <c r="B130" s="103"/>
      <c r="C130" s="131"/>
      <c r="D130" s="103"/>
      <c r="E130" s="144"/>
      <c r="F130" s="133"/>
      <c r="G130" s="134"/>
      <c r="H130" s="135"/>
      <c r="I130" s="136"/>
      <c r="J130" s="137"/>
      <c r="K130" s="137"/>
      <c r="L130" s="139"/>
      <c r="M130" s="139"/>
      <c r="N130" s="140"/>
      <c r="O130" s="135"/>
      <c r="P130" s="135"/>
      <c r="Q130" s="135"/>
      <c r="R130" s="135"/>
      <c r="S130" s="135"/>
      <c r="V130" s="90"/>
      <c r="W130" s="143"/>
      <c r="Z130" s="143"/>
      <c r="AA130" s="143"/>
      <c r="AE130" s="143"/>
      <c r="AF130" s="143"/>
      <c r="AG130" s="143"/>
      <c r="AH130" s="143"/>
      <c r="AI130" s="143"/>
      <c r="AJ130" s="143"/>
    </row>
    <row r="131" spans="1:36" hidden="1">
      <c r="A131" s="130"/>
      <c r="B131" s="103"/>
      <c r="C131" s="131"/>
      <c r="D131" s="103"/>
      <c r="E131" s="144"/>
      <c r="F131" s="133"/>
      <c r="G131" s="134"/>
      <c r="H131" s="135"/>
      <c r="I131" s="136"/>
      <c r="J131" s="137"/>
      <c r="K131" s="137"/>
      <c r="L131" s="139"/>
      <c r="M131" s="139"/>
      <c r="N131" s="140"/>
      <c r="O131" s="135"/>
      <c r="P131" s="135"/>
      <c r="Q131" s="135"/>
      <c r="R131" s="135"/>
      <c r="S131" s="135"/>
      <c r="V131" s="90"/>
      <c r="W131" s="143"/>
      <c r="Z131" s="143"/>
      <c r="AA131" s="143"/>
      <c r="AE131" s="143"/>
      <c r="AF131" s="143"/>
      <c r="AG131" s="143"/>
      <c r="AH131" s="143"/>
      <c r="AI131" s="143"/>
      <c r="AJ131" s="143"/>
    </row>
    <row r="132" spans="1:36" hidden="1">
      <c r="A132" s="130"/>
      <c r="B132" s="103"/>
      <c r="C132" s="131"/>
      <c r="D132" s="103"/>
      <c r="E132" s="144"/>
      <c r="F132" s="133"/>
      <c r="G132" s="134"/>
      <c r="H132" s="135"/>
      <c r="I132" s="136"/>
      <c r="J132" s="137"/>
      <c r="K132" s="137"/>
      <c r="L132" s="139"/>
      <c r="M132" s="139"/>
      <c r="N132" s="140"/>
      <c r="O132" s="135"/>
      <c r="P132" s="135"/>
      <c r="Q132" s="135"/>
      <c r="R132" s="135"/>
      <c r="S132" s="135"/>
      <c r="V132" s="90"/>
      <c r="W132" s="143"/>
      <c r="Z132" s="143"/>
      <c r="AA132" s="143"/>
      <c r="AE132" s="143"/>
      <c r="AF132" s="143"/>
      <c r="AG132" s="143"/>
      <c r="AH132" s="143"/>
      <c r="AI132" s="143"/>
      <c r="AJ132" s="143"/>
    </row>
    <row r="133" spans="1:36" hidden="1">
      <c r="A133" s="130"/>
      <c r="B133" s="103"/>
      <c r="C133" s="131"/>
      <c r="D133" s="103"/>
      <c r="E133" s="144"/>
      <c r="F133" s="133"/>
      <c r="G133" s="134"/>
      <c r="H133" s="135"/>
      <c r="I133" s="136"/>
      <c r="J133" s="137"/>
      <c r="K133" s="137"/>
      <c r="L133" s="139"/>
      <c r="M133" s="139"/>
      <c r="N133" s="140"/>
      <c r="O133" s="135"/>
      <c r="P133" s="135"/>
      <c r="Q133" s="135"/>
      <c r="R133" s="135"/>
      <c r="S133" s="135"/>
      <c r="V133" s="90"/>
      <c r="W133" s="143"/>
      <c r="Z133" s="143"/>
      <c r="AA133" s="143"/>
      <c r="AE133" s="143"/>
      <c r="AF133" s="143"/>
      <c r="AG133" s="143"/>
      <c r="AH133" s="143"/>
      <c r="AI133" s="143"/>
      <c r="AJ133" s="143"/>
    </row>
    <row r="134" spans="1:36" hidden="1">
      <c r="A134" s="130"/>
      <c r="B134" s="103"/>
      <c r="C134" s="131"/>
      <c r="D134" s="103"/>
      <c r="E134" s="144"/>
      <c r="F134" s="133"/>
      <c r="G134" s="134"/>
      <c r="H134" s="135"/>
      <c r="I134" s="136"/>
      <c r="J134" s="137"/>
      <c r="K134" s="137"/>
      <c r="L134" s="139"/>
      <c r="M134" s="139"/>
      <c r="N134" s="140"/>
      <c r="O134" s="135"/>
      <c r="P134" s="135"/>
      <c r="Q134" s="135"/>
      <c r="R134" s="135"/>
      <c r="S134" s="135"/>
      <c r="V134" s="90"/>
      <c r="W134" s="143"/>
      <c r="Z134" s="143"/>
      <c r="AA134" s="143"/>
      <c r="AE134" s="143"/>
      <c r="AF134" s="143"/>
      <c r="AG134" s="143"/>
      <c r="AH134" s="143"/>
      <c r="AI134" s="143"/>
      <c r="AJ134" s="143"/>
    </row>
    <row r="135" spans="1:36" hidden="1">
      <c r="A135" s="130"/>
      <c r="B135" s="103"/>
      <c r="C135" s="103"/>
      <c r="D135" s="103"/>
      <c r="E135" s="144"/>
      <c r="F135" s="103"/>
      <c r="G135" s="145"/>
      <c r="H135" s="103"/>
      <c r="I135" s="103"/>
      <c r="J135" s="103"/>
      <c r="K135" s="103"/>
      <c r="L135" s="140"/>
      <c r="M135" s="140"/>
      <c r="N135" s="140"/>
      <c r="O135" s="103"/>
      <c r="P135" s="103"/>
      <c r="Q135" s="103"/>
      <c r="R135" s="103"/>
      <c r="S135" s="103"/>
      <c r="V135" s="90"/>
      <c r="W135" s="143"/>
      <c r="Z135" s="143"/>
      <c r="AA135" s="143"/>
      <c r="AE135" s="143"/>
      <c r="AF135" s="143"/>
      <c r="AG135" s="143"/>
      <c r="AH135" s="143"/>
      <c r="AI135" s="143"/>
      <c r="AJ135" s="143"/>
    </row>
    <row r="136" spans="1:36" hidden="1">
      <c r="A136" s="130"/>
      <c r="B136" s="103"/>
      <c r="C136" s="103"/>
      <c r="D136" s="103"/>
      <c r="E136" s="144"/>
      <c r="F136" s="103"/>
      <c r="G136" s="145"/>
      <c r="H136" s="103"/>
      <c r="I136" s="103"/>
      <c r="J136" s="103"/>
      <c r="K136" s="103"/>
      <c r="L136" s="140"/>
      <c r="M136" s="140"/>
      <c r="N136" s="140"/>
      <c r="O136" s="103"/>
      <c r="P136" s="103"/>
      <c r="Q136" s="103"/>
      <c r="R136" s="103"/>
      <c r="S136" s="103"/>
      <c r="V136" s="90"/>
      <c r="W136" s="143"/>
      <c r="Z136" s="143"/>
      <c r="AA136" s="143"/>
      <c r="AE136" s="143"/>
      <c r="AF136" s="143"/>
      <c r="AG136" s="143"/>
      <c r="AH136" s="143"/>
      <c r="AI136" s="143"/>
      <c r="AJ136" s="143"/>
    </row>
    <row r="137" spans="1:36" hidden="1">
      <c r="A137" s="130"/>
      <c r="B137" s="103"/>
      <c r="C137" s="103"/>
      <c r="D137" s="103"/>
      <c r="E137" s="144"/>
      <c r="F137" s="103"/>
      <c r="G137" s="145"/>
      <c r="H137" s="103"/>
      <c r="I137" s="103"/>
      <c r="J137" s="103"/>
      <c r="K137" s="103"/>
      <c r="L137" s="140"/>
      <c r="M137" s="140"/>
      <c r="N137" s="140"/>
      <c r="O137" s="103"/>
      <c r="P137" s="103"/>
      <c r="Q137" s="103"/>
      <c r="R137" s="103"/>
      <c r="S137" s="103"/>
      <c r="V137" s="90"/>
      <c r="W137" s="143"/>
      <c r="Z137" s="143"/>
      <c r="AA137" s="143"/>
      <c r="AE137" s="143"/>
      <c r="AF137" s="143"/>
      <c r="AG137" s="143"/>
      <c r="AH137" s="143"/>
      <c r="AI137" s="143"/>
      <c r="AJ137" s="143"/>
    </row>
    <row r="138" spans="1:36" hidden="1">
      <c r="A138" s="130"/>
      <c r="B138" s="103"/>
      <c r="C138" s="103"/>
      <c r="D138" s="103"/>
      <c r="E138" s="144"/>
      <c r="F138" s="103"/>
      <c r="G138" s="145"/>
      <c r="H138" s="103"/>
      <c r="I138" s="103"/>
      <c r="J138" s="103"/>
      <c r="K138" s="103"/>
      <c r="L138" s="140"/>
      <c r="M138" s="140"/>
      <c r="N138" s="140"/>
      <c r="O138" s="103"/>
      <c r="P138" s="103"/>
      <c r="Q138" s="103"/>
      <c r="R138" s="103"/>
      <c r="S138" s="103"/>
      <c r="V138" s="90"/>
      <c r="W138" s="143"/>
      <c r="Z138" s="143"/>
      <c r="AA138" s="143"/>
      <c r="AE138" s="143"/>
      <c r="AF138" s="143"/>
      <c r="AG138" s="143"/>
      <c r="AH138" s="143"/>
      <c r="AI138" s="143"/>
      <c r="AJ138" s="143"/>
    </row>
    <row r="139" spans="1:36" hidden="1">
      <c r="A139" s="130"/>
      <c r="B139" s="103"/>
      <c r="C139" s="103"/>
      <c r="D139" s="103"/>
      <c r="E139" s="144"/>
      <c r="F139" s="103"/>
      <c r="G139" s="145"/>
      <c r="H139" s="103"/>
      <c r="I139" s="103"/>
      <c r="J139" s="103"/>
      <c r="K139" s="103"/>
      <c r="L139" s="140"/>
      <c r="M139" s="140"/>
      <c r="N139" s="140"/>
      <c r="O139" s="103"/>
      <c r="P139" s="103"/>
      <c r="Q139" s="103"/>
      <c r="R139" s="103"/>
      <c r="S139" s="103"/>
      <c r="V139" s="90"/>
      <c r="W139" s="143"/>
      <c r="Z139" s="143"/>
      <c r="AA139" s="143"/>
      <c r="AE139" s="143"/>
      <c r="AF139" s="143"/>
      <c r="AG139" s="143"/>
      <c r="AH139" s="143"/>
      <c r="AI139" s="143"/>
      <c r="AJ139" s="143"/>
    </row>
    <row r="140" spans="1:36" hidden="1">
      <c r="A140" s="130"/>
      <c r="B140" s="103"/>
      <c r="C140" s="103"/>
      <c r="D140" s="103"/>
      <c r="E140" s="144"/>
      <c r="F140" s="103"/>
      <c r="G140" s="145"/>
      <c r="H140" s="103"/>
      <c r="I140" s="103"/>
      <c r="J140" s="103"/>
      <c r="K140" s="103"/>
      <c r="L140" s="140"/>
      <c r="M140" s="140"/>
      <c r="N140" s="140"/>
      <c r="O140" s="103"/>
      <c r="P140" s="103"/>
      <c r="Q140" s="103"/>
      <c r="R140" s="103"/>
      <c r="S140" s="103"/>
      <c r="V140" s="90"/>
      <c r="W140" s="143"/>
      <c r="Z140" s="143"/>
      <c r="AA140" s="143"/>
      <c r="AE140" s="143"/>
      <c r="AF140" s="143"/>
      <c r="AG140" s="143"/>
      <c r="AH140" s="143"/>
      <c r="AI140" s="143"/>
      <c r="AJ140" s="143"/>
    </row>
    <row r="141" spans="1:36" hidden="1">
      <c r="A141" s="130"/>
      <c r="B141" s="103"/>
      <c r="C141" s="103"/>
      <c r="D141" s="103"/>
      <c r="E141" s="144"/>
      <c r="F141" s="103"/>
      <c r="G141" s="145"/>
      <c r="H141" s="103"/>
      <c r="I141" s="103"/>
      <c r="J141" s="103"/>
      <c r="K141" s="103"/>
      <c r="L141" s="140"/>
      <c r="M141" s="140"/>
      <c r="N141" s="140"/>
      <c r="O141" s="103"/>
      <c r="P141" s="103"/>
      <c r="Q141" s="103"/>
      <c r="R141" s="103"/>
      <c r="S141" s="103"/>
      <c r="V141" s="90"/>
      <c r="W141" s="143"/>
      <c r="Z141" s="143"/>
      <c r="AA141" s="143"/>
      <c r="AE141" s="143"/>
      <c r="AF141" s="143"/>
      <c r="AG141" s="143"/>
      <c r="AH141" s="143"/>
      <c r="AI141" s="143"/>
      <c r="AJ141" s="143"/>
    </row>
    <row r="142" spans="1:36" hidden="1">
      <c r="A142" s="130"/>
      <c r="B142" s="103"/>
      <c r="C142" s="103"/>
      <c r="D142" s="103"/>
      <c r="E142" s="144"/>
      <c r="F142" s="103"/>
      <c r="G142" s="145"/>
      <c r="H142" s="103"/>
      <c r="I142" s="103"/>
      <c r="J142" s="103"/>
      <c r="K142" s="103"/>
      <c r="L142" s="140"/>
      <c r="M142" s="140"/>
      <c r="N142" s="140"/>
      <c r="O142" s="103"/>
      <c r="P142" s="103"/>
      <c r="Q142" s="103"/>
      <c r="R142" s="103"/>
      <c r="S142" s="103"/>
      <c r="V142" s="90"/>
      <c r="W142" s="143"/>
      <c r="Z142" s="143"/>
      <c r="AA142" s="143"/>
      <c r="AE142" s="143"/>
      <c r="AF142" s="143"/>
      <c r="AG142" s="143"/>
      <c r="AH142" s="143"/>
      <c r="AI142" s="143"/>
      <c r="AJ142" s="143"/>
    </row>
    <row r="143" spans="1:36" hidden="1">
      <c r="A143" s="130"/>
      <c r="B143" s="103"/>
      <c r="C143" s="103"/>
      <c r="D143" s="103"/>
      <c r="E143" s="144"/>
      <c r="F143" s="103"/>
      <c r="G143" s="145"/>
      <c r="H143" s="103"/>
      <c r="I143" s="103"/>
      <c r="J143" s="103"/>
      <c r="K143" s="103"/>
      <c r="L143" s="140"/>
      <c r="M143" s="140"/>
      <c r="N143" s="140"/>
      <c r="O143" s="103"/>
      <c r="P143" s="103"/>
      <c r="Q143" s="103"/>
      <c r="R143" s="103"/>
      <c r="S143" s="103"/>
      <c r="V143" s="90"/>
      <c r="W143" s="143"/>
      <c r="Z143" s="143"/>
      <c r="AA143" s="143"/>
      <c r="AE143" s="143"/>
      <c r="AF143" s="143"/>
      <c r="AG143" s="143"/>
      <c r="AH143" s="143"/>
      <c r="AI143" s="143"/>
      <c r="AJ143" s="143"/>
    </row>
    <row r="144" spans="1:36" hidden="1">
      <c r="A144" s="130"/>
      <c r="B144" s="103"/>
      <c r="C144" s="103"/>
      <c r="D144" s="103"/>
      <c r="E144" s="144"/>
      <c r="F144" s="103"/>
      <c r="G144" s="145"/>
      <c r="H144" s="103"/>
      <c r="I144" s="103"/>
      <c r="J144" s="103"/>
      <c r="K144" s="103"/>
      <c r="L144" s="140"/>
      <c r="M144" s="140"/>
      <c r="N144" s="140"/>
      <c r="O144" s="103"/>
      <c r="P144" s="103"/>
      <c r="Q144" s="103"/>
      <c r="R144" s="103"/>
      <c r="S144" s="103"/>
      <c r="V144" s="90"/>
      <c r="W144" s="143"/>
      <c r="Z144" s="143"/>
      <c r="AA144" s="143"/>
      <c r="AE144" s="143"/>
      <c r="AF144" s="143"/>
      <c r="AG144" s="143"/>
      <c r="AH144" s="143"/>
      <c r="AI144" s="143"/>
      <c r="AJ144" s="143"/>
    </row>
    <row r="145" spans="1:36" hidden="1">
      <c r="A145" s="130"/>
      <c r="B145" s="103"/>
      <c r="C145" s="103"/>
      <c r="D145" s="103"/>
      <c r="E145" s="144"/>
      <c r="F145" s="103"/>
      <c r="G145" s="145"/>
      <c r="H145" s="103"/>
      <c r="I145" s="103"/>
      <c r="J145" s="103"/>
      <c r="K145" s="103"/>
      <c r="L145" s="140"/>
      <c r="M145" s="140"/>
      <c r="N145" s="140"/>
      <c r="O145" s="103"/>
      <c r="P145" s="103"/>
      <c r="Q145" s="103"/>
      <c r="R145" s="103"/>
      <c r="S145" s="103"/>
      <c r="V145" s="90"/>
      <c r="W145" s="143"/>
      <c r="Z145" s="143"/>
      <c r="AA145" s="143"/>
      <c r="AE145" s="143"/>
      <c r="AF145" s="143"/>
      <c r="AG145" s="143"/>
      <c r="AH145" s="143"/>
      <c r="AI145" s="143"/>
      <c r="AJ145" s="143"/>
    </row>
    <row r="146" spans="1:36" hidden="1">
      <c r="A146" s="130"/>
      <c r="B146" s="103"/>
      <c r="C146" s="103"/>
      <c r="D146" s="103"/>
      <c r="E146" s="144"/>
      <c r="F146" s="103"/>
      <c r="G146" s="145"/>
      <c r="H146" s="103"/>
      <c r="I146" s="103"/>
      <c r="J146" s="103"/>
      <c r="K146" s="103"/>
      <c r="L146" s="140"/>
      <c r="M146" s="140"/>
      <c r="N146" s="140"/>
      <c r="O146" s="103"/>
      <c r="P146" s="103"/>
      <c r="Q146" s="103"/>
      <c r="R146" s="103"/>
      <c r="S146" s="103"/>
      <c r="V146" s="90"/>
      <c r="W146" s="143"/>
      <c r="Z146" s="143"/>
      <c r="AA146" s="143"/>
      <c r="AE146" s="143"/>
      <c r="AF146" s="143"/>
      <c r="AG146" s="143"/>
      <c r="AH146" s="143"/>
      <c r="AI146" s="143"/>
      <c r="AJ146" s="143"/>
    </row>
    <row r="147" spans="1:36" hidden="1">
      <c r="A147" s="130"/>
      <c r="B147" s="103"/>
      <c r="C147" s="103"/>
      <c r="D147" s="103"/>
      <c r="E147" s="144"/>
      <c r="F147" s="103"/>
      <c r="G147" s="145"/>
      <c r="H147" s="103"/>
      <c r="I147" s="103"/>
      <c r="J147" s="103"/>
      <c r="K147" s="103"/>
      <c r="L147" s="140"/>
      <c r="M147" s="140"/>
      <c r="N147" s="140"/>
      <c r="O147" s="103"/>
      <c r="P147" s="103"/>
      <c r="Q147" s="103"/>
      <c r="R147" s="103"/>
      <c r="S147" s="103"/>
      <c r="V147" s="90"/>
      <c r="W147" s="143"/>
      <c r="Z147" s="143"/>
      <c r="AA147" s="143"/>
      <c r="AE147" s="143"/>
      <c r="AF147" s="143"/>
      <c r="AG147" s="143"/>
      <c r="AH147" s="143"/>
      <c r="AI147" s="143"/>
      <c r="AJ147" s="143"/>
    </row>
    <row r="148" spans="1:36" hidden="1">
      <c r="A148" s="130"/>
      <c r="B148" s="103"/>
      <c r="C148" s="103"/>
      <c r="D148" s="103"/>
      <c r="E148" s="144"/>
      <c r="F148" s="103"/>
      <c r="G148" s="145"/>
      <c r="H148" s="103"/>
      <c r="I148" s="103"/>
      <c r="J148" s="103"/>
      <c r="K148" s="103"/>
      <c r="L148" s="140"/>
      <c r="M148" s="140"/>
      <c r="N148" s="140"/>
      <c r="O148" s="103"/>
      <c r="P148" s="103"/>
      <c r="Q148" s="103"/>
      <c r="R148" s="103"/>
      <c r="S148" s="103"/>
      <c r="V148" s="90"/>
      <c r="W148" s="143"/>
      <c r="Z148" s="143"/>
      <c r="AA148" s="143"/>
      <c r="AE148" s="143"/>
      <c r="AF148" s="143"/>
      <c r="AG148" s="143"/>
      <c r="AH148" s="143"/>
      <c r="AI148" s="143"/>
      <c r="AJ148" s="143"/>
    </row>
    <row r="149" spans="1:36" hidden="1">
      <c r="A149" s="130"/>
      <c r="B149" s="103"/>
      <c r="C149" s="103"/>
      <c r="D149" s="103"/>
      <c r="E149" s="144"/>
      <c r="F149" s="103"/>
      <c r="G149" s="145"/>
      <c r="H149" s="103"/>
      <c r="I149" s="103"/>
      <c r="J149" s="103"/>
      <c r="K149" s="103"/>
      <c r="L149" s="140"/>
      <c r="M149" s="140"/>
      <c r="N149" s="140"/>
      <c r="O149" s="103"/>
      <c r="P149" s="103"/>
      <c r="Q149" s="103"/>
      <c r="R149" s="103"/>
      <c r="S149" s="103"/>
      <c r="V149" s="90"/>
      <c r="W149" s="143"/>
      <c r="Z149" s="143"/>
      <c r="AA149" s="143"/>
      <c r="AE149" s="143"/>
      <c r="AF149" s="143"/>
      <c r="AG149" s="143"/>
      <c r="AH149" s="143"/>
      <c r="AI149" s="143"/>
      <c r="AJ149" s="143"/>
    </row>
    <row r="150" spans="1:36" hidden="1">
      <c r="A150" s="130"/>
      <c r="B150" s="103"/>
      <c r="C150" s="103"/>
      <c r="D150" s="103"/>
      <c r="E150" s="144"/>
      <c r="F150" s="103"/>
      <c r="G150" s="145"/>
      <c r="H150" s="103"/>
      <c r="I150" s="103"/>
      <c r="J150" s="103"/>
      <c r="K150" s="103"/>
      <c r="L150" s="140"/>
      <c r="M150" s="140"/>
      <c r="N150" s="140"/>
      <c r="O150" s="103"/>
      <c r="P150" s="103"/>
      <c r="Q150" s="103"/>
      <c r="R150" s="103"/>
      <c r="S150" s="103"/>
      <c r="V150" s="90"/>
      <c r="W150" s="143"/>
      <c r="Z150" s="143"/>
      <c r="AA150" s="143"/>
      <c r="AE150" s="143"/>
      <c r="AF150" s="143"/>
      <c r="AG150" s="143"/>
      <c r="AH150" s="143"/>
      <c r="AI150" s="143"/>
      <c r="AJ150" s="143"/>
    </row>
    <row r="151" spans="1:36" hidden="1">
      <c r="A151" s="130"/>
      <c r="B151" s="103"/>
      <c r="C151" s="103"/>
      <c r="D151" s="103"/>
      <c r="E151" s="144"/>
      <c r="F151" s="103"/>
      <c r="G151" s="145"/>
      <c r="H151" s="103"/>
      <c r="I151" s="103"/>
      <c r="J151" s="103"/>
      <c r="K151" s="103"/>
      <c r="L151" s="140"/>
      <c r="M151" s="140"/>
      <c r="N151" s="140"/>
      <c r="O151" s="103"/>
      <c r="P151" s="103"/>
      <c r="Q151" s="103"/>
      <c r="R151" s="103"/>
      <c r="S151" s="103"/>
      <c r="V151" s="90"/>
      <c r="W151" s="143"/>
      <c r="Z151" s="143"/>
      <c r="AA151" s="143"/>
      <c r="AE151" s="143"/>
      <c r="AF151" s="143"/>
      <c r="AG151" s="143"/>
      <c r="AH151" s="143"/>
      <c r="AI151" s="143"/>
      <c r="AJ151" s="143"/>
    </row>
    <row r="152" spans="1:36" hidden="1">
      <c r="A152" s="130"/>
      <c r="B152" s="103"/>
      <c r="C152" s="103"/>
      <c r="D152" s="103"/>
      <c r="E152" s="144"/>
      <c r="F152" s="103"/>
      <c r="G152" s="145"/>
      <c r="H152" s="103"/>
      <c r="I152" s="103"/>
      <c r="J152" s="103"/>
      <c r="K152" s="103"/>
      <c r="L152" s="140"/>
      <c r="M152" s="140"/>
      <c r="N152" s="140"/>
      <c r="O152" s="103"/>
      <c r="P152" s="103"/>
      <c r="Q152" s="103"/>
      <c r="R152" s="103"/>
      <c r="S152" s="103"/>
      <c r="V152" s="90"/>
      <c r="W152" s="143"/>
      <c r="Z152" s="143"/>
      <c r="AA152" s="143"/>
      <c r="AE152" s="143"/>
      <c r="AF152" s="143"/>
      <c r="AG152" s="143"/>
      <c r="AH152" s="143"/>
      <c r="AI152" s="143"/>
      <c r="AJ152" s="143"/>
    </row>
    <row r="153" spans="1:36" hidden="1">
      <c r="A153" s="130"/>
      <c r="B153" s="103"/>
      <c r="C153" s="103"/>
      <c r="D153" s="103"/>
      <c r="E153" s="144"/>
      <c r="F153" s="103"/>
      <c r="G153" s="145"/>
      <c r="H153" s="103"/>
      <c r="I153" s="103"/>
      <c r="J153" s="103"/>
      <c r="K153" s="103"/>
      <c r="L153" s="140"/>
      <c r="M153" s="140"/>
      <c r="N153" s="140"/>
      <c r="O153" s="103"/>
      <c r="P153" s="103"/>
      <c r="Q153" s="103"/>
      <c r="R153" s="103"/>
      <c r="S153" s="103"/>
      <c r="V153" s="90"/>
      <c r="W153" s="143"/>
      <c r="Z153" s="143"/>
      <c r="AA153" s="143"/>
      <c r="AE153" s="143"/>
      <c r="AF153" s="143"/>
      <c r="AG153" s="143"/>
      <c r="AH153" s="143"/>
      <c r="AI153" s="143"/>
      <c r="AJ153" s="143"/>
    </row>
    <row r="154" spans="1:36" hidden="1">
      <c r="A154" s="130"/>
      <c r="B154" s="103"/>
      <c r="C154" s="103"/>
      <c r="D154" s="103"/>
      <c r="E154" s="144"/>
      <c r="F154" s="103"/>
      <c r="G154" s="145"/>
      <c r="H154" s="103"/>
      <c r="I154" s="103"/>
      <c r="J154" s="103"/>
      <c r="K154" s="103"/>
      <c r="L154" s="140"/>
      <c r="M154" s="140"/>
      <c r="N154" s="140"/>
      <c r="O154" s="103"/>
      <c r="P154" s="103"/>
      <c r="Q154" s="103"/>
      <c r="R154" s="103"/>
      <c r="S154" s="103"/>
      <c r="V154" s="90"/>
      <c r="W154" s="143"/>
      <c r="Z154" s="143"/>
      <c r="AA154" s="143"/>
      <c r="AE154" s="143"/>
      <c r="AF154" s="143"/>
      <c r="AG154" s="143"/>
      <c r="AH154" s="143"/>
      <c r="AI154" s="143"/>
      <c r="AJ154" s="143"/>
    </row>
    <row r="155" spans="1:36" hidden="1">
      <c r="A155" s="130"/>
      <c r="B155" s="103"/>
      <c r="C155" s="103"/>
      <c r="D155" s="103"/>
      <c r="E155" s="144"/>
      <c r="F155" s="103"/>
      <c r="G155" s="145"/>
      <c r="H155" s="103"/>
      <c r="I155" s="103"/>
      <c r="J155" s="103"/>
      <c r="K155" s="103"/>
      <c r="L155" s="140"/>
      <c r="M155" s="140"/>
      <c r="N155" s="140"/>
      <c r="O155" s="103"/>
      <c r="P155" s="103"/>
      <c r="Q155" s="103"/>
      <c r="R155" s="103"/>
      <c r="S155" s="103"/>
      <c r="V155" s="90"/>
      <c r="W155" s="143"/>
      <c r="Z155" s="143"/>
      <c r="AA155" s="143"/>
      <c r="AE155" s="143"/>
      <c r="AF155" s="143"/>
      <c r="AG155" s="143"/>
      <c r="AH155" s="143"/>
      <c r="AI155" s="143"/>
      <c r="AJ155" s="143"/>
    </row>
    <row r="156" spans="1:36" hidden="1">
      <c r="A156" s="130"/>
      <c r="B156" s="103"/>
      <c r="C156" s="103"/>
      <c r="D156" s="103"/>
      <c r="E156" s="144"/>
      <c r="F156" s="103"/>
      <c r="G156" s="145"/>
      <c r="H156" s="103"/>
      <c r="I156" s="103"/>
      <c r="J156" s="103"/>
      <c r="K156" s="103"/>
      <c r="L156" s="140"/>
      <c r="M156" s="140"/>
      <c r="N156" s="140"/>
      <c r="O156" s="103"/>
      <c r="P156" s="103"/>
      <c r="Q156" s="103"/>
      <c r="R156" s="103"/>
      <c r="S156" s="103"/>
      <c r="V156" s="90"/>
      <c r="W156" s="143"/>
      <c r="Z156" s="143"/>
      <c r="AA156" s="143"/>
      <c r="AE156" s="143"/>
      <c r="AF156" s="143"/>
      <c r="AG156" s="143"/>
      <c r="AH156" s="143"/>
      <c r="AI156" s="143"/>
      <c r="AJ156" s="143"/>
    </row>
    <row r="157" spans="1:36" hidden="1">
      <c r="A157" s="130"/>
      <c r="B157" s="103"/>
      <c r="C157" s="103"/>
      <c r="D157" s="103"/>
      <c r="E157" s="144"/>
      <c r="F157" s="103"/>
      <c r="G157" s="145"/>
      <c r="H157" s="103"/>
      <c r="I157" s="103"/>
      <c r="J157" s="103"/>
      <c r="K157" s="103"/>
      <c r="L157" s="140"/>
      <c r="M157" s="140"/>
      <c r="N157" s="140"/>
      <c r="O157" s="103"/>
      <c r="P157" s="103"/>
      <c r="Q157" s="103"/>
      <c r="R157" s="103"/>
      <c r="S157" s="103"/>
      <c r="V157" s="90"/>
      <c r="W157" s="143"/>
      <c r="Z157" s="143"/>
      <c r="AA157" s="143"/>
      <c r="AE157" s="143"/>
      <c r="AF157" s="143"/>
      <c r="AG157" s="143"/>
      <c r="AH157" s="143"/>
      <c r="AI157" s="143"/>
      <c r="AJ157" s="143"/>
    </row>
    <row r="158" spans="1:36" hidden="1">
      <c r="A158" s="130"/>
      <c r="B158" s="103"/>
      <c r="C158" s="103"/>
      <c r="D158" s="103"/>
      <c r="E158" s="144"/>
      <c r="F158" s="103"/>
      <c r="G158" s="145"/>
      <c r="H158" s="103"/>
      <c r="I158" s="103"/>
      <c r="J158" s="103"/>
      <c r="K158" s="103"/>
      <c r="L158" s="140"/>
      <c r="M158" s="140"/>
      <c r="N158" s="140"/>
      <c r="O158" s="103"/>
      <c r="P158" s="103"/>
      <c r="Q158" s="103"/>
      <c r="R158" s="103"/>
      <c r="S158" s="103"/>
      <c r="V158" s="90"/>
      <c r="W158" s="143"/>
      <c r="Z158" s="143"/>
      <c r="AA158" s="143"/>
      <c r="AE158" s="143"/>
      <c r="AF158" s="143"/>
      <c r="AG158" s="143"/>
      <c r="AH158" s="143"/>
      <c r="AI158" s="143"/>
      <c r="AJ158" s="143"/>
    </row>
    <row r="159" spans="1:36" hidden="1">
      <c r="A159" s="130"/>
      <c r="B159" s="103"/>
      <c r="C159" s="103"/>
      <c r="D159" s="103"/>
      <c r="E159" s="144"/>
      <c r="F159" s="103"/>
      <c r="G159" s="145"/>
      <c r="H159" s="103"/>
      <c r="I159" s="103"/>
      <c r="J159" s="103"/>
      <c r="K159" s="103"/>
      <c r="L159" s="140"/>
      <c r="M159" s="140"/>
      <c r="N159" s="140"/>
      <c r="O159" s="103"/>
      <c r="P159" s="103"/>
      <c r="Q159" s="103"/>
      <c r="R159" s="103"/>
      <c r="S159" s="103"/>
      <c r="V159" s="90"/>
      <c r="W159" s="143"/>
      <c r="Z159" s="143"/>
      <c r="AA159" s="143"/>
      <c r="AE159" s="143"/>
      <c r="AF159" s="143"/>
      <c r="AG159" s="143"/>
      <c r="AH159" s="143"/>
      <c r="AI159" s="143"/>
      <c r="AJ159" s="143"/>
    </row>
    <row r="160" spans="1:36" hidden="1">
      <c r="A160" s="130"/>
      <c r="B160" s="103"/>
      <c r="C160" s="103"/>
      <c r="D160" s="103"/>
      <c r="E160" s="144"/>
      <c r="F160" s="103"/>
      <c r="G160" s="145"/>
      <c r="H160" s="103"/>
      <c r="I160" s="103"/>
      <c r="J160" s="103"/>
      <c r="K160" s="103"/>
      <c r="L160" s="140"/>
      <c r="M160" s="140"/>
      <c r="N160" s="140"/>
      <c r="O160" s="103"/>
      <c r="P160" s="103"/>
      <c r="Q160" s="103"/>
      <c r="R160" s="103"/>
      <c r="S160" s="103"/>
      <c r="V160" s="90"/>
      <c r="W160" s="143"/>
      <c r="Z160" s="143"/>
      <c r="AA160" s="143"/>
      <c r="AE160" s="143"/>
      <c r="AF160" s="143"/>
      <c r="AG160" s="143"/>
      <c r="AH160" s="143"/>
      <c r="AI160" s="143"/>
      <c r="AJ160" s="143"/>
    </row>
    <row r="161" spans="1:36" hidden="1">
      <c r="A161" s="130"/>
      <c r="B161" s="103"/>
      <c r="C161" s="103"/>
      <c r="D161" s="103"/>
      <c r="E161" s="144"/>
      <c r="F161" s="103"/>
      <c r="G161" s="145"/>
      <c r="H161" s="103"/>
      <c r="I161" s="103"/>
      <c r="J161" s="103"/>
      <c r="K161" s="103"/>
      <c r="L161" s="140"/>
      <c r="M161" s="140"/>
      <c r="N161" s="140"/>
      <c r="O161" s="103"/>
      <c r="P161" s="103"/>
      <c r="Q161" s="103"/>
      <c r="R161" s="103"/>
      <c r="S161" s="103"/>
      <c r="V161" s="90"/>
      <c r="W161" s="143"/>
      <c r="Z161" s="143"/>
      <c r="AA161" s="143"/>
      <c r="AE161" s="143"/>
      <c r="AF161" s="143"/>
      <c r="AG161" s="143"/>
      <c r="AH161" s="143"/>
      <c r="AI161" s="143"/>
      <c r="AJ161" s="143"/>
    </row>
    <row r="162" spans="1:36" hidden="1">
      <c r="A162" s="130"/>
      <c r="B162" s="103"/>
      <c r="C162" s="103"/>
      <c r="D162" s="103"/>
      <c r="E162" s="144"/>
      <c r="F162" s="103"/>
      <c r="G162" s="145"/>
      <c r="H162" s="103"/>
      <c r="I162" s="103"/>
      <c r="J162" s="103"/>
      <c r="K162" s="103"/>
      <c r="L162" s="140"/>
      <c r="M162" s="140"/>
      <c r="N162" s="140"/>
      <c r="O162" s="103"/>
      <c r="P162" s="103"/>
      <c r="Q162" s="103"/>
      <c r="R162" s="103"/>
      <c r="S162" s="103"/>
      <c r="V162" s="90"/>
      <c r="W162" s="143"/>
      <c r="Z162" s="143"/>
      <c r="AA162" s="143"/>
      <c r="AE162" s="143"/>
      <c r="AF162" s="143"/>
      <c r="AG162" s="143"/>
      <c r="AH162" s="143"/>
      <c r="AI162" s="143"/>
      <c r="AJ162" s="143"/>
    </row>
    <row r="163" spans="1:36" hidden="1">
      <c r="A163" s="130"/>
      <c r="B163" s="103"/>
      <c r="C163" s="103"/>
      <c r="D163" s="103"/>
      <c r="E163" s="144"/>
      <c r="F163" s="103"/>
      <c r="G163" s="145"/>
      <c r="H163" s="103"/>
      <c r="I163" s="103"/>
      <c r="J163" s="103"/>
      <c r="K163" s="103"/>
      <c r="L163" s="140"/>
      <c r="M163" s="140"/>
      <c r="N163" s="140"/>
      <c r="O163" s="103"/>
      <c r="P163" s="103"/>
      <c r="Q163" s="103"/>
      <c r="R163" s="103"/>
      <c r="S163" s="103"/>
      <c r="V163" s="90"/>
      <c r="W163" s="143"/>
      <c r="Z163" s="143"/>
      <c r="AA163" s="143"/>
      <c r="AE163" s="143"/>
      <c r="AF163" s="143"/>
      <c r="AG163" s="143"/>
      <c r="AH163" s="143"/>
      <c r="AI163" s="143"/>
      <c r="AJ163" s="143"/>
    </row>
    <row r="164" spans="1:36" hidden="1">
      <c r="A164" s="130"/>
      <c r="B164" s="103"/>
      <c r="C164" s="103"/>
      <c r="D164" s="103"/>
      <c r="E164" s="144"/>
      <c r="F164" s="103"/>
      <c r="G164" s="145"/>
      <c r="H164" s="103"/>
      <c r="I164" s="103"/>
      <c r="J164" s="103"/>
      <c r="K164" s="103"/>
      <c r="L164" s="140"/>
      <c r="M164" s="140"/>
      <c r="N164" s="140"/>
      <c r="O164" s="103"/>
      <c r="P164" s="103"/>
      <c r="Q164" s="103"/>
      <c r="R164" s="103"/>
      <c r="S164" s="103"/>
      <c r="V164" s="90"/>
      <c r="W164" s="143"/>
      <c r="Z164" s="143"/>
      <c r="AA164" s="143"/>
      <c r="AE164" s="143"/>
      <c r="AF164" s="143"/>
      <c r="AG164" s="143"/>
      <c r="AH164" s="143"/>
      <c r="AI164" s="143"/>
      <c r="AJ164" s="143"/>
    </row>
    <row r="165" spans="1:36" hidden="1">
      <c r="A165" s="130"/>
      <c r="B165" s="103"/>
      <c r="C165" s="103"/>
      <c r="D165" s="103"/>
      <c r="E165" s="144"/>
      <c r="F165" s="103"/>
      <c r="G165" s="145"/>
      <c r="H165" s="103"/>
      <c r="I165" s="103"/>
      <c r="J165" s="103"/>
      <c r="K165" s="103"/>
      <c r="L165" s="140"/>
      <c r="M165" s="140"/>
      <c r="N165" s="140"/>
      <c r="O165" s="103"/>
      <c r="P165" s="103"/>
      <c r="Q165" s="103"/>
      <c r="R165" s="103"/>
      <c r="S165" s="103"/>
      <c r="V165" s="90"/>
      <c r="W165" s="143"/>
      <c r="Z165" s="143"/>
      <c r="AA165" s="143"/>
      <c r="AE165" s="143"/>
      <c r="AF165" s="143"/>
      <c r="AG165" s="143"/>
      <c r="AH165" s="143"/>
      <c r="AI165" s="143"/>
      <c r="AJ165" s="143"/>
    </row>
    <row r="166" spans="1:36" hidden="1">
      <c r="A166" s="130"/>
      <c r="B166" s="103"/>
      <c r="C166" s="103"/>
      <c r="D166" s="103"/>
      <c r="E166" s="144"/>
      <c r="F166" s="103"/>
      <c r="G166" s="145"/>
      <c r="H166" s="103"/>
      <c r="I166" s="103"/>
      <c r="J166" s="103"/>
      <c r="K166" s="103"/>
      <c r="L166" s="140"/>
      <c r="M166" s="140"/>
      <c r="N166" s="140"/>
      <c r="O166" s="103"/>
      <c r="P166" s="103"/>
      <c r="Q166" s="103"/>
      <c r="R166" s="103"/>
      <c r="S166" s="103"/>
      <c r="V166" s="90"/>
      <c r="W166" s="143"/>
      <c r="Z166" s="143"/>
      <c r="AA166" s="143"/>
      <c r="AE166" s="143"/>
      <c r="AF166" s="143"/>
      <c r="AG166" s="143"/>
      <c r="AH166" s="143"/>
      <c r="AI166" s="143"/>
      <c r="AJ166" s="143"/>
    </row>
    <row r="167" spans="1:36" hidden="1">
      <c r="A167" s="130"/>
      <c r="B167" s="103"/>
      <c r="C167" s="103"/>
      <c r="D167" s="103"/>
      <c r="E167" s="144"/>
      <c r="F167" s="103"/>
      <c r="G167" s="145"/>
      <c r="H167" s="103"/>
      <c r="I167" s="103"/>
      <c r="J167" s="103"/>
      <c r="K167" s="103"/>
      <c r="L167" s="140"/>
      <c r="M167" s="140"/>
      <c r="N167" s="140"/>
      <c r="O167" s="103"/>
      <c r="P167" s="103"/>
      <c r="Q167" s="103"/>
      <c r="R167" s="103"/>
      <c r="S167" s="103"/>
      <c r="V167" s="90"/>
      <c r="W167" s="143"/>
      <c r="Z167" s="143"/>
      <c r="AA167" s="143"/>
      <c r="AE167" s="143"/>
      <c r="AF167" s="143"/>
      <c r="AG167" s="143"/>
      <c r="AH167" s="143"/>
      <c r="AI167" s="143"/>
      <c r="AJ167" s="143"/>
    </row>
    <row r="168" spans="1:36" hidden="1">
      <c r="A168" s="130"/>
      <c r="B168" s="103"/>
      <c r="C168" s="103"/>
      <c r="D168" s="103"/>
      <c r="E168" s="144"/>
      <c r="F168" s="103"/>
      <c r="G168" s="145"/>
      <c r="H168" s="103"/>
      <c r="I168" s="103"/>
      <c r="J168" s="103"/>
      <c r="K168" s="103"/>
      <c r="L168" s="140"/>
      <c r="M168" s="140"/>
      <c r="N168" s="140"/>
      <c r="O168" s="103"/>
      <c r="P168" s="103"/>
      <c r="Q168" s="103"/>
      <c r="R168" s="103"/>
      <c r="S168" s="103"/>
      <c r="V168" s="90"/>
      <c r="W168" s="143"/>
      <c r="Z168" s="143"/>
      <c r="AA168" s="143"/>
      <c r="AE168" s="143"/>
      <c r="AF168" s="143"/>
      <c r="AG168" s="143"/>
      <c r="AH168" s="143"/>
      <c r="AI168" s="143"/>
      <c r="AJ168" s="143"/>
    </row>
    <row r="169" spans="1:36" hidden="1">
      <c r="A169" s="130"/>
      <c r="B169" s="103"/>
      <c r="C169" s="103"/>
      <c r="D169" s="103"/>
      <c r="E169" s="144"/>
      <c r="F169" s="103"/>
      <c r="G169" s="145"/>
      <c r="H169" s="103"/>
      <c r="I169" s="103"/>
      <c r="J169" s="103"/>
      <c r="K169" s="103"/>
      <c r="L169" s="140"/>
      <c r="M169" s="140"/>
      <c r="N169" s="140"/>
      <c r="O169" s="103"/>
      <c r="P169" s="103"/>
      <c r="Q169" s="103"/>
      <c r="R169" s="103"/>
      <c r="S169" s="103"/>
      <c r="V169" s="90"/>
      <c r="W169" s="143"/>
      <c r="Z169" s="143"/>
      <c r="AA169" s="143"/>
      <c r="AE169" s="143"/>
      <c r="AF169" s="143"/>
      <c r="AG169" s="143"/>
      <c r="AH169" s="143"/>
      <c r="AI169" s="143"/>
      <c r="AJ169" s="143"/>
    </row>
    <row r="170" spans="1:36" hidden="1">
      <c r="A170" s="130"/>
      <c r="B170" s="103"/>
      <c r="C170" s="103"/>
      <c r="D170" s="103"/>
      <c r="E170" s="144"/>
      <c r="F170" s="103"/>
      <c r="G170" s="145"/>
      <c r="H170" s="103"/>
      <c r="I170" s="103"/>
      <c r="J170" s="103"/>
      <c r="K170" s="103"/>
      <c r="L170" s="140"/>
      <c r="M170" s="140"/>
      <c r="N170" s="140"/>
      <c r="O170" s="103"/>
      <c r="P170" s="103"/>
      <c r="Q170" s="103"/>
      <c r="R170" s="103"/>
      <c r="S170" s="103"/>
      <c r="V170" s="90"/>
      <c r="W170" s="143"/>
      <c r="Z170" s="143"/>
      <c r="AA170" s="143"/>
      <c r="AE170" s="143"/>
      <c r="AF170" s="143"/>
      <c r="AG170" s="143"/>
      <c r="AH170" s="143"/>
      <c r="AI170" s="143"/>
      <c r="AJ170" s="143"/>
    </row>
    <row r="171" spans="1:36" hidden="1">
      <c r="A171" s="130"/>
      <c r="B171" s="103"/>
      <c r="C171" s="103"/>
      <c r="D171" s="103"/>
      <c r="E171" s="144"/>
      <c r="F171" s="103"/>
      <c r="G171" s="145"/>
      <c r="H171" s="103"/>
      <c r="I171" s="103"/>
      <c r="J171" s="103"/>
      <c r="K171" s="103"/>
      <c r="L171" s="140"/>
      <c r="M171" s="140"/>
      <c r="N171" s="140"/>
      <c r="O171" s="103"/>
      <c r="P171" s="103"/>
      <c r="Q171" s="103"/>
      <c r="R171" s="103"/>
      <c r="S171" s="103"/>
      <c r="V171" s="90"/>
      <c r="W171" s="143"/>
      <c r="Z171" s="143"/>
      <c r="AA171" s="143"/>
      <c r="AE171" s="143"/>
      <c r="AF171" s="143"/>
      <c r="AG171" s="143"/>
      <c r="AH171" s="143"/>
      <c r="AI171" s="143"/>
      <c r="AJ171" s="143"/>
    </row>
    <row r="172" spans="1:36" hidden="1">
      <c r="A172" s="130"/>
      <c r="B172" s="103"/>
      <c r="C172" s="103"/>
      <c r="D172" s="103"/>
      <c r="E172" s="144"/>
      <c r="F172" s="103"/>
      <c r="G172" s="145"/>
      <c r="H172" s="103"/>
      <c r="I172" s="103"/>
      <c r="J172" s="103"/>
      <c r="K172" s="103"/>
      <c r="L172" s="140"/>
      <c r="M172" s="140"/>
      <c r="N172" s="140"/>
      <c r="O172" s="103"/>
      <c r="P172" s="103"/>
      <c r="Q172" s="103"/>
      <c r="R172" s="103"/>
      <c r="S172" s="103"/>
      <c r="V172" s="90"/>
      <c r="W172" s="143"/>
      <c r="Z172" s="143"/>
      <c r="AA172" s="143"/>
      <c r="AE172" s="143"/>
      <c r="AF172" s="143"/>
      <c r="AG172" s="143"/>
      <c r="AH172" s="143"/>
      <c r="AI172" s="143"/>
      <c r="AJ172" s="143"/>
    </row>
    <row r="173" spans="1:36" hidden="1">
      <c r="A173" s="130"/>
      <c r="B173" s="103"/>
      <c r="C173" s="103"/>
      <c r="D173" s="103"/>
      <c r="E173" s="144"/>
      <c r="F173" s="103"/>
      <c r="G173" s="145"/>
      <c r="H173" s="103"/>
      <c r="I173" s="103"/>
      <c r="J173" s="103"/>
      <c r="K173" s="103"/>
      <c r="L173" s="140"/>
      <c r="M173" s="140"/>
      <c r="N173" s="140"/>
      <c r="O173" s="103"/>
      <c r="P173" s="103"/>
      <c r="Q173" s="103"/>
      <c r="R173" s="103"/>
      <c r="S173" s="103"/>
      <c r="V173" s="90"/>
      <c r="W173" s="143"/>
      <c r="Z173" s="143"/>
      <c r="AA173" s="143"/>
      <c r="AE173" s="143"/>
      <c r="AF173" s="143"/>
      <c r="AG173" s="143"/>
      <c r="AH173" s="143"/>
      <c r="AI173" s="143"/>
      <c r="AJ173" s="143"/>
    </row>
    <row r="174" spans="1:36" hidden="1">
      <c r="A174" s="130"/>
      <c r="B174" s="103"/>
      <c r="C174" s="103"/>
      <c r="D174" s="103"/>
      <c r="E174" s="144"/>
      <c r="F174" s="103"/>
      <c r="G174" s="145"/>
      <c r="H174" s="103"/>
      <c r="I174" s="103"/>
      <c r="J174" s="103"/>
      <c r="K174" s="103"/>
      <c r="L174" s="140"/>
      <c r="M174" s="140"/>
      <c r="N174" s="140"/>
      <c r="O174" s="103"/>
      <c r="P174" s="103"/>
      <c r="Q174" s="103"/>
      <c r="R174" s="103"/>
      <c r="S174" s="103"/>
      <c r="V174" s="90"/>
      <c r="W174" s="143"/>
      <c r="Z174" s="143"/>
      <c r="AA174" s="143"/>
      <c r="AE174" s="143"/>
      <c r="AF174" s="143"/>
      <c r="AG174" s="143"/>
      <c r="AH174" s="143"/>
      <c r="AI174" s="143"/>
      <c r="AJ174" s="143"/>
    </row>
    <row r="175" spans="1:36" hidden="1">
      <c r="A175" s="130"/>
      <c r="B175" s="103"/>
      <c r="C175" s="103"/>
      <c r="D175" s="103"/>
      <c r="E175" s="144"/>
      <c r="F175" s="103"/>
      <c r="G175" s="145"/>
      <c r="H175" s="103"/>
      <c r="I175" s="103"/>
      <c r="J175" s="103"/>
      <c r="K175" s="103"/>
      <c r="L175" s="140"/>
      <c r="M175" s="140"/>
      <c r="N175" s="140"/>
      <c r="O175" s="103"/>
      <c r="P175" s="103"/>
      <c r="Q175" s="103"/>
      <c r="R175" s="103"/>
      <c r="S175" s="103"/>
      <c r="V175" s="90"/>
      <c r="W175" s="143"/>
      <c r="Z175" s="143"/>
      <c r="AA175" s="143"/>
      <c r="AE175" s="143"/>
      <c r="AF175" s="143"/>
      <c r="AG175" s="143"/>
      <c r="AH175" s="143"/>
      <c r="AI175" s="143"/>
      <c r="AJ175" s="143"/>
    </row>
    <row r="176" spans="1:36" hidden="1">
      <c r="A176" s="130"/>
      <c r="B176" s="103"/>
      <c r="C176" s="103"/>
      <c r="D176" s="103"/>
      <c r="E176" s="144"/>
      <c r="F176" s="103"/>
      <c r="G176" s="145"/>
      <c r="H176" s="103"/>
      <c r="I176" s="103"/>
      <c r="J176" s="103"/>
      <c r="K176" s="103"/>
      <c r="L176" s="140"/>
      <c r="M176" s="140"/>
      <c r="N176" s="140"/>
      <c r="O176" s="103"/>
      <c r="P176" s="103"/>
      <c r="Q176" s="103"/>
      <c r="R176" s="103"/>
      <c r="S176" s="103"/>
      <c r="V176" s="90"/>
      <c r="W176" s="143"/>
      <c r="Z176" s="143"/>
      <c r="AA176" s="143"/>
      <c r="AE176" s="143"/>
      <c r="AF176" s="143"/>
      <c r="AG176" s="143"/>
      <c r="AH176" s="143"/>
      <c r="AI176" s="143"/>
      <c r="AJ176" s="143"/>
    </row>
    <row r="177" spans="1:36" hidden="1">
      <c r="A177" s="130"/>
      <c r="B177" s="103"/>
      <c r="C177" s="103"/>
      <c r="D177" s="103"/>
      <c r="E177" s="144"/>
      <c r="F177" s="103"/>
      <c r="G177" s="145"/>
      <c r="H177" s="103"/>
      <c r="I177" s="103"/>
      <c r="J177" s="103"/>
      <c r="K177" s="103"/>
      <c r="L177" s="140"/>
      <c r="M177" s="140"/>
      <c r="N177" s="140"/>
      <c r="O177" s="103"/>
      <c r="P177" s="103"/>
      <c r="Q177" s="103"/>
      <c r="R177" s="103"/>
      <c r="S177" s="103"/>
      <c r="V177" s="90"/>
      <c r="W177" s="143"/>
      <c r="Z177" s="143"/>
      <c r="AA177" s="143"/>
      <c r="AE177" s="143"/>
      <c r="AF177" s="143"/>
      <c r="AG177" s="143"/>
      <c r="AH177" s="143"/>
      <c r="AI177" s="143"/>
      <c r="AJ177" s="143"/>
    </row>
    <row r="178" spans="1:36" hidden="1">
      <c r="A178" s="130"/>
      <c r="B178" s="103"/>
      <c r="C178" s="103"/>
      <c r="D178" s="103"/>
      <c r="E178" s="144"/>
      <c r="F178" s="103"/>
      <c r="G178" s="145"/>
      <c r="H178" s="103"/>
      <c r="I178" s="103"/>
      <c r="J178" s="103"/>
      <c r="K178" s="103"/>
      <c r="L178" s="140"/>
      <c r="M178" s="140"/>
      <c r="N178" s="140"/>
      <c r="O178" s="103"/>
      <c r="P178" s="103"/>
      <c r="Q178" s="103"/>
      <c r="R178" s="103"/>
      <c r="S178" s="103"/>
      <c r="V178" s="90"/>
      <c r="W178" s="143"/>
      <c r="Z178" s="143"/>
      <c r="AA178" s="143"/>
      <c r="AE178" s="143"/>
      <c r="AF178" s="143"/>
      <c r="AG178" s="143"/>
      <c r="AH178" s="143"/>
      <c r="AI178" s="143"/>
      <c r="AJ178" s="143"/>
    </row>
    <row r="179" spans="1:36" hidden="1">
      <c r="A179" s="130"/>
      <c r="B179" s="103"/>
      <c r="C179" s="103"/>
      <c r="D179" s="103"/>
      <c r="E179" s="144"/>
      <c r="F179" s="103"/>
      <c r="G179" s="145"/>
      <c r="H179" s="103"/>
      <c r="I179" s="103"/>
      <c r="J179" s="103"/>
      <c r="K179" s="103"/>
      <c r="L179" s="140"/>
      <c r="M179" s="140"/>
      <c r="N179" s="140"/>
      <c r="O179" s="103"/>
      <c r="P179" s="103"/>
      <c r="Q179" s="103"/>
      <c r="R179" s="103"/>
      <c r="S179" s="103"/>
      <c r="V179" s="90"/>
      <c r="W179" s="143"/>
      <c r="Z179" s="143"/>
      <c r="AA179" s="143"/>
      <c r="AE179" s="143"/>
      <c r="AF179" s="143"/>
      <c r="AG179" s="143"/>
      <c r="AH179" s="143"/>
      <c r="AI179" s="143"/>
      <c r="AJ179" s="143"/>
    </row>
    <row r="180" spans="1:36" hidden="1">
      <c r="A180" s="130"/>
      <c r="B180" s="103"/>
      <c r="C180" s="103"/>
      <c r="D180" s="103"/>
      <c r="E180" s="144"/>
      <c r="F180" s="103"/>
      <c r="G180" s="145"/>
      <c r="H180" s="103"/>
      <c r="I180" s="103"/>
      <c r="J180" s="103"/>
      <c r="K180" s="103"/>
      <c r="L180" s="140"/>
      <c r="M180" s="140"/>
      <c r="N180" s="140"/>
      <c r="O180" s="103"/>
      <c r="P180" s="103"/>
      <c r="Q180" s="103"/>
      <c r="R180" s="103"/>
      <c r="S180" s="103"/>
      <c r="V180" s="90"/>
      <c r="W180" s="143"/>
      <c r="Z180" s="143"/>
      <c r="AA180" s="143"/>
      <c r="AE180" s="143"/>
      <c r="AF180" s="143"/>
      <c r="AG180" s="143"/>
      <c r="AH180" s="143"/>
      <c r="AI180" s="143"/>
      <c r="AJ180" s="143"/>
    </row>
    <row r="181" spans="1:36" hidden="1">
      <c r="A181" s="130"/>
      <c r="B181" s="103"/>
      <c r="C181" s="103"/>
      <c r="D181" s="103"/>
      <c r="E181" s="144"/>
      <c r="F181" s="103"/>
      <c r="G181" s="145"/>
      <c r="H181" s="103"/>
      <c r="I181" s="103"/>
      <c r="J181" s="103"/>
      <c r="K181" s="103"/>
      <c r="L181" s="140"/>
      <c r="M181" s="140"/>
      <c r="N181" s="140"/>
      <c r="O181" s="103"/>
      <c r="P181" s="103"/>
      <c r="Q181" s="103"/>
      <c r="R181" s="103"/>
      <c r="S181" s="103"/>
      <c r="V181" s="90"/>
      <c r="Z181" s="143"/>
      <c r="AA181" s="143"/>
      <c r="AE181" s="143"/>
      <c r="AF181" s="143"/>
      <c r="AG181" s="143"/>
      <c r="AH181" s="143"/>
      <c r="AI181" s="143"/>
      <c r="AJ181" s="143"/>
    </row>
    <row r="182" spans="1:36" hidden="1">
      <c r="A182" s="130"/>
      <c r="B182" s="103"/>
      <c r="C182" s="103"/>
      <c r="D182" s="103"/>
      <c r="E182" s="144"/>
      <c r="F182" s="103"/>
      <c r="G182" s="145"/>
      <c r="H182" s="103"/>
      <c r="I182" s="103"/>
      <c r="J182" s="103"/>
      <c r="K182" s="103"/>
      <c r="L182" s="140"/>
      <c r="M182" s="140"/>
      <c r="N182" s="140"/>
      <c r="O182" s="103"/>
      <c r="P182" s="103"/>
      <c r="Q182" s="103"/>
      <c r="R182" s="103"/>
      <c r="S182" s="103"/>
      <c r="V182" s="90"/>
      <c r="Z182" s="143"/>
      <c r="AA182" s="143"/>
      <c r="AE182" s="143"/>
      <c r="AF182" s="143"/>
      <c r="AG182" s="143"/>
      <c r="AH182" s="143"/>
      <c r="AI182" s="143"/>
      <c r="AJ182" s="143"/>
    </row>
    <row r="183" spans="1:36" hidden="1">
      <c r="A183" s="130"/>
      <c r="B183" s="103"/>
      <c r="C183" s="103"/>
      <c r="D183" s="103"/>
      <c r="E183" s="144"/>
      <c r="F183" s="103"/>
      <c r="G183" s="145"/>
      <c r="H183" s="103"/>
      <c r="I183" s="103"/>
      <c r="J183" s="103"/>
      <c r="K183" s="103"/>
      <c r="L183" s="140"/>
      <c r="M183" s="140"/>
      <c r="N183" s="140"/>
      <c r="O183" s="103"/>
      <c r="P183" s="103"/>
      <c r="Q183" s="103"/>
      <c r="R183" s="103"/>
      <c r="S183" s="103"/>
      <c r="V183" s="90"/>
      <c r="Z183" s="143"/>
      <c r="AA183" s="143"/>
      <c r="AE183" s="143"/>
      <c r="AF183" s="143"/>
      <c r="AG183" s="143"/>
      <c r="AH183" s="143"/>
      <c r="AI183" s="143"/>
      <c r="AJ183" s="143"/>
    </row>
    <row r="184" spans="1:36" hidden="1">
      <c r="A184" s="130"/>
      <c r="B184" s="103"/>
      <c r="C184" s="103"/>
      <c r="D184" s="103"/>
      <c r="E184" s="144"/>
      <c r="F184" s="103"/>
      <c r="G184" s="145"/>
      <c r="H184" s="103"/>
      <c r="I184" s="103"/>
      <c r="J184" s="103"/>
      <c r="K184" s="103"/>
      <c r="L184" s="140"/>
      <c r="M184" s="140"/>
      <c r="N184" s="140"/>
      <c r="O184" s="103"/>
      <c r="P184" s="103"/>
      <c r="Q184" s="103"/>
      <c r="R184" s="103"/>
      <c r="S184" s="103"/>
      <c r="V184" s="90"/>
      <c r="Z184" s="143"/>
      <c r="AA184" s="143"/>
      <c r="AE184" s="143"/>
      <c r="AF184" s="143"/>
      <c r="AG184" s="143"/>
      <c r="AH184" s="143"/>
      <c r="AI184" s="143"/>
      <c r="AJ184" s="143"/>
    </row>
    <row r="185" spans="1:36" hidden="1">
      <c r="A185" s="130"/>
      <c r="B185" s="103"/>
      <c r="C185" s="103"/>
      <c r="D185" s="103"/>
      <c r="E185" s="144"/>
      <c r="F185" s="103"/>
      <c r="G185" s="145"/>
      <c r="H185" s="103"/>
      <c r="I185" s="103"/>
      <c r="J185" s="103"/>
      <c r="K185" s="103"/>
      <c r="L185" s="140"/>
      <c r="M185" s="140"/>
      <c r="N185" s="140"/>
      <c r="O185" s="103"/>
      <c r="P185" s="103"/>
      <c r="Q185" s="103"/>
      <c r="R185" s="103"/>
      <c r="S185" s="103"/>
      <c r="V185" s="90"/>
      <c r="Z185" s="143"/>
      <c r="AA185" s="143"/>
      <c r="AE185" s="143"/>
      <c r="AF185" s="143"/>
      <c r="AG185" s="143"/>
      <c r="AH185" s="143"/>
      <c r="AI185" s="143"/>
      <c r="AJ185" s="143"/>
    </row>
    <row r="186" spans="1:36" hidden="1">
      <c r="A186" s="130"/>
      <c r="B186" s="103"/>
      <c r="C186" s="103"/>
      <c r="D186" s="103"/>
      <c r="E186" s="144"/>
      <c r="F186" s="103"/>
      <c r="G186" s="145"/>
      <c r="H186" s="103"/>
      <c r="I186" s="103"/>
      <c r="J186" s="103"/>
      <c r="K186" s="103"/>
      <c r="L186" s="140"/>
      <c r="M186" s="140"/>
      <c r="N186" s="140"/>
      <c r="O186" s="103"/>
      <c r="P186" s="103"/>
      <c r="Q186" s="103"/>
      <c r="R186" s="103"/>
      <c r="S186" s="103"/>
      <c r="V186" s="90"/>
      <c r="X186" s="143"/>
      <c r="Y186" s="143"/>
      <c r="Z186" s="143"/>
      <c r="AA186" s="143"/>
      <c r="AE186" s="143"/>
      <c r="AF186" s="143"/>
      <c r="AG186" s="143"/>
      <c r="AH186" s="143"/>
      <c r="AI186" s="143"/>
      <c r="AJ186" s="143"/>
    </row>
    <row r="187" spans="1:36" hidden="1">
      <c r="A187" s="130"/>
      <c r="B187" s="103"/>
      <c r="C187" s="103"/>
      <c r="D187" s="103"/>
      <c r="E187" s="144"/>
      <c r="F187" s="103"/>
      <c r="G187" s="145"/>
      <c r="H187" s="103"/>
      <c r="I187" s="103"/>
      <c r="J187" s="103"/>
      <c r="K187" s="103"/>
      <c r="L187" s="140"/>
      <c r="M187" s="140"/>
      <c r="N187" s="140"/>
      <c r="O187" s="103"/>
      <c r="P187" s="103"/>
      <c r="Q187" s="103"/>
      <c r="R187" s="103"/>
      <c r="S187" s="103"/>
      <c r="V187" s="90"/>
      <c r="X187" s="143"/>
      <c r="Y187" s="143"/>
      <c r="Z187" s="143"/>
      <c r="AA187" s="143"/>
      <c r="AE187" s="143"/>
      <c r="AF187" s="143"/>
      <c r="AG187" s="143"/>
      <c r="AH187" s="143"/>
      <c r="AI187" s="143"/>
      <c r="AJ187" s="143"/>
    </row>
    <row r="188" spans="1:36" hidden="1">
      <c r="A188" s="130"/>
      <c r="B188" s="103"/>
      <c r="C188" s="103"/>
      <c r="D188" s="103"/>
      <c r="E188" s="144"/>
      <c r="F188" s="103"/>
      <c r="G188" s="145"/>
      <c r="H188" s="103"/>
      <c r="I188" s="103"/>
      <c r="J188" s="103"/>
      <c r="K188" s="103"/>
      <c r="L188" s="140"/>
      <c r="M188" s="140"/>
      <c r="N188" s="140"/>
      <c r="O188" s="103"/>
      <c r="P188" s="103"/>
      <c r="Q188" s="103"/>
      <c r="R188" s="103"/>
      <c r="S188" s="103"/>
      <c r="X188" s="143"/>
      <c r="Y188" s="143"/>
      <c r="Z188" s="143"/>
      <c r="AA188" s="143"/>
      <c r="AE188" s="143"/>
      <c r="AF188" s="143"/>
      <c r="AG188" s="143"/>
      <c r="AH188" s="143"/>
      <c r="AI188" s="143"/>
      <c r="AJ188" s="143"/>
    </row>
    <row r="189" spans="1:36" hidden="1">
      <c r="A189" s="130"/>
      <c r="B189" s="103"/>
      <c r="C189" s="103"/>
      <c r="D189" s="103"/>
      <c r="E189" s="144"/>
      <c r="F189" s="103"/>
      <c r="G189" s="145"/>
      <c r="H189" s="103"/>
      <c r="I189" s="103"/>
      <c r="J189" s="103"/>
      <c r="K189" s="103"/>
      <c r="L189" s="140"/>
      <c r="M189" s="140"/>
      <c r="N189" s="140"/>
      <c r="O189" s="103"/>
      <c r="P189" s="103"/>
      <c r="Q189" s="103"/>
      <c r="R189" s="103"/>
      <c r="S189" s="103"/>
      <c r="X189" s="143"/>
      <c r="Y189" s="143"/>
      <c r="Z189" s="143"/>
      <c r="AA189" s="143"/>
      <c r="AE189" s="143"/>
      <c r="AF189" s="143"/>
      <c r="AG189" s="143"/>
      <c r="AH189" s="143"/>
      <c r="AI189" s="143"/>
      <c r="AJ189" s="143"/>
    </row>
    <row r="190" spans="1:36" hidden="1">
      <c r="A190" s="130"/>
      <c r="B190" s="103"/>
      <c r="C190" s="103"/>
      <c r="D190" s="103"/>
      <c r="E190" s="144"/>
      <c r="F190" s="103"/>
      <c r="G190" s="145"/>
      <c r="H190" s="103"/>
      <c r="I190" s="103"/>
      <c r="J190" s="103"/>
      <c r="K190" s="103"/>
      <c r="L190" s="140"/>
      <c r="M190" s="140"/>
      <c r="N190" s="140"/>
      <c r="O190" s="103"/>
      <c r="P190" s="103"/>
      <c r="Q190" s="103"/>
      <c r="R190" s="103"/>
      <c r="S190" s="103"/>
      <c r="X190" s="143"/>
      <c r="Y190" s="143"/>
      <c r="Z190" s="143"/>
      <c r="AA190" s="143"/>
      <c r="AE190" s="143"/>
      <c r="AF190" s="143"/>
      <c r="AG190" s="143"/>
      <c r="AH190" s="143"/>
      <c r="AI190" s="143"/>
      <c r="AJ190" s="143"/>
    </row>
    <row r="191" spans="1:36" hidden="1">
      <c r="A191" s="130"/>
      <c r="B191" s="103"/>
      <c r="C191" s="103"/>
      <c r="D191" s="103"/>
      <c r="E191" s="144"/>
      <c r="F191" s="103"/>
      <c r="G191" s="145"/>
      <c r="H191" s="103"/>
      <c r="I191" s="103"/>
      <c r="J191" s="103"/>
      <c r="K191" s="103"/>
      <c r="L191" s="140"/>
      <c r="M191" s="140"/>
      <c r="N191" s="140"/>
      <c r="O191" s="103"/>
      <c r="P191" s="103"/>
      <c r="Q191" s="103"/>
      <c r="R191" s="103"/>
      <c r="S191" s="103"/>
      <c r="X191" s="143"/>
      <c r="Y191" s="143"/>
      <c r="Z191" s="143"/>
      <c r="AA191" s="143"/>
      <c r="AE191" s="143"/>
      <c r="AF191" s="143"/>
      <c r="AG191" s="143"/>
      <c r="AH191" s="143"/>
      <c r="AI191" s="143"/>
      <c r="AJ191" s="143"/>
    </row>
    <row r="192" spans="1:36" hidden="1">
      <c r="A192" s="130"/>
      <c r="B192" s="103"/>
      <c r="C192" s="103"/>
      <c r="D192" s="103"/>
      <c r="E192" s="144"/>
      <c r="F192" s="103"/>
      <c r="G192" s="145"/>
      <c r="H192" s="103"/>
      <c r="I192" s="103"/>
      <c r="J192" s="103"/>
      <c r="K192" s="103"/>
      <c r="L192" s="140"/>
      <c r="M192" s="140"/>
      <c r="N192" s="140"/>
      <c r="O192" s="103"/>
      <c r="P192" s="103"/>
      <c r="Q192" s="103"/>
      <c r="R192" s="103"/>
      <c r="S192" s="103"/>
      <c r="X192" s="143"/>
      <c r="Y192" s="143"/>
      <c r="Z192" s="143"/>
      <c r="AA192" s="143"/>
      <c r="AE192" s="143"/>
      <c r="AF192" s="143"/>
      <c r="AG192" s="143"/>
      <c r="AH192" s="143"/>
      <c r="AI192" s="143"/>
      <c r="AJ192" s="143"/>
    </row>
    <row r="193" spans="1:36" hidden="1">
      <c r="A193" s="130"/>
      <c r="B193" s="103"/>
      <c r="C193" s="103"/>
      <c r="D193" s="103"/>
      <c r="E193" s="144"/>
      <c r="F193" s="103"/>
      <c r="G193" s="145"/>
      <c r="H193" s="103"/>
      <c r="I193" s="103"/>
      <c r="J193" s="103"/>
      <c r="K193" s="103"/>
      <c r="L193" s="140"/>
      <c r="M193" s="140"/>
      <c r="N193" s="140"/>
      <c r="O193" s="103"/>
      <c r="P193" s="103"/>
      <c r="Q193" s="103"/>
      <c r="R193" s="103"/>
      <c r="S193" s="103"/>
      <c r="X193" s="143"/>
      <c r="Y193" s="143"/>
      <c r="Z193" s="143"/>
      <c r="AA193" s="143"/>
      <c r="AE193" s="143"/>
      <c r="AF193" s="143"/>
      <c r="AG193" s="143"/>
      <c r="AH193" s="143"/>
      <c r="AI193" s="143"/>
      <c r="AJ193" s="143"/>
    </row>
    <row r="194" spans="1:36" hidden="1">
      <c r="A194" s="130"/>
      <c r="B194" s="103"/>
      <c r="C194" s="103"/>
      <c r="D194" s="103"/>
      <c r="E194" s="144"/>
      <c r="F194" s="103"/>
      <c r="G194" s="145"/>
      <c r="H194" s="103"/>
      <c r="I194" s="103"/>
      <c r="J194" s="103"/>
      <c r="K194" s="103"/>
      <c r="L194" s="140"/>
      <c r="M194" s="140"/>
      <c r="N194" s="140"/>
      <c r="O194" s="103"/>
      <c r="P194" s="103"/>
      <c r="Q194" s="103"/>
      <c r="R194" s="103"/>
      <c r="S194" s="103"/>
      <c r="X194" s="143"/>
      <c r="Y194" s="143"/>
      <c r="Z194" s="143"/>
      <c r="AA194" s="143"/>
      <c r="AE194" s="143"/>
      <c r="AF194" s="143"/>
      <c r="AG194" s="143"/>
      <c r="AH194" s="143"/>
      <c r="AI194" s="143"/>
      <c r="AJ194" s="143"/>
    </row>
    <row r="195" spans="1:36" hidden="1">
      <c r="A195" s="130"/>
      <c r="B195" s="103"/>
      <c r="C195" s="103"/>
      <c r="D195" s="103"/>
      <c r="E195" s="144"/>
      <c r="F195" s="103"/>
      <c r="G195" s="145"/>
      <c r="H195" s="103"/>
      <c r="I195" s="103"/>
      <c r="J195" s="103"/>
      <c r="K195" s="103"/>
      <c r="L195" s="140"/>
      <c r="M195" s="140"/>
      <c r="N195" s="140"/>
      <c r="O195" s="103"/>
      <c r="P195" s="103"/>
      <c r="Q195" s="103"/>
      <c r="R195" s="103"/>
      <c r="S195" s="103"/>
      <c r="X195" s="143"/>
      <c r="Y195" s="143"/>
      <c r="Z195" s="143"/>
      <c r="AA195" s="143"/>
      <c r="AE195" s="143"/>
      <c r="AF195" s="143"/>
      <c r="AG195" s="143"/>
      <c r="AH195" s="143"/>
      <c r="AI195" s="143"/>
      <c r="AJ195" s="143"/>
    </row>
    <row r="196" spans="1:36" hidden="1">
      <c r="A196" s="130"/>
      <c r="B196" s="103"/>
      <c r="C196" s="103"/>
      <c r="D196" s="103"/>
      <c r="E196" s="144"/>
      <c r="F196" s="103"/>
      <c r="G196" s="145"/>
      <c r="H196" s="103"/>
      <c r="I196" s="103"/>
      <c r="J196" s="103"/>
      <c r="K196" s="103"/>
      <c r="L196" s="140"/>
      <c r="M196" s="140"/>
      <c r="N196" s="140"/>
      <c r="O196" s="103"/>
      <c r="P196" s="103"/>
      <c r="Q196" s="103"/>
      <c r="R196" s="103"/>
      <c r="S196" s="103"/>
      <c r="X196" s="143"/>
      <c r="Y196" s="143"/>
      <c r="Z196" s="143"/>
      <c r="AA196" s="143"/>
      <c r="AE196" s="143"/>
      <c r="AF196" s="143"/>
      <c r="AG196" s="143"/>
      <c r="AH196" s="143"/>
      <c r="AI196" s="143"/>
      <c r="AJ196" s="143"/>
    </row>
    <row r="197" spans="1:36" hidden="1">
      <c r="A197" s="130"/>
      <c r="B197" s="103"/>
      <c r="C197" s="103"/>
      <c r="D197" s="103"/>
      <c r="E197" s="144"/>
      <c r="F197" s="103"/>
      <c r="G197" s="145"/>
      <c r="H197" s="103"/>
      <c r="I197" s="103"/>
      <c r="J197" s="103"/>
      <c r="K197" s="103"/>
      <c r="L197" s="140"/>
      <c r="M197" s="140"/>
      <c r="N197" s="140"/>
      <c r="O197" s="103"/>
      <c r="P197" s="103"/>
      <c r="Q197" s="103"/>
      <c r="R197" s="103"/>
      <c r="S197" s="103"/>
      <c r="X197" s="143"/>
      <c r="Y197" s="143"/>
      <c r="Z197" s="143"/>
      <c r="AA197" s="143"/>
      <c r="AE197" s="143"/>
      <c r="AF197" s="143"/>
      <c r="AG197" s="143"/>
      <c r="AH197" s="143"/>
      <c r="AI197" s="143"/>
      <c r="AJ197" s="143"/>
    </row>
    <row r="198" spans="1:36" hidden="1">
      <c r="A198" s="130"/>
      <c r="B198" s="103"/>
      <c r="C198" s="103"/>
      <c r="D198" s="103"/>
      <c r="E198" s="144"/>
      <c r="F198" s="103"/>
      <c r="G198" s="145"/>
      <c r="H198" s="103"/>
      <c r="I198" s="103"/>
      <c r="J198" s="103"/>
      <c r="K198" s="103"/>
      <c r="L198" s="140"/>
      <c r="M198" s="140"/>
      <c r="N198" s="140"/>
      <c r="O198" s="103"/>
      <c r="P198" s="103"/>
      <c r="Q198" s="103"/>
      <c r="R198" s="103"/>
      <c r="S198" s="103"/>
      <c r="X198" s="143"/>
      <c r="Y198" s="143"/>
      <c r="Z198" s="143"/>
      <c r="AA198" s="143"/>
      <c r="AE198" s="143"/>
      <c r="AF198" s="143"/>
      <c r="AG198" s="143"/>
      <c r="AH198" s="143"/>
      <c r="AI198" s="143"/>
      <c r="AJ198" s="143"/>
    </row>
    <row r="199" spans="1:36" hidden="1">
      <c r="A199" s="130"/>
      <c r="B199" s="103"/>
      <c r="C199" s="103"/>
      <c r="D199" s="103"/>
      <c r="E199" s="144"/>
      <c r="F199" s="103"/>
      <c r="G199" s="145"/>
      <c r="H199" s="103"/>
      <c r="I199" s="103"/>
      <c r="J199" s="103"/>
      <c r="K199" s="103"/>
      <c r="L199" s="140"/>
      <c r="M199" s="140"/>
      <c r="N199" s="140"/>
      <c r="O199" s="103"/>
      <c r="P199" s="103"/>
      <c r="Q199" s="103"/>
      <c r="R199" s="103"/>
      <c r="S199" s="103"/>
      <c r="X199" s="143"/>
      <c r="Y199" s="143"/>
      <c r="Z199" s="143"/>
      <c r="AA199" s="143"/>
      <c r="AE199" s="143"/>
      <c r="AF199" s="143"/>
      <c r="AG199" s="143"/>
      <c r="AH199" s="143"/>
      <c r="AI199" s="143"/>
      <c r="AJ199" s="143"/>
    </row>
    <row r="200" spans="1:36" ht="39" customHeight="1">
      <c r="A200" s="274" t="s">
        <v>359</v>
      </c>
      <c r="B200" s="274"/>
      <c r="C200" s="274"/>
      <c r="D200" s="274"/>
      <c r="E200" s="274"/>
      <c r="F200" s="274"/>
      <c r="G200" s="274"/>
      <c r="H200" s="274" t="s">
        <v>383</v>
      </c>
      <c r="I200" s="274"/>
      <c r="J200" s="274"/>
      <c r="K200" s="274"/>
      <c r="L200" s="274"/>
      <c r="M200" s="274"/>
      <c r="N200" s="274"/>
      <c r="O200" s="274"/>
      <c r="P200" s="274"/>
      <c r="Q200" s="274"/>
      <c r="R200" s="274"/>
      <c r="S200" s="274"/>
      <c r="AG200" s="143"/>
      <c r="AH200" s="143"/>
      <c r="AI200" s="143"/>
      <c r="AJ200" s="143"/>
    </row>
    <row r="201" spans="1:36" ht="14.25">
      <c r="A201" s="274"/>
      <c r="B201" s="274"/>
      <c r="C201" s="274"/>
      <c r="D201" s="274"/>
      <c r="E201" s="274"/>
      <c r="F201" s="274"/>
      <c r="G201" s="274"/>
      <c r="H201" s="146"/>
      <c r="I201" s="147"/>
      <c r="J201" s="147"/>
      <c r="K201" s="148" t="s">
        <v>384</v>
      </c>
      <c r="L201" s="147">
        <f>IF(E12=3,6,9)</f>
        <v>6</v>
      </c>
      <c r="M201" s="307" t="s">
        <v>385</v>
      </c>
      <c r="N201" s="307"/>
      <c r="O201" s="149">
        <f>X7</f>
        <v>1</v>
      </c>
      <c r="P201" s="147"/>
      <c r="Q201" s="147"/>
      <c r="R201" s="121"/>
      <c r="S201" s="121"/>
      <c r="AG201" s="143"/>
      <c r="AH201" s="143"/>
      <c r="AI201" s="143"/>
      <c r="AJ201" s="143"/>
    </row>
    <row r="202" spans="1:36" ht="14.25" customHeight="1">
      <c r="A202" s="308" t="s">
        <v>363</v>
      </c>
      <c r="B202" s="301" t="s">
        <v>229</v>
      </c>
      <c r="C202" s="301" t="s">
        <v>230</v>
      </c>
      <c r="D202" s="309" t="s">
        <v>364</v>
      </c>
      <c r="E202" s="309" t="s">
        <v>365</v>
      </c>
      <c r="F202" s="309" t="s">
        <v>366</v>
      </c>
      <c r="G202" s="301" t="s">
        <v>367</v>
      </c>
      <c r="H202" s="302" t="s">
        <v>264</v>
      </c>
      <c r="I202" s="303" t="s">
        <v>386</v>
      </c>
      <c r="J202" s="301" t="s">
        <v>387</v>
      </c>
      <c r="K202" s="301" t="s">
        <v>140</v>
      </c>
      <c r="L202" s="126" t="s">
        <v>388</v>
      </c>
      <c r="M202" s="126" t="s">
        <v>378</v>
      </c>
      <c r="N202" s="291" t="s">
        <v>389</v>
      </c>
      <c r="O202" s="291" t="s">
        <v>390</v>
      </c>
      <c r="P202" s="128" t="s">
        <v>375</v>
      </c>
      <c r="Q202" s="128" t="s">
        <v>376</v>
      </c>
      <c r="R202" s="292" t="s">
        <v>377</v>
      </c>
      <c r="S202" s="126" t="s">
        <v>379</v>
      </c>
      <c r="AG202" s="143"/>
      <c r="AH202" s="143"/>
      <c r="AI202" s="143"/>
      <c r="AJ202" s="143"/>
    </row>
    <row r="203" spans="1:36" ht="14.25">
      <c r="A203" s="308"/>
      <c r="B203" s="301"/>
      <c r="C203" s="301"/>
      <c r="D203" s="301"/>
      <c r="E203" s="301"/>
      <c r="F203" s="301"/>
      <c r="G203" s="301"/>
      <c r="H203" s="302"/>
      <c r="I203" s="303"/>
      <c r="J203" s="301"/>
      <c r="K203" s="301"/>
      <c r="L203" s="126" t="s">
        <v>380</v>
      </c>
      <c r="M203" s="126" t="s">
        <v>382</v>
      </c>
      <c r="N203" s="291"/>
      <c r="O203" s="291"/>
      <c r="P203" s="126" t="s">
        <v>382</v>
      </c>
      <c r="Q203" s="126" t="s">
        <v>382</v>
      </c>
      <c r="R203" s="293"/>
      <c r="S203" s="126" t="s">
        <v>382</v>
      </c>
      <c r="AG203" s="143"/>
      <c r="AH203" s="143"/>
      <c r="AI203" s="143"/>
      <c r="AJ203" s="143"/>
    </row>
    <row r="204" spans="1:36">
      <c r="A204" s="150" t="str">
        <f>IF(A45="","",A45)</f>
        <v>Lớp 1</v>
      </c>
      <c r="B204" s="133" t="str">
        <f t="shared" ref="B204:G205" si="31">B45</f>
        <v>Lớp 1</v>
      </c>
      <c r="C204" s="133" t="str">
        <f t="shared" si="31"/>
        <v>San lấp</v>
      </c>
      <c r="D204" s="133" t="str">
        <f t="shared" si="31"/>
        <v>D</v>
      </c>
      <c r="E204" s="133">
        <f t="shared" si="31"/>
        <v>0</v>
      </c>
      <c r="F204" s="133">
        <f t="shared" si="31"/>
        <v>1.5</v>
      </c>
      <c r="G204" s="133">
        <f t="shared" si="31"/>
        <v>0</v>
      </c>
      <c r="H204" s="151">
        <f>VLOOKUP(B45,AA:AV,22,0)</f>
        <v>0.57499999999999996</v>
      </c>
      <c r="I204" s="103">
        <f t="shared" ref="I204:I205" si="32">IF($L$201=9,IF(H204&lt;=0.4,60,IF(AND(H204&gt;0.4,H204&lt;=0.75),100,180)),IF(H204&lt;=0.4,25,IF(AND(H204&gt;0.4,H204&lt;=0.75),60,100)))</f>
        <v>60</v>
      </c>
      <c r="J204" s="103">
        <f t="shared" ref="J204:J205" si="33">IF(H204&lt;=0.4,6,IF(AND(H204&gt;0.4,H204&lt;=0.75),8,15))*$O$201</f>
        <v>8</v>
      </c>
      <c r="K204" s="103">
        <f t="shared" ref="K204:K205" si="34">IF($L$201=9,IF(H204&lt;=0.4,0.8,IF(AND(H204&gt;0.4,H204&lt;=0.75),1,1.5)),IF(H204&lt;=0.4,0.3,IF(AND(H204&gt;0.4,H204&lt;=0.75),0.5,0.8)))</f>
        <v>0.5</v>
      </c>
      <c r="L204" s="137">
        <f t="shared" ref="L204:L205" si="35">MIN(K45,VLOOKUP(J204,$E$45:$K$71,7))</f>
        <v>27</v>
      </c>
      <c r="M204" s="135">
        <f>($X$8)*IF(D45="R",L204*I204,$L$201*H45)</f>
        <v>0</v>
      </c>
      <c r="N204" s="137">
        <f t="shared" ref="N204:N205" si="36">VLOOKUP(B45,B4.CHITIEUCOLY,15,0)</f>
        <v>0</v>
      </c>
      <c r="O204" s="139">
        <f t="shared" ref="O204:O205" si="37">IF(H45&lt;=40,1,IF(H45&gt;=200,0.32,-0.0000002*H45^3+0.0001*H45^2-0.0188*H45+1.613))</f>
        <v>1</v>
      </c>
      <c r="P204" s="135">
        <f t="shared" ref="P204:P205" si="38">IF(D45="D",O204*H45*F45*$F$18,"-")</f>
        <v>0</v>
      </c>
      <c r="Q204" s="135" t="str">
        <f t="shared" ref="Q204:Q205" si="39">IF(D45="R",K204*L204*TAN(N204*PI()/180)*$F$18*F45,"-")</f>
        <v>-</v>
      </c>
      <c r="R204" s="141">
        <f>IF(D45="R",Q204,P204)+0</f>
        <v>0</v>
      </c>
      <c r="S204" s="135">
        <f t="shared" ref="S204:S205" si="40">M204+R204</f>
        <v>0</v>
      </c>
      <c r="AI204" s="143"/>
      <c r="AJ204" s="143"/>
    </row>
    <row r="205" spans="1:36">
      <c r="A205" s="150" t="str">
        <f t="shared" ref="A205:A222" si="41">IF(A46="","",A46)</f>
        <v>Lớp 2</v>
      </c>
      <c r="B205" s="133" t="str">
        <f t="shared" si="31"/>
        <v>Lớp 2</v>
      </c>
      <c r="C205" s="133" t="str">
        <f t="shared" si="31"/>
        <v>Sét</v>
      </c>
      <c r="D205" s="133" t="str">
        <f t="shared" si="31"/>
        <v>D</v>
      </c>
      <c r="E205" s="133">
        <f t="shared" si="31"/>
        <v>1.5</v>
      </c>
      <c r="F205" s="133">
        <f t="shared" si="31"/>
        <v>3</v>
      </c>
      <c r="G205" s="133">
        <f t="shared" si="31"/>
        <v>4</v>
      </c>
      <c r="H205" s="151">
        <f>VLOOKUP(B46,AA:AV,22,0)</f>
        <v>0.57499999999999996</v>
      </c>
      <c r="I205" s="103">
        <f t="shared" si="32"/>
        <v>60</v>
      </c>
      <c r="J205" s="103">
        <f t="shared" si="33"/>
        <v>8</v>
      </c>
      <c r="K205" s="103">
        <f t="shared" si="34"/>
        <v>0.5</v>
      </c>
      <c r="L205" s="137">
        <f t="shared" si="35"/>
        <v>84</v>
      </c>
      <c r="M205" s="135">
        <f t="shared" ref="M205" si="42">($X$8)*IF(D46="R",L205*I205,$L$201*H46)</f>
        <v>117.8097245096172</v>
      </c>
      <c r="N205" s="137">
        <f t="shared" si="36"/>
        <v>9.56</v>
      </c>
      <c r="O205" s="139">
        <f t="shared" si="37"/>
        <v>1</v>
      </c>
      <c r="P205" s="135">
        <f t="shared" si="38"/>
        <v>235.61944901923425</v>
      </c>
      <c r="Q205" s="135" t="str">
        <f t="shared" si="39"/>
        <v>-</v>
      </c>
      <c r="R205" s="135">
        <f t="shared" ref="R205" si="43">IF(D46="R",Q205,P205)+R204</f>
        <v>235.61944901923425</v>
      </c>
      <c r="S205" s="135">
        <f t="shared" si="40"/>
        <v>353.42917352885144</v>
      </c>
      <c r="AI205" s="143"/>
      <c r="AJ205" s="143"/>
    </row>
    <row r="206" spans="1:36">
      <c r="A206" s="150" t="str">
        <f t="shared" si="41"/>
        <v/>
      </c>
      <c r="B206" s="133" t="str">
        <f t="shared" ref="B206:G206" si="44">B47</f>
        <v>Lớp 2</v>
      </c>
      <c r="C206" s="133" t="str">
        <f t="shared" si="44"/>
        <v>Sét</v>
      </c>
      <c r="D206" s="133" t="str">
        <f t="shared" si="44"/>
        <v>D</v>
      </c>
      <c r="E206" s="133">
        <f t="shared" si="44"/>
        <v>4.5</v>
      </c>
      <c r="F206" s="133">
        <f t="shared" si="44"/>
        <v>2.5</v>
      </c>
      <c r="G206" s="133">
        <f t="shared" si="44"/>
        <v>3</v>
      </c>
      <c r="H206" s="151">
        <f t="shared" ref="H206:H222" si="45">VLOOKUP(B47,AA:AV,22,0)</f>
        <v>0.57499999999999996</v>
      </c>
      <c r="I206" s="103">
        <f t="shared" ref="I206:I222" si="46">IF($L$201=9,IF(H206&lt;=0.4,60,IF(AND(H206&gt;0.4,H206&lt;=0.75),100,180)),IF(H206&lt;=0.4,25,IF(AND(H206&gt;0.4,H206&lt;=0.75),60,100)))</f>
        <v>60</v>
      </c>
      <c r="J206" s="103">
        <f t="shared" ref="J206:J222" si="47">IF(H206&lt;=0.4,6,IF(AND(H206&gt;0.4,H206&lt;=0.75),8,15))*$O$201</f>
        <v>8</v>
      </c>
      <c r="K206" s="103">
        <f t="shared" ref="K206:K222" si="48">IF($L$201=9,IF(H206&lt;=0.4,0.8,IF(AND(H206&gt;0.4,H206&lt;=0.75),1,1.5)),IF(H206&lt;=0.4,0.3,IF(AND(H206&gt;0.4,H206&lt;=0.75),0.5,0.8)))</f>
        <v>0.5</v>
      </c>
      <c r="L206" s="137">
        <f t="shared" ref="L206:L222" si="49">MIN(K47,VLOOKUP(J206,$E$45:$K$71,7))</f>
        <v>106.5</v>
      </c>
      <c r="M206" s="135">
        <f t="shared" ref="M206:M222" si="50">($X$8)*IF(D47="R",L206*I206,$L$201*H47)</f>
        <v>88.357293382212887</v>
      </c>
      <c r="N206" s="137">
        <f t="shared" ref="N206:N222" si="51">VLOOKUP(B47,B4.CHITIEUCOLY,15,0)</f>
        <v>9.56</v>
      </c>
      <c r="O206" s="139">
        <f t="shared" ref="O206:O222" si="52">IF(H47&lt;=40,1,IF(H47&gt;=200,0.32,-0.0000002*H47^3+0.0001*H47^2-0.0188*H47+1.613))</f>
        <v>1</v>
      </c>
      <c r="P206" s="135">
        <f t="shared" ref="P206:P222" si="53">IF(D47="D",O206*H47*F47*$F$18,"-")</f>
        <v>147.26215563702141</v>
      </c>
      <c r="Q206" s="135" t="str">
        <f t="shared" ref="Q206:Q222" si="54">IF(D47="R",K206*L206*TAN(N206*PI()/180)*$F$18*F47,"-")</f>
        <v>-</v>
      </c>
      <c r="R206" s="135">
        <f t="shared" ref="R206:R222" si="55">IF(D47="R",Q206,P206)+R205</f>
        <v>382.88160465625566</v>
      </c>
      <c r="S206" s="135">
        <f t="shared" ref="S206:S222" si="56">M206+R206</f>
        <v>471.23889803846856</v>
      </c>
      <c r="AI206" s="143"/>
      <c r="AJ206" s="143"/>
    </row>
    <row r="207" spans="1:36">
      <c r="A207" s="150" t="str">
        <f t="shared" si="41"/>
        <v>Lớp 3</v>
      </c>
      <c r="B207" s="133" t="str">
        <f t="shared" ref="B207:G207" si="57">B48</f>
        <v>Lớp 3</v>
      </c>
      <c r="C207" s="133" t="str">
        <f t="shared" si="57"/>
        <v>Sét</v>
      </c>
      <c r="D207" s="133" t="str">
        <f t="shared" si="57"/>
        <v>D</v>
      </c>
      <c r="E207" s="133">
        <f t="shared" si="57"/>
        <v>7</v>
      </c>
      <c r="F207" s="133">
        <f t="shared" si="57"/>
        <v>3</v>
      </c>
      <c r="G207" s="133">
        <f t="shared" si="57"/>
        <v>2</v>
      </c>
      <c r="H207" s="151">
        <f t="shared" si="45"/>
        <v>0.57499999999999996</v>
      </c>
      <c r="I207" s="103">
        <f t="shared" si="46"/>
        <v>60</v>
      </c>
      <c r="J207" s="103">
        <f t="shared" si="47"/>
        <v>8</v>
      </c>
      <c r="K207" s="103">
        <f t="shared" si="48"/>
        <v>0.5</v>
      </c>
      <c r="L207" s="137">
        <f t="shared" si="49"/>
        <v>134.4</v>
      </c>
      <c r="M207" s="135">
        <f t="shared" si="50"/>
        <v>58.904862254808599</v>
      </c>
      <c r="N207" s="137">
        <f t="shared" si="51"/>
        <v>17.170000000000002</v>
      </c>
      <c r="O207" s="139">
        <f t="shared" si="52"/>
        <v>1</v>
      </c>
      <c r="P207" s="135">
        <f t="shared" si="53"/>
        <v>117.80972450961713</v>
      </c>
      <c r="Q207" s="135" t="str">
        <f t="shared" si="54"/>
        <v>-</v>
      </c>
      <c r="R207" s="135">
        <f t="shared" si="55"/>
        <v>500.69132916587279</v>
      </c>
      <c r="S207" s="135">
        <f t="shared" si="56"/>
        <v>559.59619142068141</v>
      </c>
      <c r="V207" s="90"/>
      <c r="AI207" s="143"/>
      <c r="AJ207" s="143"/>
    </row>
    <row r="208" spans="1:36">
      <c r="A208" s="150" t="str">
        <f t="shared" si="41"/>
        <v/>
      </c>
      <c r="B208" s="133" t="str">
        <f t="shared" ref="B208:G208" si="58">B49</f>
        <v>Lớp 3</v>
      </c>
      <c r="C208" s="133" t="str">
        <f t="shared" si="58"/>
        <v>Sét</v>
      </c>
      <c r="D208" s="133" t="str">
        <f t="shared" si="58"/>
        <v>D</v>
      </c>
      <c r="E208" s="133">
        <f t="shared" si="58"/>
        <v>10</v>
      </c>
      <c r="F208" s="133">
        <f t="shared" si="58"/>
        <v>0.5</v>
      </c>
      <c r="G208" s="133">
        <f t="shared" si="58"/>
        <v>7.333333333333333</v>
      </c>
      <c r="H208" s="151">
        <f t="shared" si="45"/>
        <v>0.57499999999999996</v>
      </c>
      <c r="I208" s="103">
        <f t="shared" si="46"/>
        <v>60</v>
      </c>
      <c r="J208" s="103">
        <f t="shared" si="47"/>
        <v>8</v>
      </c>
      <c r="K208" s="103">
        <f t="shared" si="48"/>
        <v>0.5</v>
      </c>
      <c r="L208" s="137">
        <f t="shared" si="49"/>
        <v>134.4</v>
      </c>
      <c r="M208" s="135">
        <f t="shared" si="50"/>
        <v>215.9844949342982</v>
      </c>
      <c r="N208" s="137">
        <f t="shared" si="51"/>
        <v>17.170000000000002</v>
      </c>
      <c r="O208" s="139">
        <f t="shared" si="52"/>
        <v>0.94214641203703708</v>
      </c>
      <c r="P208" s="135">
        <f t="shared" si="53"/>
        <v>67.829672319326832</v>
      </c>
      <c r="Q208" s="135" t="str">
        <f t="shared" si="54"/>
        <v>-</v>
      </c>
      <c r="R208" s="135">
        <f t="shared" si="55"/>
        <v>568.52100148519958</v>
      </c>
      <c r="S208" s="135">
        <f t="shared" si="56"/>
        <v>784.50549641949783</v>
      </c>
      <c r="V208" s="90"/>
      <c r="AI208" s="143"/>
      <c r="AJ208" s="143"/>
    </row>
    <row r="209" spans="1:36">
      <c r="A209" s="150" t="str">
        <f t="shared" si="41"/>
        <v>Lớp 4</v>
      </c>
      <c r="B209" s="133" t="str">
        <f t="shared" ref="B209:G209" si="59">B50</f>
        <v>Lớp 4</v>
      </c>
      <c r="C209" s="133" t="str">
        <f t="shared" si="59"/>
        <v>Sét</v>
      </c>
      <c r="D209" s="133" t="str">
        <f t="shared" si="59"/>
        <v>D</v>
      </c>
      <c r="E209" s="133">
        <f t="shared" si="59"/>
        <v>10.5</v>
      </c>
      <c r="F209" s="133">
        <f t="shared" si="59"/>
        <v>1.7</v>
      </c>
      <c r="G209" s="133">
        <f t="shared" si="59"/>
        <v>8</v>
      </c>
      <c r="H209" s="151">
        <f t="shared" si="45"/>
        <v>0.57499999999999996</v>
      </c>
      <c r="I209" s="103">
        <f t="shared" si="46"/>
        <v>60</v>
      </c>
      <c r="J209" s="103">
        <f t="shared" si="47"/>
        <v>8</v>
      </c>
      <c r="K209" s="103">
        <f t="shared" si="48"/>
        <v>0.5</v>
      </c>
      <c r="L209" s="137">
        <f t="shared" si="49"/>
        <v>134.4</v>
      </c>
      <c r="M209" s="135">
        <f t="shared" si="50"/>
        <v>235.61944901923439</v>
      </c>
      <c r="N209" s="137">
        <f t="shared" si="51"/>
        <v>9.35</v>
      </c>
      <c r="O209" s="139">
        <f t="shared" si="52"/>
        <v>0.89799999999999991</v>
      </c>
      <c r="P209" s="135">
        <f t="shared" si="53"/>
        <v>239.79776724850868</v>
      </c>
      <c r="Q209" s="135" t="str">
        <f t="shared" si="54"/>
        <v>-</v>
      </c>
      <c r="R209" s="135">
        <f t="shared" si="55"/>
        <v>808.31876873370823</v>
      </c>
      <c r="S209" s="135">
        <f t="shared" si="56"/>
        <v>1043.9382177529426</v>
      </c>
      <c r="V209" s="90"/>
      <c r="AI209" s="143"/>
      <c r="AJ209" s="143"/>
    </row>
    <row r="210" spans="1:36">
      <c r="A210" s="150" t="str">
        <f t="shared" si="41"/>
        <v>Lớp 5</v>
      </c>
      <c r="B210" s="133" t="str">
        <f t="shared" ref="B210:G210" si="60">B51</f>
        <v>Lớp 5</v>
      </c>
      <c r="C210" s="133" t="str">
        <f t="shared" si="60"/>
        <v>Cát</v>
      </c>
      <c r="D210" s="133" t="str">
        <f t="shared" si="60"/>
        <v>R</v>
      </c>
      <c r="E210" s="133">
        <f t="shared" si="60"/>
        <v>12.2</v>
      </c>
      <c r="F210" s="133">
        <f t="shared" si="60"/>
        <v>3</v>
      </c>
      <c r="G210" s="133">
        <f t="shared" si="60"/>
        <v>12</v>
      </c>
      <c r="H210" s="151">
        <f t="shared" si="45"/>
        <v>0.57499999999999996</v>
      </c>
      <c r="I210" s="103">
        <f t="shared" si="46"/>
        <v>60</v>
      </c>
      <c r="J210" s="103">
        <f t="shared" si="47"/>
        <v>8</v>
      </c>
      <c r="K210" s="103">
        <f t="shared" si="48"/>
        <v>0.5</v>
      </c>
      <c r="L210" s="137">
        <f t="shared" si="49"/>
        <v>134.4</v>
      </c>
      <c r="M210" s="135">
        <f t="shared" si="50"/>
        <v>6333.4507896370205</v>
      </c>
      <c r="N210" s="137">
        <f t="shared" si="51"/>
        <v>9.2200000000000006</v>
      </c>
      <c r="O210" s="139">
        <f t="shared" si="52"/>
        <v>0.68112499999999987</v>
      </c>
      <c r="P210" s="135" t="str">
        <f t="shared" si="53"/>
        <v>-</v>
      </c>
      <c r="Q210" s="135">
        <f t="shared" si="54"/>
        <v>102.80641063233354</v>
      </c>
      <c r="R210" s="135">
        <f t="shared" si="55"/>
        <v>911.12517936604172</v>
      </c>
      <c r="S210" s="135">
        <f t="shared" si="56"/>
        <v>7244.5759690030627</v>
      </c>
      <c r="V210" s="90"/>
      <c r="AI210" s="143"/>
      <c r="AJ210" s="143"/>
    </row>
    <row r="211" spans="1:36">
      <c r="A211" s="150" t="str">
        <f t="shared" si="41"/>
        <v/>
      </c>
      <c r="B211" s="133" t="str">
        <f t="shared" ref="B211:G211" si="61">B52</f>
        <v>Lớp 5</v>
      </c>
      <c r="C211" s="133" t="str">
        <f t="shared" si="61"/>
        <v>Cát</v>
      </c>
      <c r="D211" s="133" t="str">
        <f t="shared" si="61"/>
        <v>R</v>
      </c>
      <c r="E211" s="133">
        <f t="shared" si="61"/>
        <v>15.2</v>
      </c>
      <c r="F211" s="133">
        <f t="shared" si="61"/>
        <v>0.30000000000000099</v>
      </c>
      <c r="G211" s="133">
        <f t="shared" si="61"/>
        <v>13</v>
      </c>
      <c r="H211" s="151">
        <f t="shared" si="45"/>
        <v>0.57499999999999996</v>
      </c>
      <c r="I211" s="103">
        <f t="shared" si="46"/>
        <v>60</v>
      </c>
      <c r="J211" s="103">
        <f t="shared" si="47"/>
        <v>8</v>
      </c>
      <c r="K211" s="103">
        <f t="shared" si="48"/>
        <v>0.5</v>
      </c>
      <c r="L211" s="137">
        <f t="shared" si="49"/>
        <v>134.4</v>
      </c>
      <c r="M211" s="135">
        <f t="shared" si="50"/>
        <v>6333.4507896370205</v>
      </c>
      <c r="N211" s="137">
        <f t="shared" si="51"/>
        <v>9.2200000000000006</v>
      </c>
      <c r="O211" s="139">
        <f t="shared" si="52"/>
        <v>0.63838085937499989</v>
      </c>
      <c r="P211" s="135" t="str">
        <f t="shared" si="53"/>
        <v>-</v>
      </c>
      <c r="Q211" s="135">
        <f t="shared" si="54"/>
        <v>10.280641063233388</v>
      </c>
      <c r="R211" s="135">
        <f t="shared" si="55"/>
        <v>921.40582042927508</v>
      </c>
      <c r="S211" s="135">
        <f t="shared" si="56"/>
        <v>7254.8566100662956</v>
      </c>
      <c r="V211" s="90"/>
      <c r="AI211" s="143"/>
      <c r="AJ211" s="143"/>
    </row>
    <row r="212" spans="1:36">
      <c r="A212" s="150" t="str">
        <f t="shared" si="41"/>
        <v/>
      </c>
      <c r="B212" s="133" t="str">
        <f t="shared" ref="B212:G212" si="62">B53</f>
        <v>Lớp 5</v>
      </c>
      <c r="C212" s="133" t="str">
        <f t="shared" si="62"/>
        <v>Cát</v>
      </c>
      <c r="D212" s="133" t="str">
        <f t="shared" si="62"/>
        <v>R</v>
      </c>
      <c r="E212" s="133">
        <f t="shared" si="62"/>
        <v>15.5</v>
      </c>
      <c r="F212" s="133">
        <f t="shared" si="62"/>
        <v>3</v>
      </c>
      <c r="G212" s="133">
        <f t="shared" si="62"/>
        <v>13</v>
      </c>
      <c r="H212" s="151">
        <f t="shared" si="45"/>
        <v>0.57499999999999996</v>
      </c>
      <c r="I212" s="103">
        <f t="shared" si="46"/>
        <v>60</v>
      </c>
      <c r="J212" s="103">
        <f t="shared" si="47"/>
        <v>8</v>
      </c>
      <c r="K212" s="103">
        <f t="shared" si="48"/>
        <v>0.5</v>
      </c>
      <c r="L212" s="137">
        <f t="shared" si="49"/>
        <v>134.4</v>
      </c>
      <c r="M212" s="135">
        <f t="shared" si="50"/>
        <v>6333.4507896370205</v>
      </c>
      <c r="N212" s="137">
        <f t="shared" si="51"/>
        <v>9.2200000000000006</v>
      </c>
      <c r="O212" s="139">
        <f t="shared" si="52"/>
        <v>0.63838085937499989</v>
      </c>
      <c r="P212" s="135" t="str">
        <f t="shared" si="53"/>
        <v>-</v>
      </c>
      <c r="Q212" s="135">
        <f t="shared" si="54"/>
        <v>102.80641063233354</v>
      </c>
      <c r="R212" s="135">
        <f t="shared" si="55"/>
        <v>1024.2122310616087</v>
      </c>
      <c r="S212" s="135">
        <f t="shared" si="56"/>
        <v>7357.6630206986292</v>
      </c>
      <c r="V212" s="90"/>
      <c r="AI212" s="143"/>
      <c r="AJ212" s="143"/>
    </row>
    <row r="213" spans="1:36">
      <c r="A213" s="150" t="str">
        <f t="shared" si="41"/>
        <v/>
      </c>
      <c r="B213" s="133" t="str">
        <f t="shared" ref="B213:G213" si="63">B54</f>
        <v>Lớp 5</v>
      </c>
      <c r="C213" s="133" t="str">
        <f t="shared" si="63"/>
        <v>Cát</v>
      </c>
      <c r="D213" s="133" t="str">
        <f t="shared" si="63"/>
        <v>R</v>
      </c>
      <c r="E213" s="133">
        <f t="shared" si="63"/>
        <v>18.5</v>
      </c>
      <c r="F213" s="133">
        <f t="shared" si="63"/>
        <v>3</v>
      </c>
      <c r="G213" s="133">
        <f t="shared" si="63"/>
        <v>13.15</v>
      </c>
      <c r="H213" s="151">
        <f t="shared" si="45"/>
        <v>0.57499999999999996</v>
      </c>
      <c r="I213" s="103">
        <f t="shared" si="46"/>
        <v>60</v>
      </c>
      <c r="J213" s="103">
        <f t="shared" si="47"/>
        <v>8</v>
      </c>
      <c r="K213" s="103">
        <f t="shared" si="48"/>
        <v>0.5</v>
      </c>
      <c r="L213" s="137">
        <f t="shared" si="49"/>
        <v>134.4</v>
      </c>
      <c r="M213" s="135">
        <f t="shared" si="50"/>
        <v>6333.4507896370205</v>
      </c>
      <c r="N213" s="137">
        <f t="shared" si="51"/>
        <v>9.2200000000000006</v>
      </c>
      <c r="O213" s="139">
        <f t="shared" si="52"/>
        <v>0.63232173461914054</v>
      </c>
      <c r="P213" s="135" t="str">
        <f t="shared" si="53"/>
        <v>-</v>
      </c>
      <c r="Q213" s="135">
        <f t="shared" si="54"/>
        <v>102.80641063233354</v>
      </c>
      <c r="R213" s="135">
        <f t="shared" si="55"/>
        <v>1127.0186416939423</v>
      </c>
      <c r="S213" s="135">
        <f t="shared" si="56"/>
        <v>7460.4694313309628</v>
      </c>
      <c r="V213" s="90"/>
      <c r="AI213" s="143"/>
      <c r="AJ213" s="143"/>
    </row>
    <row r="214" spans="1:36">
      <c r="A214" s="150" t="str">
        <f t="shared" si="41"/>
        <v/>
      </c>
      <c r="B214" s="133" t="str">
        <f t="shared" ref="B214:G214" si="64">B55</f>
        <v>Lớp 5</v>
      </c>
      <c r="C214" s="133" t="str">
        <f t="shared" si="64"/>
        <v>Cát</v>
      </c>
      <c r="D214" s="133" t="str">
        <f t="shared" si="64"/>
        <v>R</v>
      </c>
      <c r="E214" s="133">
        <f t="shared" si="64"/>
        <v>21.5</v>
      </c>
      <c r="F214" s="133">
        <f t="shared" si="64"/>
        <v>3</v>
      </c>
      <c r="G214" s="133">
        <f t="shared" si="64"/>
        <v>14</v>
      </c>
      <c r="H214" s="151">
        <f t="shared" si="45"/>
        <v>0.57499999999999996</v>
      </c>
      <c r="I214" s="103">
        <f t="shared" si="46"/>
        <v>60</v>
      </c>
      <c r="J214" s="103">
        <f t="shared" si="47"/>
        <v>8</v>
      </c>
      <c r="K214" s="103">
        <f t="shared" si="48"/>
        <v>0.5</v>
      </c>
      <c r="L214" s="137">
        <f t="shared" si="49"/>
        <v>134.4</v>
      </c>
      <c r="M214" s="135">
        <f t="shared" si="50"/>
        <v>6333.4507896370205</v>
      </c>
      <c r="N214" s="137">
        <f t="shared" si="51"/>
        <v>9.2200000000000006</v>
      </c>
      <c r="O214" s="139">
        <f t="shared" si="52"/>
        <v>0.59964062499999993</v>
      </c>
      <c r="P214" s="135" t="str">
        <f t="shared" si="53"/>
        <v>-</v>
      </c>
      <c r="Q214" s="135">
        <f t="shared" si="54"/>
        <v>102.80641063233354</v>
      </c>
      <c r="R214" s="135">
        <f t="shared" si="55"/>
        <v>1229.8250523262759</v>
      </c>
      <c r="S214" s="135">
        <f t="shared" si="56"/>
        <v>7563.2758419632964</v>
      </c>
      <c r="V214" s="90"/>
    </row>
    <row r="215" spans="1:36">
      <c r="A215" s="150" t="str">
        <f t="shared" si="41"/>
        <v/>
      </c>
      <c r="B215" s="133" t="str">
        <f t="shared" ref="B215:G215" si="65">B56</f>
        <v>Lớp 5</v>
      </c>
      <c r="C215" s="133" t="str">
        <f t="shared" si="65"/>
        <v>Cát</v>
      </c>
      <c r="D215" s="133" t="str">
        <f t="shared" si="65"/>
        <v>R</v>
      </c>
      <c r="E215" s="133">
        <f t="shared" si="65"/>
        <v>24.5</v>
      </c>
      <c r="F215" s="133">
        <f t="shared" si="65"/>
        <v>2.5</v>
      </c>
      <c r="G215" s="133">
        <f t="shared" si="65"/>
        <v>15</v>
      </c>
      <c r="H215" s="151">
        <f t="shared" si="45"/>
        <v>0.57499999999999996</v>
      </c>
      <c r="I215" s="103">
        <f t="shared" si="46"/>
        <v>60</v>
      </c>
      <c r="J215" s="103">
        <f t="shared" si="47"/>
        <v>8</v>
      </c>
      <c r="K215" s="103">
        <f t="shared" si="48"/>
        <v>0.5</v>
      </c>
      <c r="L215" s="137">
        <f t="shared" si="49"/>
        <v>134.4</v>
      </c>
      <c r="M215" s="135">
        <f t="shared" si="50"/>
        <v>6333.4507896370205</v>
      </c>
      <c r="N215" s="137">
        <f t="shared" si="51"/>
        <v>9.2200000000000006</v>
      </c>
      <c r="O215" s="139">
        <f t="shared" si="52"/>
        <v>0.56461132812499981</v>
      </c>
      <c r="P215" s="135" t="str">
        <f t="shared" si="53"/>
        <v>-</v>
      </c>
      <c r="Q215" s="135">
        <f t="shared" si="54"/>
        <v>85.672008860277941</v>
      </c>
      <c r="R215" s="135">
        <f t="shared" si="55"/>
        <v>1315.4970611865538</v>
      </c>
      <c r="S215" s="135">
        <f t="shared" si="56"/>
        <v>7648.9478508235743</v>
      </c>
      <c r="V215" s="90"/>
    </row>
    <row r="216" spans="1:36">
      <c r="A216" s="150" t="str">
        <f t="shared" si="41"/>
        <v>Lớp 6</v>
      </c>
      <c r="B216" s="133" t="str">
        <f t="shared" ref="B216:G216" si="66">B57</f>
        <v>Lớp 6</v>
      </c>
      <c r="C216" s="133" t="str">
        <f t="shared" si="66"/>
        <v>Cát</v>
      </c>
      <c r="D216" s="133" t="str">
        <f t="shared" si="66"/>
        <v>R</v>
      </c>
      <c r="E216" s="133">
        <f t="shared" si="66"/>
        <v>27</v>
      </c>
      <c r="F216" s="133">
        <f t="shared" si="66"/>
        <v>3</v>
      </c>
      <c r="G216" s="133">
        <f t="shared" si="66"/>
        <v>17</v>
      </c>
      <c r="H216" s="151">
        <f t="shared" si="45"/>
        <v>0.57499999999999996</v>
      </c>
      <c r="I216" s="103">
        <f t="shared" si="46"/>
        <v>60</v>
      </c>
      <c r="J216" s="103">
        <f t="shared" si="47"/>
        <v>8</v>
      </c>
      <c r="K216" s="103">
        <f t="shared" si="48"/>
        <v>0.5</v>
      </c>
      <c r="L216" s="137">
        <f t="shared" si="49"/>
        <v>134.4</v>
      </c>
      <c r="M216" s="135">
        <f t="shared" si="50"/>
        <v>6333.4507896370205</v>
      </c>
      <c r="N216" s="137">
        <f t="shared" si="51"/>
        <v>15.5</v>
      </c>
      <c r="O216" s="139">
        <f t="shared" si="52"/>
        <v>0.50451367187499985</v>
      </c>
      <c r="P216" s="135" t="str">
        <f t="shared" si="53"/>
        <v>-</v>
      </c>
      <c r="Q216" s="135">
        <f t="shared" si="54"/>
        <v>175.64213525615094</v>
      </c>
      <c r="R216" s="135">
        <f t="shared" si="55"/>
        <v>1491.1391964427048</v>
      </c>
      <c r="S216" s="135">
        <f t="shared" si="56"/>
        <v>7824.5899860797253</v>
      </c>
      <c r="V216" s="90"/>
    </row>
    <row r="217" spans="1:36">
      <c r="A217" s="150" t="str">
        <f t="shared" si="41"/>
        <v/>
      </c>
      <c r="B217" s="133" t="str">
        <f t="shared" ref="B217:G217" si="67">B58</f>
        <v>Lớp 6</v>
      </c>
      <c r="C217" s="133" t="str">
        <f t="shared" si="67"/>
        <v>Cát</v>
      </c>
      <c r="D217" s="133" t="str">
        <f t="shared" si="67"/>
        <v>R</v>
      </c>
      <c r="E217" s="133">
        <f t="shared" si="67"/>
        <v>30</v>
      </c>
      <c r="F217" s="133">
        <f t="shared" si="67"/>
        <v>3</v>
      </c>
      <c r="G217" s="133">
        <f t="shared" si="67"/>
        <v>22.5</v>
      </c>
      <c r="H217" s="151">
        <f t="shared" si="45"/>
        <v>0.57499999999999996</v>
      </c>
      <c r="I217" s="103">
        <f t="shared" si="46"/>
        <v>60</v>
      </c>
      <c r="J217" s="103">
        <f t="shared" si="47"/>
        <v>8</v>
      </c>
      <c r="K217" s="103">
        <f t="shared" si="48"/>
        <v>0.5</v>
      </c>
      <c r="L217" s="137">
        <f t="shared" si="49"/>
        <v>134.4</v>
      </c>
      <c r="M217" s="135">
        <f t="shared" si="50"/>
        <v>6333.4507896370205</v>
      </c>
      <c r="N217" s="137">
        <f t="shared" si="51"/>
        <v>15.5</v>
      </c>
      <c r="O217" s="139">
        <f t="shared" si="52"/>
        <v>0.39060620117187472</v>
      </c>
      <c r="P217" s="135" t="str">
        <f t="shared" si="53"/>
        <v>-</v>
      </c>
      <c r="Q217" s="135">
        <f t="shared" si="54"/>
        <v>175.64213525615094</v>
      </c>
      <c r="R217" s="135">
        <f t="shared" si="55"/>
        <v>1666.7813316988559</v>
      </c>
      <c r="S217" s="135">
        <f t="shared" si="56"/>
        <v>8000.2321213358764</v>
      </c>
      <c r="V217" s="90"/>
    </row>
    <row r="218" spans="1:36">
      <c r="A218" s="150" t="str">
        <f t="shared" si="41"/>
        <v/>
      </c>
      <c r="B218" s="133" t="str">
        <f t="shared" ref="B218:G218" si="68">B59</f>
        <v>Lớp 6</v>
      </c>
      <c r="C218" s="133" t="str">
        <f t="shared" si="68"/>
        <v>Cát</v>
      </c>
      <c r="D218" s="133" t="str">
        <f t="shared" si="68"/>
        <v>R</v>
      </c>
      <c r="E218" s="133">
        <f t="shared" si="68"/>
        <v>33</v>
      </c>
      <c r="F218" s="133">
        <f t="shared" si="68"/>
        <v>3</v>
      </c>
      <c r="G218" s="133">
        <f t="shared" si="68"/>
        <v>20</v>
      </c>
      <c r="H218" s="151">
        <f t="shared" si="45"/>
        <v>0.57499999999999996</v>
      </c>
      <c r="I218" s="103">
        <f t="shared" si="46"/>
        <v>60</v>
      </c>
      <c r="J218" s="103">
        <f t="shared" si="47"/>
        <v>8</v>
      </c>
      <c r="K218" s="103">
        <f t="shared" si="48"/>
        <v>0.5</v>
      </c>
      <c r="L218" s="137">
        <f t="shared" si="49"/>
        <v>134.4</v>
      </c>
      <c r="M218" s="135">
        <f t="shared" si="50"/>
        <v>6333.4507896370205</v>
      </c>
      <c r="N218" s="137">
        <f t="shared" si="51"/>
        <v>15.5</v>
      </c>
      <c r="O218" s="139">
        <f t="shared" si="52"/>
        <v>0.4348749999999999</v>
      </c>
      <c r="P218" s="135" t="str">
        <f t="shared" si="53"/>
        <v>-</v>
      </c>
      <c r="Q218" s="135">
        <f t="shared" si="54"/>
        <v>175.64213525615094</v>
      </c>
      <c r="R218" s="135">
        <f t="shared" si="55"/>
        <v>1842.4234669550069</v>
      </c>
      <c r="S218" s="135">
        <f t="shared" si="56"/>
        <v>8175.8742565920275</v>
      </c>
      <c r="V218" s="90"/>
    </row>
    <row r="219" spans="1:36">
      <c r="A219" s="150" t="str">
        <f t="shared" si="41"/>
        <v/>
      </c>
      <c r="B219" s="133" t="str">
        <f t="shared" ref="B219:G219" si="69">B60</f>
        <v>Lớp 6</v>
      </c>
      <c r="C219" s="133" t="str">
        <f t="shared" si="69"/>
        <v>Cát</v>
      </c>
      <c r="D219" s="133" t="str">
        <f t="shared" si="69"/>
        <v>R</v>
      </c>
      <c r="E219" s="133">
        <f t="shared" si="69"/>
        <v>36</v>
      </c>
      <c r="F219" s="133">
        <f t="shared" si="69"/>
        <v>2.2000000000000002</v>
      </c>
      <c r="G219" s="133">
        <f t="shared" si="69"/>
        <v>28.5</v>
      </c>
      <c r="H219" s="151">
        <f t="shared" si="45"/>
        <v>0.57499999999999996</v>
      </c>
      <c r="I219" s="103">
        <f t="shared" si="46"/>
        <v>60</v>
      </c>
      <c r="J219" s="103">
        <f t="shared" si="47"/>
        <v>8</v>
      </c>
      <c r="K219" s="103">
        <f t="shared" si="48"/>
        <v>0.5</v>
      </c>
      <c r="L219" s="137">
        <f t="shared" si="49"/>
        <v>134.4</v>
      </c>
      <c r="M219" s="135">
        <f t="shared" si="50"/>
        <v>6333.4507896370205</v>
      </c>
      <c r="N219" s="137">
        <f t="shared" si="51"/>
        <v>15.5</v>
      </c>
      <c r="O219" s="139">
        <f t="shared" si="52"/>
        <v>0.30677319335937447</v>
      </c>
      <c r="P219" s="135" t="str">
        <f t="shared" si="53"/>
        <v>-</v>
      </c>
      <c r="Q219" s="135">
        <f t="shared" si="54"/>
        <v>128.80423252117737</v>
      </c>
      <c r="R219" s="135">
        <f t="shared" si="55"/>
        <v>1971.2276994761842</v>
      </c>
      <c r="S219" s="135">
        <f t="shared" si="56"/>
        <v>8304.6784891132047</v>
      </c>
      <c r="V219" s="90"/>
    </row>
    <row r="220" spans="1:36">
      <c r="A220" s="150" t="str">
        <f t="shared" si="41"/>
        <v>Lớp 7</v>
      </c>
      <c r="B220" s="133" t="str">
        <f t="shared" ref="B220:G220" si="70">B61</f>
        <v>Lớp 7</v>
      </c>
      <c r="C220" s="133" t="str">
        <f t="shared" si="70"/>
        <v>Cuội Sỏi</v>
      </c>
      <c r="D220" s="133" t="str">
        <f t="shared" si="70"/>
        <v>R</v>
      </c>
      <c r="E220" s="133">
        <f t="shared" si="70"/>
        <v>38.200000000000003</v>
      </c>
      <c r="F220" s="133">
        <f t="shared" si="70"/>
        <v>3</v>
      </c>
      <c r="G220" s="133">
        <f t="shared" si="70"/>
        <v>24</v>
      </c>
      <c r="H220" s="151">
        <f t="shared" si="45"/>
        <v>0.82499999999999996</v>
      </c>
      <c r="I220" s="103">
        <f t="shared" si="46"/>
        <v>100</v>
      </c>
      <c r="J220" s="103">
        <f t="shared" si="47"/>
        <v>15</v>
      </c>
      <c r="K220" s="103">
        <f t="shared" si="48"/>
        <v>0.8</v>
      </c>
      <c r="L220" s="137">
        <f t="shared" si="49"/>
        <v>178.75</v>
      </c>
      <c r="M220" s="135">
        <f t="shared" si="50"/>
        <v>14038.992170729382</v>
      </c>
      <c r="N220" s="137">
        <f t="shared" si="51"/>
        <v>25.3</v>
      </c>
      <c r="O220" s="139">
        <f t="shared" si="52"/>
        <v>0.36799999999999988</v>
      </c>
      <c r="P220" s="135" t="str">
        <f t="shared" si="53"/>
        <v>-</v>
      </c>
      <c r="Q220" s="135">
        <f t="shared" si="54"/>
        <v>637.07531490634665</v>
      </c>
      <c r="R220" s="135">
        <f t="shared" si="55"/>
        <v>2608.3030143825308</v>
      </c>
      <c r="S220" s="135">
        <f t="shared" si="56"/>
        <v>16647.295185111914</v>
      </c>
      <c r="V220" s="90"/>
    </row>
    <row r="221" spans="1:36">
      <c r="A221" s="150" t="str">
        <f t="shared" si="41"/>
        <v/>
      </c>
      <c r="B221" s="133" t="str">
        <f t="shared" ref="B221:G221" si="71">B62</f>
        <v>Lớp 7</v>
      </c>
      <c r="C221" s="133" t="str">
        <f t="shared" si="71"/>
        <v>Cuội Sỏi</v>
      </c>
      <c r="D221" s="133" t="str">
        <f t="shared" si="71"/>
        <v>R</v>
      </c>
      <c r="E221" s="133">
        <f t="shared" si="71"/>
        <v>41.2</v>
      </c>
      <c r="F221" s="133">
        <f t="shared" si="71"/>
        <v>2</v>
      </c>
      <c r="G221" s="133">
        <f t="shared" si="71"/>
        <v>50</v>
      </c>
      <c r="H221" s="151">
        <f t="shared" si="45"/>
        <v>0.82499999999999996</v>
      </c>
      <c r="I221" s="103">
        <f t="shared" si="46"/>
        <v>100</v>
      </c>
      <c r="J221" s="103">
        <f t="shared" si="47"/>
        <v>15</v>
      </c>
      <c r="K221" s="103">
        <f t="shared" si="48"/>
        <v>0.8</v>
      </c>
      <c r="L221" s="137">
        <f t="shared" si="49"/>
        <v>178.75</v>
      </c>
      <c r="M221" s="135">
        <f t="shared" si="50"/>
        <v>14038.992170729382</v>
      </c>
      <c r="N221" s="137">
        <f t="shared" si="51"/>
        <v>25.3</v>
      </c>
      <c r="O221" s="139">
        <f t="shared" si="52"/>
        <v>0.32</v>
      </c>
      <c r="P221" s="135" t="str">
        <f t="shared" si="53"/>
        <v>-</v>
      </c>
      <c r="Q221" s="135">
        <f t="shared" si="54"/>
        <v>424.71687660423106</v>
      </c>
      <c r="R221" s="135">
        <f t="shared" si="55"/>
        <v>3033.0198909867618</v>
      </c>
      <c r="S221" s="135">
        <f t="shared" si="56"/>
        <v>17072.012061716145</v>
      </c>
      <c r="V221" s="90"/>
    </row>
    <row r="222" spans="1:36">
      <c r="A222" s="150" t="str">
        <f t="shared" si="41"/>
        <v/>
      </c>
      <c r="B222" s="133" t="str">
        <f t="shared" ref="B222:G222" si="72">B63</f>
        <v>Lớp 7</v>
      </c>
      <c r="C222" s="133" t="str">
        <f t="shared" si="72"/>
        <v>Cuội Sỏi</v>
      </c>
      <c r="D222" s="133" t="str">
        <f t="shared" si="72"/>
        <v>R</v>
      </c>
      <c r="E222" s="133">
        <f t="shared" si="72"/>
        <v>43.2</v>
      </c>
      <c r="F222" s="133">
        <f t="shared" si="72"/>
        <v>0</v>
      </c>
      <c r="G222" s="133">
        <f t="shared" si="72"/>
        <v>43.5</v>
      </c>
      <c r="H222" s="151">
        <f t="shared" si="45"/>
        <v>0.82499999999999996</v>
      </c>
      <c r="I222" s="103">
        <f t="shared" si="46"/>
        <v>100</v>
      </c>
      <c r="J222" s="103">
        <f t="shared" si="47"/>
        <v>15</v>
      </c>
      <c r="K222" s="103">
        <f t="shared" si="48"/>
        <v>0.8</v>
      </c>
      <c r="L222" s="137">
        <f t="shared" si="49"/>
        <v>178.75</v>
      </c>
      <c r="M222" s="135">
        <f t="shared" si="50"/>
        <v>14038.992170729382</v>
      </c>
      <c r="N222" s="137">
        <f t="shared" si="51"/>
        <v>25.3</v>
      </c>
      <c r="O222" s="139">
        <f t="shared" si="52"/>
        <v>0.32</v>
      </c>
      <c r="P222" s="135" t="str">
        <f t="shared" si="53"/>
        <v>-</v>
      </c>
      <c r="Q222" s="135">
        <f t="shared" si="54"/>
        <v>0</v>
      </c>
      <c r="R222" s="135">
        <f t="shared" si="55"/>
        <v>3033.0198909867618</v>
      </c>
      <c r="S222" s="135">
        <f t="shared" si="56"/>
        <v>17072.012061716145</v>
      </c>
      <c r="V222" s="90"/>
    </row>
    <row r="223" spans="1:36">
      <c r="A223" s="150"/>
      <c r="B223" s="133"/>
      <c r="C223" s="133"/>
      <c r="D223" s="133"/>
      <c r="E223" s="133"/>
      <c r="F223" s="133"/>
      <c r="G223" s="133"/>
      <c r="H223" s="151"/>
      <c r="I223" s="103"/>
      <c r="J223" s="103"/>
      <c r="K223" s="103"/>
      <c r="L223" s="137"/>
      <c r="M223" s="135"/>
      <c r="N223" s="137"/>
      <c r="O223" s="139"/>
      <c r="P223" s="135"/>
      <c r="Q223" s="135"/>
      <c r="R223" s="135"/>
      <c r="S223" s="135"/>
      <c r="V223" s="90"/>
    </row>
    <row r="224" spans="1:36">
      <c r="A224" s="150"/>
      <c r="B224" s="133"/>
      <c r="C224" s="133"/>
      <c r="D224" s="133"/>
      <c r="E224" s="133"/>
      <c r="F224" s="133"/>
      <c r="G224" s="133"/>
      <c r="H224" s="151"/>
      <c r="I224" s="103"/>
      <c r="J224" s="103"/>
      <c r="K224" s="103"/>
      <c r="L224" s="137"/>
      <c r="M224" s="135"/>
      <c r="N224" s="137"/>
      <c r="O224" s="139"/>
      <c r="P224" s="135"/>
      <c r="Q224" s="135"/>
      <c r="R224" s="135"/>
      <c r="S224" s="135"/>
      <c r="V224" s="90"/>
    </row>
    <row r="225" spans="1:22">
      <c r="A225" s="150"/>
      <c r="B225" s="133"/>
      <c r="C225" s="133"/>
      <c r="D225" s="133"/>
      <c r="E225" s="133"/>
      <c r="F225" s="133"/>
      <c r="G225" s="133"/>
      <c r="H225" s="151"/>
      <c r="I225" s="103"/>
      <c r="J225" s="103"/>
      <c r="K225" s="103"/>
      <c r="L225" s="137"/>
      <c r="M225" s="135"/>
      <c r="N225" s="137"/>
      <c r="O225" s="139"/>
      <c r="P225" s="135"/>
      <c r="Q225" s="135"/>
      <c r="R225" s="135"/>
      <c r="S225" s="135"/>
      <c r="V225" s="90"/>
    </row>
    <row r="226" spans="1:22">
      <c r="A226" s="150"/>
      <c r="B226" s="133"/>
      <c r="C226" s="133"/>
      <c r="D226" s="133"/>
      <c r="E226" s="133"/>
      <c r="F226" s="133"/>
      <c r="G226" s="133"/>
      <c r="H226" s="151"/>
      <c r="I226" s="103"/>
      <c r="J226" s="103"/>
      <c r="K226" s="103"/>
      <c r="L226" s="137"/>
      <c r="M226" s="135"/>
      <c r="N226" s="137"/>
      <c r="O226" s="139"/>
      <c r="P226" s="135"/>
      <c r="Q226" s="135"/>
      <c r="R226" s="135"/>
      <c r="S226" s="135"/>
      <c r="V226" s="90"/>
    </row>
    <row r="227" spans="1:22">
      <c r="A227" s="150"/>
      <c r="B227" s="133"/>
      <c r="C227" s="133"/>
      <c r="D227" s="133"/>
      <c r="E227" s="133"/>
      <c r="F227" s="133"/>
      <c r="G227" s="133"/>
      <c r="H227" s="151"/>
      <c r="I227" s="103"/>
      <c r="J227" s="103"/>
      <c r="K227" s="103"/>
      <c r="L227" s="137"/>
      <c r="M227" s="135"/>
      <c r="N227" s="137"/>
      <c r="O227" s="139"/>
      <c r="P227" s="135"/>
      <c r="Q227" s="135"/>
      <c r="R227" s="135"/>
      <c r="S227" s="135"/>
      <c r="V227" s="90"/>
    </row>
    <row r="228" spans="1:22">
      <c r="A228" s="150"/>
      <c r="B228" s="133"/>
      <c r="C228" s="133"/>
      <c r="D228" s="133"/>
      <c r="E228" s="133"/>
      <c r="F228" s="133"/>
      <c r="G228" s="133"/>
      <c r="H228" s="151"/>
      <c r="I228" s="103"/>
      <c r="J228" s="103"/>
      <c r="K228" s="103"/>
      <c r="L228" s="137"/>
      <c r="M228" s="135"/>
      <c r="N228" s="137"/>
      <c r="O228" s="139"/>
      <c r="P228" s="135"/>
      <c r="Q228" s="135"/>
      <c r="R228" s="135"/>
      <c r="S228" s="135"/>
      <c r="V228" s="90"/>
    </row>
    <row r="229" spans="1:22">
      <c r="A229" s="150"/>
      <c r="B229" s="133"/>
      <c r="C229" s="133"/>
      <c r="D229" s="133"/>
      <c r="E229" s="133"/>
      <c r="F229" s="133"/>
      <c r="G229" s="133"/>
      <c r="H229" s="151"/>
      <c r="I229" s="103"/>
      <c r="J229" s="103"/>
      <c r="K229" s="103"/>
      <c r="L229" s="137"/>
      <c r="M229" s="135"/>
      <c r="N229" s="137"/>
      <c r="O229" s="139"/>
      <c r="P229" s="135"/>
      <c r="Q229" s="135"/>
      <c r="R229" s="135"/>
      <c r="S229" s="135"/>
      <c r="V229" s="90"/>
    </row>
    <row r="230" spans="1:22">
      <c r="A230" s="150"/>
      <c r="B230" s="133"/>
      <c r="C230" s="133"/>
      <c r="D230" s="133"/>
      <c r="E230" s="133"/>
      <c r="F230" s="133"/>
      <c r="G230" s="133"/>
      <c r="H230" s="151"/>
      <c r="I230" s="103"/>
      <c r="J230" s="103"/>
      <c r="K230" s="103"/>
      <c r="L230" s="137"/>
      <c r="M230" s="135"/>
      <c r="N230" s="137"/>
      <c r="O230" s="139"/>
      <c r="P230" s="135"/>
      <c r="Q230" s="135"/>
      <c r="R230" s="135"/>
      <c r="S230" s="135"/>
      <c r="V230" s="90"/>
    </row>
    <row r="231" spans="1:22">
      <c r="A231" s="150"/>
      <c r="B231" s="133"/>
      <c r="C231" s="133"/>
      <c r="D231" s="133"/>
      <c r="E231" s="133"/>
      <c r="F231" s="133"/>
      <c r="G231" s="133"/>
      <c r="H231" s="151"/>
      <c r="I231" s="103"/>
      <c r="J231" s="103"/>
      <c r="K231" s="103"/>
      <c r="L231" s="137"/>
      <c r="M231" s="135"/>
      <c r="N231" s="137"/>
      <c r="O231" s="139"/>
      <c r="P231" s="135"/>
      <c r="Q231" s="135"/>
      <c r="R231" s="135"/>
      <c r="S231" s="135"/>
      <c r="V231" s="90"/>
    </row>
    <row r="232" spans="1:22">
      <c r="A232" s="150"/>
      <c r="B232" s="133"/>
      <c r="C232" s="133"/>
      <c r="D232" s="133"/>
      <c r="E232" s="133"/>
      <c r="F232" s="133"/>
      <c r="G232" s="133"/>
      <c r="H232" s="151"/>
      <c r="I232" s="103"/>
      <c r="J232" s="103"/>
      <c r="K232" s="103"/>
      <c r="L232" s="137"/>
      <c r="M232" s="135"/>
      <c r="N232" s="137"/>
      <c r="O232" s="139"/>
      <c r="P232" s="135"/>
      <c r="Q232" s="135"/>
      <c r="R232" s="135"/>
      <c r="S232" s="135"/>
      <c r="V232" s="90"/>
    </row>
    <row r="233" spans="1:22">
      <c r="A233" s="150"/>
      <c r="B233" s="133"/>
      <c r="C233" s="133"/>
      <c r="D233" s="133"/>
      <c r="E233" s="133"/>
      <c r="F233" s="133"/>
      <c r="G233" s="133"/>
      <c r="H233" s="151"/>
      <c r="I233" s="103"/>
      <c r="J233" s="103"/>
      <c r="K233" s="103"/>
      <c r="L233" s="137"/>
      <c r="M233" s="135"/>
      <c r="N233" s="137"/>
      <c r="O233" s="139"/>
      <c r="P233" s="135"/>
      <c r="Q233" s="135"/>
      <c r="R233" s="135"/>
      <c r="S233" s="135"/>
      <c r="V233" s="90"/>
    </row>
    <row r="234" spans="1:22">
      <c r="A234" s="150"/>
      <c r="B234" s="133"/>
      <c r="C234" s="133"/>
      <c r="D234" s="133"/>
      <c r="E234" s="133"/>
      <c r="F234" s="133"/>
      <c r="G234" s="133"/>
      <c r="H234" s="151"/>
      <c r="I234" s="103"/>
      <c r="J234" s="103"/>
      <c r="K234" s="103"/>
      <c r="L234" s="137"/>
      <c r="M234" s="135"/>
      <c r="N234" s="137"/>
      <c r="O234" s="139"/>
      <c r="P234" s="135"/>
      <c r="Q234" s="135"/>
      <c r="R234" s="135"/>
      <c r="S234" s="135"/>
      <c r="V234" s="90"/>
    </row>
    <row r="235" spans="1:22">
      <c r="A235" s="150"/>
      <c r="B235" s="133"/>
      <c r="C235" s="133"/>
      <c r="D235" s="133"/>
      <c r="E235" s="133"/>
      <c r="F235" s="133"/>
      <c r="G235" s="133"/>
      <c r="H235" s="151"/>
      <c r="I235" s="103"/>
      <c r="J235" s="103"/>
      <c r="K235" s="103"/>
      <c r="L235" s="137"/>
      <c r="M235" s="135"/>
      <c r="N235" s="137"/>
      <c r="O235" s="139"/>
      <c r="P235" s="135"/>
      <c r="Q235" s="135"/>
      <c r="R235" s="135"/>
      <c r="S235" s="135"/>
      <c r="V235" s="90"/>
    </row>
    <row r="236" spans="1:22">
      <c r="A236" s="150"/>
      <c r="B236" s="133"/>
      <c r="C236" s="133"/>
      <c r="D236" s="133"/>
      <c r="E236" s="133"/>
      <c r="F236" s="133"/>
      <c r="G236" s="133"/>
      <c r="H236" s="151"/>
      <c r="I236" s="103"/>
      <c r="J236" s="103"/>
      <c r="K236" s="103"/>
      <c r="L236" s="137"/>
      <c r="M236" s="135"/>
      <c r="N236" s="137"/>
      <c r="O236" s="139"/>
      <c r="P236" s="135"/>
      <c r="Q236" s="135"/>
      <c r="R236" s="135"/>
      <c r="S236" s="135"/>
      <c r="V236" s="90"/>
    </row>
    <row r="237" spans="1:22">
      <c r="A237" s="150"/>
      <c r="B237" s="133"/>
      <c r="C237" s="133"/>
      <c r="D237" s="133"/>
      <c r="E237" s="133"/>
      <c r="F237" s="133"/>
      <c r="G237" s="133"/>
      <c r="H237" s="151"/>
      <c r="I237" s="103"/>
      <c r="J237" s="103"/>
      <c r="K237" s="103"/>
      <c r="L237" s="137"/>
      <c r="M237" s="135"/>
      <c r="N237" s="137"/>
      <c r="O237" s="139"/>
      <c r="P237" s="135"/>
      <c r="Q237" s="135"/>
      <c r="R237" s="135"/>
      <c r="S237" s="135"/>
      <c r="V237" s="90"/>
    </row>
    <row r="238" spans="1:22">
      <c r="A238" s="150"/>
      <c r="B238" s="133"/>
      <c r="C238" s="133"/>
      <c r="D238" s="133"/>
      <c r="E238" s="133"/>
      <c r="F238" s="133"/>
      <c r="G238" s="133"/>
      <c r="H238" s="151"/>
      <c r="I238" s="103"/>
      <c r="J238" s="103"/>
      <c r="K238" s="103"/>
      <c r="L238" s="137"/>
      <c r="M238" s="135"/>
      <c r="N238" s="137"/>
      <c r="O238" s="139"/>
      <c r="P238" s="135"/>
      <c r="Q238" s="135"/>
      <c r="R238" s="135"/>
      <c r="S238" s="135"/>
      <c r="V238" s="90"/>
    </row>
    <row r="239" spans="1:22">
      <c r="A239" s="150"/>
      <c r="B239" s="133"/>
      <c r="C239" s="133"/>
      <c r="D239" s="133"/>
      <c r="E239" s="133"/>
      <c r="F239" s="133"/>
      <c r="G239" s="133"/>
      <c r="H239" s="151"/>
      <c r="I239" s="103"/>
      <c r="J239" s="103"/>
      <c r="K239" s="103"/>
      <c r="L239" s="137"/>
      <c r="M239" s="135"/>
      <c r="N239" s="137"/>
      <c r="O239" s="139"/>
      <c r="P239" s="135"/>
      <c r="Q239" s="135"/>
      <c r="R239" s="135"/>
      <c r="S239" s="135"/>
      <c r="V239" s="90"/>
    </row>
    <row r="240" spans="1:22">
      <c r="A240" s="150"/>
      <c r="B240" s="133"/>
      <c r="C240" s="133"/>
      <c r="D240" s="133"/>
      <c r="E240" s="133"/>
      <c r="F240" s="133"/>
      <c r="G240" s="133"/>
      <c r="H240" s="151"/>
      <c r="I240" s="103"/>
      <c r="J240" s="103"/>
      <c r="K240" s="103"/>
      <c r="L240" s="137"/>
      <c r="M240" s="135"/>
      <c r="N240" s="137"/>
      <c r="O240" s="139"/>
      <c r="P240" s="135"/>
      <c r="Q240" s="135"/>
      <c r="R240" s="135"/>
      <c r="S240" s="135"/>
      <c r="V240" s="90"/>
    </row>
    <row r="241" spans="1:22">
      <c r="A241" s="150"/>
      <c r="B241" s="133"/>
      <c r="C241" s="133"/>
      <c r="D241" s="133"/>
      <c r="E241" s="133"/>
      <c r="F241" s="133"/>
      <c r="G241" s="133"/>
      <c r="H241" s="151"/>
      <c r="I241" s="103"/>
      <c r="J241" s="103"/>
      <c r="K241" s="103"/>
      <c r="L241" s="137"/>
      <c r="M241" s="135"/>
      <c r="N241" s="137"/>
      <c r="O241" s="139"/>
      <c r="P241" s="135"/>
      <c r="Q241" s="135"/>
      <c r="R241" s="135"/>
      <c r="S241" s="135"/>
      <c r="V241" s="90"/>
    </row>
    <row r="242" spans="1:22" hidden="1">
      <c r="A242" s="150"/>
      <c r="B242" s="133"/>
      <c r="C242" s="133"/>
      <c r="D242" s="133"/>
      <c r="E242" s="133"/>
      <c r="F242" s="133"/>
      <c r="G242" s="133"/>
      <c r="H242" s="151"/>
      <c r="I242" s="103"/>
      <c r="J242" s="103"/>
      <c r="K242" s="103"/>
      <c r="L242" s="137"/>
      <c r="M242" s="135"/>
      <c r="N242" s="137"/>
      <c r="O242" s="139"/>
      <c r="P242" s="135"/>
      <c r="Q242" s="135"/>
      <c r="R242" s="135"/>
      <c r="S242" s="135"/>
      <c r="V242" s="90"/>
    </row>
    <row r="243" spans="1:22" hidden="1">
      <c r="A243" s="150"/>
      <c r="B243" s="133"/>
      <c r="C243" s="133"/>
      <c r="D243" s="133"/>
      <c r="E243" s="133"/>
      <c r="F243" s="133"/>
      <c r="G243" s="133"/>
      <c r="H243" s="151"/>
      <c r="I243" s="103"/>
      <c r="J243" s="103"/>
      <c r="K243" s="103"/>
      <c r="L243" s="137"/>
      <c r="M243" s="135"/>
      <c r="N243" s="137"/>
      <c r="O243" s="139"/>
      <c r="P243" s="135"/>
      <c r="Q243" s="135"/>
      <c r="R243" s="135"/>
      <c r="S243" s="135"/>
      <c r="V243" s="90"/>
    </row>
    <row r="244" spans="1:22" hidden="1">
      <c r="A244" s="150"/>
      <c r="B244" s="133"/>
      <c r="C244" s="133"/>
      <c r="D244" s="133"/>
      <c r="E244" s="133"/>
      <c r="F244" s="133"/>
      <c r="G244" s="133"/>
      <c r="H244" s="151"/>
      <c r="I244" s="103"/>
      <c r="J244" s="103"/>
      <c r="K244" s="103"/>
      <c r="L244" s="137"/>
      <c r="M244" s="135"/>
      <c r="N244" s="137"/>
      <c r="O244" s="139"/>
      <c r="P244" s="135"/>
      <c r="Q244" s="135"/>
      <c r="R244" s="135"/>
      <c r="S244" s="135"/>
      <c r="V244" s="90"/>
    </row>
    <row r="245" spans="1:22" hidden="1">
      <c r="A245" s="150"/>
      <c r="B245" s="133"/>
      <c r="C245" s="133"/>
      <c r="D245" s="133"/>
      <c r="E245" s="133"/>
      <c r="F245" s="133"/>
      <c r="G245" s="133"/>
      <c r="H245" s="151"/>
      <c r="I245" s="103"/>
      <c r="J245" s="103"/>
      <c r="K245" s="103"/>
      <c r="L245" s="137"/>
      <c r="M245" s="135"/>
      <c r="N245" s="137"/>
      <c r="O245" s="139"/>
      <c r="P245" s="135"/>
      <c r="Q245" s="135"/>
      <c r="R245" s="135"/>
      <c r="S245" s="135"/>
      <c r="V245" s="90"/>
    </row>
    <row r="246" spans="1:22" hidden="1">
      <c r="A246" s="150"/>
      <c r="B246" s="133"/>
      <c r="C246" s="133"/>
      <c r="D246" s="133"/>
      <c r="E246" s="133"/>
      <c r="F246" s="133"/>
      <c r="G246" s="133"/>
      <c r="H246" s="151"/>
      <c r="I246" s="103"/>
      <c r="J246" s="103"/>
      <c r="K246" s="103"/>
      <c r="L246" s="137"/>
      <c r="M246" s="135"/>
      <c r="N246" s="137"/>
      <c r="O246" s="139"/>
      <c r="P246" s="135"/>
      <c r="Q246" s="135"/>
      <c r="R246" s="135"/>
      <c r="S246" s="135"/>
      <c r="V246" s="90"/>
    </row>
    <row r="247" spans="1:22" hidden="1">
      <c r="A247" s="150"/>
      <c r="B247" s="133"/>
      <c r="C247" s="133"/>
      <c r="D247" s="133"/>
      <c r="E247" s="133"/>
      <c r="F247" s="133"/>
      <c r="G247" s="133"/>
      <c r="H247" s="151"/>
      <c r="I247" s="103"/>
      <c r="J247" s="103"/>
      <c r="K247" s="103"/>
      <c r="L247" s="137"/>
      <c r="M247" s="135"/>
      <c r="N247" s="137"/>
      <c r="O247" s="139"/>
      <c r="P247" s="135"/>
      <c r="Q247" s="135"/>
      <c r="R247" s="135"/>
      <c r="S247" s="135"/>
      <c r="V247" s="90"/>
    </row>
    <row r="248" spans="1:22" hidden="1">
      <c r="A248" s="150"/>
      <c r="B248" s="133"/>
      <c r="C248" s="133"/>
      <c r="D248" s="133"/>
      <c r="E248" s="133"/>
      <c r="F248" s="133"/>
      <c r="G248" s="133"/>
      <c r="H248" s="151"/>
      <c r="I248" s="103"/>
      <c r="J248" s="103"/>
      <c r="K248" s="103"/>
      <c r="L248" s="137"/>
      <c r="M248" s="135"/>
      <c r="N248" s="137"/>
      <c r="O248" s="139"/>
      <c r="P248" s="135"/>
      <c r="Q248" s="135"/>
      <c r="R248" s="135"/>
      <c r="S248" s="135"/>
      <c r="V248" s="90"/>
    </row>
    <row r="249" spans="1:22" hidden="1">
      <c r="A249" s="150"/>
      <c r="B249" s="133"/>
      <c r="C249" s="133"/>
      <c r="D249" s="133"/>
      <c r="E249" s="133"/>
      <c r="F249" s="133"/>
      <c r="G249" s="133"/>
      <c r="H249" s="151"/>
      <c r="I249" s="103"/>
      <c r="J249" s="103"/>
      <c r="K249" s="103"/>
      <c r="L249" s="137"/>
      <c r="M249" s="135"/>
      <c r="N249" s="137"/>
      <c r="O249" s="139"/>
      <c r="P249" s="135"/>
      <c r="Q249" s="135"/>
      <c r="R249" s="135"/>
      <c r="S249" s="135"/>
      <c r="V249" s="90"/>
    </row>
    <row r="250" spans="1:22" hidden="1">
      <c r="A250" s="150"/>
      <c r="B250" s="133"/>
      <c r="C250" s="133"/>
      <c r="D250" s="133"/>
      <c r="E250" s="133"/>
      <c r="F250" s="133"/>
      <c r="G250" s="133"/>
      <c r="H250" s="151"/>
      <c r="I250" s="103"/>
      <c r="J250" s="103"/>
      <c r="K250" s="103"/>
      <c r="L250" s="137"/>
      <c r="M250" s="135"/>
      <c r="N250" s="137"/>
      <c r="O250" s="139"/>
      <c r="P250" s="135"/>
      <c r="Q250" s="135"/>
      <c r="R250" s="135"/>
      <c r="S250" s="135"/>
      <c r="V250" s="90"/>
    </row>
    <row r="251" spans="1:22" hidden="1">
      <c r="A251" s="150"/>
      <c r="B251" s="133"/>
      <c r="C251" s="133"/>
      <c r="D251" s="133"/>
      <c r="E251" s="133"/>
      <c r="F251" s="133"/>
      <c r="G251" s="133"/>
      <c r="H251" s="151"/>
      <c r="I251" s="103"/>
      <c r="J251" s="103"/>
      <c r="K251" s="103"/>
      <c r="L251" s="137"/>
      <c r="M251" s="135"/>
      <c r="N251" s="137"/>
      <c r="O251" s="139"/>
      <c r="P251" s="135"/>
      <c r="Q251" s="135"/>
      <c r="R251" s="135"/>
      <c r="S251" s="135"/>
      <c r="V251" s="90"/>
    </row>
    <row r="252" spans="1:22" hidden="1">
      <c r="A252" s="150"/>
      <c r="B252" s="133"/>
      <c r="C252" s="133"/>
      <c r="D252" s="133"/>
      <c r="E252" s="133"/>
      <c r="F252" s="133"/>
      <c r="G252" s="133"/>
      <c r="H252" s="151"/>
      <c r="I252" s="103"/>
      <c r="J252" s="103"/>
      <c r="K252" s="103"/>
      <c r="L252" s="137"/>
      <c r="M252" s="135"/>
      <c r="N252" s="137"/>
      <c r="O252" s="139"/>
      <c r="P252" s="135"/>
      <c r="Q252" s="135"/>
      <c r="R252" s="135"/>
      <c r="S252" s="135"/>
      <c r="V252" s="90"/>
    </row>
    <row r="253" spans="1:22" hidden="1">
      <c r="A253" s="150"/>
      <c r="B253" s="133"/>
      <c r="C253" s="133"/>
      <c r="D253" s="133"/>
      <c r="E253" s="133"/>
      <c r="F253" s="133"/>
      <c r="G253" s="133"/>
      <c r="H253" s="151"/>
      <c r="I253" s="103"/>
      <c r="J253" s="103"/>
      <c r="K253" s="103"/>
      <c r="L253" s="137"/>
      <c r="M253" s="135"/>
      <c r="N253" s="137"/>
      <c r="O253" s="139"/>
      <c r="P253" s="135"/>
      <c r="Q253" s="135"/>
      <c r="R253" s="135"/>
      <c r="S253" s="135"/>
      <c r="V253" s="90"/>
    </row>
    <row r="254" spans="1:22" hidden="1">
      <c r="A254" s="150"/>
      <c r="B254" s="152"/>
      <c r="C254" s="135"/>
      <c r="D254" s="135"/>
      <c r="E254" s="135"/>
      <c r="F254" s="135"/>
      <c r="G254" s="135"/>
      <c r="H254" s="151"/>
      <c r="I254" s="103"/>
      <c r="J254" s="103"/>
      <c r="K254" s="103"/>
      <c r="L254" s="137"/>
      <c r="M254" s="135"/>
      <c r="N254" s="137"/>
      <c r="O254" s="139"/>
      <c r="P254" s="135"/>
      <c r="Q254" s="135"/>
      <c r="R254" s="135"/>
      <c r="S254" s="135"/>
      <c r="V254" s="90"/>
    </row>
    <row r="255" spans="1:22" hidden="1">
      <c r="A255" s="150"/>
      <c r="B255" s="152"/>
      <c r="C255" s="135"/>
      <c r="D255" s="135"/>
      <c r="E255" s="135"/>
      <c r="F255" s="135"/>
      <c r="G255" s="135"/>
      <c r="H255" s="151"/>
      <c r="I255" s="103"/>
      <c r="J255" s="103"/>
      <c r="K255" s="103"/>
      <c r="L255" s="137"/>
      <c r="M255" s="135"/>
      <c r="N255" s="137"/>
      <c r="O255" s="139"/>
      <c r="P255" s="135"/>
      <c r="Q255" s="135"/>
      <c r="R255" s="135"/>
      <c r="S255" s="135"/>
      <c r="V255" s="90"/>
    </row>
    <row r="256" spans="1:22" hidden="1">
      <c r="A256" s="150"/>
      <c r="B256" s="152"/>
      <c r="C256" s="135"/>
      <c r="D256" s="135"/>
      <c r="E256" s="135"/>
      <c r="F256" s="135"/>
      <c r="G256" s="135"/>
      <c r="H256" s="151"/>
      <c r="I256" s="103"/>
      <c r="J256" s="103"/>
      <c r="K256" s="103"/>
      <c r="L256" s="137"/>
      <c r="M256" s="135"/>
      <c r="N256" s="137"/>
      <c r="O256" s="139"/>
      <c r="P256" s="135"/>
      <c r="Q256" s="135"/>
      <c r="R256" s="135"/>
      <c r="S256" s="135"/>
      <c r="V256" s="90"/>
    </row>
    <row r="257" spans="1:22" hidden="1">
      <c r="A257" s="150"/>
      <c r="B257" s="152"/>
      <c r="C257" s="135"/>
      <c r="D257" s="135"/>
      <c r="E257" s="135"/>
      <c r="F257" s="135"/>
      <c r="G257" s="135"/>
      <c r="H257" s="151"/>
      <c r="I257" s="103"/>
      <c r="J257" s="103"/>
      <c r="K257" s="103"/>
      <c r="L257" s="137"/>
      <c r="M257" s="135"/>
      <c r="N257" s="137"/>
      <c r="O257" s="139"/>
      <c r="P257" s="135"/>
      <c r="Q257" s="135"/>
      <c r="R257" s="135"/>
      <c r="S257" s="135"/>
      <c r="V257" s="90"/>
    </row>
    <row r="258" spans="1:22" hidden="1">
      <c r="A258" s="150"/>
      <c r="B258" s="152"/>
      <c r="C258" s="135"/>
      <c r="D258" s="135"/>
      <c r="E258" s="135"/>
      <c r="F258" s="135"/>
      <c r="G258" s="135"/>
      <c r="H258" s="151"/>
      <c r="I258" s="103"/>
      <c r="J258" s="103"/>
      <c r="K258" s="103"/>
      <c r="L258" s="137"/>
      <c r="M258" s="135"/>
      <c r="N258" s="137"/>
      <c r="O258" s="139"/>
      <c r="P258" s="135"/>
      <c r="Q258" s="135"/>
      <c r="R258" s="135"/>
      <c r="S258" s="135"/>
      <c r="V258" s="90"/>
    </row>
    <row r="259" spans="1:22" hidden="1">
      <c r="A259" s="150"/>
      <c r="B259" s="152"/>
      <c r="C259" s="135"/>
      <c r="D259" s="135"/>
      <c r="E259" s="135"/>
      <c r="F259" s="135"/>
      <c r="G259" s="135"/>
      <c r="H259" s="151"/>
      <c r="I259" s="103"/>
      <c r="J259" s="103"/>
      <c r="K259" s="103"/>
      <c r="L259" s="137"/>
      <c r="M259" s="135"/>
      <c r="N259" s="137"/>
      <c r="O259" s="139"/>
      <c r="P259" s="135"/>
      <c r="Q259" s="135"/>
      <c r="R259" s="135"/>
      <c r="S259" s="135"/>
      <c r="V259" s="90"/>
    </row>
    <row r="260" spans="1:22" hidden="1">
      <c r="A260" s="150"/>
      <c r="B260" s="152"/>
      <c r="C260" s="135"/>
      <c r="D260" s="135"/>
      <c r="E260" s="135"/>
      <c r="F260" s="135"/>
      <c r="G260" s="135"/>
      <c r="H260" s="151"/>
      <c r="I260" s="103"/>
      <c r="J260" s="103"/>
      <c r="K260" s="103"/>
      <c r="L260" s="137"/>
      <c r="M260" s="135"/>
      <c r="N260" s="137"/>
      <c r="O260" s="139"/>
      <c r="P260" s="135"/>
      <c r="Q260" s="135"/>
      <c r="R260" s="135"/>
      <c r="S260" s="135"/>
      <c r="V260" s="90"/>
    </row>
    <row r="261" spans="1:22" hidden="1">
      <c r="A261" s="150"/>
      <c r="B261" s="152"/>
      <c r="C261" s="135"/>
      <c r="D261" s="135"/>
      <c r="E261" s="135"/>
      <c r="F261" s="135"/>
      <c r="G261" s="135"/>
      <c r="H261" s="151"/>
      <c r="I261" s="103"/>
      <c r="J261" s="103"/>
      <c r="K261" s="103"/>
      <c r="L261" s="137"/>
      <c r="M261" s="135"/>
      <c r="N261" s="137"/>
      <c r="O261" s="139"/>
      <c r="P261" s="135"/>
      <c r="Q261" s="135"/>
      <c r="R261" s="135"/>
      <c r="S261" s="135"/>
      <c r="V261" s="90"/>
    </row>
    <row r="262" spans="1:22" hidden="1">
      <c r="A262" s="150"/>
      <c r="B262" s="152"/>
      <c r="C262" s="135"/>
      <c r="D262" s="135"/>
      <c r="E262" s="135"/>
      <c r="F262" s="135"/>
      <c r="G262" s="135"/>
      <c r="H262" s="151"/>
      <c r="I262" s="103"/>
      <c r="J262" s="103"/>
      <c r="K262" s="103"/>
      <c r="L262" s="137"/>
      <c r="M262" s="135"/>
      <c r="N262" s="137"/>
      <c r="O262" s="139"/>
      <c r="P262" s="135"/>
      <c r="Q262" s="135"/>
      <c r="R262" s="135"/>
      <c r="S262" s="135"/>
      <c r="V262" s="90"/>
    </row>
    <row r="263" spans="1:22" hidden="1">
      <c r="A263" s="150"/>
      <c r="B263" s="152"/>
      <c r="C263" s="135"/>
      <c r="D263" s="135"/>
      <c r="E263" s="135"/>
      <c r="F263" s="135"/>
      <c r="G263" s="135"/>
      <c r="H263" s="151"/>
      <c r="I263" s="103"/>
      <c r="J263" s="103"/>
      <c r="K263" s="103"/>
      <c r="L263" s="137"/>
      <c r="M263" s="135"/>
      <c r="N263" s="137"/>
      <c r="O263" s="139"/>
      <c r="P263" s="135"/>
      <c r="Q263" s="135"/>
      <c r="R263" s="135"/>
      <c r="S263" s="135"/>
      <c r="V263" s="90"/>
    </row>
    <row r="264" spans="1:22" hidden="1">
      <c r="A264" s="150"/>
      <c r="B264" s="152"/>
      <c r="C264" s="135"/>
      <c r="D264" s="135"/>
      <c r="E264" s="135"/>
      <c r="F264" s="135"/>
      <c r="G264" s="135"/>
      <c r="H264" s="151"/>
      <c r="I264" s="103"/>
      <c r="J264" s="103"/>
      <c r="K264" s="103"/>
      <c r="L264" s="137"/>
      <c r="M264" s="135"/>
      <c r="N264" s="137"/>
      <c r="O264" s="139"/>
      <c r="P264" s="135"/>
      <c r="Q264" s="135"/>
      <c r="R264" s="135"/>
      <c r="S264" s="135"/>
      <c r="V264" s="90"/>
    </row>
    <row r="265" spans="1:22" hidden="1">
      <c r="A265" s="150"/>
      <c r="B265" s="152"/>
      <c r="C265" s="135"/>
      <c r="D265" s="135"/>
      <c r="E265" s="135"/>
      <c r="F265" s="135"/>
      <c r="G265" s="135"/>
      <c r="H265" s="151"/>
      <c r="I265" s="103"/>
      <c r="J265" s="103"/>
      <c r="K265" s="103"/>
      <c r="L265" s="137"/>
      <c r="M265" s="135"/>
      <c r="N265" s="137"/>
      <c r="O265" s="139"/>
      <c r="P265" s="135"/>
      <c r="Q265" s="135"/>
      <c r="R265" s="135"/>
      <c r="S265" s="135"/>
      <c r="V265" s="90"/>
    </row>
    <row r="266" spans="1:22" hidden="1">
      <c r="A266" s="150"/>
      <c r="B266" s="152"/>
      <c r="C266" s="135"/>
      <c r="D266" s="135"/>
      <c r="E266" s="135"/>
      <c r="F266" s="135"/>
      <c r="G266" s="135"/>
      <c r="H266" s="151"/>
      <c r="I266" s="103"/>
      <c r="J266" s="103"/>
      <c r="K266" s="103"/>
      <c r="L266" s="137"/>
      <c r="M266" s="135"/>
      <c r="N266" s="137"/>
      <c r="O266" s="139"/>
      <c r="P266" s="135"/>
      <c r="Q266" s="135"/>
      <c r="R266" s="135"/>
      <c r="S266" s="135"/>
      <c r="V266" s="90"/>
    </row>
    <row r="267" spans="1:22" hidden="1">
      <c r="A267" s="150"/>
      <c r="B267" s="152"/>
      <c r="C267" s="135"/>
      <c r="D267" s="135"/>
      <c r="E267" s="135"/>
      <c r="F267" s="135"/>
      <c r="G267" s="135"/>
      <c r="H267" s="151"/>
      <c r="I267" s="103"/>
      <c r="J267" s="103"/>
      <c r="K267" s="103"/>
      <c r="L267" s="137"/>
      <c r="M267" s="135"/>
      <c r="N267" s="137"/>
      <c r="O267" s="139"/>
      <c r="P267" s="135"/>
      <c r="Q267" s="135"/>
      <c r="R267" s="135"/>
      <c r="S267" s="135"/>
      <c r="V267" s="90"/>
    </row>
    <row r="268" spans="1:22" hidden="1">
      <c r="A268" s="150"/>
      <c r="B268" s="152"/>
      <c r="C268" s="135"/>
      <c r="D268" s="135"/>
      <c r="E268" s="135"/>
      <c r="F268" s="135"/>
      <c r="G268" s="135"/>
      <c r="H268" s="151"/>
      <c r="I268" s="103"/>
      <c r="J268" s="103"/>
      <c r="K268" s="103"/>
      <c r="L268" s="137"/>
      <c r="M268" s="135"/>
      <c r="N268" s="137"/>
      <c r="O268" s="139"/>
      <c r="P268" s="135"/>
      <c r="Q268" s="135"/>
      <c r="R268" s="135"/>
      <c r="S268" s="135"/>
      <c r="V268" s="90"/>
    </row>
    <row r="269" spans="1:22" hidden="1">
      <c r="A269" s="150"/>
      <c r="B269" s="152"/>
      <c r="C269" s="135"/>
      <c r="D269" s="135"/>
      <c r="E269" s="135"/>
      <c r="F269" s="135"/>
      <c r="G269" s="135"/>
      <c r="H269" s="151"/>
      <c r="I269" s="103"/>
      <c r="J269" s="103"/>
      <c r="K269" s="103"/>
      <c r="L269" s="137"/>
      <c r="M269" s="135"/>
      <c r="N269" s="137"/>
      <c r="O269" s="139"/>
      <c r="P269" s="135"/>
      <c r="Q269" s="135"/>
      <c r="R269" s="135"/>
      <c r="S269" s="135"/>
      <c r="V269" s="90"/>
    </row>
    <row r="270" spans="1:22" hidden="1">
      <c r="A270" s="150"/>
      <c r="B270" s="152"/>
      <c r="C270" s="135"/>
      <c r="D270" s="135"/>
      <c r="E270" s="135"/>
      <c r="F270" s="135"/>
      <c r="G270" s="135"/>
      <c r="H270" s="151"/>
      <c r="I270" s="103"/>
      <c r="J270" s="103"/>
      <c r="K270" s="103"/>
      <c r="L270" s="137"/>
      <c r="M270" s="135"/>
      <c r="N270" s="137"/>
      <c r="O270" s="139"/>
      <c r="P270" s="135"/>
      <c r="Q270" s="135"/>
      <c r="R270" s="135"/>
      <c r="S270" s="135"/>
      <c r="V270" s="90"/>
    </row>
    <row r="271" spans="1:22" hidden="1">
      <c r="A271" s="150"/>
      <c r="B271" s="152"/>
      <c r="C271" s="135"/>
      <c r="D271" s="135"/>
      <c r="E271" s="135"/>
      <c r="F271" s="135"/>
      <c r="G271" s="135"/>
      <c r="H271" s="151"/>
      <c r="I271" s="103"/>
      <c r="J271" s="103"/>
      <c r="K271" s="103"/>
      <c r="L271" s="137"/>
      <c r="M271" s="135"/>
      <c r="N271" s="137"/>
      <c r="O271" s="139"/>
      <c r="P271" s="135"/>
      <c r="Q271" s="135"/>
      <c r="R271" s="135"/>
      <c r="S271" s="135"/>
      <c r="V271" s="90"/>
    </row>
    <row r="272" spans="1:22" hidden="1">
      <c r="A272" s="150"/>
      <c r="B272" s="152"/>
      <c r="C272" s="135"/>
      <c r="D272" s="135"/>
      <c r="E272" s="135"/>
      <c r="F272" s="135"/>
      <c r="G272" s="135"/>
      <c r="H272" s="151"/>
      <c r="I272" s="103"/>
      <c r="J272" s="103"/>
      <c r="K272" s="103"/>
      <c r="L272" s="137"/>
      <c r="M272" s="135"/>
      <c r="N272" s="137"/>
      <c r="O272" s="139"/>
      <c r="P272" s="135"/>
      <c r="Q272" s="135"/>
      <c r="R272" s="135"/>
      <c r="S272" s="135"/>
      <c r="V272" s="90"/>
    </row>
    <row r="273" spans="1:22" hidden="1">
      <c r="A273" s="150"/>
      <c r="B273" s="152"/>
      <c r="C273" s="135"/>
      <c r="D273" s="135"/>
      <c r="E273" s="135"/>
      <c r="F273" s="135"/>
      <c r="G273" s="135"/>
      <c r="H273" s="151"/>
      <c r="I273" s="103"/>
      <c r="J273" s="103"/>
      <c r="K273" s="103"/>
      <c r="L273" s="137"/>
      <c r="M273" s="135"/>
      <c r="N273" s="137"/>
      <c r="O273" s="139"/>
      <c r="P273" s="135"/>
      <c r="Q273" s="135"/>
      <c r="R273" s="135"/>
      <c r="S273" s="135"/>
      <c r="V273" s="90"/>
    </row>
    <row r="274" spans="1:22" hidden="1">
      <c r="A274" s="150"/>
      <c r="B274" s="152"/>
      <c r="C274" s="135"/>
      <c r="D274" s="135"/>
      <c r="E274" s="135"/>
      <c r="F274" s="135"/>
      <c r="G274" s="135"/>
      <c r="H274" s="151"/>
      <c r="I274" s="103"/>
      <c r="J274" s="103"/>
      <c r="K274" s="103"/>
      <c r="L274" s="137"/>
      <c r="M274" s="135"/>
      <c r="N274" s="137"/>
      <c r="O274" s="139"/>
      <c r="P274" s="135"/>
      <c r="Q274" s="135"/>
      <c r="R274" s="135"/>
      <c r="S274" s="135"/>
      <c r="V274" s="90"/>
    </row>
    <row r="275" spans="1:22" hidden="1">
      <c r="A275" s="150"/>
      <c r="B275" s="152"/>
      <c r="C275" s="135"/>
      <c r="D275" s="135"/>
      <c r="E275" s="135"/>
      <c r="F275" s="135"/>
      <c r="G275" s="135"/>
      <c r="H275" s="151"/>
      <c r="I275" s="103"/>
      <c r="J275" s="103"/>
      <c r="K275" s="103"/>
      <c r="L275" s="137"/>
      <c r="M275" s="135"/>
      <c r="N275" s="137"/>
      <c r="O275" s="139"/>
      <c r="P275" s="135"/>
      <c r="Q275" s="135"/>
      <c r="R275" s="135"/>
      <c r="S275" s="135"/>
      <c r="V275" s="90"/>
    </row>
    <row r="276" spans="1:22" hidden="1">
      <c r="A276" s="150"/>
      <c r="B276" s="152"/>
      <c r="C276" s="135"/>
      <c r="D276" s="135"/>
      <c r="E276" s="135"/>
      <c r="F276" s="135"/>
      <c r="G276" s="135"/>
      <c r="H276" s="151"/>
      <c r="I276" s="103"/>
      <c r="J276" s="103"/>
      <c r="K276" s="103"/>
      <c r="L276" s="137"/>
      <c r="M276" s="135"/>
      <c r="N276" s="137"/>
      <c r="O276" s="139"/>
      <c r="P276" s="135"/>
      <c r="Q276" s="135"/>
      <c r="R276" s="135"/>
      <c r="S276" s="135"/>
      <c r="V276" s="90"/>
    </row>
    <row r="277" spans="1:22" hidden="1">
      <c r="A277" s="150"/>
      <c r="B277" s="152"/>
      <c r="C277" s="135"/>
      <c r="D277" s="135"/>
      <c r="E277" s="135"/>
      <c r="F277" s="135"/>
      <c r="G277" s="135"/>
      <c r="H277" s="151"/>
      <c r="I277" s="103"/>
      <c r="J277" s="103"/>
      <c r="K277" s="103"/>
      <c r="L277" s="137"/>
      <c r="M277" s="135"/>
      <c r="N277" s="137"/>
      <c r="O277" s="139"/>
      <c r="P277" s="135"/>
      <c r="Q277" s="135"/>
      <c r="R277" s="135"/>
      <c r="S277" s="135"/>
      <c r="V277" s="90"/>
    </row>
    <row r="278" spans="1:22" hidden="1">
      <c r="A278" s="150"/>
      <c r="B278" s="152"/>
      <c r="C278" s="135"/>
      <c r="D278" s="135"/>
      <c r="E278" s="135"/>
      <c r="F278" s="135"/>
      <c r="G278" s="135"/>
      <c r="H278" s="151"/>
      <c r="I278" s="103"/>
      <c r="J278" s="103"/>
      <c r="K278" s="103"/>
      <c r="L278" s="137"/>
      <c r="M278" s="135"/>
      <c r="N278" s="137"/>
      <c r="O278" s="139"/>
      <c r="P278" s="135"/>
      <c r="Q278" s="135"/>
      <c r="R278" s="135"/>
      <c r="S278" s="135"/>
      <c r="V278" s="90"/>
    </row>
    <row r="279" spans="1:22" hidden="1">
      <c r="A279" s="150"/>
      <c r="B279" s="152"/>
      <c r="C279" s="135"/>
      <c r="D279" s="135"/>
      <c r="E279" s="135"/>
      <c r="F279" s="135"/>
      <c r="G279" s="135"/>
      <c r="H279" s="151"/>
      <c r="I279" s="103"/>
      <c r="J279" s="103"/>
      <c r="K279" s="103"/>
      <c r="L279" s="137"/>
      <c r="M279" s="135"/>
      <c r="N279" s="137"/>
      <c r="O279" s="139"/>
      <c r="P279" s="135"/>
      <c r="Q279" s="135"/>
      <c r="R279" s="135"/>
      <c r="S279" s="135"/>
      <c r="V279" s="90"/>
    </row>
    <row r="280" spans="1:22" hidden="1">
      <c r="A280" s="150"/>
      <c r="B280" s="152"/>
      <c r="C280" s="135"/>
      <c r="D280" s="135"/>
      <c r="E280" s="135"/>
      <c r="F280" s="135"/>
      <c r="G280" s="135"/>
      <c r="H280" s="151"/>
      <c r="I280" s="103"/>
      <c r="J280" s="103"/>
      <c r="K280" s="103"/>
      <c r="L280" s="137"/>
      <c r="M280" s="135"/>
      <c r="N280" s="137"/>
      <c r="O280" s="139"/>
      <c r="P280" s="135"/>
      <c r="Q280" s="135"/>
      <c r="R280" s="135"/>
      <c r="S280" s="135"/>
      <c r="V280" s="90"/>
    </row>
    <row r="281" spans="1:22" hidden="1">
      <c r="A281" s="150"/>
      <c r="B281" s="152"/>
      <c r="C281" s="135"/>
      <c r="D281" s="135"/>
      <c r="E281" s="135"/>
      <c r="F281" s="135"/>
      <c r="G281" s="135"/>
      <c r="H281" s="151"/>
      <c r="I281" s="103"/>
      <c r="J281" s="103"/>
      <c r="K281" s="103"/>
      <c r="L281" s="137"/>
      <c r="M281" s="135"/>
      <c r="N281" s="137"/>
      <c r="O281" s="139"/>
      <c r="P281" s="135"/>
      <c r="Q281" s="135"/>
      <c r="R281" s="135"/>
      <c r="S281" s="135"/>
      <c r="V281" s="90"/>
    </row>
    <row r="282" spans="1:22" hidden="1">
      <c r="A282" s="150"/>
      <c r="B282" s="152"/>
      <c r="C282" s="135"/>
      <c r="D282" s="135"/>
      <c r="E282" s="135"/>
      <c r="F282" s="135"/>
      <c r="G282" s="135"/>
      <c r="H282" s="151"/>
      <c r="I282" s="103"/>
      <c r="J282" s="103"/>
      <c r="K282" s="103"/>
      <c r="L282" s="137"/>
      <c r="M282" s="135"/>
      <c r="N282" s="137"/>
      <c r="O282" s="139"/>
      <c r="P282" s="135"/>
      <c r="Q282" s="135"/>
      <c r="R282" s="135"/>
      <c r="S282" s="135"/>
      <c r="V282" s="90"/>
    </row>
    <row r="283" spans="1:22" hidden="1">
      <c r="A283" s="150"/>
      <c r="B283" s="152"/>
      <c r="C283" s="135"/>
      <c r="D283" s="135"/>
      <c r="E283" s="135"/>
      <c r="F283" s="135"/>
      <c r="G283" s="135"/>
      <c r="H283" s="151"/>
      <c r="I283" s="103"/>
      <c r="J283" s="103"/>
      <c r="K283" s="103"/>
      <c r="L283" s="137"/>
      <c r="M283" s="135"/>
      <c r="N283" s="137"/>
      <c r="O283" s="139"/>
      <c r="P283" s="135"/>
      <c r="Q283" s="135"/>
      <c r="R283" s="135"/>
      <c r="S283" s="135"/>
      <c r="V283" s="90"/>
    </row>
    <row r="284" spans="1:22" hidden="1">
      <c r="A284" s="150"/>
      <c r="B284" s="152"/>
      <c r="C284" s="135"/>
      <c r="D284" s="135"/>
      <c r="E284" s="135"/>
      <c r="F284" s="135"/>
      <c r="G284" s="135"/>
      <c r="H284" s="151"/>
      <c r="I284" s="103"/>
      <c r="J284" s="103"/>
      <c r="K284" s="103"/>
      <c r="L284" s="137"/>
      <c r="M284" s="135"/>
      <c r="N284" s="137"/>
      <c r="O284" s="139"/>
      <c r="P284" s="135"/>
      <c r="Q284" s="135"/>
      <c r="R284" s="135"/>
      <c r="S284" s="135"/>
      <c r="V284" s="90"/>
    </row>
    <row r="285" spans="1:22" hidden="1">
      <c r="A285" s="150"/>
      <c r="B285" s="152"/>
      <c r="C285" s="135"/>
      <c r="D285" s="135"/>
      <c r="E285" s="135"/>
      <c r="F285" s="135"/>
      <c r="G285" s="135"/>
      <c r="H285" s="151"/>
      <c r="I285" s="103"/>
      <c r="J285" s="103"/>
      <c r="K285" s="103"/>
      <c r="L285" s="137"/>
      <c r="M285" s="135"/>
      <c r="N285" s="137"/>
      <c r="O285" s="139"/>
      <c r="P285" s="135"/>
      <c r="Q285" s="135"/>
      <c r="R285" s="135"/>
      <c r="S285" s="135"/>
      <c r="V285" s="90"/>
    </row>
    <row r="286" spans="1:22" hidden="1">
      <c r="A286" s="150"/>
      <c r="B286" s="152"/>
      <c r="C286" s="135"/>
      <c r="D286" s="135"/>
      <c r="E286" s="135"/>
      <c r="F286" s="135"/>
      <c r="G286" s="135"/>
      <c r="H286" s="151"/>
      <c r="I286" s="103"/>
      <c r="J286" s="103"/>
      <c r="K286" s="103"/>
      <c r="L286" s="137"/>
      <c r="M286" s="135"/>
      <c r="N286" s="137"/>
      <c r="O286" s="139"/>
      <c r="P286" s="135"/>
      <c r="Q286" s="135"/>
      <c r="R286" s="135"/>
      <c r="S286" s="135"/>
      <c r="V286" s="90"/>
    </row>
    <row r="287" spans="1:22" hidden="1">
      <c r="A287" s="150"/>
      <c r="B287" s="152"/>
      <c r="C287" s="135"/>
      <c r="D287" s="135"/>
      <c r="E287" s="135"/>
      <c r="F287" s="135"/>
      <c r="G287" s="135"/>
      <c r="H287" s="151"/>
      <c r="I287" s="103"/>
      <c r="J287" s="103"/>
      <c r="K287" s="103"/>
      <c r="L287" s="137"/>
      <c r="M287" s="135"/>
      <c r="N287" s="137"/>
      <c r="O287" s="139"/>
      <c r="P287" s="135"/>
      <c r="Q287" s="135"/>
      <c r="R287" s="135"/>
      <c r="S287" s="135"/>
      <c r="V287" s="90"/>
    </row>
    <row r="288" spans="1:22" hidden="1">
      <c r="A288" s="150"/>
      <c r="B288" s="152"/>
      <c r="C288" s="135"/>
      <c r="D288" s="135"/>
      <c r="E288" s="135"/>
      <c r="F288" s="135"/>
      <c r="G288" s="135"/>
      <c r="H288" s="151"/>
      <c r="I288" s="103"/>
      <c r="J288" s="103"/>
      <c r="K288" s="103"/>
      <c r="L288" s="137"/>
      <c r="M288" s="135"/>
      <c r="N288" s="137"/>
      <c r="O288" s="139"/>
      <c r="P288" s="135"/>
      <c r="Q288" s="135"/>
      <c r="R288" s="135"/>
      <c r="S288" s="135"/>
      <c r="V288" s="90"/>
    </row>
    <row r="289" spans="1:22" hidden="1">
      <c r="A289" s="150"/>
      <c r="B289" s="152"/>
      <c r="C289" s="135"/>
      <c r="D289" s="135"/>
      <c r="E289" s="135"/>
      <c r="F289" s="135"/>
      <c r="G289" s="135"/>
      <c r="H289" s="151"/>
      <c r="I289" s="103"/>
      <c r="J289" s="103"/>
      <c r="K289" s="103"/>
      <c r="L289" s="137"/>
      <c r="M289" s="135"/>
      <c r="N289" s="137"/>
      <c r="O289" s="139"/>
      <c r="P289" s="135"/>
      <c r="Q289" s="135"/>
      <c r="R289" s="135"/>
      <c r="S289" s="135"/>
      <c r="V289" s="90"/>
    </row>
    <row r="290" spans="1:22" hidden="1">
      <c r="A290" s="150"/>
      <c r="B290" s="152"/>
      <c r="C290" s="135"/>
      <c r="D290" s="135"/>
      <c r="E290" s="135"/>
      <c r="F290" s="135"/>
      <c r="G290" s="135"/>
      <c r="H290" s="151"/>
      <c r="I290" s="103"/>
      <c r="J290" s="103"/>
      <c r="K290" s="103"/>
      <c r="L290" s="137"/>
      <c r="M290" s="135"/>
      <c r="N290" s="137"/>
      <c r="O290" s="139"/>
      <c r="P290" s="135"/>
      <c r="Q290" s="135"/>
      <c r="R290" s="135"/>
      <c r="S290" s="135"/>
      <c r="V290" s="90"/>
    </row>
    <row r="291" spans="1:22" hidden="1">
      <c r="A291" s="150"/>
      <c r="B291" s="152"/>
      <c r="C291" s="135"/>
      <c r="D291" s="135"/>
      <c r="E291" s="135"/>
      <c r="F291" s="135"/>
      <c r="G291" s="135"/>
      <c r="H291" s="151"/>
      <c r="I291" s="103"/>
      <c r="J291" s="103"/>
      <c r="K291" s="103"/>
      <c r="L291" s="137"/>
      <c r="M291" s="135"/>
      <c r="N291" s="137"/>
      <c r="O291" s="139"/>
      <c r="P291" s="135"/>
      <c r="Q291" s="135"/>
      <c r="R291" s="135"/>
      <c r="S291" s="135"/>
      <c r="V291" s="90"/>
    </row>
    <row r="292" spans="1:22" hidden="1">
      <c r="A292" s="150"/>
      <c r="B292" s="152"/>
      <c r="C292" s="135"/>
      <c r="D292" s="135"/>
      <c r="E292" s="135"/>
      <c r="F292" s="135"/>
      <c r="G292" s="135"/>
      <c r="H292" s="151"/>
      <c r="I292" s="103"/>
      <c r="J292" s="103"/>
      <c r="K292" s="103"/>
      <c r="L292" s="137"/>
      <c r="M292" s="135"/>
      <c r="N292" s="137"/>
      <c r="O292" s="139"/>
      <c r="P292" s="135"/>
      <c r="Q292" s="135"/>
      <c r="R292" s="135"/>
      <c r="S292" s="135"/>
      <c r="V292" s="90"/>
    </row>
    <row r="293" spans="1:22" hidden="1">
      <c r="A293" s="150"/>
      <c r="B293" s="152"/>
      <c r="C293" s="135"/>
      <c r="D293" s="135"/>
      <c r="E293" s="135"/>
      <c r="F293" s="135"/>
      <c r="G293" s="135"/>
      <c r="H293" s="151"/>
      <c r="I293" s="103"/>
      <c r="J293" s="103"/>
      <c r="K293" s="103"/>
      <c r="L293" s="137"/>
      <c r="M293" s="135"/>
      <c r="N293" s="137"/>
      <c r="O293" s="139"/>
      <c r="P293" s="135"/>
      <c r="Q293" s="135"/>
      <c r="R293" s="135"/>
      <c r="S293" s="135"/>
      <c r="V293" s="90"/>
    </row>
    <row r="294" spans="1:22" hidden="1">
      <c r="A294" s="153"/>
      <c r="B294" s="143"/>
      <c r="C294" s="143"/>
      <c r="D294" s="143"/>
      <c r="E294" s="143"/>
      <c r="F294" s="143"/>
      <c r="G294" s="143"/>
      <c r="H294" s="143"/>
      <c r="I294" s="143"/>
      <c r="J294" s="143"/>
      <c r="K294" s="143"/>
      <c r="L294" s="111"/>
      <c r="M294" s="111"/>
      <c r="N294" s="111"/>
      <c r="O294" s="143"/>
      <c r="P294" s="143"/>
      <c r="Q294" s="143"/>
      <c r="R294" s="143"/>
      <c r="S294" s="143"/>
      <c r="V294" s="90"/>
    </row>
    <row r="295" spans="1:22" hidden="1">
      <c r="A295" s="153"/>
      <c r="B295" s="143"/>
      <c r="C295" s="143"/>
      <c r="D295" s="143"/>
      <c r="E295" s="143"/>
      <c r="F295" s="143"/>
      <c r="G295" s="143"/>
      <c r="H295" s="143"/>
      <c r="I295" s="143"/>
      <c r="J295" s="143"/>
      <c r="K295" s="143"/>
      <c r="L295" s="111"/>
      <c r="M295" s="111"/>
      <c r="N295" s="111"/>
      <c r="O295" s="143"/>
      <c r="P295" s="143"/>
      <c r="Q295" s="143"/>
      <c r="R295" s="143"/>
      <c r="S295" s="143"/>
      <c r="V295" s="90"/>
    </row>
    <row r="296" spans="1:22" hidden="1">
      <c r="A296" s="153"/>
      <c r="B296" s="143"/>
      <c r="C296" s="143"/>
      <c r="D296" s="143"/>
      <c r="E296" s="143"/>
      <c r="F296" s="143"/>
      <c r="G296" s="143"/>
      <c r="H296" s="143"/>
      <c r="I296" s="143"/>
      <c r="J296" s="143"/>
      <c r="K296" s="143"/>
      <c r="L296" s="111"/>
      <c r="M296" s="111"/>
      <c r="N296" s="111"/>
      <c r="O296" s="143"/>
      <c r="P296" s="143"/>
      <c r="Q296" s="143"/>
      <c r="R296" s="143"/>
      <c r="S296" s="143"/>
      <c r="V296" s="90"/>
    </row>
    <row r="297" spans="1:22" hidden="1">
      <c r="A297" s="153"/>
      <c r="B297" s="143"/>
      <c r="C297" s="143"/>
      <c r="D297" s="143"/>
      <c r="E297" s="143"/>
      <c r="F297" s="143"/>
      <c r="G297" s="143"/>
      <c r="H297" s="143"/>
      <c r="I297" s="143"/>
      <c r="J297" s="143"/>
      <c r="K297" s="143"/>
      <c r="L297" s="111"/>
      <c r="M297" s="111"/>
      <c r="N297" s="111"/>
      <c r="O297" s="143"/>
      <c r="P297" s="143"/>
      <c r="Q297" s="143"/>
      <c r="R297" s="143"/>
      <c r="S297" s="143"/>
      <c r="V297" s="90"/>
    </row>
    <row r="298" spans="1:22" hidden="1">
      <c r="A298" s="153"/>
      <c r="B298" s="143"/>
      <c r="C298" s="143"/>
      <c r="D298" s="143"/>
      <c r="E298" s="143"/>
      <c r="F298" s="143"/>
      <c r="G298" s="143"/>
      <c r="H298" s="143"/>
      <c r="I298" s="143"/>
      <c r="J298" s="143"/>
      <c r="K298" s="143"/>
      <c r="L298" s="111"/>
      <c r="M298" s="111"/>
      <c r="N298" s="111"/>
      <c r="O298" s="143"/>
      <c r="P298" s="143"/>
      <c r="Q298" s="143"/>
      <c r="R298" s="143"/>
      <c r="S298" s="143"/>
      <c r="V298" s="90"/>
    </row>
    <row r="299" spans="1:22" hidden="1">
      <c r="A299" s="153"/>
      <c r="B299" s="143"/>
      <c r="C299" s="143"/>
      <c r="D299" s="143"/>
      <c r="E299" s="143"/>
      <c r="F299" s="143"/>
      <c r="G299" s="143"/>
      <c r="H299" s="143"/>
      <c r="I299" s="143"/>
      <c r="J299" s="143"/>
      <c r="K299" s="143"/>
      <c r="L299" s="111"/>
      <c r="M299" s="111"/>
      <c r="N299" s="111"/>
      <c r="O299" s="143"/>
      <c r="P299" s="143"/>
      <c r="Q299" s="143"/>
      <c r="R299" s="143"/>
      <c r="S299" s="143"/>
      <c r="V299" s="90"/>
    </row>
    <row r="300" spans="1:22" hidden="1">
      <c r="A300" s="153"/>
      <c r="B300" s="143"/>
      <c r="C300" s="143"/>
      <c r="D300" s="143"/>
      <c r="E300" s="143"/>
      <c r="F300" s="143"/>
      <c r="G300" s="143"/>
      <c r="H300" s="143"/>
      <c r="I300" s="143"/>
      <c r="J300" s="143"/>
      <c r="K300" s="143"/>
      <c r="L300" s="111"/>
      <c r="M300" s="111"/>
      <c r="N300" s="111"/>
      <c r="O300" s="143"/>
      <c r="P300" s="143"/>
      <c r="Q300" s="143"/>
      <c r="R300" s="143"/>
      <c r="S300" s="143"/>
      <c r="V300" s="90"/>
    </row>
    <row r="301" spans="1:22" hidden="1">
      <c r="A301" s="153"/>
      <c r="B301" s="143"/>
      <c r="C301" s="143"/>
      <c r="D301" s="143"/>
      <c r="E301" s="143"/>
      <c r="F301" s="143"/>
      <c r="G301" s="143"/>
      <c r="H301" s="143"/>
      <c r="I301" s="143"/>
      <c r="J301" s="143"/>
      <c r="K301" s="143"/>
      <c r="L301" s="111"/>
      <c r="M301" s="111"/>
      <c r="N301" s="111"/>
      <c r="O301" s="143"/>
      <c r="P301" s="143"/>
      <c r="Q301" s="143"/>
      <c r="R301" s="143"/>
      <c r="S301" s="143"/>
      <c r="V301" s="90"/>
    </row>
    <row r="302" spans="1:22" hidden="1">
      <c r="A302" s="153"/>
      <c r="B302" s="143"/>
      <c r="C302" s="143"/>
      <c r="D302" s="143"/>
      <c r="E302" s="143"/>
      <c r="F302" s="143"/>
      <c r="G302" s="143"/>
      <c r="H302" s="143"/>
      <c r="I302" s="143"/>
      <c r="J302" s="143"/>
      <c r="K302" s="143"/>
      <c r="L302" s="111"/>
      <c r="M302" s="111"/>
      <c r="N302" s="111"/>
      <c r="O302" s="143"/>
      <c r="P302" s="143"/>
      <c r="Q302" s="143"/>
      <c r="R302" s="143"/>
      <c r="S302" s="143"/>
      <c r="V302" s="90"/>
    </row>
    <row r="303" spans="1:22" hidden="1">
      <c r="A303" s="153"/>
      <c r="B303" s="143"/>
      <c r="C303" s="143"/>
      <c r="D303" s="143"/>
      <c r="E303" s="143"/>
      <c r="F303" s="143"/>
      <c r="G303" s="143"/>
      <c r="H303" s="143"/>
      <c r="I303" s="143"/>
      <c r="J303" s="143"/>
      <c r="K303" s="143"/>
      <c r="L303" s="111"/>
      <c r="M303" s="111"/>
      <c r="N303" s="111"/>
      <c r="O303" s="143"/>
      <c r="P303" s="143"/>
      <c r="Q303" s="143"/>
      <c r="R303" s="143"/>
      <c r="S303" s="143"/>
      <c r="V303" s="90"/>
    </row>
    <row r="304" spans="1:22" hidden="1">
      <c r="A304" s="153"/>
      <c r="B304" s="143"/>
      <c r="C304" s="143"/>
      <c r="D304" s="143"/>
      <c r="E304" s="143"/>
      <c r="F304" s="143"/>
      <c r="G304" s="143"/>
      <c r="H304" s="143"/>
      <c r="I304" s="143"/>
      <c r="J304" s="143"/>
      <c r="K304" s="143"/>
      <c r="L304" s="111"/>
      <c r="M304" s="111"/>
      <c r="N304" s="111"/>
      <c r="O304" s="143"/>
      <c r="P304" s="143"/>
      <c r="Q304" s="143"/>
      <c r="R304" s="143"/>
      <c r="S304" s="143"/>
      <c r="V304" s="90"/>
    </row>
    <row r="305" spans="1:22" hidden="1">
      <c r="A305" s="153"/>
      <c r="B305" s="143"/>
      <c r="C305" s="143"/>
      <c r="D305" s="143"/>
      <c r="E305" s="143"/>
      <c r="F305" s="143"/>
      <c r="G305" s="143"/>
      <c r="H305" s="143"/>
      <c r="I305" s="143"/>
      <c r="J305" s="143"/>
      <c r="K305" s="143"/>
      <c r="L305" s="111"/>
      <c r="M305" s="111"/>
      <c r="N305" s="111"/>
      <c r="O305" s="143"/>
      <c r="P305" s="143"/>
      <c r="Q305" s="143"/>
      <c r="R305" s="143"/>
      <c r="S305" s="143"/>
      <c r="V305" s="90"/>
    </row>
    <row r="306" spans="1:22" hidden="1">
      <c r="A306" s="153"/>
      <c r="B306" s="143"/>
      <c r="C306" s="143"/>
      <c r="D306" s="143"/>
      <c r="E306" s="143"/>
      <c r="F306" s="143"/>
      <c r="G306" s="143"/>
      <c r="H306" s="143"/>
      <c r="I306" s="143"/>
      <c r="J306" s="143"/>
      <c r="K306" s="143"/>
      <c r="L306" s="111"/>
      <c r="M306" s="111"/>
      <c r="N306" s="111"/>
      <c r="O306" s="143"/>
      <c r="P306" s="143"/>
      <c r="Q306" s="143"/>
      <c r="R306" s="143"/>
      <c r="S306" s="143"/>
      <c r="V306" s="90"/>
    </row>
    <row r="307" spans="1:22" hidden="1">
      <c r="A307" s="153"/>
      <c r="B307" s="143"/>
      <c r="C307" s="143"/>
      <c r="D307" s="143"/>
      <c r="E307" s="143"/>
      <c r="F307" s="143"/>
      <c r="G307" s="143"/>
      <c r="H307" s="143"/>
      <c r="I307" s="143"/>
      <c r="J307" s="143"/>
      <c r="K307" s="143"/>
      <c r="L307" s="111"/>
      <c r="M307" s="111"/>
      <c r="N307" s="111"/>
      <c r="O307" s="143"/>
      <c r="P307" s="143"/>
      <c r="Q307" s="143"/>
      <c r="R307" s="143"/>
      <c r="S307" s="143"/>
      <c r="V307" s="90"/>
    </row>
    <row r="308" spans="1:22" hidden="1">
      <c r="A308" s="153"/>
      <c r="B308" s="143"/>
      <c r="C308" s="143"/>
      <c r="D308" s="143"/>
      <c r="E308" s="143"/>
      <c r="F308" s="143"/>
      <c r="G308" s="143"/>
      <c r="H308" s="143"/>
      <c r="I308" s="143"/>
      <c r="J308" s="143"/>
      <c r="K308" s="143"/>
      <c r="L308" s="111"/>
      <c r="M308" s="111"/>
      <c r="N308" s="111"/>
      <c r="O308" s="143"/>
      <c r="P308" s="143"/>
      <c r="Q308" s="143"/>
      <c r="R308" s="143"/>
      <c r="S308" s="143"/>
      <c r="V308" s="90"/>
    </row>
    <row r="309" spans="1:22" hidden="1">
      <c r="A309" s="153"/>
      <c r="B309" s="143"/>
      <c r="C309" s="143"/>
      <c r="D309" s="143"/>
      <c r="E309" s="143"/>
      <c r="F309" s="143"/>
      <c r="G309" s="143"/>
      <c r="H309" s="143"/>
      <c r="I309" s="143"/>
      <c r="J309" s="143"/>
      <c r="K309" s="143"/>
      <c r="L309" s="111"/>
      <c r="M309" s="111"/>
      <c r="N309" s="111"/>
      <c r="O309" s="143"/>
      <c r="P309" s="143"/>
      <c r="Q309" s="143"/>
      <c r="R309" s="143"/>
      <c r="S309" s="143"/>
      <c r="V309" s="90"/>
    </row>
    <row r="310" spans="1:22" hidden="1">
      <c r="A310" s="153"/>
      <c r="B310" s="143"/>
      <c r="C310" s="143"/>
      <c r="D310" s="143"/>
      <c r="E310" s="143"/>
      <c r="F310" s="143"/>
      <c r="G310" s="143"/>
      <c r="H310" s="143"/>
      <c r="I310" s="143"/>
      <c r="J310" s="143"/>
      <c r="K310" s="143"/>
      <c r="L310" s="111"/>
      <c r="M310" s="111"/>
      <c r="N310" s="111"/>
      <c r="O310" s="143"/>
      <c r="P310" s="143"/>
      <c r="Q310" s="143"/>
      <c r="R310" s="143"/>
      <c r="S310" s="143"/>
      <c r="V310" s="90"/>
    </row>
    <row r="311" spans="1:22" hidden="1">
      <c r="A311" s="153"/>
      <c r="B311" s="143"/>
      <c r="C311" s="143"/>
      <c r="D311" s="143"/>
      <c r="E311" s="143"/>
      <c r="F311" s="143"/>
      <c r="G311" s="143"/>
      <c r="H311" s="143"/>
      <c r="I311" s="143"/>
      <c r="J311" s="143"/>
      <c r="K311" s="143"/>
      <c r="L311" s="111"/>
      <c r="M311" s="111"/>
      <c r="N311" s="111"/>
      <c r="O311" s="143"/>
      <c r="P311" s="143"/>
      <c r="Q311" s="143"/>
      <c r="R311" s="143"/>
      <c r="S311" s="143"/>
      <c r="V311" s="90"/>
    </row>
    <row r="312" spans="1:22" hidden="1">
      <c r="A312" s="153"/>
      <c r="B312" s="143"/>
      <c r="C312" s="143"/>
      <c r="D312" s="143"/>
      <c r="E312" s="143"/>
      <c r="F312" s="143"/>
      <c r="G312" s="143"/>
      <c r="H312" s="143"/>
      <c r="I312" s="143"/>
      <c r="J312" s="143"/>
      <c r="K312" s="143"/>
      <c r="L312" s="111"/>
      <c r="M312" s="111"/>
      <c r="N312" s="111"/>
      <c r="O312" s="143"/>
      <c r="P312" s="143"/>
      <c r="Q312" s="143"/>
      <c r="R312" s="143"/>
      <c r="S312" s="143"/>
      <c r="V312" s="90"/>
    </row>
    <row r="313" spans="1:22" hidden="1">
      <c r="A313" s="153"/>
      <c r="B313" s="143"/>
      <c r="C313" s="143"/>
      <c r="D313" s="143"/>
      <c r="E313" s="143"/>
      <c r="F313" s="143"/>
      <c r="G313" s="143"/>
      <c r="H313" s="143"/>
      <c r="I313" s="143"/>
      <c r="J313" s="143"/>
      <c r="K313" s="143"/>
      <c r="L313" s="111"/>
      <c r="M313" s="111"/>
      <c r="N313" s="111"/>
      <c r="O313" s="143"/>
      <c r="P313" s="143"/>
      <c r="Q313" s="143"/>
      <c r="R313" s="143"/>
      <c r="S313" s="143"/>
      <c r="V313" s="90"/>
    </row>
    <row r="314" spans="1:22" hidden="1">
      <c r="A314" s="153"/>
      <c r="B314" s="143"/>
      <c r="C314" s="143"/>
      <c r="D314" s="143"/>
      <c r="E314" s="143"/>
      <c r="F314" s="143"/>
      <c r="G314" s="143"/>
      <c r="H314" s="143"/>
      <c r="I314" s="143"/>
      <c r="J314" s="143"/>
      <c r="K314" s="143"/>
      <c r="L314" s="111"/>
      <c r="M314" s="111"/>
      <c r="N314" s="111"/>
      <c r="O314" s="143"/>
      <c r="P314" s="143"/>
      <c r="Q314" s="143"/>
      <c r="R314" s="143"/>
      <c r="S314" s="143"/>
      <c r="V314" s="90"/>
    </row>
    <row r="315" spans="1:22" hidden="1">
      <c r="A315" s="153"/>
      <c r="B315" s="143"/>
      <c r="C315" s="143"/>
      <c r="D315" s="143"/>
      <c r="E315" s="143"/>
      <c r="F315" s="143"/>
      <c r="G315" s="143"/>
      <c r="H315" s="143"/>
      <c r="I315" s="143"/>
      <c r="J315" s="143"/>
      <c r="K315" s="143"/>
      <c r="L315" s="111"/>
      <c r="M315" s="111"/>
      <c r="N315" s="111"/>
      <c r="O315" s="143"/>
      <c r="P315" s="143"/>
      <c r="Q315" s="143"/>
      <c r="R315" s="143"/>
      <c r="S315" s="143"/>
      <c r="V315" s="90"/>
    </row>
    <row r="316" spans="1:22" hidden="1">
      <c r="A316" s="153"/>
      <c r="B316" s="143"/>
      <c r="C316" s="143"/>
      <c r="D316" s="143"/>
      <c r="E316" s="143"/>
      <c r="F316" s="143"/>
      <c r="G316" s="143"/>
      <c r="H316" s="143"/>
      <c r="I316" s="143"/>
      <c r="J316" s="143"/>
      <c r="K316" s="143"/>
      <c r="L316" s="111"/>
      <c r="M316" s="111"/>
      <c r="N316" s="111"/>
      <c r="O316" s="143"/>
      <c r="P316" s="143"/>
      <c r="Q316" s="143"/>
      <c r="R316" s="143"/>
      <c r="S316" s="143"/>
      <c r="V316" s="90"/>
    </row>
    <row r="317" spans="1:22" hidden="1">
      <c r="A317" s="153"/>
      <c r="B317" s="143"/>
      <c r="C317" s="143"/>
      <c r="D317" s="143"/>
      <c r="E317" s="143"/>
      <c r="F317" s="143"/>
      <c r="G317" s="143"/>
      <c r="H317" s="143"/>
      <c r="I317" s="143"/>
      <c r="J317" s="143"/>
      <c r="K317" s="143"/>
      <c r="L317" s="111"/>
      <c r="M317" s="111"/>
      <c r="N317" s="111"/>
      <c r="O317" s="143"/>
      <c r="P317" s="143"/>
      <c r="Q317" s="143"/>
      <c r="R317" s="143"/>
      <c r="S317" s="143"/>
      <c r="V317" s="90"/>
    </row>
    <row r="318" spans="1:22" hidden="1">
      <c r="A318" s="153"/>
      <c r="B318" s="143"/>
      <c r="C318" s="143"/>
      <c r="D318" s="143"/>
      <c r="E318" s="143"/>
      <c r="F318" s="143"/>
      <c r="G318" s="143"/>
      <c r="H318" s="143"/>
      <c r="I318" s="143"/>
      <c r="J318" s="143"/>
      <c r="K318" s="143"/>
      <c r="L318" s="111"/>
      <c r="M318" s="111"/>
      <c r="N318" s="111"/>
      <c r="O318" s="143"/>
      <c r="P318" s="143"/>
      <c r="Q318" s="143"/>
      <c r="R318" s="143"/>
      <c r="S318" s="143"/>
      <c r="V318" s="90"/>
    </row>
    <row r="319" spans="1:22" hidden="1">
      <c r="A319" s="153"/>
      <c r="B319" s="143"/>
      <c r="C319" s="143"/>
      <c r="D319" s="143"/>
      <c r="E319" s="143"/>
      <c r="F319" s="143"/>
      <c r="G319" s="143"/>
      <c r="H319" s="143"/>
      <c r="I319" s="143"/>
      <c r="J319" s="143"/>
      <c r="K319" s="143"/>
      <c r="L319" s="111"/>
      <c r="M319" s="111"/>
      <c r="N319" s="111"/>
      <c r="O319" s="143"/>
      <c r="P319" s="143"/>
      <c r="Q319" s="143"/>
      <c r="R319" s="143"/>
      <c r="S319" s="143"/>
      <c r="V319" s="90"/>
    </row>
    <row r="320" spans="1:22" hidden="1">
      <c r="A320" s="153"/>
      <c r="B320" s="143"/>
      <c r="C320" s="143"/>
      <c r="D320" s="143"/>
      <c r="E320" s="143"/>
      <c r="F320" s="143"/>
      <c r="G320" s="143"/>
      <c r="H320" s="143"/>
      <c r="I320" s="143"/>
      <c r="J320" s="143"/>
      <c r="K320" s="143"/>
      <c r="L320" s="111"/>
      <c r="M320" s="111"/>
      <c r="N320" s="111"/>
      <c r="O320" s="143"/>
      <c r="P320" s="143"/>
      <c r="Q320" s="143"/>
      <c r="R320" s="143"/>
      <c r="S320" s="143"/>
      <c r="V320" s="90"/>
    </row>
    <row r="321" spans="1:22" hidden="1">
      <c r="A321" s="153"/>
      <c r="B321" s="143"/>
      <c r="C321" s="143"/>
      <c r="D321" s="143"/>
      <c r="E321" s="143"/>
      <c r="F321" s="143"/>
      <c r="G321" s="143"/>
      <c r="H321" s="143"/>
      <c r="I321" s="143"/>
      <c r="J321" s="143"/>
      <c r="K321" s="143"/>
      <c r="L321" s="111"/>
      <c r="M321" s="111"/>
      <c r="N321" s="111"/>
      <c r="O321" s="143"/>
      <c r="P321" s="143"/>
      <c r="Q321" s="143"/>
      <c r="R321" s="143"/>
      <c r="S321" s="143"/>
      <c r="V321" s="90"/>
    </row>
    <row r="322" spans="1:22" hidden="1">
      <c r="A322" s="153"/>
      <c r="B322" s="143"/>
      <c r="C322" s="143"/>
      <c r="D322" s="143"/>
      <c r="E322" s="143"/>
      <c r="F322" s="143"/>
      <c r="G322" s="143"/>
      <c r="H322" s="143"/>
      <c r="I322" s="143"/>
      <c r="J322" s="143"/>
      <c r="K322" s="143"/>
      <c r="L322" s="111"/>
      <c r="M322" s="111"/>
      <c r="N322" s="111"/>
      <c r="O322" s="143"/>
      <c r="P322" s="143"/>
      <c r="Q322" s="143"/>
      <c r="R322" s="143"/>
      <c r="S322" s="143"/>
      <c r="V322" s="90"/>
    </row>
    <row r="323" spans="1:22" hidden="1">
      <c r="A323" s="153"/>
      <c r="B323" s="143"/>
      <c r="C323" s="143"/>
      <c r="D323" s="143"/>
      <c r="E323" s="143"/>
      <c r="F323" s="143"/>
      <c r="G323" s="143"/>
      <c r="H323" s="143"/>
      <c r="I323" s="143"/>
      <c r="J323" s="143"/>
      <c r="K323" s="143"/>
      <c r="L323" s="111"/>
      <c r="M323" s="111"/>
      <c r="N323" s="111"/>
      <c r="O323" s="143"/>
      <c r="P323" s="143"/>
      <c r="Q323" s="143"/>
      <c r="R323" s="143"/>
      <c r="S323" s="143"/>
      <c r="V323" s="90"/>
    </row>
    <row r="324" spans="1:22" hidden="1">
      <c r="A324" s="153"/>
      <c r="B324" s="143"/>
      <c r="C324" s="143"/>
      <c r="D324" s="143"/>
      <c r="E324" s="143"/>
      <c r="F324" s="143"/>
      <c r="G324" s="143"/>
      <c r="H324" s="143"/>
      <c r="I324" s="143"/>
      <c r="J324" s="143"/>
      <c r="K324" s="143"/>
      <c r="L324" s="111"/>
      <c r="M324" s="111"/>
      <c r="N324" s="111"/>
      <c r="O324" s="143"/>
      <c r="P324" s="143"/>
      <c r="Q324" s="143"/>
      <c r="R324" s="143"/>
      <c r="S324" s="143"/>
      <c r="V324" s="90"/>
    </row>
    <row r="325" spans="1:22" hidden="1">
      <c r="A325" s="153"/>
      <c r="B325" s="143"/>
      <c r="C325" s="143"/>
      <c r="D325" s="143"/>
      <c r="E325" s="143"/>
      <c r="F325" s="143"/>
      <c r="G325" s="143"/>
      <c r="H325" s="143"/>
      <c r="I325" s="143"/>
      <c r="J325" s="143"/>
      <c r="K325" s="143"/>
      <c r="L325" s="111"/>
      <c r="M325" s="111"/>
      <c r="N325" s="111"/>
      <c r="O325" s="143"/>
      <c r="P325" s="143"/>
      <c r="Q325" s="143"/>
      <c r="R325" s="143"/>
      <c r="S325" s="143"/>
      <c r="V325" s="90"/>
    </row>
    <row r="326" spans="1:22" hidden="1">
      <c r="A326" s="153"/>
      <c r="B326" s="143"/>
      <c r="C326" s="143"/>
      <c r="D326" s="143"/>
      <c r="E326" s="143"/>
      <c r="F326" s="143"/>
      <c r="G326" s="143"/>
      <c r="H326" s="143"/>
      <c r="I326" s="143"/>
      <c r="J326" s="143"/>
      <c r="K326" s="143"/>
      <c r="L326" s="111"/>
      <c r="M326" s="111"/>
      <c r="N326" s="111"/>
      <c r="O326" s="143"/>
      <c r="P326" s="143"/>
      <c r="Q326" s="143"/>
      <c r="R326" s="143"/>
      <c r="S326" s="143"/>
      <c r="V326" s="90"/>
    </row>
    <row r="327" spans="1:22" hidden="1">
      <c r="A327" s="153"/>
      <c r="B327" s="143"/>
      <c r="C327" s="143"/>
      <c r="D327" s="143"/>
      <c r="E327" s="143"/>
      <c r="F327" s="143"/>
      <c r="G327" s="143"/>
      <c r="H327" s="143"/>
      <c r="I327" s="143"/>
      <c r="J327" s="143"/>
      <c r="K327" s="143"/>
      <c r="L327" s="111"/>
      <c r="M327" s="111"/>
      <c r="N327" s="111"/>
      <c r="O327" s="143"/>
      <c r="P327" s="143"/>
      <c r="Q327" s="143"/>
      <c r="R327" s="143"/>
      <c r="S327" s="143"/>
      <c r="V327" s="90"/>
    </row>
    <row r="328" spans="1:22" hidden="1">
      <c r="A328" s="153"/>
      <c r="B328" s="143"/>
      <c r="C328" s="143"/>
      <c r="D328" s="143"/>
      <c r="E328" s="143"/>
      <c r="F328" s="143"/>
      <c r="G328" s="143"/>
      <c r="H328" s="143"/>
      <c r="I328" s="143"/>
      <c r="J328" s="143"/>
      <c r="K328" s="143"/>
      <c r="L328" s="111"/>
      <c r="M328" s="111"/>
      <c r="N328" s="111"/>
      <c r="O328" s="143"/>
      <c r="P328" s="143"/>
      <c r="Q328" s="143"/>
      <c r="R328" s="143"/>
      <c r="S328" s="143"/>
      <c r="V328" s="90"/>
    </row>
    <row r="329" spans="1:22" hidden="1">
      <c r="A329" s="153"/>
      <c r="B329" s="143"/>
      <c r="C329" s="143"/>
      <c r="D329" s="143"/>
      <c r="E329" s="143"/>
      <c r="F329" s="143"/>
      <c r="G329" s="143"/>
      <c r="H329" s="143"/>
      <c r="I329" s="143"/>
      <c r="J329" s="143"/>
      <c r="K329" s="143"/>
      <c r="L329" s="111"/>
      <c r="M329" s="111"/>
      <c r="N329" s="111"/>
      <c r="O329" s="143"/>
      <c r="P329" s="143"/>
      <c r="Q329" s="143"/>
      <c r="R329" s="143"/>
      <c r="S329" s="143"/>
      <c r="V329" s="90"/>
    </row>
    <row r="330" spans="1:22" hidden="1">
      <c r="A330" s="153"/>
      <c r="B330" s="143"/>
      <c r="C330" s="143"/>
      <c r="D330" s="143"/>
      <c r="E330" s="143"/>
      <c r="F330" s="143"/>
      <c r="G330" s="143"/>
      <c r="H330" s="143"/>
      <c r="I330" s="143"/>
      <c r="J330" s="143"/>
      <c r="K330" s="143"/>
      <c r="L330" s="111"/>
      <c r="M330" s="111"/>
      <c r="N330" s="111"/>
      <c r="O330" s="143"/>
      <c r="P330" s="143"/>
      <c r="Q330" s="143"/>
      <c r="R330" s="143"/>
      <c r="S330" s="143"/>
      <c r="V330" s="90"/>
    </row>
    <row r="331" spans="1:22" hidden="1">
      <c r="A331" s="153"/>
      <c r="B331" s="143"/>
      <c r="C331" s="143"/>
      <c r="D331" s="143"/>
      <c r="E331" s="143"/>
      <c r="F331" s="143"/>
      <c r="G331" s="143"/>
      <c r="H331" s="143"/>
      <c r="I331" s="143"/>
      <c r="J331" s="143"/>
      <c r="K331" s="143"/>
      <c r="L331" s="111"/>
      <c r="M331" s="111"/>
      <c r="N331" s="111"/>
      <c r="O331" s="143"/>
      <c r="P331" s="143"/>
      <c r="Q331" s="143"/>
      <c r="R331" s="143"/>
      <c r="S331" s="143"/>
      <c r="V331" s="90"/>
    </row>
    <row r="332" spans="1:22" hidden="1">
      <c r="A332" s="153"/>
      <c r="B332" s="143"/>
      <c r="C332" s="143"/>
      <c r="D332" s="143"/>
      <c r="E332" s="143"/>
      <c r="F332" s="143"/>
      <c r="G332" s="143"/>
      <c r="H332" s="143"/>
      <c r="I332" s="143"/>
      <c r="J332" s="143"/>
      <c r="K332" s="143"/>
      <c r="L332" s="111"/>
      <c r="M332" s="111"/>
      <c r="N332" s="111"/>
      <c r="O332" s="143"/>
      <c r="P332" s="143"/>
      <c r="Q332" s="143"/>
      <c r="R332" s="143"/>
      <c r="S332" s="143"/>
      <c r="V332" s="90"/>
    </row>
    <row r="333" spans="1:22" hidden="1">
      <c r="A333" s="153"/>
      <c r="B333" s="143"/>
      <c r="C333" s="143"/>
      <c r="D333" s="143"/>
      <c r="E333" s="143"/>
      <c r="F333" s="143"/>
      <c r="G333" s="143"/>
      <c r="H333" s="143"/>
      <c r="I333" s="143"/>
      <c r="J333" s="143"/>
      <c r="K333" s="143"/>
      <c r="L333" s="111"/>
      <c r="M333" s="111"/>
      <c r="N333" s="111"/>
      <c r="O333" s="143"/>
      <c r="P333" s="143"/>
      <c r="Q333" s="143"/>
      <c r="R333" s="143"/>
      <c r="S333" s="143"/>
      <c r="V333" s="90"/>
    </row>
    <row r="334" spans="1:22" hidden="1">
      <c r="A334" s="153"/>
      <c r="B334" s="143"/>
      <c r="C334" s="143"/>
      <c r="D334" s="143"/>
      <c r="E334" s="143"/>
      <c r="F334" s="143"/>
      <c r="G334" s="143"/>
      <c r="H334" s="143"/>
      <c r="I334" s="143"/>
      <c r="J334" s="143"/>
      <c r="K334" s="143"/>
      <c r="L334" s="111"/>
      <c r="M334" s="111"/>
      <c r="N334" s="111"/>
      <c r="O334" s="143"/>
      <c r="P334" s="143"/>
      <c r="Q334" s="143"/>
      <c r="R334" s="143"/>
      <c r="S334" s="143"/>
      <c r="V334" s="90"/>
    </row>
    <row r="335" spans="1:22" hidden="1">
      <c r="A335" s="153"/>
      <c r="B335" s="143"/>
      <c r="C335" s="143"/>
      <c r="D335" s="143"/>
      <c r="E335" s="143"/>
      <c r="F335" s="143"/>
      <c r="G335" s="143"/>
      <c r="H335" s="143"/>
      <c r="I335" s="143"/>
      <c r="J335" s="143"/>
      <c r="K335" s="143"/>
      <c r="L335" s="111"/>
      <c r="M335" s="111"/>
      <c r="N335" s="111"/>
      <c r="O335" s="143"/>
      <c r="P335" s="143"/>
      <c r="Q335" s="143"/>
      <c r="R335" s="143"/>
      <c r="S335" s="143"/>
      <c r="V335" s="90"/>
    </row>
    <row r="336" spans="1:22" hidden="1">
      <c r="A336" s="153"/>
      <c r="B336" s="143"/>
      <c r="C336" s="143"/>
      <c r="D336" s="143"/>
      <c r="E336" s="143"/>
      <c r="F336" s="143"/>
      <c r="G336" s="143"/>
      <c r="H336" s="143"/>
      <c r="I336" s="143"/>
      <c r="J336" s="143"/>
      <c r="K336" s="143"/>
      <c r="L336" s="111"/>
      <c r="M336" s="111"/>
      <c r="N336" s="111"/>
      <c r="O336" s="143"/>
      <c r="P336" s="143"/>
      <c r="Q336" s="143"/>
      <c r="R336" s="143"/>
      <c r="S336" s="143"/>
      <c r="V336" s="90"/>
    </row>
    <row r="337" spans="1:22" hidden="1">
      <c r="A337" s="153"/>
      <c r="B337" s="143"/>
      <c r="C337" s="143"/>
      <c r="D337" s="143"/>
      <c r="E337" s="143"/>
      <c r="F337" s="143"/>
      <c r="G337" s="143"/>
      <c r="H337" s="143"/>
      <c r="I337" s="143"/>
      <c r="J337" s="143"/>
      <c r="K337" s="143"/>
      <c r="L337" s="111"/>
      <c r="M337" s="111"/>
      <c r="N337" s="111"/>
      <c r="O337" s="143"/>
      <c r="P337" s="143"/>
      <c r="Q337" s="143"/>
      <c r="R337" s="143"/>
      <c r="S337" s="143"/>
      <c r="V337" s="90"/>
    </row>
    <row r="338" spans="1:22" hidden="1">
      <c r="A338" s="153"/>
      <c r="B338" s="143"/>
      <c r="C338" s="143"/>
      <c r="D338" s="143"/>
      <c r="E338" s="143"/>
      <c r="F338" s="143"/>
      <c r="G338" s="143"/>
      <c r="H338" s="143"/>
      <c r="I338" s="143"/>
      <c r="J338" s="143"/>
      <c r="K338" s="143"/>
      <c r="L338" s="111"/>
      <c r="M338" s="111"/>
      <c r="N338" s="111"/>
      <c r="O338" s="143"/>
      <c r="P338" s="143"/>
      <c r="Q338" s="143"/>
      <c r="R338" s="143"/>
      <c r="S338" s="143"/>
      <c r="V338" s="90"/>
    </row>
    <row r="339" spans="1:22" hidden="1">
      <c r="A339" s="153"/>
      <c r="B339" s="143"/>
      <c r="C339" s="143"/>
      <c r="D339" s="143"/>
      <c r="E339" s="143"/>
      <c r="F339" s="143"/>
      <c r="G339" s="143"/>
      <c r="H339" s="143"/>
      <c r="I339" s="143"/>
      <c r="J339" s="143"/>
      <c r="K339" s="143"/>
      <c r="L339" s="111"/>
      <c r="M339" s="111"/>
      <c r="N339" s="111"/>
      <c r="O339" s="143"/>
      <c r="P339" s="143"/>
      <c r="Q339" s="143"/>
      <c r="R339" s="143"/>
      <c r="S339" s="143"/>
      <c r="V339" s="90"/>
    </row>
    <row r="340" spans="1:22" hidden="1">
      <c r="A340" s="153"/>
      <c r="B340" s="143"/>
      <c r="C340" s="143"/>
      <c r="D340" s="143"/>
      <c r="E340" s="143"/>
      <c r="F340" s="143"/>
      <c r="G340" s="143"/>
      <c r="H340" s="143"/>
      <c r="I340" s="143"/>
      <c r="J340" s="143"/>
      <c r="K340" s="143"/>
      <c r="L340" s="111"/>
      <c r="M340" s="111"/>
      <c r="N340" s="111"/>
      <c r="O340" s="143"/>
      <c r="P340" s="143"/>
      <c r="Q340" s="143"/>
      <c r="R340" s="143"/>
      <c r="S340" s="143"/>
      <c r="V340" s="90"/>
    </row>
    <row r="341" spans="1:22" hidden="1">
      <c r="A341" s="153"/>
      <c r="B341" s="143"/>
      <c r="C341" s="143"/>
      <c r="D341" s="143"/>
      <c r="E341" s="143"/>
      <c r="F341" s="143"/>
      <c r="G341" s="143"/>
      <c r="H341" s="143"/>
      <c r="I341" s="143"/>
      <c r="J341" s="143"/>
      <c r="K341" s="143"/>
      <c r="L341" s="111"/>
      <c r="M341" s="111"/>
      <c r="N341" s="111"/>
      <c r="O341" s="143"/>
      <c r="P341" s="143"/>
      <c r="Q341" s="143"/>
      <c r="R341" s="143"/>
      <c r="S341" s="143"/>
      <c r="V341" s="90"/>
    </row>
    <row r="342" spans="1:22" hidden="1">
      <c r="A342" s="153"/>
      <c r="B342" s="143"/>
      <c r="C342" s="143"/>
      <c r="D342" s="143"/>
      <c r="E342" s="143"/>
      <c r="F342" s="143"/>
      <c r="G342" s="143"/>
      <c r="H342" s="143"/>
      <c r="I342" s="143"/>
      <c r="J342" s="143"/>
      <c r="K342" s="143"/>
      <c r="L342" s="111"/>
      <c r="M342" s="111"/>
      <c r="N342" s="111"/>
      <c r="O342" s="143"/>
      <c r="P342" s="143"/>
      <c r="Q342" s="143"/>
      <c r="R342" s="143"/>
      <c r="S342" s="143"/>
      <c r="V342" s="90"/>
    </row>
    <row r="343" spans="1:22" hidden="1">
      <c r="A343" s="153"/>
      <c r="B343" s="143"/>
      <c r="C343" s="143"/>
      <c r="D343" s="143"/>
      <c r="E343" s="143"/>
      <c r="F343" s="143"/>
      <c r="G343" s="143"/>
      <c r="H343" s="143"/>
      <c r="I343" s="143"/>
      <c r="J343" s="143"/>
      <c r="K343" s="143"/>
      <c r="L343" s="111"/>
      <c r="M343" s="111"/>
      <c r="N343" s="111"/>
      <c r="O343" s="143"/>
      <c r="P343" s="143"/>
      <c r="Q343" s="143"/>
      <c r="R343" s="143"/>
      <c r="S343" s="143"/>
      <c r="V343" s="90"/>
    </row>
    <row r="344" spans="1:22" hidden="1">
      <c r="A344" s="153"/>
      <c r="B344" s="143"/>
      <c r="C344" s="143"/>
      <c r="D344" s="143"/>
      <c r="E344" s="143"/>
      <c r="F344" s="143"/>
      <c r="G344" s="143"/>
      <c r="H344" s="143"/>
      <c r="I344" s="143"/>
      <c r="J344" s="143"/>
      <c r="K344" s="143"/>
      <c r="L344" s="111"/>
      <c r="M344" s="111"/>
      <c r="N344" s="111"/>
      <c r="O344" s="143"/>
      <c r="P344" s="143"/>
      <c r="Q344" s="143"/>
      <c r="R344" s="143"/>
      <c r="S344" s="143"/>
      <c r="V344" s="90"/>
    </row>
    <row r="345" spans="1:22" hidden="1">
      <c r="A345" s="153"/>
      <c r="B345" s="143"/>
      <c r="C345" s="143"/>
      <c r="D345" s="143"/>
      <c r="E345" s="143"/>
      <c r="F345" s="143"/>
      <c r="G345" s="143"/>
      <c r="H345" s="143"/>
      <c r="I345" s="143"/>
      <c r="J345" s="143"/>
      <c r="K345" s="143"/>
      <c r="L345" s="111"/>
      <c r="M345" s="111"/>
      <c r="N345" s="111"/>
      <c r="O345" s="143"/>
      <c r="P345" s="143"/>
      <c r="Q345" s="143"/>
      <c r="R345" s="143"/>
      <c r="S345" s="143"/>
      <c r="V345" s="90"/>
    </row>
    <row r="346" spans="1:22" hidden="1">
      <c r="A346" s="153"/>
      <c r="B346" s="143"/>
      <c r="C346" s="143"/>
      <c r="D346" s="143"/>
      <c r="E346" s="143"/>
      <c r="F346" s="143"/>
      <c r="G346" s="143"/>
      <c r="H346" s="143"/>
      <c r="I346" s="143"/>
      <c r="J346" s="143"/>
      <c r="K346" s="143"/>
      <c r="L346" s="111"/>
      <c r="M346" s="111"/>
      <c r="N346" s="111"/>
      <c r="O346" s="143"/>
      <c r="P346" s="143"/>
      <c r="Q346" s="143"/>
      <c r="R346" s="143"/>
      <c r="S346" s="143"/>
      <c r="V346" s="90"/>
    </row>
    <row r="347" spans="1:22" hidden="1">
      <c r="A347" s="153"/>
      <c r="B347" s="143"/>
      <c r="C347" s="143"/>
      <c r="D347" s="143"/>
      <c r="E347" s="143"/>
      <c r="F347" s="143"/>
      <c r="G347" s="143"/>
      <c r="H347" s="143"/>
      <c r="I347" s="143"/>
      <c r="J347" s="143"/>
      <c r="K347" s="143"/>
      <c r="L347" s="111"/>
      <c r="M347" s="111"/>
      <c r="N347" s="111"/>
      <c r="O347" s="143"/>
      <c r="P347" s="143"/>
      <c r="Q347" s="143"/>
      <c r="R347" s="143"/>
      <c r="S347" s="143"/>
      <c r="V347" s="90"/>
    </row>
    <row r="348" spans="1:22" hidden="1">
      <c r="A348" s="153"/>
      <c r="B348" s="143"/>
      <c r="C348" s="143"/>
      <c r="D348" s="143"/>
      <c r="E348" s="143"/>
      <c r="F348" s="143"/>
      <c r="G348" s="143"/>
      <c r="H348" s="143"/>
      <c r="I348" s="143"/>
      <c r="J348" s="143"/>
      <c r="K348" s="143"/>
      <c r="L348" s="111"/>
      <c r="M348" s="111"/>
      <c r="N348" s="111"/>
      <c r="O348" s="143"/>
      <c r="P348" s="143"/>
      <c r="Q348" s="143"/>
      <c r="R348" s="143"/>
      <c r="S348" s="143"/>
      <c r="V348" s="90"/>
    </row>
    <row r="349" spans="1:22" hidden="1">
      <c r="A349" s="153"/>
      <c r="B349" s="143"/>
      <c r="C349" s="143"/>
      <c r="D349" s="143"/>
      <c r="E349" s="143"/>
      <c r="F349" s="143"/>
      <c r="G349" s="143"/>
      <c r="H349" s="143"/>
      <c r="I349" s="143"/>
      <c r="J349" s="143"/>
      <c r="K349" s="143"/>
      <c r="L349" s="111"/>
      <c r="M349" s="111"/>
      <c r="N349" s="111"/>
      <c r="O349" s="143"/>
      <c r="P349" s="143"/>
      <c r="Q349" s="143"/>
      <c r="R349" s="143"/>
      <c r="S349" s="143"/>
      <c r="V349" s="90"/>
    </row>
    <row r="350" spans="1:22" hidden="1">
      <c r="A350" s="153"/>
      <c r="B350" s="143"/>
      <c r="C350" s="143"/>
      <c r="D350" s="143"/>
      <c r="E350" s="143"/>
      <c r="F350" s="143"/>
      <c r="G350" s="143"/>
      <c r="H350" s="143"/>
      <c r="I350" s="143"/>
      <c r="J350" s="143"/>
      <c r="K350" s="143"/>
      <c r="L350" s="111"/>
      <c r="M350" s="111"/>
      <c r="N350" s="111"/>
      <c r="O350" s="143"/>
      <c r="P350" s="143"/>
      <c r="Q350" s="143"/>
      <c r="R350" s="143"/>
      <c r="S350" s="143"/>
      <c r="V350" s="90"/>
    </row>
    <row r="351" spans="1:22" hidden="1">
      <c r="A351" s="153"/>
      <c r="B351" s="143"/>
      <c r="C351" s="143"/>
      <c r="D351" s="143"/>
      <c r="E351" s="143"/>
      <c r="F351" s="143"/>
      <c r="G351" s="143"/>
      <c r="H351" s="143"/>
      <c r="I351" s="143"/>
      <c r="J351" s="143"/>
      <c r="K351" s="143"/>
      <c r="L351" s="111"/>
      <c r="M351" s="111"/>
      <c r="N351" s="111"/>
      <c r="O351" s="143"/>
      <c r="P351" s="143"/>
      <c r="Q351" s="143"/>
      <c r="R351" s="143"/>
      <c r="S351" s="143"/>
      <c r="V351" s="90"/>
    </row>
    <row r="352" spans="1:22" hidden="1">
      <c r="A352" s="153"/>
      <c r="B352" s="143"/>
      <c r="C352" s="143"/>
      <c r="D352" s="143"/>
      <c r="E352" s="143"/>
      <c r="F352" s="143"/>
      <c r="G352" s="143"/>
      <c r="H352" s="143"/>
      <c r="I352" s="143"/>
      <c r="J352" s="143"/>
      <c r="K352" s="143"/>
      <c r="L352" s="111"/>
      <c r="M352" s="111"/>
      <c r="N352" s="111"/>
      <c r="O352" s="143"/>
      <c r="P352" s="143"/>
      <c r="Q352" s="143"/>
      <c r="R352" s="143"/>
      <c r="S352" s="143"/>
      <c r="V352" s="90"/>
    </row>
    <row r="353" spans="1:22" hidden="1">
      <c r="A353" s="153"/>
      <c r="B353" s="143"/>
      <c r="C353" s="143"/>
      <c r="D353" s="143"/>
      <c r="E353" s="143"/>
      <c r="F353" s="143"/>
      <c r="G353" s="143"/>
      <c r="H353" s="143"/>
      <c r="I353" s="143"/>
      <c r="J353" s="143"/>
      <c r="K353" s="143"/>
      <c r="L353" s="111"/>
      <c r="M353" s="111"/>
      <c r="N353" s="111"/>
      <c r="O353" s="143"/>
      <c r="P353" s="143"/>
      <c r="Q353" s="143"/>
      <c r="R353" s="143"/>
      <c r="S353" s="143"/>
      <c r="V353" s="90"/>
    </row>
    <row r="354" spans="1:22" hidden="1">
      <c r="A354" s="153"/>
      <c r="B354" s="143"/>
      <c r="C354" s="143"/>
      <c r="D354" s="143"/>
      <c r="E354" s="143"/>
      <c r="F354" s="143"/>
      <c r="G354" s="143"/>
      <c r="H354" s="143"/>
      <c r="I354" s="143"/>
      <c r="J354" s="143"/>
      <c r="K354" s="143"/>
      <c r="L354" s="111"/>
      <c r="M354" s="111"/>
      <c r="N354" s="111"/>
      <c r="O354" s="143"/>
      <c r="P354" s="143"/>
      <c r="Q354" s="143"/>
      <c r="R354" s="143"/>
      <c r="S354" s="143"/>
      <c r="V354" s="90"/>
    </row>
    <row r="355" spans="1:22" hidden="1">
      <c r="A355" s="153"/>
      <c r="B355" s="143"/>
      <c r="C355" s="143"/>
      <c r="D355" s="143"/>
      <c r="E355" s="143"/>
      <c r="F355" s="143"/>
      <c r="G355" s="143"/>
      <c r="H355" s="143"/>
      <c r="I355" s="143"/>
      <c r="J355" s="143"/>
      <c r="K355" s="143"/>
      <c r="L355" s="111"/>
      <c r="M355" s="111"/>
      <c r="N355" s="111"/>
      <c r="O355" s="143"/>
      <c r="P355" s="143"/>
      <c r="Q355" s="143"/>
      <c r="R355" s="143"/>
      <c r="S355" s="143"/>
      <c r="V355" s="90"/>
    </row>
    <row r="356" spans="1:22" hidden="1">
      <c r="A356" s="153"/>
      <c r="B356" s="143"/>
      <c r="C356" s="143"/>
      <c r="D356" s="143"/>
      <c r="E356" s="143"/>
      <c r="F356" s="143"/>
      <c r="G356" s="143"/>
      <c r="H356" s="143"/>
      <c r="I356" s="143"/>
      <c r="J356" s="143"/>
      <c r="K356" s="143"/>
      <c r="L356" s="111"/>
      <c r="M356" s="111"/>
      <c r="N356" s="111"/>
      <c r="O356" s="143"/>
      <c r="P356" s="143"/>
      <c r="Q356" s="143"/>
      <c r="R356" s="143"/>
      <c r="S356" s="143"/>
      <c r="V356" s="90"/>
    </row>
    <row r="357" spans="1:22" hidden="1">
      <c r="A357" s="153"/>
      <c r="B357" s="143"/>
      <c r="C357" s="143"/>
      <c r="D357" s="143"/>
      <c r="E357" s="143"/>
      <c r="F357" s="143"/>
      <c r="G357" s="143"/>
      <c r="H357" s="143"/>
      <c r="I357" s="143"/>
      <c r="J357" s="143"/>
      <c r="K357" s="143"/>
      <c r="L357" s="111"/>
      <c r="M357" s="111"/>
      <c r="N357" s="111"/>
      <c r="O357" s="143"/>
      <c r="P357" s="143"/>
      <c r="Q357" s="143"/>
      <c r="R357" s="143"/>
      <c r="S357" s="143"/>
      <c r="V357" s="90"/>
    </row>
    <row r="358" spans="1:22" hidden="1">
      <c r="A358" s="153"/>
      <c r="B358" s="143"/>
      <c r="C358" s="143"/>
      <c r="D358" s="143"/>
      <c r="E358" s="143"/>
      <c r="F358" s="143"/>
      <c r="G358" s="143"/>
      <c r="H358" s="143"/>
      <c r="I358" s="143"/>
      <c r="J358" s="143"/>
      <c r="K358" s="143"/>
      <c r="L358" s="111"/>
      <c r="M358" s="111"/>
      <c r="N358" s="111"/>
      <c r="O358" s="143"/>
      <c r="P358" s="143"/>
      <c r="Q358" s="143"/>
      <c r="R358" s="143"/>
      <c r="S358" s="143"/>
      <c r="V358" s="90"/>
    </row>
    <row r="359" spans="1:22" hidden="1">
      <c r="A359" s="153"/>
      <c r="B359" s="143"/>
      <c r="C359" s="143"/>
      <c r="D359" s="143"/>
      <c r="E359" s="143"/>
      <c r="F359" s="143"/>
      <c r="G359" s="143"/>
      <c r="H359" s="143"/>
      <c r="I359" s="143"/>
      <c r="J359" s="143"/>
      <c r="K359" s="143"/>
      <c r="L359" s="111"/>
      <c r="M359" s="111"/>
      <c r="N359" s="111"/>
      <c r="O359" s="143"/>
      <c r="P359" s="143"/>
      <c r="Q359" s="143"/>
      <c r="R359" s="143"/>
      <c r="S359" s="143"/>
      <c r="V359" s="90"/>
    </row>
    <row r="360" spans="1:22" hidden="1">
      <c r="A360" s="153"/>
      <c r="B360" s="143"/>
      <c r="C360" s="143"/>
      <c r="D360" s="143"/>
      <c r="E360" s="143"/>
      <c r="F360" s="143"/>
      <c r="G360" s="143"/>
      <c r="H360" s="143"/>
      <c r="I360" s="143"/>
      <c r="J360" s="143"/>
      <c r="K360" s="143"/>
      <c r="L360" s="111"/>
      <c r="M360" s="111"/>
      <c r="N360" s="111"/>
      <c r="O360" s="143"/>
      <c r="P360" s="143"/>
      <c r="Q360" s="143"/>
      <c r="R360" s="143"/>
      <c r="S360" s="143"/>
      <c r="V360" s="90"/>
    </row>
    <row r="361" spans="1:22" hidden="1">
      <c r="A361" s="153"/>
      <c r="B361" s="143"/>
      <c r="C361" s="143"/>
      <c r="D361" s="143"/>
      <c r="E361" s="143"/>
      <c r="F361" s="143"/>
      <c r="G361" s="143"/>
      <c r="H361" s="143"/>
      <c r="I361" s="143"/>
      <c r="J361" s="143"/>
      <c r="K361" s="143"/>
      <c r="L361" s="111"/>
      <c r="M361" s="111"/>
      <c r="N361" s="111"/>
      <c r="O361" s="143"/>
      <c r="P361" s="143"/>
      <c r="Q361" s="143"/>
      <c r="R361" s="143"/>
      <c r="S361" s="143"/>
      <c r="V361" s="90"/>
    </row>
    <row r="362" spans="1:22" hidden="1">
      <c r="A362" s="153"/>
      <c r="B362" s="143"/>
      <c r="C362" s="143"/>
      <c r="D362" s="143"/>
      <c r="E362" s="143"/>
      <c r="F362" s="143"/>
      <c r="G362" s="143"/>
      <c r="H362" s="143"/>
      <c r="I362" s="143"/>
      <c r="J362" s="143"/>
      <c r="K362" s="143"/>
      <c r="L362" s="111"/>
      <c r="M362" s="111"/>
      <c r="N362" s="111"/>
      <c r="O362" s="143"/>
      <c r="P362" s="143"/>
      <c r="Q362" s="143"/>
      <c r="R362" s="143"/>
      <c r="S362" s="143"/>
      <c r="V362" s="90"/>
    </row>
    <row r="363" spans="1:22" hidden="1">
      <c r="A363" s="153"/>
      <c r="B363" s="143"/>
      <c r="C363" s="143"/>
      <c r="D363" s="143"/>
      <c r="E363" s="143"/>
      <c r="F363" s="143"/>
      <c r="G363" s="143"/>
      <c r="H363" s="143"/>
      <c r="I363" s="143"/>
      <c r="J363" s="143"/>
      <c r="K363" s="143"/>
      <c r="L363" s="111"/>
      <c r="M363" s="111"/>
      <c r="N363" s="111"/>
      <c r="O363" s="143"/>
      <c r="P363" s="143"/>
      <c r="Q363" s="143"/>
      <c r="R363" s="143"/>
      <c r="S363" s="143"/>
      <c r="V363" s="90"/>
    </row>
    <row r="364" spans="1:22" hidden="1">
      <c r="A364" s="153"/>
      <c r="B364" s="143"/>
      <c r="C364" s="143"/>
      <c r="D364" s="143"/>
      <c r="E364" s="143"/>
      <c r="F364" s="143"/>
      <c r="G364" s="143"/>
      <c r="H364" s="143"/>
      <c r="I364" s="143"/>
      <c r="J364" s="143"/>
      <c r="K364" s="143"/>
      <c r="L364" s="111"/>
      <c r="M364" s="111"/>
      <c r="N364" s="111"/>
      <c r="O364" s="143"/>
      <c r="P364" s="143"/>
      <c r="Q364" s="143"/>
      <c r="R364" s="143"/>
      <c r="S364" s="143"/>
      <c r="V364" s="90"/>
    </row>
    <row r="365" spans="1:22" hidden="1">
      <c r="A365" s="153"/>
      <c r="B365" s="143"/>
      <c r="C365" s="143"/>
      <c r="D365" s="143"/>
      <c r="E365" s="143"/>
      <c r="F365" s="143"/>
      <c r="G365" s="143"/>
      <c r="H365" s="143"/>
      <c r="I365" s="143"/>
      <c r="J365" s="143"/>
      <c r="K365" s="143"/>
      <c r="L365" s="111"/>
      <c r="M365" s="111"/>
      <c r="N365" s="111"/>
      <c r="O365" s="143"/>
      <c r="P365" s="143"/>
      <c r="Q365" s="143"/>
      <c r="R365" s="143"/>
      <c r="S365" s="143"/>
      <c r="V365" s="90"/>
    </row>
    <row r="366" spans="1:22" hidden="1">
      <c r="A366" s="153"/>
      <c r="B366" s="143"/>
      <c r="C366" s="143"/>
      <c r="D366" s="143"/>
      <c r="E366" s="143"/>
      <c r="F366" s="143"/>
      <c r="G366" s="143"/>
      <c r="H366" s="143"/>
      <c r="I366" s="143"/>
      <c r="J366" s="143"/>
      <c r="K366" s="143"/>
      <c r="L366" s="111"/>
      <c r="M366" s="111"/>
      <c r="N366" s="111"/>
      <c r="O366" s="143"/>
      <c r="P366" s="143"/>
      <c r="Q366" s="143"/>
      <c r="R366" s="143"/>
      <c r="S366" s="143"/>
      <c r="V366" s="90"/>
    </row>
    <row r="367" spans="1:22" hidden="1">
      <c r="A367" s="153"/>
      <c r="B367" s="143"/>
      <c r="C367" s="143"/>
      <c r="D367" s="143"/>
      <c r="E367" s="143"/>
      <c r="F367" s="143"/>
      <c r="G367" s="143"/>
      <c r="H367" s="143"/>
      <c r="I367" s="143"/>
      <c r="J367" s="143"/>
      <c r="K367" s="143"/>
      <c r="L367" s="111"/>
      <c r="M367" s="111"/>
      <c r="N367" s="111"/>
      <c r="O367" s="143"/>
      <c r="P367" s="143"/>
      <c r="Q367" s="143"/>
      <c r="R367" s="143"/>
      <c r="S367" s="143"/>
      <c r="V367" s="90"/>
    </row>
    <row r="368" spans="1:22" hidden="1">
      <c r="A368" s="153"/>
      <c r="B368" s="143"/>
      <c r="C368" s="143"/>
      <c r="D368" s="143"/>
      <c r="E368" s="143"/>
      <c r="F368" s="143"/>
      <c r="G368" s="143"/>
      <c r="H368" s="143"/>
      <c r="I368" s="143"/>
      <c r="J368" s="143"/>
      <c r="K368" s="143"/>
      <c r="L368" s="111"/>
      <c r="M368" s="111"/>
      <c r="N368" s="111"/>
      <c r="O368" s="143"/>
      <c r="P368" s="143"/>
      <c r="Q368" s="143"/>
      <c r="R368" s="143"/>
      <c r="S368" s="143"/>
      <c r="V368" s="90"/>
    </row>
    <row r="369" spans="1:22" hidden="1">
      <c r="A369" s="153"/>
      <c r="B369" s="143"/>
      <c r="C369" s="143"/>
      <c r="D369" s="143"/>
      <c r="E369" s="143"/>
      <c r="F369" s="143"/>
      <c r="G369" s="143"/>
      <c r="H369" s="143"/>
      <c r="I369" s="143"/>
      <c r="J369" s="143"/>
      <c r="K369" s="143"/>
      <c r="L369" s="111"/>
      <c r="M369" s="111"/>
      <c r="N369" s="111"/>
      <c r="O369" s="143"/>
      <c r="P369" s="143"/>
      <c r="Q369" s="143"/>
      <c r="R369" s="143"/>
      <c r="S369" s="143"/>
      <c r="V369" s="90"/>
    </row>
    <row r="370" spans="1:22" hidden="1">
      <c r="A370" s="153"/>
      <c r="B370" s="143"/>
      <c r="C370" s="143"/>
      <c r="D370" s="143"/>
      <c r="E370" s="143"/>
      <c r="F370" s="143"/>
      <c r="G370" s="143"/>
      <c r="H370" s="143"/>
      <c r="I370" s="143"/>
      <c r="J370" s="143"/>
      <c r="K370" s="143"/>
      <c r="L370" s="111"/>
      <c r="M370" s="111"/>
      <c r="N370" s="111"/>
      <c r="O370" s="143"/>
      <c r="P370" s="143"/>
      <c r="Q370" s="143"/>
      <c r="R370" s="143"/>
      <c r="S370" s="143"/>
      <c r="V370" s="90"/>
    </row>
    <row r="371" spans="1:22" hidden="1">
      <c r="A371" s="153"/>
      <c r="B371" s="143"/>
      <c r="C371" s="143"/>
      <c r="D371" s="143"/>
      <c r="E371" s="143"/>
      <c r="F371" s="143"/>
      <c r="G371" s="143"/>
      <c r="H371" s="143"/>
      <c r="I371" s="143"/>
      <c r="J371" s="143"/>
      <c r="K371" s="143"/>
      <c r="L371" s="111"/>
      <c r="M371" s="111"/>
      <c r="N371" s="111"/>
      <c r="O371" s="143"/>
      <c r="P371" s="143"/>
      <c r="Q371" s="143"/>
      <c r="R371" s="143"/>
      <c r="S371" s="143"/>
      <c r="V371" s="90"/>
    </row>
    <row r="372" spans="1:22" hidden="1">
      <c r="A372" s="153"/>
      <c r="B372" s="143"/>
      <c r="C372" s="143"/>
      <c r="D372" s="143"/>
      <c r="E372" s="143"/>
      <c r="F372" s="143"/>
      <c r="G372" s="143"/>
      <c r="H372" s="143"/>
      <c r="I372" s="143"/>
      <c r="J372" s="143"/>
      <c r="K372" s="143"/>
      <c r="L372" s="111"/>
      <c r="M372" s="111"/>
      <c r="N372" s="111"/>
      <c r="O372" s="143"/>
      <c r="P372" s="143"/>
      <c r="Q372" s="143"/>
      <c r="R372" s="143"/>
      <c r="S372" s="143"/>
      <c r="V372" s="90"/>
    </row>
    <row r="373" spans="1:22" hidden="1">
      <c r="A373" s="153"/>
      <c r="B373" s="143"/>
      <c r="C373" s="143"/>
      <c r="D373" s="143"/>
      <c r="E373" s="143"/>
      <c r="F373" s="143"/>
      <c r="G373" s="143"/>
      <c r="H373" s="143"/>
      <c r="I373" s="143"/>
      <c r="J373" s="143"/>
      <c r="K373" s="143"/>
      <c r="L373" s="111"/>
      <c r="M373" s="111"/>
      <c r="N373" s="111"/>
      <c r="O373" s="143"/>
      <c r="P373" s="143"/>
      <c r="Q373" s="143"/>
      <c r="R373" s="143"/>
      <c r="S373" s="143"/>
      <c r="V373" s="90"/>
    </row>
    <row r="374" spans="1:22" hidden="1">
      <c r="A374" s="153"/>
      <c r="B374" s="143"/>
      <c r="C374" s="143"/>
      <c r="D374" s="143"/>
      <c r="E374" s="143"/>
      <c r="F374" s="143"/>
      <c r="G374" s="143"/>
      <c r="H374" s="143"/>
      <c r="I374" s="143"/>
      <c r="J374" s="143"/>
      <c r="K374" s="143"/>
      <c r="L374" s="111"/>
      <c r="M374" s="111"/>
      <c r="N374" s="111"/>
      <c r="O374" s="143"/>
      <c r="P374" s="143"/>
      <c r="Q374" s="143"/>
      <c r="R374" s="143"/>
      <c r="S374" s="143"/>
      <c r="V374" s="90"/>
    </row>
    <row r="375" spans="1:22" hidden="1">
      <c r="A375" s="153"/>
      <c r="B375" s="143"/>
      <c r="C375" s="143"/>
      <c r="D375" s="143"/>
      <c r="E375" s="143"/>
      <c r="F375" s="143"/>
      <c r="G375" s="143"/>
      <c r="H375" s="143"/>
      <c r="I375" s="143"/>
      <c r="J375" s="143"/>
      <c r="K375" s="143"/>
      <c r="L375" s="111"/>
      <c r="M375" s="111"/>
      <c r="N375" s="111"/>
      <c r="O375" s="143"/>
      <c r="P375" s="143"/>
      <c r="Q375" s="143"/>
      <c r="R375" s="143"/>
      <c r="S375" s="143"/>
      <c r="V375" s="90"/>
    </row>
    <row r="376" spans="1:22" hidden="1">
      <c r="A376" s="153"/>
      <c r="B376" s="143"/>
      <c r="C376" s="143"/>
      <c r="D376" s="143"/>
      <c r="E376" s="143"/>
      <c r="F376" s="143"/>
      <c r="G376" s="143"/>
      <c r="H376" s="143"/>
      <c r="I376" s="143"/>
      <c r="J376" s="143"/>
      <c r="K376" s="143"/>
      <c r="L376" s="111"/>
      <c r="M376" s="111"/>
      <c r="N376" s="111"/>
      <c r="O376" s="143"/>
      <c r="P376" s="143"/>
      <c r="Q376" s="143"/>
      <c r="R376" s="143"/>
      <c r="S376" s="143"/>
      <c r="V376" s="90"/>
    </row>
    <row r="377" spans="1:22" hidden="1">
      <c r="A377" s="153"/>
      <c r="B377" s="143"/>
      <c r="C377" s="143"/>
      <c r="D377" s="143"/>
      <c r="E377" s="143"/>
      <c r="F377" s="143"/>
      <c r="G377" s="143"/>
      <c r="H377" s="143"/>
      <c r="I377" s="143"/>
      <c r="J377" s="143"/>
      <c r="K377" s="143"/>
      <c r="L377" s="111"/>
      <c r="M377" s="111"/>
      <c r="N377" s="111"/>
      <c r="O377" s="143"/>
      <c r="P377" s="143"/>
      <c r="Q377" s="143"/>
      <c r="R377" s="143"/>
      <c r="S377" s="143"/>
      <c r="V377" s="90"/>
    </row>
    <row r="378" spans="1:22" hidden="1">
      <c r="A378" s="153"/>
      <c r="B378" s="143"/>
      <c r="C378" s="143"/>
      <c r="D378" s="143"/>
      <c r="E378" s="143"/>
      <c r="F378" s="143"/>
      <c r="G378" s="143"/>
      <c r="H378" s="143"/>
      <c r="I378" s="143"/>
      <c r="J378" s="143"/>
      <c r="K378" s="143"/>
      <c r="L378" s="111"/>
      <c r="M378" s="111"/>
      <c r="N378" s="111"/>
      <c r="O378" s="143"/>
      <c r="P378" s="143"/>
      <c r="Q378" s="143"/>
      <c r="R378" s="143"/>
      <c r="S378" s="143"/>
      <c r="V378" s="90"/>
    </row>
    <row r="379" spans="1:22" hidden="1">
      <c r="A379" s="153"/>
      <c r="B379" s="143"/>
      <c r="C379" s="143"/>
      <c r="D379" s="143"/>
      <c r="E379" s="143"/>
      <c r="F379" s="143"/>
      <c r="G379" s="143"/>
      <c r="H379" s="143"/>
      <c r="I379" s="143"/>
      <c r="J379" s="143"/>
      <c r="K379" s="143"/>
      <c r="L379" s="111"/>
      <c r="M379" s="111"/>
      <c r="N379" s="111"/>
      <c r="O379" s="143"/>
      <c r="P379" s="143"/>
      <c r="Q379" s="143"/>
      <c r="R379" s="143"/>
      <c r="S379" s="143"/>
      <c r="V379" s="90"/>
    </row>
    <row r="380" spans="1:22" hidden="1">
      <c r="A380" s="153"/>
      <c r="B380" s="143"/>
      <c r="C380" s="143"/>
      <c r="D380" s="143"/>
      <c r="E380" s="143"/>
      <c r="F380" s="143"/>
      <c r="G380" s="143"/>
      <c r="H380" s="143"/>
      <c r="I380" s="143"/>
      <c r="J380" s="143"/>
      <c r="K380" s="143"/>
      <c r="L380" s="111"/>
      <c r="M380" s="111"/>
      <c r="N380" s="111"/>
      <c r="O380" s="143"/>
      <c r="P380" s="143"/>
      <c r="Q380" s="143"/>
      <c r="R380" s="143"/>
      <c r="S380" s="143"/>
      <c r="V380" s="90"/>
    </row>
    <row r="381" spans="1:22" hidden="1">
      <c r="A381" s="153"/>
      <c r="B381" s="143"/>
      <c r="C381" s="143"/>
      <c r="D381" s="143"/>
      <c r="E381" s="143"/>
      <c r="F381" s="143"/>
      <c r="G381" s="143"/>
      <c r="H381" s="143"/>
      <c r="I381" s="143"/>
      <c r="J381" s="143"/>
      <c r="K381" s="143"/>
      <c r="L381" s="111"/>
      <c r="M381" s="111"/>
      <c r="N381" s="111"/>
      <c r="O381" s="143"/>
      <c r="P381" s="143"/>
      <c r="Q381" s="143"/>
      <c r="R381" s="143"/>
      <c r="S381" s="143"/>
      <c r="V381" s="90"/>
    </row>
    <row r="382" spans="1:22" hidden="1">
      <c r="A382" s="153"/>
      <c r="B382" s="143"/>
      <c r="C382" s="143"/>
      <c r="D382" s="143"/>
      <c r="E382" s="143"/>
      <c r="F382" s="143"/>
      <c r="G382" s="143"/>
      <c r="H382" s="143"/>
      <c r="I382" s="143"/>
      <c r="J382" s="143"/>
      <c r="K382" s="143"/>
      <c r="L382" s="111"/>
      <c r="M382" s="111"/>
      <c r="N382" s="111"/>
      <c r="O382" s="143"/>
      <c r="P382" s="143"/>
      <c r="Q382" s="143"/>
      <c r="R382" s="143"/>
      <c r="S382" s="143"/>
      <c r="V382" s="90"/>
    </row>
    <row r="383" spans="1:22" hidden="1">
      <c r="A383" s="153"/>
      <c r="B383" s="143"/>
      <c r="C383" s="143"/>
      <c r="D383" s="143"/>
      <c r="E383" s="143"/>
      <c r="F383" s="143"/>
      <c r="G383" s="143"/>
      <c r="H383" s="143"/>
      <c r="I383" s="143"/>
      <c r="J383" s="143"/>
      <c r="K383" s="143"/>
      <c r="L383" s="111"/>
      <c r="M383" s="111"/>
      <c r="N383" s="111"/>
      <c r="O383" s="143"/>
      <c r="P383" s="143"/>
      <c r="Q383" s="143"/>
      <c r="R383" s="143"/>
      <c r="S383" s="143"/>
      <c r="V383" s="90"/>
    </row>
    <row r="384" spans="1:22" hidden="1">
      <c r="A384" s="153"/>
      <c r="B384" s="143"/>
      <c r="C384" s="143"/>
      <c r="D384" s="143"/>
      <c r="E384" s="143"/>
      <c r="F384" s="143"/>
      <c r="G384" s="143"/>
      <c r="H384" s="143"/>
      <c r="I384" s="143"/>
      <c r="J384" s="143"/>
      <c r="K384" s="143"/>
      <c r="L384" s="111"/>
      <c r="M384" s="111"/>
      <c r="N384" s="111"/>
      <c r="O384" s="143"/>
      <c r="P384" s="143"/>
      <c r="Q384" s="143"/>
      <c r="R384" s="143"/>
      <c r="S384" s="143"/>
      <c r="V384" s="90"/>
    </row>
    <row r="385" spans="1:22" hidden="1">
      <c r="A385" s="153"/>
      <c r="B385" s="143"/>
      <c r="C385" s="143"/>
      <c r="D385" s="143"/>
      <c r="E385" s="143"/>
      <c r="F385" s="143"/>
      <c r="G385" s="143"/>
      <c r="H385" s="143"/>
      <c r="I385" s="143"/>
      <c r="J385" s="143"/>
      <c r="K385" s="143"/>
      <c r="L385" s="111"/>
      <c r="M385" s="111"/>
      <c r="N385" s="111"/>
      <c r="O385" s="143"/>
      <c r="P385" s="143"/>
      <c r="Q385" s="143"/>
      <c r="R385" s="143"/>
      <c r="S385" s="143"/>
      <c r="V385" s="90"/>
    </row>
    <row r="386" spans="1:22" hidden="1">
      <c r="A386" s="153"/>
      <c r="B386" s="143"/>
      <c r="C386" s="143"/>
      <c r="D386" s="143"/>
      <c r="E386" s="143"/>
      <c r="F386" s="143"/>
      <c r="G386" s="143"/>
      <c r="H386" s="143"/>
      <c r="I386" s="143"/>
      <c r="J386" s="143"/>
      <c r="K386" s="143"/>
      <c r="L386" s="111"/>
      <c r="M386" s="111"/>
      <c r="N386" s="111"/>
      <c r="O386" s="143"/>
      <c r="P386" s="143"/>
      <c r="Q386" s="143"/>
      <c r="R386" s="143"/>
      <c r="S386" s="143"/>
      <c r="V386" s="90"/>
    </row>
    <row r="387" spans="1:22" hidden="1">
      <c r="A387" s="153"/>
      <c r="B387" s="143"/>
      <c r="C387" s="143"/>
      <c r="D387" s="143"/>
      <c r="E387" s="143"/>
      <c r="F387" s="143"/>
      <c r="G387" s="143"/>
      <c r="H387" s="143"/>
      <c r="I387" s="143"/>
      <c r="J387" s="143"/>
      <c r="K387" s="143"/>
      <c r="L387" s="111"/>
      <c r="M387" s="111"/>
      <c r="N387" s="111"/>
      <c r="O387" s="143"/>
      <c r="P387" s="143"/>
      <c r="Q387" s="143"/>
      <c r="R387" s="143"/>
      <c r="S387" s="143"/>
      <c r="V387" s="90"/>
    </row>
    <row r="388" spans="1:22" hidden="1">
      <c r="A388" s="153"/>
      <c r="B388" s="143"/>
      <c r="C388" s="143"/>
      <c r="D388" s="143"/>
      <c r="E388" s="143"/>
      <c r="F388" s="143"/>
      <c r="G388" s="143"/>
      <c r="H388" s="143"/>
      <c r="I388" s="143"/>
      <c r="J388" s="143"/>
      <c r="K388" s="143"/>
      <c r="L388" s="111"/>
      <c r="M388" s="111"/>
      <c r="N388" s="111"/>
      <c r="O388" s="143"/>
      <c r="P388" s="143"/>
      <c r="Q388" s="143"/>
      <c r="R388" s="143"/>
      <c r="S388" s="143"/>
      <c r="V388" s="90"/>
    </row>
    <row r="389" spans="1:22" hidden="1">
      <c r="A389" s="153"/>
      <c r="B389" s="143"/>
      <c r="C389" s="143"/>
      <c r="D389" s="143"/>
      <c r="E389" s="143"/>
      <c r="F389" s="143"/>
      <c r="G389" s="143"/>
      <c r="H389" s="143"/>
      <c r="I389" s="143"/>
      <c r="J389" s="143"/>
      <c r="K389" s="143"/>
      <c r="L389" s="111"/>
      <c r="M389" s="111"/>
      <c r="N389" s="111"/>
      <c r="O389" s="143"/>
      <c r="P389" s="143"/>
      <c r="Q389" s="143"/>
      <c r="R389" s="143"/>
      <c r="S389" s="143"/>
      <c r="V389" s="90"/>
    </row>
    <row r="390" spans="1:22" hidden="1">
      <c r="A390" s="153"/>
      <c r="B390" s="143"/>
      <c r="C390" s="143"/>
      <c r="D390" s="143"/>
      <c r="E390" s="143"/>
      <c r="F390" s="143"/>
      <c r="G390" s="143"/>
      <c r="H390" s="143"/>
      <c r="I390" s="143"/>
      <c r="J390" s="143"/>
      <c r="K390" s="143"/>
      <c r="L390" s="111"/>
      <c r="M390" s="111"/>
      <c r="N390" s="111"/>
      <c r="O390" s="143"/>
      <c r="P390" s="143"/>
      <c r="Q390" s="143"/>
      <c r="R390" s="143"/>
      <c r="S390" s="143"/>
      <c r="V390" s="90"/>
    </row>
    <row r="391" spans="1:22" hidden="1">
      <c r="A391" s="153"/>
      <c r="B391" s="143"/>
      <c r="C391" s="143"/>
      <c r="D391" s="143"/>
      <c r="E391" s="143"/>
      <c r="F391" s="143"/>
      <c r="G391" s="143"/>
      <c r="H391" s="143"/>
      <c r="I391" s="143"/>
      <c r="J391" s="143"/>
      <c r="K391" s="143"/>
      <c r="L391" s="111"/>
      <c r="M391" s="111"/>
      <c r="N391" s="111"/>
      <c r="O391" s="143"/>
      <c r="P391" s="143"/>
      <c r="Q391" s="143"/>
      <c r="R391" s="143"/>
      <c r="S391" s="143"/>
      <c r="V391" s="90"/>
    </row>
    <row r="392" spans="1:22" hidden="1">
      <c r="A392" s="153"/>
      <c r="B392" s="143"/>
      <c r="C392" s="143"/>
      <c r="D392" s="143"/>
      <c r="E392" s="143"/>
      <c r="F392" s="143"/>
      <c r="G392" s="143"/>
      <c r="H392" s="143"/>
      <c r="I392" s="143"/>
      <c r="J392" s="143"/>
      <c r="K392" s="143"/>
      <c r="L392" s="111"/>
      <c r="M392" s="111"/>
      <c r="N392" s="111"/>
      <c r="O392" s="143"/>
      <c r="P392" s="143"/>
      <c r="Q392" s="143"/>
      <c r="R392" s="143"/>
      <c r="S392" s="143"/>
      <c r="V392" s="90"/>
    </row>
    <row r="393" spans="1:22" hidden="1">
      <c r="A393" s="153"/>
      <c r="B393" s="143"/>
      <c r="C393" s="143"/>
      <c r="D393" s="143"/>
      <c r="E393" s="143"/>
      <c r="F393" s="143"/>
      <c r="G393" s="143"/>
      <c r="H393" s="143"/>
      <c r="I393" s="143"/>
      <c r="J393" s="143"/>
      <c r="K393" s="143"/>
      <c r="L393" s="111"/>
      <c r="M393" s="111"/>
      <c r="N393" s="111"/>
      <c r="O393" s="143"/>
      <c r="P393" s="143"/>
      <c r="Q393" s="143"/>
      <c r="R393" s="143"/>
      <c r="S393" s="143"/>
      <c r="V393" s="90"/>
    </row>
    <row r="394" spans="1:22" hidden="1">
      <c r="A394" s="153"/>
      <c r="B394" s="143"/>
      <c r="C394" s="143"/>
      <c r="D394" s="143"/>
      <c r="E394" s="143"/>
      <c r="F394" s="143"/>
      <c r="G394" s="143"/>
      <c r="H394" s="143"/>
      <c r="I394" s="143"/>
      <c r="J394" s="143"/>
      <c r="K394" s="143"/>
      <c r="L394" s="111"/>
      <c r="M394" s="111"/>
      <c r="N394" s="111"/>
      <c r="O394" s="143"/>
      <c r="P394" s="143"/>
      <c r="Q394" s="143"/>
      <c r="R394" s="143"/>
      <c r="S394" s="143"/>
      <c r="V394" s="90"/>
    </row>
    <row r="395" spans="1:22" hidden="1">
      <c r="A395" s="153"/>
      <c r="B395" s="143"/>
      <c r="C395" s="143"/>
      <c r="D395" s="143"/>
      <c r="E395" s="143"/>
      <c r="F395" s="143"/>
      <c r="G395" s="143"/>
      <c r="H395" s="143"/>
      <c r="I395" s="143"/>
      <c r="J395" s="143"/>
      <c r="K395" s="143"/>
      <c r="L395" s="111"/>
      <c r="M395" s="111"/>
      <c r="N395" s="111"/>
      <c r="O395" s="143"/>
      <c r="P395" s="143"/>
      <c r="Q395" s="143"/>
      <c r="R395" s="143"/>
      <c r="S395" s="143"/>
      <c r="V395" s="90"/>
    </row>
    <row r="396" spans="1:22" hidden="1">
      <c r="A396" s="153"/>
      <c r="B396" s="143"/>
      <c r="C396" s="143"/>
      <c r="D396" s="143"/>
      <c r="E396" s="143"/>
      <c r="F396" s="143"/>
      <c r="G396" s="143"/>
      <c r="H396" s="143"/>
      <c r="I396" s="143"/>
      <c r="J396" s="143"/>
      <c r="K396" s="143"/>
      <c r="L396" s="111"/>
      <c r="M396" s="111"/>
      <c r="N396" s="111"/>
      <c r="O396" s="143"/>
      <c r="P396" s="143"/>
      <c r="Q396" s="143"/>
      <c r="R396" s="143"/>
      <c r="S396" s="143"/>
      <c r="V396" s="90"/>
    </row>
    <row r="397" spans="1:22" hidden="1">
      <c r="A397" s="153"/>
      <c r="B397" s="143"/>
      <c r="C397" s="143"/>
      <c r="D397" s="143"/>
      <c r="E397" s="143"/>
      <c r="F397" s="143"/>
      <c r="G397" s="143"/>
      <c r="H397" s="143"/>
      <c r="I397" s="143"/>
      <c r="J397" s="143"/>
      <c r="K397" s="143"/>
      <c r="L397" s="111"/>
      <c r="M397" s="111"/>
      <c r="N397" s="111"/>
      <c r="O397" s="143"/>
      <c r="P397" s="143"/>
      <c r="Q397" s="143"/>
      <c r="R397" s="143"/>
      <c r="S397" s="143"/>
      <c r="V397" s="90"/>
    </row>
    <row r="398" spans="1:22" hidden="1">
      <c r="A398" s="153"/>
      <c r="B398" s="143"/>
      <c r="C398" s="143"/>
      <c r="D398" s="143"/>
      <c r="E398" s="143"/>
      <c r="F398" s="143"/>
      <c r="G398" s="143"/>
      <c r="H398" s="143"/>
      <c r="I398" s="143"/>
      <c r="J398" s="143"/>
      <c r="K398" s="143"/>
      <c r="L398" s="111"/>
      <c r="M398" s="111"/>
      <c r="N398" s="111"/>
      <c r="O398" s="143"/>
      <c r="P398" s="143"/>
      <c r="Q398" s="143"/>
      <c r="R398" s="143"/>
      <c r="S398" s="143"/>
      <c r="V398" s="90"/>
    </row>
    <row r="399" spans="1:22" hidden="1">
      <c r="A399" s="153"/>
      <c r="B399" s="143"/>
      <c r="C399" s="143"/>
      <c r="D399" s="143"/>
      <c r="E399" s="143"/>
      <c r="F399" s="143"/>
      <c r="G399" s="143"/>
      <c r="H399" s="143"/>
      <c r="I399" s="143"/>
      <c r="J399" s="143"/>
      <c r="K399" s="143"/>
      <c r="L399" s="111"/>
      <c r="M399" s="111"/>
      <c r="N399" s="111"/>
      <c r="O399" s="143"/>
      <c r="P399" s="143"/>
      <c r="Q399" s="143"/>
      <c r="R399" s="143"/>
      <c r="S399" s="143"/>
      <c r="V399" s="90"/>
    </row>
    <row r="400" spans="1:22" ht="15" customHeight="1">
      <c r="A400" s="274" t="s">
        <v>359</v>
      </c>
      <c r="B400" s="274"/>
      <c r="C400" s="274"/>
      <c r="D400" s="274"/>
      <c r="E400" s="274"/>
      <c r="F400" s="274"/>
      <c r="G400" s="274"/>
      <c r="H400" s="274"/>
      <c r="I400" s="274"/>
      <c r="J400" s="274"/>
      <c r="K400" s="274"/>
      <c r="L400" s="274"/>
      <c r="M400" s="274" t="s">
        <v>391</v>
      </c>
      <c r="N400" s="274"/>
      <c r="O400" s="274"/>
      <c r="P400" s="274"/>
      <c r="Q400" s="274"/>
      <c r="R400" s="274"/>
      <c r="S400" s="274"/>
      <c r="V400" s="90"/>
    </row>
    <row r="401" spans="1:22">
      <c r="A401" s="274"/>
      <c r="B401" s="274"/>
      <c r="C401" s="274"/>
      <c r="D401" s="274"/>
      <c r="E401" s="274"/>
      <c r="F401" s="274"/>
      <c r="G401" s="274"/>
      <c r="H401" s="274"/>
      <c r="I401" s="274"/>
      <c r="J401" s="274"/>
      <c r="K401" s="274"/>
      <c r="L401" s="274"/>
      <c r="M401" s="274"/>
      <c r="N401" s="274"/>
      <c r="O401" s="274"/>
      <c r="P401" s="274"/>
      <c r="Q401" s="274"/>
      <c r="R401" s="274"/>
      <c r="S401" s="274"/>
      <c r="V401" s="90"/>
    </row>
    <row r="402" spans="1:22" ht="14.25" customHeight="1">
      <c r="A402" s="308" t="s">
        <v>363</v>
      </c>
      <c r="B402" s="301" t="s">
        <v>229</v>
      </c>
      <c r="C402" s="301" t="s">
        <v>230</v>
      </c>
      <c r="D402" s="309" t="s">
        <v>364</v>
      </c>
      <c r="E402" s="309" t="s">
        <v>365</v>
      </c>
      <c r="F402" s="309" t="s">
        <v>366</v>
      </c>
      <c r="G402" s="301" t="s">
        <v>367</v>
      </c>
      <c r="H402" s="126" t="s">
        <v>368</v>
      </c>
      <c r="I402" s="127" t="s">
        <v>369</v>
      </c>
      <c r="J402" s="127" t="s">
        <v>370</v>
      </c>
      <c r="K402" s="127" t="s">
        <v>371</v>
      </c>
      <c r="L402" s="293" t="s">
        <v>372</v>
      </c>
      <c r="M402" s="304" t="s">
        <v>392</v>
      </c>
      <c r="N402" s="304" t="s">
        <v>393</v>
      </c>
      <c r="O402" s="128" t="s">
        <v>375</v>
      </c>
      <c r="P402" s="128" t="s">
        <v>376</v>
      </c>
      <c r="Q402" s="292" t="s">
        <v>377</v>
      </c>
      <c r="R402" s="126" t="s">
        <v>378</v>
      </c>
      <c r="S402" s="126" t="s">
        <v>379</v>
      </c>
      <c r="V402" s="90"/>
    </row>
    <row r="403" spans="1:22" ht="14.25">
      <c r="A403" s="308"/>
      <c r="B403" s="301"/>
      <c r="C403" s="301"/>
      <c r="D403" s="309"/>
      <c r="E403" s="309"/>
      <c r="F403" s="309"/>
      <c r="G403" s="301"/>
      <c r="H403" s="126" t="s">
        <v>380</v>
      </c>
      <c r="I403" s="126" t="s">
        <v>381</v>
      </c>
      <c r="J403" s="126" t="s">
        <v>381</v>
      </c>
      <c r="K403" s="126" t="s">
        <v>380</v>
      </c>
      <c r="L403" s="293"/>
      <c r="M403" s="304"/>
      <c r="N403" s="304"/>
      <c r="O403" s="126" t="s">
        <v>382</v>
      </c>
      <c r="P403" s="126" t="s">
        <v>382</v>
      </c>
      <c r="Q403" s="292"/>
      <c r="R403" s="126" t="s">
        <v>382</v>
      </c>
      <c r="S403" s="126" t="s">
        <v>382</v>
      </c>
      <c r="V403" s="90"/>
    </row>
    <row r="404" spans="1:22">
      <c r="A404" s="150" t="str">
        <f>IF(A45="","",A45)</f>
        <v>Lớp 1</v>
      </c>
      <c r="B404" s="133" t="str">
        <f>B45</f>
        <v>Lớp 1</v>
      </c>
      <c r="C404" s="133" t="str">
        <f t="shared" ref="C404:L404" si="73">C45</f>
        <v>San lấp</v>
      </c>
      <c r="D404" s="133" t="str">
        <f t="shared" si="73"/>
        <v>D</v>
      </c>
      <c r="E404" s="133">
        <f t="shared" si="73"/>
        <v>0</v>
      </c>
      <c r="F404" s="133">
        <f t="shared" si="73"/>
        <v>1.5</v>
      </c>
      <c r="G404" s="132">
        <f t="shared" ref="G404:G422" si="74">NoiSuyMeyerhof(E404,$U$12:$V$200,$F$15,$X$7)</f>
        <v>0</v>
      </c>
      <c r="H404" s="133">
        <f t="shared" si="73"/>
        <v>0</v>
      </c>
      <c r="I404" s="133">
        <f t="shared" si="73"/>
        <v>18</v>
      </c>
      <c r="J404" s="133">
        <f t="shared" si="73"/>
        <v>8</v>
      </c>
      <c r="K404" s="133">
        <f t="shared" si="73"/>
        <v>27</v>
      </c>
      <c r="L404" s="133">
        <f t="shared" si="73"/>
        <v>0</v>
      </c>
      <c r="M404" s="154">
        <f>IF($E$12=3,1,2)</f>
        <v>1</v>
      </c>
      <c r="N404" s="152">
        <f t="shared" ref="N404:N405" si="75">IF($E$12=3,120,MIN(400,40*E45/$X$7))</f>
        <v>120</v>
      </c>
      <c r="O404" s="135">
        <f>IF(D45="D",$F$18*H45*M45*N45*F45,"-")</f>
        <v>0</v>
      </c>
      <c r="P404" s="135" t="str">
        <f>IF(D45="R",$F$18*F45*MIN(G45,50)*M404,"-")</f>
        <v>-</v>
      </c>
      <c r="Q404" s="141">
        <f>IF(D45="R",P404,O404)+0</f>
        <v>0</v>
      </c>
      <c r="R404" s="135">
        <f>IF(D45="R",MIN(G45,50)*N404*($X$8),0)</f>
        <v>0</v>
      </c>
      <c r="S404" s="135">
        <f>R404+Q404</f>
        <v>0</v>
      </c>
      <c r="V404" s="90"/>
    </row>
    <row r="405" spans="1:22">
      <c r="A405" s="150" t="str">
        <f t="shared" ref="A405:A422" si="76">IF(A46="","",A46)</f>
        <v>Lớp 2</v>
      </c>
      <c r="B405" s="133" t="str">
        <f t="shared" ref="B405:L405" si="77">B46</f>
        <v>Lớp 2</v>
      </c>
      <c r="C405" s="133" t="str">
        <f t="shared" si="77"/>
        <v>Sét</v>
      </c>
      <c r="D405" s="133" t="str">
        <f t="shared" si="77"/>
        <v>D</v>
      </c>
      <c r="E405" s="133">
        <f t="shared" si="77"/>
        <v>1.5</v>
      </c>
      <c r="F405" s="133">
        <f t="shared" si="77"/>
        <v>3</v>
      </c>
      <c r="G405" s="132">
        <f t="shared" si="74"/>
        <v>4</v>
      </c>
      <c r="H405" s="133">
        <f t="shared" si="77"/>
        <v>25</v>
      </c>
      <c r="I405" s="133">
        <f t="shared" si="77"/>
        <v>19</v>
      </c>
      <c r="J405" s="133">
        <f t="shared" si="77"/>
        <v>9</v>
      </c>
      <c r="K405" s="133">
        <f t="shared" si="77"/>
        <v>84</v>
      </c>
      <c r="L405" s="133">
        <f t="shared" si="77"/>
        <v>0.29761904761904762</v>
      </c>
      <c r="M405" s="154">
        <f t="shared" ref="M405:M422" si="78">IF($E$12=3,1,2)</f>
        <v>1</v>
      </c>
      <c r="N405" s="152">
        <f t="shared" si="75"/>
        <v>120</v>
      </c>
      <c r="O405" s="135">
        <f>IF(D46="D",$F$18*H46*M46*N46*F46,"-")</f>
        <v>235.61944901923425</v>
      </c>
      <c r="P405" s="135" t="str">
        <f>IF(D46="R",$F$18*F46*MIN(G46,50)*M405,"-")</f>
        <v>-</v>
      </c>
      <c r="Q405" s="135">
        <f>IF(D46="R",P405,O405)+Q404</f>
        <v>235.61944901923425</v>
      </c>
      <c r="R405" s="135">
        <f t="shared" ref="R405" si="79">IF(D46="R",MIN(G46,50)*N405*($X$8),0)</f>
        <v>0</v>
      </c>
      <c r="S405" s="135">
        <f t="shared" ref="S405" si="80">R405+Q405</f>
        <v>235.61944901923425</v>
      </c>
      <c r="V405" s="90"/>
    </row>
    <row r="406" spans="1:22">
      <c r="A406" s="150" t="str">
        <f t="shared" si="76"/>
        <v/>
      </c>
      <c r="B406" s="133" t="str">
        <f t="shared" ref="B406:F406" si="81">B47</f>
        <v>Lớp 2</v>
      </c>
      <c r="C406" s="133" t="str">
        <f t="shared" si="81"/>
        <v>Sét</v>
      </c>
      <c r="D406" s="133" t="str">
        <f t="shared" si="81"/>
        <v>D</v>
      </c>
      <c r="E406" s="133">
        <f t="shared" si="81"/>
        <v>4.5</v>
      </c>
      <c r="F406" s="133">
        <f t="shared" si="81"/>
        <v>2.5</v>
      </c>
      <c r="G406" s="132">
        <f t="shared" si="74"/>
        <v>3</v>
      </c>
      <c r="H406" s="133">
        <f t="shared" ref="H406:L406" si="82">H47</f>
        <v>18.75</v>
      </c>
      <c r="I406" s="133">
        <f t="shared" si="82"/>
        <v>19</v>
      </c>
      <c r="J406" s="133">
        <f t="shared" si="82"/>
        <v>9</v>
      </c>
      <c r="K406" s="133">
        <f t="shared" si="82"/>
        <v>106.5</v>
      </c>
      <c r="L406" s="133">
        <f t="shared" si="82"/>
        <v>0.176056338028169</v>
      </c>
      <c r="M406" s="154">
        <f t="shared" si="78"/>
        <v>1</v>
      </c>
      <c r="N406" s="152">
        <f t="shared" ref="N406:N422" si="83">IF($E$12=3,120,MIN(400,40*E47/$X$7))</f>
        <v>120</v>
      </c>
      <c r="O406" s="135">
        <f t="shared" ref="O406:O422" si="84">IF(D47="D",$F$18*H47*M47*N47*F47,"-")</f>
        <v>147.26215563702141</v>
      </c>
      <c r="P406" s="135" t="str">
        <f t="shared" ref="P406:P422" si="85">IF(D47="R",$F$18*F47*MIN(G47,50)*M406,"-")</f>
        <v>-</v>
      </c>
      <c r="Q406" s="135">
        <f t="shared" ref="Q406:Q422" si="86">IF(D47="R",P406,O406)+Q405</f>
        <v>382.88160465625566</v>
      </c>
      <c r="R406" s="135">
        <f t="shared" ref="R406:R422" si="87">IF(D47="R",MIN(G47,50)*N406*($X$8),0)</f>
        <v>0</v>
      </c>
      <c r="S406" s="135">
        <f t="shared" ref="S406:S422" si="88">R406+Q406</f>
        <v>382.88160465625566</v>
      </c>
      <c r="V406" s="90"/>
    </row>
    <row r="407" spans="1:22">
      <c r="A407" s="150" t="str">
        <f t="shared" si="76"/>
        <v>Lớp 3</v>
      </c>
      <c r="B407" s="133" t="str">
        <f t="shared" ref="B407:F407" si="89">B48</f>
        <v>Lớp 3</v>
      </c>
      <c r="C407" s="133" t="str">
        <f t="shared" si="89"/>
        <v>Sét</v>
      </c>
      <c r="D407" s="133" t="str">
        <f t="shared" si="89"/>
        <v>D</v>
      </c>
      <c r="E407" s="133">
        <f t="shared" si="89"/>
        <v>7</v>
      </c>
      <c r="F407" s="133">
        <f t="shared" si="89"/>
        <v>3</v>
      </c>
      <c r="G407" s="132">
        <f t="shared" si="74"/>
        <v>2</v>
      </c>
      <c r="H407" s="133">
        <f t="shared" ref="H407:L407" si="90">H48</f>
        <v>12.5</v>
      </c>
      <c r="I407" s="133">
        <f t="shared" si="90"/>
        <v>19.3</v>
      </c>
      <c r="J407" s="133">
        <f t="shared" si="90"/>
        <v>9.3000000000000007</v>
      </c>
      <c r="K407" s="133">
        <f t="shared" si="90"/>
        <v>134.4</v>
      </c>
      <c r="L407" s="133">
        <f t="shared" si="90"/>
        <v>9.3005952380952384E-2</v>
      </c>
      <c r="M407" s="154">
        <f t="shared" si="78"/>
        <v>1</v>
      </c>
      <c r="N407" s="152">
        <f t="shared" si="83"/>
        <v>120</v>
      </c>
      <c r="O407" s="135">
        <f t="shared" si="84"/>
        <v>117.80972450961713</v>
      </c>
      <c r="P407" s="135" t="str">
        <f t="shared" si="85"/>
        <v>-</v>
      </c>
      <c r="Q407" s="135">
        <f t="shared" si="86"/>
        <v>500.69132916587279</v>
      </c>
      <c r="R407" s="135">
        <f t="shared" si="87"/>
        <v>0</v>
      </c>
      <c r="S407" s="135">
        <f t="shared" si="88"/>
        <v>500.69132916587279</v>
      </c>
      <c r="V407" s="90"/>
    </row>
    <row r="408" spans="1:22">
      <c r="A408" s="150" t="str">
        <f t="shared" si="76"/>
        <v/>
      </c>
      <c r="B408" s="133" t="str">
        <f t="shared" ref="B408:F408" si="91">B49</f>
        <v>Lớp 3</v>
      </c>
      <c r="C408" s="133" t="str">
        <f t="shared" si="91"/>
        <v>Sét</v>
      </c>
      <c r="D408" s="133" t="str">
        <f t="shared" si="91"/>
        <v>D</v>
      </c>
      <c r="E408" s="133">
        <f t="shared" si="91"/>
        <v>10</v>
      </c>
      <c r="F408" s="133">
        <f t="shared" si="91"/>
        <v>0.5</v>
      </c>
      <c r="G408" s="132">
        <f t="shared" si="74"/>
        <v>7.333333333333333</v>
      </c>
      <c r="H408" s="133">
        <f t="shared" ref="H408:L408" si="92">H49</f>
        <v>45.833333333333329</v>
      </c>
      <c r="I408" s="133">
        <f t="shared" si="92"/>
        <v>19.3</v>
      </c>
      <c r="J408" s="133">
        <f t="shared" si="92"/>
        <v>9.3000000000000007</v>
      </c>
      <c r="K408" s="133">
        <f t="shared" si="92"/>
        <v>139.05000000000001</v>
      </c>
      <c r="L408" s="133">
        <f t="shared" si="92"/>
        <v>0.32961764353350109</v>
      </c>
      <c r="M408" s="154">
        <f t="shared" si="78"/>
        <v>1</v>
      </c>
      <c r="N408" s="152">
        <f t="shared" si="83"/>
        <v>120</v>
      </c>
      <c r="O408" s="135">
        <f t="shared" si="84"/>
        <v>71.994831644766009</v>
      </c>
      <c r="P408" s="135" t="str">
        <f t="shared" si="85"/>
        <v>-</v>
      </c>
      <c r="Q408" s="135">
        <f t="shared" si="86"/>
        <v>572.68616081063874</v>
      </c>
      <c r="R408" s="135">
        <f t="shared" si="87"/>
        <v>0</v>
      </c>
      <c r="S408" s="135">
        <f t="shared" si="88"/>
        <v>572.68616081063874</v>
      </c>
      <c r="V408" s="90"/>
    </row>
    <row r="409" spans="1:22">
      <c r="A409" s="150" t="str">
        <f t="shared" si="76"/>
        <v>Lớp 4</v>
      </c>
      <c r="B409" s="133" t="str">
        <f t="shared" ref="B409:F409" si="93">B50</f>
        <v>Lớp 4</v>
      </c>
      <c r="C409" s="133" t="str">
        <f t="shared" si="93"/>
        <v>Sét</v>
      </c>
      <c r="D409" s="133" t="str">
        <f t="shared" si="93"/>
        <v>D</v>
      </c>
      <c r="E409" s="133">
        <f t="shared" si="93"/>
        <v>10.5</v>
      </c>
      <c r="F409" s="133">
        <f t="shared" si="93"/>
        <v>1.7</v>
      </c>
      <c r="G409" s="132">
        <f t="shared" si="74"/>
        <v>8</v>
      </c>
      <c r="H409" s="133">
        <f t="shared" ref="H409:L409" si="94">H50</f>
        <v>50</v>
      </c>
      <c r="I409" s="133">
        <f t="shared" si="94"/>
        <v>18</v>
      </c>
      <c r="J409" s="133">
        <f t="shared" si="94"/>
        <v>8</v>
      </c>
      <c r="K409" s="133">
        <f t="shared" si="94"/>
        <v>152.65</v>
      </c>
      <c r="L409" s="133">
        <f t="shared" si="94"/>
        <v>0.32754667540124466</v>
      </c>
      <c r="M409" s="154">
        <f t="shared" si="78"/>
        <v>1</v>
      </c>
      <c r="N409" s="152">
        <f t="shared" si="83"/>
        <v>120</v>
      </c>
      <c r="O409" s="135">
        <f t="shared" si="84"/>
        <v>267.03537555513213</v>
      </c>
      <c r="P409" s="135" t="str">
        <f t="shared" si="85"/>
        <v>-</v>
      </c>
      <c r="Q409" s="135">
        <f t="shared" si="86"/>
        <v>839.72153636577082</v>
      </c>
      <c r="R409" s="135">
        <f t="shared" si="87"/>
        <v>0</v>
      </c>
      <c r="S409" s="135">
        <f t="shared" si="88"/>
        <v>839.72153636577082</v>
      </c>
      <c r="V409" s="90"/>
    </row>
    <row r="410" spans="1:22">
      <c r="A410" s="150" t="str">
        <f t="shared" si="76"/>
        <v>Lớp 5</v>
      </c>
      <c r="B410" s="133" t="str">
        <f t="shared" ref="B410:F410" si="95">B51</f>
        <v>Lớp 5</v>
      </c>
      <c r="C410" s="133" t="str">
        <f t="shared" si="95"/>
        <v>Cát</v>
      </c>
      <c r="D410" s="133" t="str">
        <f t="shared" si="95"/>
        <v>R</v>
      </c>
      <c r="E410" s="133">
        <f t="shared" si="95"/>
        <v>12.2</v>
      </c>
      <c r="F410" s="133">
        <f t="shared" si="95"/>
        <v>3</v>
      </c>
      <c r="G410" s="132">
        <f t="shared" si="74"/>
        <v>12</v>
      </c>
      <c r="H410" s="133">
        <f t="shared" ref="H410:L410" si="96">H51</f>
        <v>75</v>
      </c>
      <c r="I410" s="133">
        <f t="shared" si="96"/>
        <v>18.7</v>
      </c>
      <c r="J410" s="133">
        <f t="shared" si="96"/>
        <v>8.6999999999999993</v>
      </c>
      <c r="K410" s="133">
        <f t="shared" si="96"/>
        <v>178.75</v>
      </c>
      <c r="L410" s="133">
        <f t="shared" si="96"/>
        <v>0.41958041958041958</v>
      </c>
      <c r="M410" s="154">
        <f t="shared" si="78"/>
        <v>1</v>
      </c>
      <c r="N410" s="152">
        <f t="shared" si="83"/>
        <v>120</v>
      </c>
      <c r="O410" s="135" t="str">
        <f t="shared" si="84"/>
        <v>-</v>
      </c>
      <c r="P410" s="135">
        <f t="shared" si="85"/>
        <v>113.09733552923245</v>
      </c>
      <c r="Q410" s="135">
        <f t="shared" si="86"/>
        <v>952.81887189500321</v>
      </c>
      <c r="R410" s="135">
        <f t="shared" si="87"/>
        <v>1130.9733552923251</v>
      </c>
      <c r="S410" s="135">
        <f t="shared" si="88"/>
        <v>2083.7922271873285</v>
      </c>
      <c r="V410" s="90"/>
    </row>
    <row r="411" spans="1:22">
      <c r="A411" s="150" t="str">
        <f t="shared" si="76"/>
        <v/>
      </c>
      <c r="B411" s="133" t="str">
        <f t="shared" ref="B411:F411" si="97">B52</f>
        <v>Lớp 5</v>
      </c>
      <c r="C411" s="133" t="str">
        <f t="shared" si="97"/>
        <v>Cát</v>
      </c>
      <c r="D411" s="133" t="str">
        <f t="shared" si="97"/>
        <v>R</v>
      </c>
      <c r="E411" s="133">
        <f t="shared" si="97"/>
        <v>15.2</v>
      </c>
      <c r="F411" s="133">
        <f t="shared" si="97"/>
        <v>0.30000000000000099</v>
      </c>
      <c r="G411" s="132">
        <f t="shared" si="74"/>
        <v>13</v>
      </c>
      <c r="H411" s="133">
        <f t="shared" ref="H411:L411" si="98">H52</f>
        <v>81.25</v>
      </c>
      <c r="I411" s="133">
        <f t="shared" si="98"/>
        <v>18.7</v>
      </c>
      <c r="J411" s="133">
        <f t="shared" si="98"/>
        <v>8.6999999999999993</v>
      </c>
      <c r="K411" s="133">
        <f t="shared" si="98"/>
        <v>181.36</v>
      </c>
      <c r="L411" s="133">
        <f t="shared" si="98"/>
        <v>0.44800397000441106</v>
      </c>
      <c r="M411" s="154">
        <f t="shared" si="78"/>
        <v>1</v>
      </c>
      <c r="N411" s="152">
        <f t="shared" si="83"/>
        <v>120</v>
      </c>
      <c r="O411" s="135" t="str">
        <f t="shared" si="84"/>
        <v>-</v>
      </c>
      <c r="P411" s="135">
        <f t="shared" si="85"/>
        <v>12.252211349000222</v>
      </c>
      <c r="Q411" s="135">
        <f t="shared" si="86"/>
        <v>965.07108324400349</v>
      </c>
      <c r="R411" s="135">
        <f t="shared" si="87"/>
        <v>1225.2211349000188</v>
      </c>
      <c r="S411" s="135">
        <f t="shared" si="88"/>
        <v>2190.2922181440222</v>
      </c>
      <c r="V411" s="90"/>
    </row>
    <row r="412" spans="1:22">
      <c r="A412" s="150" t="str">
        <f t="shared" si="76"/>
        <v/>
      </c>
      <c r="B412" s="133" t="str">
        <f t="shared" ref="B412:F412" si="99">B53</f>
        <v>Lớp 5</v>
      </c>
      <c r="C412" s="133" t="str">
        <f t="shared" si="99"/>
        <v>Cát</v>
      </c>
      <c r="D412" s="133" t="str">
        <f t="shared" si="99"/>
        <v>R</v>
      </c>
      <c r="E412" s="133">
        <f t="shared" si="99"/>
        <v>15.5</v>
      </c>
      <c r="F412" s="133">
        <f t="shared" si="99"/>
        <v>3</v>
      </c>
      <c r="G412" s="132">
        <f t="shared" si="74"/>
        <v>13</v>
      </c>
      <c r="H412" s="133">
        <f t="shared" ref="H412:L412" si="100">H53</f>
        <v>81.25</v>
      </c>
      <c r="I412" s="133">
        <f t="shared" si="100"/>
        <v>18.7</v>
      </c>
      <c r="J412" s="133">
        <f t="shared" si="100"/>
        <v>8.6999999999999993</v>
      </c>
      <c r="K412" s="133">
        <f t="shared" si="100"/>
        <v>207.46</v>
      </c>
      <c r="L412" s="133">
        <f t="shared" si="100"/>
        <v>0.39164176226742503</v>
      </c>
      <c r="M412" s="154">
        <f t="shared" si="78"/>
        <v>1</v>
      </c>
      <c r="N412" s="152">
        <f t="shared" si="83"/>
        <v>120</v>
      </c>
      <c r="O412" s="135" t="str">
        <f t="shared" si="84"/>
        <v>-</v>
      </c>
      <c r="P412" s="135">
        <f t="shared" si="85"/>
        <v>122.52211349000181</v>
      </c>
      <c r="Q412" s="135">
        <f t="shared" si="86"/>
        <v>1087.5931967340052</v>
      </c>
      <c r="R412" s="135">
        <f t="shared" si="87"/>
        <v>1225.2211349000188</v>
      </c>
      <c r="S412" s="135">
        <f t="shared" si="88"/>
        <v>2312.8143316340238</v>
      </c>
      <c r="V412" s="90"/>
    </row>
    <row r="413" spans="1:22">
      <c r="A413" s="150" t="str">
        <f t="shared" si="76"/>
        <v/>
      </c>
      <c r="B413" s="133" t="str">
        <f t="shared" ref="B413:F413" si="101">B54</f>
        <v>Lớp 5</v>
      </c>
      <c r="C413" s="133" t="str">
        <f t="shared" si="101"/>
        <v>Cát</v>
      </c>
      <c r="D413" s="133" t="str">
        <f t="shared" si="101"/>
        <v>R</v>
      </c>
      <c r="E413" s="133">
        <f t="shared" si="101"/>
        <v>18.5</v>
      </c>
      <c r="F413" s="133">
        <f t="shared" si="101"/>
        <v>3</v>
      </c>
      <c r="G413" s="132">
        <f t="shared" si="74"/>
        <v>13.15</v>
      </c>
      <c r="H413" s="133">
        <f t="shared" ref="H413:L413" si="102">H54</f>
        <v>82.1875</v>
      </c>
      <c r="I413" s="133">
        <f t="shared" si="102"/>
        <v>18.7</v>
      </c>
      <c r="J413" s="133">
        <f t="shared" si="102"/>
        <v>8.6999999999999993</v>
      </c>
      <c r="K413" s="133">
        <f t="shared" si="102"/>
        <v>233.56</v>
      </c>
      <c r="L413" s="133">
        <f t="shared" si="102"/>
        <v>0.35189030655934234</v>
      </c>
      <c r="M413" s="154">
        <f t="shared" si="78"/>
        <v>1</v>
      </c>
      <c r="N413" s="152">
        <f t="shared" si="83"/>
        <v>120</v>
      </c>
      <c r="O413" s="135" t="str">
        <f t="shared" si="84"/>
        <v>-</v>
      </c>
      <c r="P413" s="135">
        <f t="shared" si="85"/>
        <v>123.93583018411722</v>
      </c>
      <c r="Q413" s="135">
        <f t="shared" si="86"/>
        <v>1211.5290269181226</v>
      </c>
      <c r="R413" s="135">
        <f t="shared" si="87"/>
        <v>1239.3583018411728</v>
      </c>
      <c r="S413" s="135">
        <f t="shared" si="88"/>
        <v>2450.8873287592951</v>
      </c>
      <c r="V413" s="90"/>
    </row>
    <row r="414" spans="1:22">
      <c r="A414" s="150" t="str">
        <f t="shared" si="76"/>
        <v/>
      </c>
      <c r="B414" s="133" t="str">
        <f t="shared" ref="B414:F414" si="103">B55</f>
        <v>Lớp 5</v>
      </c>
      <c r="C414" s="133" t="str">
        <f t="shared" si="103"/>
        <v>Cát</v>
      </c>
      <c r="D414" s="133" t="str">
        <f t="shared" si="103"/>
        <v>R</v>
      </c>
      <c r="E414" s="133">
        <f t="shared" si="103"/>
        <v>21.5</v>
      </c>
      <c r="F414" s="133">
        <f t="shared" si="103"/>
        <v>3</v>
      </c>
      <c r="G414" s="132">
        <f t="shared" si="74"/>
        <v>14</v>
      </c>
      <c r="H414" s="133">
        <f t="shared" ref="H414:L414" si="104">H55</f>
        <v>87.5</v>
      </c>
      <c r="I414" s="133">
        <f t="shared" si="104"/>
        <v>18.7</v>
      </c>
      <c r="J414" s="133">
        <f t="shared" si="104"/>
        <v>8.6999999999999993</v>
      </c>
      <c r="K414" s="133">
        <f t="shared" si="104"/>
        <v>259.66000000000003</v>
      </c>
      <c r="L414" s="133">
        <f t="shared" si="104"/>
        <v>0.33697912655010392</v>
      </c>
      <c r="M414" s="154">
        <f t="shared" si="78"/>
        <v>1</v>
      </c>
      <c r="N414" s="152">
        <f t="shared" si="83"/>
        <v>120</v>
      </c>
      <c r="O414" s="135" t="str">
        <f t="shared" si="84"/>
        <v>-</v>
      </c>
      <c r="P414" s="135">
        <f t="shared" si="85"/>
        <v>131.94689145077118</v>
      </c>
      <c r="Q414" s="135">
        <f t="shared" si="86"/>
        <v>1343.4759183688936</v>
      </c>
      <c r="R414" s="135">
        <f t="shared" si="87"/>
        <v>1319.4689145077125</v>
      </c>
      <c r="S414" s="135">
        <f t="shared" si="88"/>
        <v>2662.9448328766061</v>
      </c>
      <c r="V414" s="90"/>
    </row>
    <row r="415" spans="1:22">
      <c r="A415" s="150" t="str">
        <f t="shared" si="76"/>
        <v/>
      </c>
      <c r="B415" s="133" t="str">
        <f t="shared" ref="B415:F415" si="105">B56</f>
        <v>Lớp 5</v>
      </c>
      <c r="C415" s="133" t="str">
        <f t="shared" si="105"/>
        <v>Cát</v>
      </c>
      <c r="D415" s="133" t="str">
        <f t="shared" si="105"/>
        <v>R</v>
      </c>
      <c r="E415" s="133">
        <f t="shared" si="105"/>
        <v>24.5</v>
      </c>
      <c r="F415" s="133">
        <f t="shared" si="105"/>
        <v>2.5</v>
      </c>
      <c r="G415" s="132">
        <f t="shared" si="74"/>
        <v>15</v>
      </c>
      <c r="H415" s="133">
        <f t="shared" ref="H415:L415" si="106">H56</f>
        <v>93.75</v>
      </c>
      <c r="I415" s="133">
        <f t="shared" si="106"/>
        <v>18.7</v>
      </c>
      <c r="J415" s="133">
        <f t="shared" si="106"/>
        <v>8.6999999999999993</v>
      </c>
      <c r="K415" s="133">
        <f t="shared" si="106"/>
        <v>281.41000000000003</v>
      </c>
      <c r="L415" s="133">
        <f t="shared" si="106"/>
        <v>0.33314381152055716</v>
      </c>
      <c r="M415" s="154">
        <f t="shared" si="78"/>
        <v>1</v>
      </c>
      <c r="N415" s="152">
        <f t="shared" si="83"/>
        <v>120</v>
      </c>
      <c r="O415" s="135" t="str">
        <f t="shared" si="84"/>
        <v>-</v>
      </c>
      <c r="P415" s="135">
        <f t="shared" si="85"/>
        <v>117.80972450961713</v>
      </c>
      <c r="Q415" s="135">
        <f t="shared" si="86"/>
        <v>1461.2856428785108</v>
      </c>
      <c r="R415" s="135">
        <f t="shared" si="87"/>
        <v>1413.7166941154062</v>
      </c>
      <c r="S415" s="135">
        <f t="shared" si="88"/>
        <v>2875.0023369939172</v>
      </c>
      <c r="V415" s="90"/>
    </row>
    <row r="416" spans="1:22">
      <c r="A416" s="150" t="str">
        <f t="shared" si="76"/>
        <v>Lớp 6</v>
      </c>
      <c r="B416" s="133" t="str">
        <f t="shared" ref="B416:F416" si="107">B57</f>
        <v>Lớp 6</v>
      </c>
      <c r="C416" s="133" t="str">
        <f t="shared" si="107"/>
        <v>Cát</v>
      </c>
      <c r="D416" s="133" t="str">
        <f t="shared" si="107"/>
        <v>R</v>
      </c>
      <c r="E416" s="133">
        <f t="shared" si="107"/>
        <v>27</v>
      </c>
      <c r="F416" s="133">
        <f t="shared" si="107"/>
        <v>3</v>
      </c>
      <c r="G416" s="132">
        <f t="shared" si="74"/>
        <v>17</v>
      </c>
      <c r="H416" s="133">
        <f t="shared" ref="H416:L416" si="108">H57</f>
        <v>106.25</v>
      </c>
      <c r="I416" s="133">
        <f t="shared" si="108"/>
        <v>19</v>
      </c>
      <c r="J416" s="133">
        <f t="shared" si="108"/>
        <v>9</v>
      </c>
      <c r="K416" s="133">
        <f t="shared" si="108"/>
        <v>308.41000000000003</v>
      </c>
      <c r="L416" s="133">
        <f t="shared" si="108"/>
        <v>0.34450893291397811</v>
      </c>
      <c r="M416" s="154">
        <f t="shared" si="78"/>
        <v>1</v>
      </c>
      <c r="N416" s="152">
        <f t="shared" si="83"/>
        <v>120</v>
      </c>
      <c r="O416" s="135" t="str">
        <f t="shared" si="84"/>
        <v>-</v>
      </c>
      <c r="P416" s="135">
        <f t="shared" si="85"/>
        <v>160.2212253330793</v>
      </c>
      <c r="Q416" s="135">
        <f t="shared" si="86"/>
        <v>1621.50686821159</v>
      </c>
      <c r="R416" s="135">
        <f t="shared" si="87"/>
        <v>1602.2122533307938</v>
      </c>
      <c r="S416" s="135">
        <f t="shared" si="88"/>
        <v>3223.7191215423836</v>
      </c>
      <c r="V416" s="90"/>
    </row>
    <row r="417" spans="1:22">
      <c r="A417" s="150" t="str">
        <f t="shared" si="76"/>
        <v/>
      </c>
      <c r="B417" s="133" t="str">
        <f t="shared" ref="B417:F417" si="109">B58</f>
        <v>Lớp 6</v>
      </c>
      <c r="C417" s="133" t="str">
        <f t="shared" si="109"/>
        <v>Cát</v>
      </c>
      <c r="D417" s="133" t="str">
        <f t="shared" si="109"/>
        <v>R</v>
      </c>
      <c r="E417" s="133">
        <f t="shared" si="109"/>
        <v>30</v>
      </c>
      <c r="F417" s="133">
        <f t="shared" si="109"/>
        <v>3</v>
      </c>
      <c r="G417" s="132">
        <f t="shared" si="74"/>
        <v>22.5</v>
      </c>
      <c r="H417" s="133">
        <f t="shared" ref="H417:L417" si="110">H58</f>
        <v>140.625</v>
      </c>
      <c r="I417" s="133">
        <f t="shared" si="110"/>
        <v>19</v>
      </c>
      <c r="J417" s="133">
        <f t="shared" si="110"/>
        <v>9</v>
      </c>
      <c r="K417" s="133">
        <f t="shared" si="110"/>
        <v>335.41</v>
      </c>
      <c r="L417" s="133">
        <f t="shared" si="110"/>
        <v>0.41926299156256519</v>
      </c>
      <c r="M417" s="154">
        <f t="shared" si="78"/>
        <v>1</v>
      </c>
      <c r="N417" s="152">
        <f t="shared" si="83"/>
        <v>120</v>
      </c>
      <c r="O417" s="135" t="str">
        <f t="shared" si="84"/>
        <v>-</v>
      </c>
      <c r="P417" s="135">
        <f t="shared" si="85"/>
        <v>212.05750411731083</v>
      </c>
      <c r="Q417" s="135">
        <f t="shared" si="86"/>
        <v>1833.5643723289008</v>
      </c>
      <c r="R417" s="135">
        <f t="shared" si="87"/>
        <v>2120.5750411731096</v>
      </c>
      <c r="S417" s="135">
        <f t="shared" si="88"/>
        <v>3954.1394135020105</v>
      </c>
      <c r="V417" s="90"/>
    </row>
    <row r="418" spans="1:22">
      <c r="A418" s="150" t="str">
        <f t="shared" si="76"/>
        <v/>
      </c>
      <c r="B418" s="133" t="str">
        <f t="shared" ref="B418:F418" si="111">B59</f>
        <v>Lớp 6</v>
      </c>
      <c r="C418" s="133" t="str">
        <f t="shared" si="111"/>
        <v>Cát</v>
      </c>
      <c r="D418" s="133" t="str">
        <f t="shared" si="111"/>
        <v>R</v>
      </c>
      <c r="E418" s="133">
        <f t="shared" si="111"/>
        <v>33</v>
      </c>
      <c r="F418" s="133">
        <f t="shared" si="111"/>
        <v>3</v>
      </c>
      <c r="G418" s="132">
        <f t="shared" si="74"/>
        <v>20</v>
      </c>
      <c r="H418" s="133">
        <f t="shared" ref="H418:L418" si="112">H59</f>
        <v>125</v>
      </c>
      <c r="I418" s="133">
        <f t="shared" si="112"/>
        <v>19</v>
      </c>
      <c r="J418" s="133">
        <f t="shared" si="112"/>
        <v>9</v>
      </c>
      <c r="K418" s="133">
        <f t="shared" si="112"/>
        <v>362.41</v>
      </c>
      <c r="L418" s="133">
        <f t="shared" si="112"/>
        <v>0.34491321983388978</v>
      </c>
      <c r="M418" s="154">
        <f t="shared" si="78"/>
        <v>1</v>
      </c>
      <c r="N418" s="152">
        <f t="shared" si="83"/>
        <v>120</v>
      </c>
      <c r="O418" s="135" t="str">
        <f t="shared" si="84"/>
        <v>-</v>
      </c>
      <c r="P418" s="135">
        <f t="shared" si="85"/>
        <v>188.4955592153874</v>
      </c>
      <c r="Q418" s="135">
        <f t="shared" si="86"/>
        <v>2022.0599315442882</v>
      </c>
      <c r="R418" s="135">
        <f t="shared" si="87"/>
        <v>1884.9555921538752</v>
      </c>
      <c r="S418" s="135">
        <f t="shared" si="88"/>
        <v>3907.0155236981636</v>
      </c>
      <c r="V418" s="90"/>
    </row>
    <row r="419" spans="1:22">
      <c r="A419" s="150" t="str">
        <f t="shared" si="76"/>
        <v/>
      </c>
      <c r="B419" s="133" t="str">
        <f t="shared" ref="B419:F419" si="113">B60</f>
        <v>Lớp 6</v>
      </c>
      <c r="C419" s="133" t="str">
        <f t="shared" si="113"/>
        <v>Cát</v>
      </c>
      <c r="D419" s="133" t="str">
        <f t="shared" si="113"/>
        <v>R</v>
      </c>
      <c r="E419" s="133">
        <f t="shared" si="113"/>
        <v>36</v>
      </c>
      <c r="F419" s="133">
        <f t="shared" si="113"/>
        <v>2.2000000000000002</v>
      </c>
      <c r="G419" s="132">
        <f t="shared" si="74"/>
        <v>28.5</v>
      </c>
      <c r="H419" s="133">
        <f t="shared" ref="H419:L419" si="114">H60</f>
        <v>178.125</v>
      </c>
      <c r="I419" s="133">
        <f t="shared" si="114"/>
        <v>19</v>
      </c>
      <c r="J419" s="133">
        <f t="shared" si="114"/>
        <v>9</v>
      </c>
      <c r="K419" s="133">
        <f t="shared" si="114"/>
        <v>382.21</v>
      </c>
      <c r="L419" s="133">
        <f t="shared" si="114"/>
        <v>0.4660396117317705</v>
      </c>
      <c r="M419" s="154">
        <f t="shared" si="78"/>
        <v>1</v>
      </c>
      <c r="N419" s="152">
        <f t="shared" si="83"/>
        <v>120</v>
      </c>
      <c r="O419" s="135" t="str">
        <f t="shared" si="84"/>
        <v>-</v>
      </c>
      <c r="P419" s="135">
        <f t="shared" si="85"/>
        <v>196.97785938007985</v>
      </c>
      <c r="Q419" s="135">
        <f t="shared" si="86"/>
        <v>2219.037790924368</v>
      </c>
      <c r="R419" s="135">
        <f t="shared" si="87"/>
        <v>2686.0617188192718</v>
      </c>
      <c r="S419" s="135">
        <f t="shared" si="88"/>
        <v>4905.0995097436398</v>
      </c>
      <c r="V419" s="90"/>
    </row>
    <row r="420" spans="1:22">
      <c r="A420" s="150" t="str">
        <f t="shared" si="76"/>
        <v>Lớp 7</v>
      </c>
      <c r="B420" s="133" t="str">
        <f t="shared" ref="B420:F420" si="115">B61</f>
        <v>Lớp 7</v>
      </c>
      <c r="C420" s="133" t="str">
        <f t="shared" si="115"/>
        <v>Cuội Sỏi</v>
      </c>
      <c r="D420" s="133" t="str">
        <f t="shared" si="115"/>
        <v>R</v>
      </c>
      <c r="E420" s="133">
        <f t="shared" si="115"/>
        <v>38.200000000000003</v>
      </c>
      <c r="F420" s="133">
        <f t="shared" si="115"/>
        <v>3</v>
      </c>
      <c r="G420" s="132">
        <f t="shared" si="74"/>
        <v>24</v>
      </c>
      <c r="H420" s="133">
        <f t="shared" ref="H420:L420" si="116">H61</f>
        <v>150</v>
      </c>
      <c r="I420" s="133">
        <f t="shared" si="116"/>
        <v>19</v>
      </c>
      <c r="J420" s="133">
        <f t="shared" si="116"/>
        <v>9</v>
      </c>
      <c r="K420" s="133">
        <f t="shared" si="116"/>
        <v>409.21</v>
      </c>
      <c r="L420" s="133">
        <f t="shared" si="116"/>
        <v>0.36655995699029842</v>
      </c>
      <c r="M420" s="154">
        <f t="shared" si="78"/>
        <v>1</v>
      </c>
      <c r="N420" s="152">
        <f t="shared" si="83"/>
        <v>120</v>
      </c>
      <c r="O420" s="135" t="str">
        <f t="shared" si="84"/>
        <v>-</v>
      </c>
      <c r="P420" s="135">
        <f t="shared" si="85"/>
        <v>226.19467105846491</v>
      </c>
      <c r="Q420" s="135">
        <f t="shared" si="86"/>
        <v>2445.2324619828328</v>
      </c>
      <c r="R420" s="135">
        <f t="shared" si="87"/>
        <v>2261.9467105846502</v>
      </c>
      <c r="S420" s="135">
        <f t="shared" si="88"/>
        <v>4707.179172567483</v>
      </c>
      <c r="V420" s="90"/>
    </row>
    <row r="421" spans="1:22">
      <c r="A421" s="150" t="str">
        <f t="shared" si="76"/>
        <v/>
      </c>
      <c r="B421" s="133" t="str">
        <f t="shared" ref="B421:F421" si="117">B62</f>
        <v>Lớp 7</v>
      </c>
      <c r="C421" s="133" t="str">
        <f t="shared" si="117"/>
        <v>Cuội Sỏi</v>
      </c>
      <c r="D421" s="133" t="str">
        <f t="shared" si="117"/>
        <v>R</v>
      </c>
      <c r="E421" s="133">
        <f t="shared" si="117"/>
        <v>41.2</v>
      </c>
      <c r="F421" s="133">
        <f t="shared" si="117"/>
        <v>2</v>
      </c>
      <c r="G421" s="132">
        <f t="shared" si="74"/>
        <v>50</v>
      </c>
      <c r="H421" s="133">
        <f t="shared" ref="H421:L421" si="118">H62</f>
        <v>312.5</v>
      </c>
      <c r="I421" s="133">
        <f t="shared" si="118"/>
        <v>19</v>
      </c>
      <c r="J421" s="133">
        <f t="shared" si="118"/>
        <v>9</v>
      </c>
      <c r="K421" s="133">
        <f t="shared" si="118"/>
        <v>427.21</v>
      </c>
      <c r="L421" s="133">
        <f t="shared" si="118"/>
        <v>0.73149036773483767</v>
      </c>
      <c r="M421" s="154">
        <f t="shared" si="78"/>
        <v>1</v>
      </c>
      <c r="N421" s="152">
        <f t="shared" si="83"/>
        <v>120</v>
      </c>
      <c r="O421" s="135" t="str">
        <f t="shared" si="84"/>
        <v>-</v>
      </c>
      <c r="P421" s="135">
        <f t="shared" si="85"/>
        <v>314.15926535897898</v>
      </c>
      <c r="Q421" s="135">
        <f t="shared" si="86"/>
        <v>2759.3917273418119</v>
      </c>
      <c r="R421" s="135">
        <f t="shared" si="87"/>
        <v>4712.3889803846878</v>
      </c>
      <c r="S421" s="135">
        <f t="shared" si="88"/>
        <v>7471.7807077264997</v>
      </c>
      <c r="V421" s="90"/>
    </row>
    <row r="422" spans="1:22">
      <c r="A422" s="150" t="str">
        <f t="shared" si="76"/>
        <v/>
      </c>
      <c r="B422" s="133" t="str">
        <f t="shared" ref="B422:F422" si="119">B63</f>
        <v>Lớp 7</v>
      </c>
      <c r="C422" s="133" t="str">
        <f t="shared" si="119"/>
        <v>Cuội Sỏi</v>
      </c>
      <c r="D422" s="133" t="str">
        <f t="shared" si="119"/>
        <v>R</v>
      </c>
      <c r="E422" s="133">
        <f t="shared" si="119"/>
        <v>43.2</v>
      </c>
      <c r="F422" s="133">
        <f t="shared" si="119"/>
        <v>0</v>
      </c>
      <c r="G422" s="132">
        <f t="shared" si="74"/>
        <v>50</v>
      </c>
      <c r="H422" s="133">
        <f t="shared" ref="H422:L422" si="120">H63</f>
        <v>271.875</v>
      </c>
      <c r="I422" s="133">
        <f t="shared" si="120"/>
        <v>19</v>
      </c>
      <c r="J422" s="133">
        <f t="shared" si="120"/>
        <v>9</v>
      </c>
      <c r="K422" s="133">
        <f t="shared" si="120"/>
        <v>427.21</v>
      </c>
      <c r="L422" s="133">
        <f t="shared" si="120"/>
        <v>0.63639661992930885</v>
      </c>
      <c r="M422" s="154">
        <f t="shared" si="78"/>
        <v>1</v>
      </c>
      <c r="N422" s="152">
        <f t="shared" si="83"/>
        <v>120</v>
      </c>
      <c r="O422" s="135" t="str">
        <f t="shared" si="84"/>
        <v>-</v>
      </c>
      <c r="P422" s="135">
        <f t="shared" si="85"/>
        <v>0</v>
      </c>
      <c r="Q422" s="135">
        <f t="shared" si="86"/>
        <v>2759.3917273418119</v>
      </c>
      <c r="R422" s="135">
        <f t="shared" si="87"/>
        <v>4099.7784129346783</v>
      </c>
      <c r="S422" s="135">
        <f t="shared" si="88"/>
        <v>6859.1701402764902</v>
      </c>
      <c r="V422" s="90"/>
    </row>
    <row r="423" spans="1:22">
      <c r="A423" s="150"/>
      <c r="B423" s="133"/>
      <c r="C423" s="133"/>
      <c r="D423" s="133"/>
      <c r="E423" s="133"/>
      <c r="F423" s="133"/>
      <c r="G423" s="132"/>
      <c r="H423" s="133"/>
      <c r="I423" s="133"/>
      <c r="J423" s="133"/>
      <c r="K423" s="133"/>
      <c r="L423" s="133"/>
      <c r="M423" s="154"/>
      <c r="N423" s="152"/>
      <c r="O423" s="135"/>
      <c r="P423" s="135"/>
      <c r="Q423" s="135"/>
      <c r="R423" s="135"/>
      <c r="S423" s="135"/>
      <c r="V423" s="90"/>
    </row>
    <row r="424" spans="1:22">
      <c r="A424" s="150"/>
      <c r="B424" s="133"/>
      <c r="C424" s="133"/>
      <c r="D424" s="133"/>
      <c r="E424" s="133"/>
      <c r="F424" s="133"/>
      <c r="G424" s="132"/>
      <c r="H424" s="133"/>
      <c r="I424" s="133"/>
      <c r="J424" s="133"/>
      <c r="K424" s="133"/>
      <c r="L424" s="133"/>
      <c r="M424" s="154"/>
      <c r="N424" s="152"/>
      <c r="O424" s="135"/>
      <c r="P424" s="135"/>
      <c r="Q424" s="135"/>
      <c r="R424" s="135"/>
      <c r="S424" s="135"/>
    </row>
    <row r="425" spans="1:22">
      <c r="A425" s="150"/>
      <c r="B425" s="133"/>
      <c r="C425" s="133"/>
      <c r="D425" s="133"/>
      <c r="E425" s="133"/>
      <c r="F425" s="133"/>
      <c r="G425" s="132"/>
      <c r="H425" s="133"/>
      <c r="I425" s="133"/>
      <c r="J425" s="133"/>
      <c r="K425" s="133"/>
      <c r="L425" s="133"/>
      <c r="M425" s="154"/>
      <c r="N425" s="152"/>
      <c r="O425" s="135"/>
      <c r="P425" s="135"/>
      <c r="Q425" s="135"/>
      <c r="R425" s="135"/>
      <c r="S425" s="135"/>
    </row>
    <row r="426" spans="1:22">
      <c r="A426" s="150"/>
      <c r="B426" s="133"/>
      <c r="C426" s="133"/>
      <c r="D426" s="133"/>
      <c r="E426" s="133"/>
      <c r="F426" s="133"/>
      <c r="G426" s="132"/>
      <c r="H426" s="133"/>
      <c r="I426" s="133"/>
      <c r="J426" s="133"/>
      <c r="K426" s="133"/>
      <c r="L426" s="133"/>
      <c r="M426" s="154"/>
      <c r="N426" s="152"/>
      <c r="O426" s="135"/>
      <c r="P426" s="135"/>
      <c r="Q426" s="135"/>
      <c r="R426" s="135"/>
      <c r="S426" s="135"/>
    </row>
    <row r="427" spans="1:22">
      <c r="A427" s="150"/>
      <c r="B427" s="133"/>
      <c r="C427" s="133"/>
      <c r="D427" s="133"/>
      <c r="E427" s="133"/>
      <c r="F427" s="133"/>
      <c r="G427" s="132"/>
      <c r="H427" s="133"/>
      <c r="I427" s="133"/>
      <c r="J427" s="133"/>
      <c r="K427" s="133"/>
      <c r="L427" s="133"/>
      <c r="M427" s="154"/>
      <c r="N427" s="152"/>
      <c r="O427" s="135"/>
      <c r="P427" s="135"/>
      <c r="Q427" s="135"/>
      <c r="R427" s="135"/>
      <c r="S427" s="135"/>
    </row>
    <row r="428" spans="1:22">
      <c r="A428" s="150"/>
      <c r="B428" s="133"/>
      <c r="C428" s="133"/>
      <c r="D428" s="133"/>
      <c r="E428" s="133"/>
      <c r="F428" s="133"/>
      <c r="G428" s="132"/>
      <c r="H428" s="133"/>
      <c r="I428" s="133"/>
      <c r="J428" s="133"/>
      <c r="K428" s="133"/>
      <c r="L428" s="133"/>
      <c r="M428" s="154"/>
      <c r="N428" s="152"/>
      <c r="O428" s="135"/>
      <c r="P428" s="135"/>
      <c r="Q428" s="135"/>
      <c r="R428" s="135"/>
      <c r="S428" s="135"/>
    </row>
    <row r="429" spans="1:22">
      <c r="A429" s="150"/>
      <c r="B429" s="133"/>
      <c r="C429" s="133"/>
      <c r="D429" s="133"/>
      <c r="E429" s="133"/>
      <c r="F429" s="133"/>
      <c r="G429" s="132"/>
      <c r="H429" s="133"/>
      <c r="I429" s="133"/>
      <c r="J429" s="133"/>
      <c r="K429" s="133"/>
      <c r="L429" s="133"/>
      <c r="M429" s="154"/>
      <c r="N429" s="152"/>
      <c r="O429" s="135"/>
      <c r="P429" s="135"/>
      <c r="Q429" s="135"/>
      <c r="R429" s="135"/>
      <c r="S429" s="135"/>
    </row>
    <row r="430" spans="1:22">
      <c r="A430" s="150"/>
      <c r="B430" s="133"/>
      <c r="C430" s="133"/>
      <c r="D430" s="133"/>
      <c r="E430" s="133"/>
      <c r="F430" s="133"/>
      <c r="G430" s="132"/>
      <c r="H430" s="133"/>
      <c r="I430" s="133"/>
      <c r="J430" s="133"/>
      <c r="K430" s="133"/>
      <c r="L430" s="133"/>
      <c r="M430" s="154"/>
      <c r="N430" s="152"/>
      <c r="O430" s="135"/>
      <c r="P430" s="135"/>
      <c r="Q430" s="135"/>
      <c r="R430" s="135"/>
      <c r="S430" s="135"/>
    </row>
    <row r="431" spans="1:22">
      <c r="A431" s="150"/>
      <c r="B431" s="133"/>
      <c r="C431" s="133"/>
      <c r="D431" s="133"/>
      <c r="E431" s="133"/>
      <c r="F431" s="133"/>
      <c r="G431" s="132"/>
      <c r="H431" s="133"/>
      <c r="I431" s="133"/>
      <c r="J431" s="133"/>
      <c r="K431" s="133"/>
      <c r="L431" s="133"/>
      <c r="M431" s="154"/>
      <c r="N431" s="152"/>
      <c r="O431" s="135"/>
      <c r="P431" s="135"/>
      <c r="Q431" s="135"/>
      <c r="R431" s="135"/>
      <c r="S431" s="135"/>
    </row>
    <row r="432" spans="1:22">
      <c r="A432" s="150"/>
      <c r="B432" s="133"/>
      <c r="C432" s="133"/>
      <c r="D432" s="133"/>
      <c r="E432" s="133"/>
      <c r="F432" s="133"/>
      <c r="G432" s="132"/>
      <c r="H432" s="133"/>
      <c r="I432" s="133"/>
      <c r="J432" s="133"/>
      <c r="K432" s="133"/>
      <c r="L432" s="133"/>
      <c r="M432" s="154"/>
      <c r="N432" s="152"/>
      <c r="O432" s="135"/>
      <c r="P432" s="135"/>
      <c r="Q432" s="135"/>
      <c r="R432" s="135"/>
      <c r="S432" s="135"/>
    </row>
    <row r="433" spans="1:19">
      <c r="A433" s="150"/>
      <c r="B433" s="133"/>
      <c r="C433" s="133"/>
      <c r="D433" s="133"/>
      <c r="E433" s="133"/>
      <c r="F433" s="133"/>
      <c r="G433" s="132"/>
      <c r="H433" s="133"/>
      <c r="I433" s="133"/>
      <c r="J433" s="133"/>
      <c r="K433" s="133"/>
      <c r="L433" s="133"/>
      <c r="M433" s="154"/>
      <c r="N433" s="152"/>
      <c r="O433" s="135"/>
      <c r="P433" s="135"/>
      <c r="Q433" s="135"/>
      <c r="R433" s="135"/>
      <c r="S433" s="135"/>
    </row>
    <row r="434" spans="1:19">
      <c r="A434" s="150"/>
      <c r="B434" s="133"/>
      <c r="C434" s="133"/>
      <c r="D434" s="133"/>
      <c r="E434" s="133"/>
      <c r="F434" s="133"/>
      <c r="G434" s="132"/>
      <c r="H434" s="133"/>
      <c r="I434" s="133"/>
      <c r="J434" s="133"/>
      <c r="K434" s="133"/>
      <c r="L434" s="133"/>
      <c r="M434" s="154"/>
      <c r="N434" s="152"/>
      <c r="O434" s="135"/>
      <c r="P434" s="135"/>
      <c r="Q434" s="135"/>
      <c r="R434" s="135"/>
      <c r="S434" s="135"/>
    </row>
    <row r="435" spans="1:19">
      <c r="A435" s="150"/>
      <c r="B435" s="133"/>
      <c r="C435" s="133"/>
      <c r="D435" s="133"/>
      <c r="E435" s="133"/>
      <c r="F435" s="133"/>
      <c r="G435" s="132"/>
      <c r="H435" s="133"/>
      <c r="I435" s="133"/>
      <c r="J435" s="133"/>
      <c r="K435" s="133"/>
      <c r="L435" s="133"/>
      <c r="M435" s="154"/>
      <c r="N435" s="152"/>
      <c r="O435" s="135"/>
      <c r="P435" s="135"/>
      <c r="Q435" s="135"/>
      <c r="R435" s="135"/>
      <c r="S435" s="135"/>
    </row>
    <row r="436" spans="1:19">
      <c r="A436" s="150"/>
      <c r="B436" s="133"/>
      <c r="C436" s="133"/>
      <c r="D436" s="133"/>
      <c r="E436" s="133"/>
      <c r="F436" s="133"/>
      <c r="G436" s="132"/>
      <c r="H436" s="133"/>
      <c r="I436" s="133"/>
      <c r="J436" s="133"/>
      <c r="K436" s="133"/>
      <c r="L436" s="133"/>
      <c r="M436" s="154"/>
      <c r="N436" s="152"/>
      <c r="O436" s="135"/>
      <c r="P436" s="135"/>
      <c r="Q436" s="135"/>
      <c r="R436" s="135"/>
      <c r="S436" s="135"/>
    </row>
    <row r="437" spans="1:19">
      <c r="A437" s="150"/>
      <c r="B437" s="133"/>
      <c r="C437" s="133"/>
      <c r="D437" s="133"/>
      <c r="E437" s="133"/>
      <c r="F437" s="133"/>
      <c r="G437" s="132"/>
      <c r="H437" s="133"/>
      <c r="I437" s="133"/>
      <c r="J437" s="133"/>
      <c r="K437" s="133"/>
      <c r="L437" s="133"/>
      <c r="M437" s="154"/>
      <c r="N437" s="152"/>
      <c r="O437" s="135"/>
      <c r="P437" s="135"/>
      <c r="Q437" s="135"/>
      <c r="R437" s="135"/>
      <c r="S437" s="135"/>
    </row>
    <row r="438" spans="1:19">
      <c r="A438" s="150"/>
      <c r="B438" s="133"/>
      <c r="C438" s="133"/>
      <c r="D438" s="133"/>
      <c r="E438" s="133"/>
      <c r="F438" s="133"/>
      <c r="G438" s="132"/>
      <c r="H438" s="133"/>
      <c r="I438" s="133"/>
      <c r="J438" s="133"/>
      <c r="K438" s="133"/>
      <c r="L438" s="133"/>
      <c r="M438" s="154"/>
      <c r="N438" s="152"/>
      <c r="O438" s="135"/>
      <c r="P438" s="135"/>
      <c r="Q438" s="135"/>
      <c r="R438" s="135"/>
      <c r="S438" s="135"/>
    </row>
    <row r="439" spans="1:19">
      <c r="A439" s="150"/>
      <c r="B439" s="133"/>
      <c r="C439" s="133"/>
      <c r="D439" s="133"/>
      <c r="E439" s="133"/>
      <c r="F439" s="133"/>
      <c r="G439" s="132"/>
      <c r="H439" s="133"/>
      <c r="I439" s="133"/>
      <c r="J439" s="133"/>
      <c r="K439" s="133"/>
      <c r="L439" s="133"/>
      <c r="M439" s="154"/>
      <c r="N439" s="152"/>
      <c r="O439" s="135"/>
      <c r="P439" s="135"/>
      <c r="Q439" s="135"/>
      <c r="R439" s="135"/>
      <c r="S439" s="135"/>
    </row>
    <row r="440" spans="1:19">
      <c r="A440" s="150"/>
      <c r="B440" s="133"/>
      <c r="C440" s="133"/>
      <c r="D440" s="133"/>
      <c r="E440" s="133"/>
      <c r="F440" s="133"/>
      <c r="G440" s="132"/>
      <c r="H440" s="133"/>
      <c r="I440" s="133"/>
      <c r="J440" s="133"/>
      <c r="K440" s="133"/>
      <c r="L440" s="133"/>
      <c r="M440" s="154"/>
      <c r="N440" s="152"/>
      <c r="O440" s="135"/>
      <c r="P440" s="135"/>
      <c r="Q440" s="135"/>
      <c r="R440" s="135"/>
      <c r="S440" s="135"/>
    </row>
    <row r="441" spans="1:19">
      <c r="A441" s="150"/>
      <c r="B441" s="133"/>
      <c r="C441" s="133"/>
      <c r="D441" s="133"/>
      <c r="E441" s="133"/>
      <c r="F441" s="133"/>
      <c r="G441" s="132"/>
      <c r="H441" s="133"/>
      <c r="I441" s="133"/>
      <c r="J441" s="133"/>
      <c r="K441" s="133"/>
      <c r="L441" s="133"/>
      <c r="M441" s="154"/>
      <c r="N441" s="152"/>
      <c r="O441" s="135"/>
      <c r="P441" s="135"/>
      <c r="Q441" s="135"/>
      <c r="R441" s="135"/>
      <c r="S441" s="135"/>
    </row>
    <row r="442" spans="1:19">
      <c r="A442" s="150"/>
      <c r="B442" s="133"/>
      <c r="C442" s="133"/>
      <c r="D442" s="133"/>
      <c r="E442" s="133"/>
      <c r="F442" s="133"/>
      <c r="G442" s="132"/>
      <c r="H442" s="133"/>
      <c r="I442" s="133"/>
      <c r="J442" s="133"/>
      <c r="K442" s="133"/>
      <c r="L442" s="133"/>
      <c r="M442" s="154"/>
      <c r="N442" s="152"/>
      <c r="O442" s="135"/>
      <c r="P442" s="135"/>
      <c r="Q442" s="135"/>
      <c r="R442" s="135"/>
      <c r="S442" s="135"/>
    </row>
    <row r="443" spans="1:19">
      <c r="A443" s="150"/>
      <c r="B443" s="133"/>
      <c r="C443" s="133"/>
      <c r="D443" s="133"/>
      <c r="E443" s="133"/>
      <c r="F443" s="133"/>
      <c r="G443" s="132"/>
      <c r="H443" s="133"/>
      <c r="I443" s="133"/>
      <c r="J443" s="133"/>
      <c r="K443" s="133"/>
      <c r="L443" s="133"/>
      <c r="M443" s="154"/>
      <c r="N443" s="152"/>
      <c r="O443" s="135"/>
      <c r="P443" s="135"/>
      <c r="Q443" s="135"/>
      <c r="R443" s="135"/>
      <c r="S443" s="135"/>
    </row>
    <row r="444" spans="1:19">
      <c r="A444" s="150"/>
      <c r="B444" s="133"/>
      <c r="C444" s="133"/>
      <c r="D444" s="133"/>
      <c r="E444" s="133"/>
      <c r="F444" s="133"/>
      <c r="G444" s="132"/>
      <c r="H444" s="133"/>
      <c r="I444" s="133"/>
      <c r="J444" s="133"/>
      <c r="K444" s="133"/>
      <c r="L444" s="133"/>
      <c r="M444" s="154"/>
      <c r="N444" s="152"/>
      <c r="O444" s="135"/>
      <c r="P444" s="135"/>
      <c r="Q444" s="135"/>
      <c r="R444" s="135"/>
      <c r="S444" s="135"/>
    </row>
    <row r="445" spans="1:19">
      <c r="A445" s="150"/>
      <c r="B445" s="133"/>
      <c r="C445" s="133"/>
      <c r="D445" s="133"/>
      <c r="E445" s="133"/>
      <c r="F445" s="133"/>
      <c r="G445" s="132"/>
      <c r="H445" s="133"/>
      <c r="I445" s="133"/>
      <c r="J445" s="133"/>
      <c r="K445" s="133"/>
      <c r="L445" s="133"/>
      <c r="M445" s="154"/>
      <c r="N445" s="152"/>
      <c r="O445" s="135"/>
      <c r="P445" s="135"/>
      <c r="Q445" s="135"/>
      <c r="R445" s="135"/>
      <c r="S445" s="135"/>
    </row>
    <row r="446" spans="1:19">
      <c r="A446" s="150"/>
      <c r="B446" s="133"/>
      <c r="C446" s="133"/>
      <c r="D446" s="133"/>
      <c r="E446" s="133"/>
      <c r="F446" s="133"/>
      <c r="G446" s="132"/>
      <c r="H446" s="133"/>
      <c r="I446" s="133"/>
      <c r="J446" s="133"/>
      <c r="K446" s="133"/>
      <c r="L446" s="133"/>
      <c r="M446" s="154"/>
      <c r="N446" s="152"/>
      <c r="O446" s="135"/>
      <c r="P446" s="135"/>
      <c r="Q446" s="135"/>
      <c r="R446" s="135"/>
      <c r="S446" s="135"/>
    </row>
    <row r="447" spans="1:19">
      <c r="A447" s="150"/>
      <c r="B447" s="133"/>
      <c r="C447" s="133"/>
      <c r="D447" s="133"/>
      <c r="E447" s="133"/>
      <c r="F447" s="133"/>
      <c r="G447" s="132"/>
      <c r="H447" s="133"/>
      <c r="I447" s="133"/>
      <c r="J447" s="133"/>
      <c r="K447" s="133"/>
      <c r="L447" s="133"/>
      <c r="M447" s="154"/>
      <c r="N447" s="152"/>
      <c r="O447" s="135"/>
      <c r="P447" s="135"/>
      <c r="Q447" s="135"/>
      <c r="R447" s="135"/>
      <c r="S447" s="135"/>
    </row>
    <row r="448" spans="1:19">
      <c r="A448" s="150"/>
      <c r="B448" s="133"/>
      <c r="C448" s="133"/>
      <c r="D448" s="133"/>
      <c r="E448" s="133"/>
      <c r="F448" s="133"/>
      <c r="G448" s="132"/>
      <c r="H448" s="133"/>
      <c r="I448" s="133"/>
      <c r="J448" s="133"/>
      <c r="K448" s="133"/>
      <c r="L448" s="133"/>
      <c r="M448" s="154"/>
      <c r="N448" s="152"/>
      <c r="O448" s="135"/>
      <c r="P448" s="135"/>
      <c r="Q448" s="135"/>
      <c r="R448" s="135"/>
      <c r="S448" s="135"/>
    </row>
    <row r="449" spans="1:19">
      <c r="A449" s="150"/>
      <c r="B449" s="133"/>
      <c r="C449" s="133"/>
      <c r="D449" s="133"/>
      <c r="E449" s="133"/>
      <c r="F449" s="133"/>
      <c r="G449" s="132"/>
      <c r="H449" s="133"/>
      <c r="I449" s="133"/>
      <c r="J449" s="133"/>
      <c r="K449" s="133"/>
      <c r="L449" s="133"/>
      <c r="M449" s="154"/>
      <c r="N449" s="152"/>
      <c r="O449" s="135"/>
      <c r="P449" s="135"/>
      <c r="Q449" s="135"/>
      <c r="R449" s="135"/>
      <c r="S449" s="135"/>
    </row>
    <row r="450" spans="1:19">
      <c r="A450" s="150"/>
      <c r="B450" s="133"/>
      <c r="C450" s="133"/>
      <c r="D450" s="133"/>
      <c r="E450" s="133"/>
      <c r="F450" s="133"/>
      <c r="G450" s="132"/>
      <c r="H450" s="133"/>
      <c r="I450" s="133"/>
      <c r="J450" s="133"/>
      <c r="K450" s="133"/>
      <c r="L450" s="133"/>
      <c r="M450" s="154"/>
      <c r="N450" s="152"/>
      <c r="O450" s="135"/>
      <c r="P450" s="135"/>
      <c r="Q450" s="135"/>
      <c r="R450" s="135"/>
      <c r="S450" s="135"/>
    </row>
    <row r="451" spans="1:19">
      <c r="A451" s="150"/>
      <c r="B451" s="133"/>
      <c r="C451" s="133"/>
      <c r="D451" s="133"/>
      <c r="E451" s="133"/>
      <c r="F451" s="133"/>
      <c r="G451" s="132"/>
      <c r="H451" s="133"/>
      <c r="I451" s="133"/>
      <c r="J451" s="133"/>
      <c r="K451" s="133"/>
      <c r="L451" s="133"/>
      <c r="M451" s="154"/>
      <c r="N451" s="152"/>
      <c r="O451" s="135"/>
      <c r="P451" s="135"/>
      <c r="Q451" s="135"/>
      <c r="R451" s="135"/>
      <c r="S451" s="135"/>
    </row>
    <row r="452" spans="1:19">
      <c r="A452" s="150"/>
      <c r="B452" s="133"/>
      <c r="C452" s="133"/>
      <c r="D452" s="133"/>
      <c r="E452" s="133"/>
      <c r="F452" s="133"/>
      <c r="G452" s="132"/>
      <c r="H452" s="133"/>
      <c r="I452" s="133"/>
      <c r="J452" s="133"/>
      <c r="K452" s="133"/>
      <c r="L452" s="133"/>
      <c r="M452" s="154"/>
      <c r="N452" s="152"/>
      <c r="O452" s="135"/>
      <c r="P452" s="135"/>
      <c r="Q452" s="135"/>
      <c r="R452" s="135"/>
      <c r="S452" s="135"/>
    </row>
    <row r="453" spans="1:19">
      <c r="A453" s="155"/>
      <c r="B453" s="103"/>
      <c r="C453" s="103"/>
      <c r="D453" s="103"/>
      <c r="E453" s="103"/>
      <c r="F453" s="103"/>
      <c r="G453" s="144"/>
      <c r="H453" s="103"/>
      <c r="I453" s="103"/>
      <c r="J453" s="103"/>
      <c r="K453" s="103"/>
      <c r="L453" s="140"/>
      <c r="M453" s="140"/>
      <c r="N453" s="140"/>
      <c r="O453" s="103"/>
      <c r="P453" s="103"/>
      <c r="Q453" s="103"/>
      <c r="R453" s="103"/>
      <c r="S453" s="103"/>
    </row>
    <row r="454" spans="1:19">
      <c r="A454" s="155"/>
      <c r="B454" s="103"/>
      <c r="C454" s="103"/>
      <c r="D454" s="103"/>
      <c r="E454" s="103"/>
      <c r="F454" s="103"/>
      <c r="G454" s="144"/>
      <c r="H454" s="103"/>
      <c r="I454" s="103"/>
      <c r="J454" s="103"/>
      <c r="K454" s="103"/>
      <c r="L454" s="140"/>
      <c r="M454" s="140"/>
      <c r="N454" s="140"/>
      <c r="O454" s="103"/>
      <c r="P454" s="103"/>
      <c r="Q454" s="103"/>
      <c r="R454" s="103"/>
      <c r="S454" s="103"/>
    </row>
    <row r="455" spans="1:19">
      <c r="A455" s="155"/>
      <c r="B455" s="103"/>
      <c r="C455" s="103"/>
      <c r="D455" s="103"/>
      <c r="E455" s="103"/>
      <c r="F455" s="103"/>
      <c r="G455" s="144"/>
      <c r="H455" s="103"/>
      <c r="I455" s="103"/>
      <c r="J455" s="103"/>
      <c r="K455" s="103"/>
      <c r="L455" s="140"/>
      <c r="M455" s="140"/>
      <c r="N455" s="140"/>
      <c r="O455" s="103"/>
      <c r="P455" s="103"/>
      <c r="Q455" s="103"/>
      <c r="R455" s="103"/>
      <c r="S455" s="103"/>
    </row>
    <row r="456" spans="1:19">
      <c r="A456" s="155"/>
      <c r="B456" s="103"/>
      <c r="C456" s="103"/>
      <c r="D456" s="103"/>
      <c r="E456" s="103"/>
      <c r="F456" s="103"/>
      <c r="G456" s="144"/>
      <c r="H456" s="103"/>
      <c r="I456" s="103"/>
      <c r="J456" s="103"/>
      <c r="K456" s="103"/>
      <c r="L456" s="140"/>
      <c r="M456" s="140"/>
      <c r="N456" s="140"/>
      <c r="O456" s="103"/>
      <c r="P456" s="103"/>
      <c r="Q456" s="103"/>
      <c r="R456" s="103"/>
      <c r="S456" s="103"/>
    </row>
    <row r="457" spans="1:19">
      <c r="A457" s="155"/>
      <c r="B457" s="103"/>
      <c r="C457" s="103"/>
      <c r="D457" s="103"/>
      <c r="E457" s="103"/>
      <c r="F457" s="103"/>
      <c r="G457" s="144"/>
      <c r="H457" s="103"/>
      <c r="I457" s="103"/>
      <c r="J457" s="103"/>
      <c r="K457" s="103"/>
      <c r="L457" s="140"/>
      <c r="M457" s="140"/>
      <c r="N457" s="140"/>
      <c r="O457" s="103"/>
      <c r="P457" s="103"/>
      <c r="Q457" s="103"/>
      <c r="R457" s="103"/>
      <c r="S457" s="103"/>
    </row>
    <row r="458" spans="1:19">
      <c r="A458" s="155"/>
      <c r="B458" s="103"/>
      <c r="C458" s="103"/>
      <c r="D458" s="103"/>
      <c r="E458" s="103"/>
      <c r="F458" s="103"/>
      <c r="G458" s="144"/>
      <c r="H458" s="103"/>
      <c r="I458" s="103"/>
      <c r="J458" s="103"/>
      <c r="K458" s="103"/>
      <c r="L458" s="140"/>
      <c r="M458" s="140"/>
      <c r="N458" s="140"/>
      <c r="O458" s="103"/>
      <c r="P458" s="103"/>
      <c r="Q458" s="103"/>
      <c r="R458" s="103"/>
      <c r="S458" s="103"/>
    </row>
    <row r="459" spans="1:19">
      <c r="A459" s="155"/>
      <c r="B459" s="103"/>
      <c r="C459" s="103"/>
      <c r="D459" s="103"/>
      <c r="E459" s="103"/>
      <c r="F459" s="103"/>
      <c r="G459" s="144"/>
      <c r="H459" s="103"/>
      <c r="I459" s="103"/>
      <c r="J459" s="103"/>
      <c r="K459" s="103"/>
      <c r="L459" s="140"/>
      <c r="M459" s="140"/>
      <c r="N459" s="140"/>
      <c r="O459" s="103"/>
      <c r="P459" s="103"/>
      <c r="Q459" s="103"/>
      <c r="R459" s="103"/>
      <c r="S459" s="103"/>
    </row>
    <row r="460" spans="1:19">
      <c r="A460" s="155"/>
      <c r="B460" s="103"/>
      <c r="C460" s="103"/>
      <c r="D460" s="103"/>
      <c r="E460" s="103"/>
      <c r="F460" s="103"/>
      <c r="G460" s="144"/>
      <c r="H460" s="103"/>
      <c r="I460" s="103"/>
      <c r="J460" s="103"/>
      <c r="K460" s="103"/>
      <c r="L460" s="140"/>
      <c r="M460" s="140"/>
      <c r="N460" s="140"/>
      <c r="O460" s="103"/>
      <c r="P460" s="103"/>
      <c r="Q460" s="103"/>
      <c r="R460" s="103"/>
      <c r="S460" s="103"/>
    </row>
    <row r="461" spans="1:19">
      <c r="A461" s="155"/>
      <c r="B461" s="103"/>
      <c r="C461" s="103"/>
      <c r="D461" s="103"/>
      <c r="E461" s="103"/>
      <c r="F461" s="103"/>
      <c r="G461" s="144"/>
      <c r="H461" s="103"/>
      <c r="I461" s="103"/>
      <c r="J461" s="103"/>
      <c r="K461" s="103"/>
      <c r="L461" s="140"/>
      <c r="M461" s="140"/>
      <c r="N461" s="140"/>
      <c r="O461" s="103"/>
      <c r="P461" s="103"/>
      <c r="Q461" s="103"/>
      <c r="R461" s="103"/>
      <c r="S461" s="103"/>
    </row>
    <row r="462" spans="1:19">
      <c r="A462" s="155"/>
      <c r="B462" s="103"/>
      <c r="C462" s="103"/>
      <c r="D462" s="103"/>
      <c r="E462" s="103"/>
      <c r="F462" s="103"/>
      <c r="G462" s="144"/>
      <c r="H462" s="103"/>
      <c r="I462" s="103"/>
      <c r="J462" s="103"/>
      <c r="K462" s="103"/>
      <c r="L462" s="140"/>
      <c r="M462" s="140"/>
      <c r="N462" s="140"/>
      <c r="O462" s="103"/>
      <c r="P462" s="103"/>
      <c r="Q462" s="103"/>
      <c r="R462" s="103"/>
      <c r="S462" s="103"/>
    </row>
    <row r="463" spans="1:19">
      <c r="A463" s="155"/>
      <c r="B463" s="103"/>
      <c r="C463" s="103"/>
      <c r="D463" s="103"/>
      <c r="E463" s="103"/>
      <c r="F463" s="103"/>
      <c r="G463" s="144"/>
      <c r="H463" s="103"/>
      <c r="I463" s="103"/>
      <c r="J463" s="103"/>
      <c r="K463" s="103"/>
      <c r="L463" s="140"/>
      <c r="M463" s="140"/>
      <c r="N463" s="140"/>
      <c r="O463" s="103"/>
      <c r="P463" s="103"/>
      <c r="Q463" s="103"/>
      <c r="R463" s="103"/>
      <c r="S463" s="103"/>
    </row>
    <row r="464" spans="1:19">
      <c r="A464" s="155"/>
      <c r="B464" s="103"/>
      <c r="C464" s="103"/>
      <c r="D464" s="103"/>
      <c r="E464" s="103"/>
      <c r="F464" s="103"/>
      <c r="G464" s="144"/>
      <c r="H464" s="103"/>
      <c r="I464" s="103"/>
      <c r="J464" s="103"/>
      <c r="K464" s="103"/>
      <c r="L464" s="140"/>
      <c r="M464" s="140"/>
      <c r="N464" s="140"/>
      <c r="O464" s="103"/>
      <c r="P464" s="103"/>
      <c r="Q464" s="103"/>
      <c r="R464" s="103"/>
      <c r="S464" s="103"/>
    </row>
    <row r="465" spans="1:19">
      <c r="A465" s="155"/>
      <c r="B465" s="103"/>
      <c r="C465" s="103"/>
      <c r="D465" s="103"/>
      <c r="E465" s="103"/>
      <c r="F465" s="103"/>
      <c r="G465" s="144"/>
      <c r="H465" s="103"/>
      <c r="I465" s="103"/>
      <c r="J465" s="103"/>
      <c r="K465" s="103"/>
      <c r="L465" s="140"/>
      <c r="M465" s="140"/>
      <c r="N465" s="140"/>
      <c r="O465" s="103"/>
      <c r="P465" s="103"/>
      <c r="Q465" s="103"/>
      <c r="R465" s="103"/>
      <c r="S465" s="103"/>
    </row>
    <row r="466" spans="1:19">
      <c r="A466" s="155"/>
      <c r="B466" s="103"/>
      <c r="C466" s="103"/>
      <c r="D466" s="103"/>
      <c r="E466" s="103"/>
      <c r="F466" s="103"/>
      <c r="G466" s="144"/>
      <c r="H466" s="103"/>
      <c r="I466" s="103"/>
      <c r="J466" s="103"/>
      <c r="K466" s="103"/>
      <c r="L466" s="140"/>
      <c r="M466" s="140"/>
      <c r="N466" s="140"/>
      <c r="O466" s="103"/>
      <c r="P466" s="103"/>
      <c r="Q466" s="103"/>
      <c r="R466" s="103"/>
      <c r="S466" s="103"/>
    </row>
    <row r="467" spans="1:19">
      <c r="A467" s="155"/>
      <c r="B467" s="103"/>
      <c r="C467" s="103"/>
      <c r="D467" s="103"/>
      <c r="E467" s="103"/>
      <c r="F467" s="103"/>
      <c r="G467" s="144"/>
      <c r="H467" s="103"/>
      <c r="I467" s="103"/>
      <c r="J467" s="103"/>
      <c r="K467" s="103"/>
      <c r="L467" s="140"/>
      <c r="M467" s="140"/>
      <c r="N467" s="140"/>
      <c r="O467" s="103"/>
      <c r="P467" s="103"/>
      <c r="Q467" s="103"/>
      <c r="R467" s="103"/>
      <c r="S467" s="103"/>
    </row>
    <row r="468" spans="1:19">
      <c r="A468" s="155"/>
      <c r="B468" s="103"/>
      <c r="C468" s="103"/>
      <c r="D468" s="103"/>
      <c r="E468" s="103"/>
      <c r="F468" s="103"/>
      <c r="G468" s="144"/>
      <c r="H468" s="103"/>
      <c r="I468" s="103"/>
      <c r="J468" s="103"/>
      <c r="K468" s="103"/>
      <c r="L468" s="140"/>
      <c r="M468" s="140"/>
      <c r="N468" s="140"/>
      <c r="O468" s="103"/>
      <c r="P468" s="103"/>
      <c r="Q468" s="103"/>
      <c r="R468" s="103"/>
      <c r="S468" s="103"/>
    </row>
    <row r="469" spans="1:19">
      <c r="A469" s="155"/>
      <c r="B469" s="103"/>
      <c r="C469" s="103"/>
      <c r="D469" s="103"/>
      <c r="E469" s="103"/>
      <c r="F469" s="103"/>
      <c r="G469" s="144"/>
      <c r="H469" s="103"/>
      <c r="I469" s="103"/>
      <c r="J469" s="103"/>
      <c r="K469" s="103"/>
      <c r="L469" s="140"/>
      <c r="M469" s="140"/>
      <c r="N469" s="140"/>
      <c r="O469" s="103"/>
      <c r="P469" s="103"/>
      <c r="Q469" s="103"/>
      <c r="R469" s="103"/>
      <c r="S469" s="103"/>
    </row>
    <row r="470" spans="1:19">
      <c r="A470" s="155"/>
      <c r="B470" s="103"/>
      <c r="C470" s="103"/>
      <c r="D470" s="103"/>
      <c r="E470" s="103"/>
      <c r="F470" s="103"/>
      <c r="G470" s="144"/>
      <c r="H470" s="103"/>
      <c r="I470" s="103"/>
      <c r="J470" s="103"/>
      <c r="K470" s="103"/>
      <c r="L470" s="140"/>
      <c r="M470" s="140"/>
      <c r="N470" s="140"/>
      <c r="O470" s="103"/>
      <c r="P470" s="103"/>
      <c r="Q470" s="103"/>
      <c r="R470" s="103"/>
      <c r="S470" s="103"/>
    </row>
    <row r="471" spans="1:19">
      <c r="A471" s="155"/>
      <c r="B471" s="103"/>
      <c r="C471" s="103"/>
      <c r="D471" s="103"/>
      <c r="E471" s="103"/>
      <c r="F471" s="103"/>
      <c r="G471" s="144"/>
      <c r="H471" s="103"/>
      <c r="I471" s="103"/>
      <c r="J471" s="103"/>
      <c r="K471" s="103"/>
      <c r="L471" s="140"/>
      <c r="M471" s="140"/>
      <c r="N471" s="140"/>
      <c r="O471" s="103"/>
      <c r="P471" s="103"/>
      <c r="Q471" s="103"/>
      <c r="R471" s="103"/>
      <c r="S471" s="103"/>
    </row>
    <row r="472" spans="1:19">
      <c r="A472" s="155"/>
      <c r="B472" s="103"/>
      <c r="C472" s="103"/>
      <c r="D472" s="103"/>
      <c r="E472" s="103"/>
      <c r="F472" s="103"/>
      <c r="G472" s="144"/>
      <c r="H472" s="103"/>
      <c r="I472" s="103"/>
      <c r="J472" s="103"/>
      <c r="K472" s="103"/>
      <c r="L472" s="140"/>
      <c r="M472" s="140"/>
      <c r="N472" s="140"/>
      <c r="O472" s="103"/>
      <c r="P472" s="103"/>
      <c r="Q472" s="103"/>
      <c r="R472" s="103"/>
      <c r="S472" s="103"/>
    </row>
    <row r="473" spans="1:19">
      <c r="A473" s="155"/>
      <c r="B473" s="103"/>
      <c r="C473" s="103"/>
      <c r="D473" s="103"/>
      <c r="E473" s="103"/>
      <c r="F473" s="103"/>
      <c r="G473" s="144"/>
      <c r="H473" s="103"/>
      <c r="I473" s="103"/>
      <c r="J473" s="103"/>
      <c r="K473" s="103"/>
      <c r="L473" s="140"/>
      <c r="M473" s="140"/>
      <c r="N473" s="140"/>
      <c r="O473" s="103"/>
      <c r="P473" s="103"/>
      <c r="Q473" s="103"/>
      <c r="R473" s="103"/>
      <c r="S473" s="103"/>
    </row>
    <row r="474" spans="1:19">
      <c r="A474" s="155"/>
      <c r="B474" s="103"/>
      <c r="C474" s="103"/>
      <c r="D474" s="103"/>
      <c r="E474" s="103"/>
      <c r="F474" s="103"/>
      <c r="G474" s="144"/>
      <c r="H474" s="103"/>
      <c r="I474" s="103"/>
      <c r="J474" s="103"/>
      <c r="K474" s="103"/>
      <c r="L474" s="140"/>
      <c r="M474" s="140"/>
      <c r="N474" s="140"/>
      <c r="O474" s="103"/>
      <c r="P474" s="103"/>
      <c r="Q474" s="103"/>
      <c r="R474" s="103"/>
      <c r="S474" s="103"/>
    </row>
    <row r="475" spans="1:19">
      <c r="A475" s="155"/>
      <c r="B475" s="103"/>
      <c r="C475" s="103"/>
      <c r="D475" s="103"/>
      <c r="E475" s="103"/>
      <c r="F475" s="103"/>
      <c r="G475" s="144"/>
      <c r="H475" s="103"/>
      <c r="I475" s="103"/>
      <c r="J475" s="103"/>
      <c r="K475" s="103"/>
      <c r="L475" s="140"/>
      <c r="M475" s="140"/>
      <c r="N475" s="140"/>
      <c r="O475" s="103"/>
      <c r="P475" s="103"/>
      <c r="Q475" s="103"/>
      <c r="R475" s="103"/>
      <c r="S475" s="103"/>
    </row>
    <row r="476" spans="1:19">
      <c r="A476" s="155"/>
      <c r="B476" s="103"/>
      <c r="C476" s="103"/>
      <c r="D476" s="103"/>
      <c r="E476" s="103"/>
      <c r="F476" s="103"/>
      <c r="G476" s="144"/>
      <c r="H476" s="103"/>
      <c r="I476" s="103"/>
      <c r="J476" s="103"/>
      <c r="K476" s="103"/>
      <c r="L476" s="140"/>
      <c r="M476" s="140"/>
      <c r="N476" s="140"/>
      <c r="O476" s="103"/>
      <c r="P476" s="103"/>
      <c r="Q476" s="103"/>
      <c r="R476" s="103"/>
      <c r="S476" s="103"/>
    </row>
    <row r="477" spans="1:19">
      <c r="A477" s="155"/>
      <c r="B477" s="103"/>
      <c r="C477" s="103"/>
      <c r="D477" s="103"/>
      <c r="E477" s="103"/>
      <c r="F477" s="103"/>
      <c r="G477" s="144"/>
      <c r="H477" s="103"/>
      <c r="I477" s="103"/>
      <c r="J477" s="103"/>
      <c r="K477" s="103"/>
      <c r="L477" s="140"/>
      <c r="M477" s="140"/>
      <c r="N477" s="140"/>
      <c r="O477" s="103"/>
      <c r="P477" s="103"/>
      <c r="Q477" s="103"/>
      <c r="R477" s="103"/>
      <c r="S477" s="103"/>
    </row>
    <row r="478" spans="1:19">
      <c r="A478" s="155"/>
      <c r="B478" s="103"/>
      <c r="C478" s="103"/>
      <c r="D478" s="103"/>
      <c r="E478" s="103"/>
      <c r="F478" s="103"/>
      <c r="G478" s="144"/>
      <c r="H478" s="103"/>
      <c r="I478" s="103"/>
      <c r="J478" s="103"/>
      <c r="K478" s="103"/>
      <c r="L478" s="140"/>
      <c r="M478" s="140"/>
      <c r="N478" s="140"/>
      <c r="O478" s="103"/>
      <c r="P478" s="103"/>
      <c r="Q478" s="103"/>
      <c r="R478" s="103"/>
      <c r="S478" s="103"/>
    </row>
    <row r="479" spans="1:19">
      <c r="A479" s="155"/>
      <c r="B479" s="103"/>
      <c r="C479" s="103"/>
      <c r="D479" s="103"/>
      <c r="E479" s="103"/>
      <c r="F479" s="103"/>
      <c r="G479" s="144"/>
      <c r="H479" s="103"/>
      <c r="I479" s="103"/>
      <c r="J479" s="103"/>
      <c r="K479" s="103"/>
      <c r="L479" s="140"/>
      <c r="M479" s="140"/>
      <c r="N479" s="140"/>
      <c r="O479" s="103"/>
      <c r="P479" s="103"/>
      <c r="Q479" s="103"/>
      <c r="R479" s="103"/>
      <c r="S479" s="103"/>
    </row>
    <row r="480" spans="1:19">
      <c r="A480" s="155"/>
      <c r="B480" s="103"/>
      <c r="C480" s="103"/>
      <c r="D480" s="103"/>
      <c r="E480" s="103"/>
      <c r="F480" s="103"/>
      <c r="G480" s="144"/>
      <c r="H480" s="103"/>
      <c r="I480" s="103"/>
      <c r="J480" s="103"/>
      <c r="K480" s="103"/>
      <c r="L480" s="140"/>
      <c r="M480" s="140"/>
      <c r="N480" s="140"/>
      <c r="O480" s="103"/>
      <c r="P480" s="103"/>
      <c r="Q480" s="103"/>
      <c r="R480" s="103"/>
      <c r="S480" s="103"/>
    </row>
    <row r="481" spans="1:19">
      <c r="A481" s="155"/>
      <c r="B481" s="103"/>
      <c r="C481" s="103"/>
      <c r="D481" s="103"/>
      <c r="E481" s="103"/>
      <c r="F481" s="103"/>
      <c r="G481" s="144"/>
      <c r="H481" s="103"/>
      <c r="I481" s="103"/>
      <c r="J481" s="103"/>
      <c r="K481" s="103"/>
      <c r="L481" s="140"/>
      <c r="M481" s="140"/>
      <c r="N481" s="140"/>
      <c r="O481" s="103"/>
      <c r="P481" s="103"/>
      <c r="Q481" s="103"/>
      <c r="R481" s="103"/>
      <c r="S481" s="103"/>
    </row>
    <row r="482" spans="1:19">
      <c r="A482" s="155"/>
      <c r="B482" s="103"/>
      <c r="C482" s="103"/>
      <c r="D482" s="103"/>
      <c r="E482" s="103"/>
      <c r="F482" s="103"/>
      <c r="G482" s="144"/>
      <c r="H482" s="103"/>
      <c r="I482" s="103"/>
      <c r="J482" s="103"/>
      <c r="K482" s="103"/>
      <c r="L482" s="140"/>
      <c r="M482" s="140"/>
      <c r="N482" s="140"/>
      <c r="O482" s="103"/>
      <c r="P482" s="103"/>
      <c r="Q482" s="103"/>
      <c r="R482" s="103"/>
      <c r="S482" s="103"/>
    </row>
    <row r="483" spans="1:19">
      <c r="A483" s="155"/>
      <c r="B483" s="103"/>
      <c r="C483" s="103"/>
      <c r="D483" s="103"/>
      <c r="E483" s="103"/>
      <c r="F483" s="103"/>
      <c r="G483" s="144"/>
      <c r="H483" s="103"/>
      <c r="I483" s="103"/>
      <c r="J483" s="103"/>
      <c r="K483" s="103"/>
      <c r="L483" s="140"/>
      <c r="M483" s="140"/>
      <c r="N483" s="140"/>
      <c r="O483" s="103"/>
      <c r="P483" s="103"/>
      <c r="Q483" s="103"/>
      <c r="R483" s="103"/>
      <c r="S483" s="103"/>
    </row>
    <row r="484" spans="1:19">
      <c r="A484" s="155"/>
      <c r="B484" s="103"/>
      <c r="C484" s="103"/>
      <c r="D484" s="103"/>
      <c r="E484" s="103"/>
      <c r="F484" s="103"/>
      <c r="G484" s="144"/>
      <c r="H484" s="103"/>
      <c r="I484" s="103"/>
      <c r="J484" s="103"/>
      <c r="K484" s="103"/>
      <c r="L484" s="140"/>
      <c r="M484" s="140"/>
      <c r="N484" s="140"/>
      <c r="O484" s="103"/>
      <c r="P484" s="103"/>
      <c r="Q484" s="103"/>
      <c r="R484" s="103"/>
      <c r="S484" s="103"/>
    </row>
    <row r="485" spans="1:19">
      <c r="A485" s="155"/>
      <c r="B485" s="103"/>
      <c r="C485" s="103"/>
      <c r="D485" s="103"/>
      <c r="E485" s="103"/>
      <c r="F485" s="103"/>
      <c r="G485" s="144"/>
      <c r="H485" s="103"/>
      <c r="I485" s="103"/>
      <c r="J485" s="103"/>
      <c r="K485" s="103"/>
      <c r="L485" s="140"/>
      <c r="M485" s="140"/>
      <c r="N485" s="140"/>
      <c r="O485" s="103"/>
      <c r="P485" s="103"/>
      <c r="Q485" s="103"/>
      <c r="R485" s="103"/>
      <c r="S485" s="103"/>
    </row>
    <row r="486" spans="1:19">
      <c r="A486" s="155"/>
      <c r="B486" s="103"/>
      <c r="C486" s="103"/>
      <c r="D486" s="103"/>
      <c r="E486" s="103"/>
      <c r="F486" s="103"/>
      <c r="G486" s="144"/>
      <c r="H486" s="103"/>
      <c r="I486" s="103"/>
      <c r="J486" s="103"/>
      <c r="K486" s="103"/>
      <c r="L486" s="140"/>
      <c r="M486" s="140"/>
      <c r="N486" s="140"/>
      <c r="O486" s="103"/>
      <c r="P486" s="103"/>
      <c r="Q486" s="103"/>
      <c r="R486" s="103"/>
      <c r="S486" s="103"/>
    </row>
    <row r="487" spans="1:19">
      <c r="A487" s="155"/>
      <c r="B487" s="103"/>
      <c r="C487" s="103"/>
      <c r="D487" s="103"/>
      <c r="E487" s="103"/>
      <c r="F487" s="103"/>
      <c r="G487" s="144"/>
      <c r="H487" s="103"/>
      <c r="I487" s="103"/>
      <c r="J487" s="103"/>
      <c r="K487" s="103"/>
      <c r="L487" s="140"/>
      <c r="M487" s="140"/>
      <c r="N487" s="140"/>
      <c r="O487" s="103"/>
      <c r="P487" s="103"/>
      <c r="Q487" s="103"/>
      <c r="R487" s="103"/>
      <c r="S487" s="103"/>
    </row>
    <row r="488" spans="1:19">
      <c r="A488" s="155"/>
      <c r="B488" s="103"/>
      <c r="C488" s="103"/>
      <c r="D488" s="103"/>
      <c r="E488" s="103"/>
      <c r="F488" s="103"/>
      <c r="G488" s="144"/>
      <c r="H488" s="103"/>
      <c r="I488" s="103"/>
      <c r="J488" s="103"/>
      <c r="K488" s="103"/>
      <c r="L488" s="140"/>
      <c r="M488" s="140"/>
      <c r="N488" s="140"/>
      <c r="O488" s="103"/>
      <c r="P488" s="103"/>
      <c r="Q488" s="103"/>
      <c r="R488" s="103"/>
      <c r="S488" s="103"/>
    </row>
    <row r="489" spans="1:19">
      <c r="A489" s="155"/>
      <c r="B489" s="103"/>
      <c r="C489" s="103"/>
      <c r="D489" s="103"/>
      <c r="E489" s="103"/>
      <c r="F489" s="103"/>
      <c r="G489" s="144"/>
      <c r="H489" s="103"/>
      <c r="I489" s="103"/>
      <c r="J489" s="103"/>
      <c r="K489" s="103"/>
      <c r="L489" s="140"/>
      <c r="M489" s="140"/>
      <c r="N489" s="140"/>
      <c r="O489" s="103"/>
      <c r="P489" s="103"/>
      <c r="Q489" s="103"/>
      <c r="R489" s="103"/>
      <c r="S489" s="103"/>
    </row>
    <row r="490" spans="1:19">
      <c r="A490" s="155"/>
      <c r="B490" s="103"/>
      <c r="C490" s="103"/>
      <c r="D490" s="103"/>
      <c r="E490" s="103"/>
      <c r="F490" s="103"/>
      <c r="G490" s="144"/>
      <c r="H490" s="103"/>
      <c r="I490" s="103"/>
      <c r="J490" s="103"/>
      <c r="K490" s="103"/>
      <c r="L490" s="140"/>
      <c r="M490" s="140"/>
      <c r="N490" s="140"/>
      <c r="O490" s="103"/>
      <c r="P490" s="103"/>
      <c r="Q490" s="103"/>
      <c r="R490" s="103"/>
      <c r="S490" s="103"/>
    </row>
    <row r="491" spans="1:19">
      <c r="A491" s="155"/>
      <c r="B491" s="103"/>
      <c r="C491" s="103"/>
      <c r="D491" s="103"/>
      <c r="E491" s="103"/>
      <c r="F491" s="103"/>
      <c r="G491" s="144"/>
      <c r="H491" s="103"/>
      <c r="I491" s="103"/>
      <c r="J491" s="103"/>
      <c r="K491" s="103"/>
      <c r="L491" s="140"/>
      <c r="M491" s="140"/>
      <c r="N491" s="140"/>
      <c r="O491" s="103"/>
      <c r="P491" s="103"/>
      <c r="Q491" s="103"/>
      <c r="R491" s="103"/>
      <c r="S491" s="103"/>
    </row>
    <row r="492" spans="1:19">
      <c r="A492" s="155"/>
      <c r="B492" s="103"/>
      <c r="C492" s="103"/>
      <c r="D492" s="103"/>
      <c r="E492" s="103"/>
      <c r="F492" s="103"/>
      <c r="G492" s="144"/>
      <c r="H492" s="103"/>
      <c r="I492" s="103"/>
      <c r="J492" s="103"/>
      <c r="K492" s="103"/>
      <c r="L492" s="140"/>
      <c r="M492" s="140"/>
      <c r="N492" s="140"/>
      <c r="O492" s="103"/>
      <c r="P492" s="103"/>
      <c r="Q492" s="103"/>
      <c r="R492" s="103"/>
      <c r="S492" s="103"/>
    </row>
    <row r="493" spans="1:19">
      <c r="A493" s="155"/>
      <c r="B493" s="103"/>
      <c r="C493" s="103"/>
      <c r="D493" s="103"/>
      <c r="E493" s="103"/>
      <c r="F493" s="103"/>
      <c r="G493" s="144"/>
      <c r="H493" s="103"/>
      <c r="I493" s="103"/>
      <c r="J493" s="103"/>
      <c r="K493" s="103"/>
      <c r="L493" s="140"/>
      <c r="M493" s="140"/>
      <c r="N493" s="140"/>
      <c r="O493" s="103"/>
      <c r="P493" s="103"/>
      <c r="Q493" s="103"/>
      <c r="R493" s="103"/>
      <c r="S493" s="103"/>
    </row>
    <row r="494" spans="1:19">
      <c r="A494" s="155"/>
      <c r="B494" s="103"/>
      <c r="C494" s="103"/>
      <c r="D494" s="103"/>
      <c r="E494" s="103"/>
      <c r="F494" s="103"/>
      <c r="G494" s="144"/>
      <c r="H494" s="103"/>
      <c r="I494" s="103"/>
      <c r="J494" s="103"/>
      <c r="K494" s="103"/>
      <c r="L494" s="140"/>
      <c r="M494" s="140"/>
      <c r="N494" s="140"/>
      <c r="O494" s="103"/>
      <c r="P494" s="103"/>
      <c r="Q494" s="103"/>
      <c r="R494" s="103"/>
      <c r="S494" s="103"/>
    </row>
    <row r="495" spans="1:19">
      <c r="A495" s="155"/>
      <c r="B495" s="103"/>
      <c r="C495" s="103"/>
      <c r="D495" s="103"/>
      <c r="E495" s="103"/>
      <c r="F495" s="103"/>
      <c r="G495" s="144"/>
      <c r="H495" s="103"/>
      <c r="I495" s="103"/>
      <c r="J495" s="103"/>
      <c r="K495" s="103"/>
      <c r="L495" s="140"/>
      <c r="M495" s="140"/>
      <c r="N495" s="140"/>
      <c r="O495" s="103"/>
      <c r="P495" s="103"/>
      <c r="Q495" s="103"/>
      <c r="R495" s="103"/>
      <c r="S495" s="103"/>
    </row>
    <row r="496" spans="1:19">
      <c r="A496" s="155"/>
      <c r="B496" s="103"/>
      <c r="C496" s="103"/>
      <c r="D496" s="103"/>
      <c r="E496" s="103"/>
      <c r="F496" s="103"/>
      <c r="G496" s="144"/>
      <c r="H496" s="103"/>
      <c r="I496" s="103"/>
      <c r="J496" s="103"/>
      <c r="K496" s="103"/>
      <c r="L496" s="140"/>
      <c r="M496" s="140"/>
      <c r="N496" s="140"/>
      <c r="O496" s="103"/>
      <c r="P496" s="103"/>
      <c r="Q496" s="103"/>
      <c r="R496" s="103"/>
      <c r="S496" s="103"/>
    </row>
    <row r="497" spans="1:19">
      <c r="A497" s="155"/>
      <c r="B497" s="103"/>
      <c r="C497" s="103"/>
      <c r="D497" s="103"/>
      <c r="E497" s="103"/>
      <c r="F497" s="103"/>
      <c r="G497" s="144"/>
      <c r="H497" s="103"/>
      <c r="I497" s="103"/>
      <c r="J497" s="103"/>
      <c r="K497" s="103"/>
      <c r="L497" s="140"/>
      <c r="M497" s="140"/>
      <c r="N497" s="140"/>
      <c r="O497" s="103"/>
      <c r="P497" s="103"/>
      <c r="Q497" s="103"/>
      <c r="R497" s="103"/>
      <c r="S497" s="103"/>
    </row>
    <row r="498" spans="1:19">
      <c r="A498" s="155"/>
      <c r="B498" s="103"/>
      <c r="C498" s="103"/>
      <c r="D498" s="103"/>
      <c r="E498" s="103"/>
      <c r="F498" s="103"/>
      <c r="G498" s="144"/>
      <c r="H498" s="103"/>
      <c r="I498" s="103"/>
      <c r="J498" s="103"/>
      <c r="K498" s="103"/>
      <c r="L498" s="140"/>
      <c r="M498" s="140"/>
      <c r="N498" s="140"/>
      <c r="O498" s="103"/>
      <c r="P498" s="103"/>
      <c r="Q498" s="103"/>
      <c r="R498" s="103"/>
      <c r="S498" s="103"/>
    </row>
    <row r="499" spans="1:19">
      <c r="A499" s="155"/>
      <c r="B499" s="103"/>
      <c r="C499" s="103"/>
      <c r="D499" s="103"/>
      <c r="E499" s="103"/>
      <c r="F499" s="103"/>
      <c r="G499" s="144"/>
      <c r="H499" s="103"/>
      <c r="I499" s="103"/>
      <c r="J499" s="103"/>
      <c r="K499" s="103"/>
      <c r="L499" s="140"/>
      <c r="M499" s="140"/>
      <c r="N499" s="140"/>
      <c r="O499" s="103"/>
      <c r="P499" s="103"/>
      <c r="Q499" s="103"/>
      <c r="R499" s="103"/>
      <c r="S499" s="103"/>
    </row>
    <row r="500" spans="1:19">
      <c r="A500" s="155"/>
      <c r="B500" s="103"/>
      <c r="C500" s="103"/>
      <c r="D500" s="103"/>
      <c r="E500" s="103"/>
      <c r="F500" s="103"/>
      <c r="G500" s="144"/>
      <c r="H500" s="103"/>
      <c r="I500" s="103"/>
      <c r="J500" s="103"/>
      <c r="K500" s="103"/>
      <c r="L500" s="140"/>
      <c r="M500" s="140"/>
      <c r="N500" s="140"/>
      <c r="O500" s="103"/>
      <c r="P500" s="103"/>
      <c r="Q500" s="103"/>
      <c r="R500" s="103"/>
      <c r="S500" s="103"/>
    </row>
    <row r="501" spans="1:19">
      <c r="A501" s="155"/>
      <c r="B501" s="103"/>
      <c r="C501" s="103"/>
      <c r="D501" s="103"/>
      <c r="E501" s="103"/>
      <c r="F501" s="103"/>
      <c r="G501" s="144"/>
      <c r="H501" s="103"/>
      <c r="I501" s="103"/>
      <c r="J501" s="103"/>
      <c r="K501" s="103"/>
      <c r="L501" s="140"/>
      <c r="M501" s="140"/>
      <c r="N501" s="140"/>
      <c r="O501" s="103"/>
      <c r="P501" s="103"/>
      <c r="Q501" s="103"/>
      <c r="R501" s="103"/>
      <c r="S501" s="103"/>
    </row>
    <row r="502" spans="1:19">
      <c r="A502" s="155"/>
      <c r="B502" s="103"/>
      <c r="C502" s="103"/>
      <c r="D502" s="103"/>
      <c r="E502" s="103"/>
      <c r="F502" s="103"/>
      <c r="G502" s="144"/>
      <c r="H502" s="103"/>
      <c r="I502" s="103"/>
      <c r="J502" s="103"/>
      <c r="K502" s="103"/>
      <c r="L502" s="140"/>
      <c r="M502" s="140"/>
      <c r="N502" s="140"/>
      <c r="O502" s="103"/>
      <c r="P502" s="103"/>
      <c r="Q502" s="103"/>
      <c r="R502" s="103"/>
      <c r="S502" s="103"/>
    </row>
    <row r="503" spans="1:19">
      <c r="A503" s="155"/>
      <c r="B503" s="103"/>
      <c r="C503" s="103"/>
      <c r="D503" s="103"/>
      <c r="E503" s="103"/>
      <c r="F503" s="103"/>
      <c r="G503" s="144"/>
      <c r="H503" s="103"/>
      <c r="I503" s="103"/>
      <c r="J503" s="103"/>
      <c r="K503" s="103"/>
      <c r="L503" s="140"/>
      <c r="M503" s="140"/>
      <c r="N503" s="140"/>
      <c r="O503" s="103"/>
      <c r="P503" s="103"/>
      <c r="Q503" s="103"/>
      <c r="R503" s="103"/>
      <c r="S503" s="103"/>
    </row>
    <row r="504" spans="1:19">
      <c r="A504" s="155"/>
      <c r="B504" s="103"/>
      <c r="C504" s="103"/>
      <c r="D504" s="103"/>
      <c r="E504" s="103"/>
      <c r="F504" s="103"/>
      <c r="G504" s="144"/>
      <c r="H504" s="103"/>
      <c r="I504" s="103"/>
      <c r="J504" s="103"/>
      <c r="K504" s="103"/>
      <c r="L504" s="140"/>
      <c r="M504" s="140"/>
      <c r="N504" s="140"/>
      <c r="O504" s="103"/>
      <c r="P504" s="103"/>
      <c r="Q504" s="103"/>
      <c r="R504" s="103"/>
      <c r="S504" s="103"/>
    </row>
    <row r="505" spans="1:19">
      <c r="A505" s="155"/>
      <c r="B505" s="103"/>
      <c r="C505" s="103"/>
      <c r="D505" s="103"/>
      <c r="E505" s="103"/>
      <c r="F505" s="103"/>
      <c r="G505" s="144"/>
      <c r="H505" s="103"/>
      <c r="I505" s="103"/>
      <c r="J505" s="103"/>
      <c r="K505" s="103"/>
      <c r="L505" s="140"/>
      <c r="M505" s="140"/>
      <c r="N505" s="140"/>
      <c r="O505" s="103"/>
      <c r="P505" s="103"/>
      <c r="Q505" s="103"/>
      <c r="R505" s="103"/>
      <c r="S505" s="103"/>
    </row>
    <row r="506" spans="1:19">
      <c r="A506" s="155"/>
      <c r="B506" s="103"/>
      <c r="C506" s="103"/>
      <c r="D506" s="103"/>
      <c r="E506" s="103"/>
      <c r="F506" s="103"/>
      <c r="G506" s="144"/>
      <c r="H506" s="103"/>
      <c r="I506" s="103"/>
      <c r="J506" s="103"/>
      <c r="K506" s="103"/>
      <c r="L506" s="140"/>
      <c r="M506" s="140"/>
      <c r="N506" s="140"/>
      <c r="O506" s="103"/>
      <c r="P506" s="103"/>
      <c r="Q506" s="103"/>
      <c r="R506" s="103"/>
      <c r="S506" s="103"/>
    </row>
    <row r="507" spans="1:19">
      <c r="A507" s="155"/>
      <c r="B507" s="103"/>
      <c r="C507" s="103"/>
      <c r="D507" s="103"/>
      <c r="E507" s="103"/>
      <c r="F507" s="103"/>
      <c r="G507" s="144"/>
      <c r="H507" s="103"/>
      <c r="I507" s="103"/>
      <c r="J507" s="103"/>
      <c r="K507" s="103"/>
      <c r="L507" s="140"/>
      <c r="M507" s="140"/>
      <c r="N507" s="140"/>
      <c r="O507" s="103"/>
      <c r="P507" s="103"/>
      <c r="Q507" s="103"/>
      <c r="R507" s="103"/>
      <c r="S507" s="103"/>
    </row>
    <row r="508" spans="1:19">
      <c r="A508" s="155"/>
      <c r="B508" s="103"/>
      <c r="C508" s="103"/>
      <c r="D508" s="103"/>
      <c r="E508" s="103"/>
      <c r="F508" s="103"/>
      <c r="G508" s="144"/>
      <c r="H508" s="103"/>
      <c r="I508" s="103"/>
      <c r="J508" s="103"/>
      <c r="K508" s="103"/>
      <c r="L508" s="140"/>
      <c r="M508" s="140"/>
      <c r="N508" s="140"/>
      <c r="O508" s="103"/>
      <c r="P508" s="103"/>
      <c r="Q508" s="103"/>
      <c r="R508" s="103"/>
      <c r="S508" s="103"/>
    </row>
    <row r="509" spans="1:19">
      <c r="A509" s="155"/>
      <c r="B509" s="103"/>
      <c r="C509" s="103"/>
      <c r="D509" s="103"/>
      <c r="E509" s="103"/>
      <c r="F509" s="103"/>
      <c r="G509" s="144"/>
      <c r="H509" s="103"/>
      <c r="I509" s="103"/>
      <c r="J509" s="103"/>
      <c r="K509" s="103"/>
      <c r="L509" s="140"/>
      <c r="M509" s="140"/>
      <c r="N509" s="140"/>
      <c r="O509" s="103"/>
      <c r="P509" s="103"/>
      <c r="Q509" s="103"/>
      <c r="R509" s="103"/>
      <c r="S509" s="103"/>
    </row>
    <row r="510" spans="1:19">
      <c r="A510" s="155"/>
      <c r="B510" s="103"/>
      <c r="C510" s="103"/>
      <c r="D510" s="103"/>
      <c r="E510" s="103"/>
      <c r="F510" s="103"/>
      <c r="G510" s="144"/>
      <c r="H510" s="103"/>
      <c r="I510" s="103"/>
      <c r="J510" s="103"/>
      <c r="K510" s="103"/>
      <c r="L510" s="140"/>
      <c r="M510" s="140"/>
      <c r="N510" s="140"/>
      <c r="O510" s="103"/>
      <c r="P510" s="103"/>
      <c r="Q510" s="103"/>
      <c r="R510" s="103"/>
      <c r="S510" s="103"/>
    </row>
    <row r="511" spans="1:19">
      <c r="A511" s="155"/>
      <c r="B511" s="103"/>
      <c r="C511" s="103"/>
      <c r="D511" s="103"/>
      <c r="E511" s="103"/>
      <c r="F511" s="103"/>
      <c r="G511" s="144"/>
      <c r="H511" s="103"/>
      <c r="I511" s="103"/>
      <c r="J511" s="103"/>
      <c r="K511" s="103"/>
      <c r="L511" s="140"/>
      <c r="M511" s="140"/>
      <c r="N511" s="140"/>
      <c r="O511" s="103"/>
      <c r="P511" s="103"/>
      <c r="Q511" s="103"/>
      <c r="R511" s="103"/>
      <c r="S511" s="103"/>
    </row>
    <row r="512" spans="1:19">
      <c r="A512" s="155"/>
      <c r="B512" s="103"/>
      <c r="C512" s="103"/>
      <c r="D512" s="103"/>
      <c r="E512" s="103"/>
      <c r="F512" s="103"/>
      <c r="G512" s="144"/>
      <c r="H512" s="103"/>
      <c r="I512" s="103"/>
      <c r="J512" s="103"/>
      <c r="K512" s="103"/>
      <c r="L512" s="140"/>
      <c r="M512" s="140"/>
      <c r="N512" s="140"/>
      <c r="O512" s="103"/>
      <c r="P512" s="103"/>
      <c r="Q512" s="103"/>
      <c r="R512" s="103"/>
      <c r="S512" s="103"/>
    </row>
    <row r="513" spans="1:19">
      <c r="A513" s="155"/>
      <c r="B513" s="103"/>
      <c r="C513" s="103"/>
      <c r="D513" s="103"/>
      <c r="E513" s="103"/>
      <c r="F513" s="103"/>
      <c r="G513" s="144"/>
      <c r="H513" s="103"/>
      <c r="I513" s="103"/>
      <c r="J513" s="103"/>
      <c r="K513" s="103"/>
      <c r="L513" s="140"/>
      <c r="M513" s="140"/>
      <c r="N513" s="140"/>
      <c r="O513" s="103"/>
      <c r="P513" s="103"/>
      <c r="Q513" s="103"/>
      <c r="R513" s="103"/>
      <c r="S513" s="103"/>
    </row>
    <row r="514" spans="1:19">
      <c r="A514" s="155"/>
      <c r="B514" s="103"/>
      <c r="C514" s="103"/>
      <c r="D514" s="103"/>
      <c r="E514" s="103"/>
      <c r="F514" s="103"/>
      <c r="G514" s="144"/>
      <c r="H514" s="103"/>
      <c r="I514" s="103"/>
      <c r="J514" s="103"/>
      <c r="K514" s="103"/>
      <c r="L514" s="140"/>
      <c r="M514" s="140"/>
      <c r="N514" s="140"/>
      <c r="O514" s="103"/>
      <c r="P514" s="103"/>
      <c r="Q514" s="103"/>
      <c r="R514" s="103"/>
      <c r="S514" s="103"/>
    </row>
    <row r="515" spans="1:19">
      <c r="A515" s="155"/>
      <c r="B515" s="103"/>
      <c r="C515" s="103"/>
      <c r="D515" s="103"/>
      <c r="E515" s="103"/>
      <c r="F515" s="103"/>
      <c r="G515" s="144"/>
      <c r="H515" s="103"/>
      <c r="I515" s="103"/>
      <c r="J515" s="103"/>
      <c r="K515" s="103"/>
      <c r="L515" s="140"/>
      <c r="M515" s="140"/>
      <c r="N515" s="140"/>
      <c r="O515" s="103"/>
      <c r="P515" s="103"/>
      <c r="Q515" s="103"/>
      <c r="R515" s="103"/>
      <c r="S515" s="103"/>
    </row>
    <row r="516" spans="1:19">
      <c r="A516" s="155"/>
      <c r="B516" s="103"/>
      <c r="C516" s="103"/>
      <c r="D516" s="103"/>
      <c r="E516" s="103"/>
      <c r="F516" s="103"/>
      <c r="G516" s="144"/>
      <c r="H516" s="103"/>
      <c r="I516" s="103"/>
      <c r="J516" s="103"/>
      <c r="K516" s="103"/>
      <c r="L516" s="140"/>
      <c r="M516" s="140"/>
      <c r="N516" s="140"/>
      <c r="O516" s="103"/>
      <c r="P516" s="103"/>
      <c r="Q516" s="103"/>
      <c r="R516" s="103"/>
      <c r="S516" s="103"/>
    </row>
    <row r="517" spans="1:19">
      <c r="A517" s="155"/>
      <c r="B517" s="103"/>
      <c r="C517" s="103"/>
      <c r="D517" s="103"/>
      <c r="E517" s="103"/>
      <c r="F517" s="103"/>
      <c r="G517" s="144"/>
      <c r="H517" s="103"/>
      <c r="I517" s="103"/>
      <c r="J517" s="103"/>
      <c r="K517" s="103"/>
      <c r="L517" s="140"/>
      <c r="M517" s="140"/>
      <c r="N517" s="140"/>
      <c r="O517" s="103"/>
      <c r="P517" s="103"/>
      <c r="Q517" s="103"/>
      <c r="R517" s="103"/>
      <c r="S517" s="103"/>
    </row>
    <row r="518" spans="1:19">
      <c r="A518" s="155"/>
      <c r="B518" s="103"/>
      <c r="C518" s="103"/>
      <c r="D518" s="103"/>
      <c r="E518" s="103"/>
      <c r="F518" s="103"/>
      <c r="G518" s="144"/>
      <c r="H518" s="103"/>
      <c r="I518" s="103"/>
      <c r="J518" s="103"/>
      <c r="K518" s="103"/>
      <c r="L518" s="140"/>
      <c r="M518" s="140"/>
      <c r="N518" s="140"/>
      <c r="O518" s="103"/>
      <c r="P518" s="103"/>
      <c r="Q518" s="103"/>
      <c r="R518" s="103"/>
      <c r="S518" s="103"/>
    </row>
    <row r="519" spans="1:19">
      <c r="A519" s="155"/>
      <c r="B519" s="103"/>
      <c r="C519" s="103"/>
      <c r="D519" s="103"/>
      <c r="E519" s="103"/>
      <c r="F519" s="103"/>
      <c r="G519" s="144"/>
      <c r="H519" s="103"/>
      <c r="I519" s="103"/>
      <c r="J519" s="103"/>
      <c r="K519" s="103"/>
      <c r="L519" s="140"/>
      <c r="M519" s="140"/>
      <c r="N519" s="140"/>
      <c r="O519" s="103"/>
      <c r="P519" s="103"/>
      <c r="Q519" s="103"/>
      <c r="R519" s="103"/>
      <c r="S519" s="103"/>
    </row>
    <row r="520" spans="1:19">
      <c r="A520" s="155"/>
      <c r="B520" s="103"/>
      <c r="C520" s="103"/>
      <c r="D520" s="103"/>
      <c r="E520" s="103"/>
      <c r="F520" s="103"/>
      <c r="G520" s="144"/>
      <c r="H520" s="103"/>
      <c r="I520" s="103"/>
      <c r="J520" s="103"/>
      <c r="K520" s="103"/>
      <c r="L520" s="140"/>
      <c r="M520" s="140"/>
      <c r="N520" s="140"/>
      <c r="O520" s="103"/>
      <c r="P520" s="103"/>
      <c r="Q520" s="103"/>
      <c r="R520" s="103"/>
      <c r="S520" s="103"/>
    </row>
    <row r="521" spans="1:19">
      <c r="A521" s="155"/>
      <c r="B521" s="103"/>
      <c r="C521" s="103"/>
      <c r="D521" s="103"/>
      <c r="E521" s="103"/>
      <c r="F521" s="103"/>
      <c r="G521" s="144"/>
      <c r="H521" s="103"/>
      <c r="I521" s="103"/>
      <c r="J521" s="103"/>
      <c r="K521" s="103"/>
      <c r="L521" s="140"/>
      <c r="M521" s="140"/>
      <c r="N521" s="140"/>
      <c r="O521" s="103"/>
      <c r="P521" s="103"/>
      <c r="Q521" s="103"/>
      <c r="R521" s="103"/>
      <c r="S521" s="103"/>
    </row>
    <row r="522" spans="1:19">
      <c r="A522" s="155"/>
      <c r="B522" s="103"/>
      <c r="C522" s="103"/>
      <c r="D522" s="103"/>
      <c r="E522" s="103"/>
      <c r="F522" s="103"/>
      <c r="G522" s="144"/>
      <c r="H522" s="103"/>
      <c r="I522" s="103"/>
      <c r="J522" s="103"/>
      <c r="K522" s="103"/>
      <c r="L522" s="140"/>
      <c r="M522" s="140"/>
      <c r="N522" s="140"/>
      <c r="O522" s="103"/>
      <c r="P522" s="103"/>
      <c r="Q522" s="103"/>
      <c r="R522" s="103"/>
      <c r="S522" s="103"/>
    </row>
    <row r="523" spans="1:19">
      <c r="A523" s="155"/>
      <c r="B523" s="103"/>
      <c r="C523" s="103"/>
      <c r="D523" s="103"/>
      <c r="E523" s="103"/>
      <c r="F523" s="103"/>
      <c r="G523" s="144"/>
      <c r="H523" s="103"/>
      <c r="I523" s="103"/>
      <c r="J523" s="103"/>
      <c r="K523" s="103"/>
      <c r="L523" s="140"/>
      <c r="M523" s="140"/>
      <c r="N523" s="140"/>
      <c r="O523" s="103"/>
      <c r="P523" s="103"/>
      <c r="Q523" s="103"/>
      <c r="R523" s="103"/>
      <c r="S523" s="103"/>
    </row>
    <row r="524" spans="1:19">
      <c r="A524" s="155"/>
      <c r="B524" s="103"/>
      <c r="C524" s="103"/>
      <c r="D524" s="103"/>
      <c r="E524" s="103"/>
      <c r="F524" s="103"/>
      <c r="G524" s="144"/>
      <c r="H524" s="103"/>
      <c r="I524" s="103"/>
      <c r="J524" s="103"/>
      <c r="K524" s="103"/>
      <c r="L524" s="140"/>
      <c r="M524" s="140"/>
      <c r="N524" s="140"/>
      <c r="O524" s="103"/>
      <c r="P524" s="103"/>
      <c r="Q524" s="103"/>
      <c r="R524" s="103"/>
      <c r="S524" s="103"/>
    </row>
    <row r="525" spans="1:19">
      <c r="A525" s="155"/>
      <c r="B525" s="103"/>
      <c r="C525" s="103"/>
      <c r="D525" s="103"/>
      <c r="E525" s="103"/>
      <c r="F525" s="103"/>
      <c r="G525" s="144"/>
      <c r="H525" s="103"/>
      <c r="I525" s="103"/>
      <c r="J525" s="103"/>
      <c r="K525" s="103"/>
      <c r="L525" s="140"/>
      <c r="M525" s="140"/>
      <c r="N525" s="140"/>
      <c r="O525" s="103"/>
      <c r="P525" s="103"/>
      <c r="Q525" s="103"/>
      <c r="R525" s="103"/>
      <c r="S525" s="103"/>
    </row>
    <row r="526" spans="1:19">
      <c r="A526" s="155"/>
      <c r="B526" s="103"/>
      <c r="C526" s="103"/>
      <c r="D526" s="103"/>
      <c r="E526" s="103"/>
      <c r="F526" s="103"/>
      <c r="G526" s="144"/>
      <c r="H526" s="103"/>
      <c r="I526" s="103"/>
      <c r="J526" s="103"/>
      <c r="K526" s="103"/>
      <c r="L526" s="140"/>
      <c r="M526" s="140"/>
      <c r="N526" s="140"/>
      <c r="O526" s="103"/>
      <c r="P526" s="103"/>
      <c r="Q526" s="103"/>
      <c r="R526" s="103"/>
      <c r="S526" s="103"/>
    </row>
    <row r="527" spans="1:19">
      <c r="A527" s="155"/>
      <c r="B527" s="103"/>
      <c r="C527" s="103"/>
      <c r="D527" s="103"/>
      <c r="E527" s="103"/>
      <c r="F527" s="103"/>
      <c r="G527" s="144"/>
      <c r="H527" s="103"/>
      <c r="I527" s="103"/>
      <c r="J527" s="103"/>
      <c r="K527" s="103"/>
      <c r="L527" s="140"/>
      <c r="M527" s="140"/>
      <c r="N527" s="140"/>
      <c r="O527" s="103"/>
      <c r="P527" s="103"/>
      <c r="Q527" s="103"/>
      <c r="R527" s="103"/>
      <c r="S527" s="103"/>
    </row>
    <row r="528" spans="1:19">
      <c r="A528" s="155"/>
      <c r="B528" s="103"/>
      <c r="C528" s="103"/>
      <c r="D528" s="103"/>
      <c r="E528" s="103"/>
      <c r="F528" s="103"/>
      <c r="G528" s="144"/>
      <c r="H528" s="103"/>
      <c r="I528" s="103"/>
      <c r="J528" s="103"/>
      <c r="K528" s="103"/>
      <c r="L528" s="140"/>
      <c r="M528" s="140"/>
      <c r="N528" s="140"/>
      <c r="O528" s="103"/>
      <c r="P528" s="103"/>
      <c r="Q528" s="103"/>
      <c r="R528" s="103"/>
      <c r="S528" s="103"/>
    </row>
    <row r="529" spans="1:19">
      <c r="A529" s="155"/>
      <c r="B529" s="103"/>
      <c r="C529" s="103"/>
      <c r="D529" s="103"/>
      <c r="E529" s="103"/>
      <c r="F529" s="103"/>
      <c r="G529" s="144"/>
      <c r="H529" s="103"/>
      <c r="I529" s="103"/>
      <c r="J529" s="103"/>
      <c r="K529" s="103"/>
      <c r="L529" s="140"/>
      <c r="M529" s="140"/>
      <c r="N529" s="140"/>
      <c r="O529" s="103"/>
      <c r="P529" s="103"/>
      <c r="Q529" s="103"/>
      <c r="R529" s="103"/>
      <c r="S529" s="103"/>
    </row>
    <row r="530" spans="1:19">
      <c r="A530" s="155"/>
      <c r="B530" s="103"/>
      <c r="C530" s="103"/>
      <c r="D530" s="103"/>
      <c r="E530" s="103"/>
      <c r="F530" s="103"/>
      <c r="G530" s="144"/>
      <c r="H530" s="103"/>
      <c r="I530" s="103"/>
      <c r="J530" s="103"/>
      <c r="K530" s="103"/>
      <c r="L530" s="140"/>
      <c r="M530" s="140"/>
      <c r="N530" s="140"/>
      <c r="O530" s="103"/>
      <c r="P530" s="103"/>
      <c r="Q530" s="103"/>
      <c r="R530" s="103"/>
      <c r="S530" s="103"/>
    </row>
    <row r="531" spans="1:19">
      <c r="A531" s="155"/>
      <c r="B531" s="103"/>
      <c r="C531" s="103"/>
      <c r="D531" s="103"/>
      <c r="E531" s="103"/>
      <c r="F531" s="103"/>
      <c r="G531" s="144"/>
      <c r="H531" s="103"/>
      <c r="I531" s="103"/>
      <c r="J531" s="103"/>
      <c r="K531" s="103"/>
      <c r="L531" s="140"/>
      <c r="M531" s="140"/>
      <c r="N531" s="140"/>
      <c r="O531" s="103"/>
      <c r="P531" s="103"/>
      <c r="Q531" s="103"/>
      <c r="R531" s="103"/>
      <c r="S531" s="103"/>
    </row>
    <row r="532" spans="1:19">
      <c r="A532" s="155"/>
      <c r="B532" s="103"/>
      <c r="C532" s="103"/>
      <c r="D532" s="103"/>
      <c r="E532" s="103"/>
      <c r="F532" s="103"/>
      <c r="G532" s="144"/>
      <c r="H532" s="103"/>
      <c r="I532" s="103"/>
      <c r="J532" s="103"/>
      <c r="K532" s="103"/>
      <c r="L532" s="140"/>
      <c r="M532" s="140"/>
      <c r="N532" s="140"/>
      <c r="O532" s="103"/>
      <c r="P532" s="103"/>
      <c r="Q532" s="103"/>
      <c r="R532" s="103"/>
      <c r="S532" s="103"/>
    </row>
    <row r="533" spans="1:19">
      <c r="A533" s="155"/>
      <c r="B533" s="103"/>
      <c r="C533" s="103"/>
      <c r="D533" s="103"/>
      <c r="E533" s="103"/>
      <c r="F533" s="103"/>
      <c r="G533" s="144"/>
      <c r="H533" s="103"/>
      <c r="I533" s="103"/>
      <c r="J533" s="103"/>
      <c r="K533" s="103"/>
      <c r="L533" s="140"/>
      <c r="M533" s="140"/>
      <c r="N533" s="140"/>
      <c r="O533" s="103"/>
      <c r="P533" s="103"/>
      <c r="Q533" s="103"/>
      <c r="R533" s="103"/>
      <c r="S533" s="103"/>
    </row>
    <row r="534" spans="1:19">
      <c r="A534" s="155"/>
      <c r="B534" s="103"/>
      <c r="C534" s="103"/>
      <c r="D534" s="103"/>
      <c r="E534" s="103"/>
      <c r="F534" s="103"/>
      <c r="G534" s="144"/>
      <c r="H534" s="103"/>
      <c r="I534" s="103"/>
      <c r="J534" s="103"/>
      <c r="K534" s="103"/>
      <c r="L534" s="140"/>
      <c r="M534" s="140"/>
      <c r="N534" s="140"/>
      <c r="O534" s="103"/>
      <c r="P534" s="103"/>
      <c r="Q534" s="103"/>
      <c r="R534" s="103"/>
      <c r="S534" s="103"/>
    </row>
    <row r="535" spans="1:19">
      <c r="A535" s="155"/>
      <c r="B535" s="103"/>
      <c r="C535" s="103"/>
      <c r="D535" s="103"/>
      <c r="E535" s="103"/>
      <c r="F535" s="103"/>
      <c r="G535" s="144"/>
      <c r="H535" s="103"/>
      <c r="I535" s="103"/>
      <c r="J535" s="103"/>
      <c r="K535" s="103"/>
      <c r="L535" s="140"/>
      <c r="M535" s="140"/>
      <c r="N535" s="140"/>
      <c r="O535" s="103"/>
      <c r="P535" s="103"/>
      <c r="Q535" s="103"/>
      <c r="R535" s="103"/>
      <c r="S535" s="103"/>
    </row>
    <row r="536" spans="1:19">
      <c r="A536" s="155"/>
      <c r="B536" s="103"/>
      <c r="C536" s="103"/>
      <c r="D536" s="103"/>
      <c r="E536" s="103"/>
      <c r="F536" s="103"/>
      <c r="G536" s="144"/>
      <c r="H536" s="103"/>
      <c r="I536" s="103"/>
      <c r="J536" s="103"/>
      <c r="K536" s="103"/>
      <c r="L536" s="140"/>
      <c r="M536" s="140"/>
      <c r="N536" s="140"/>
      <c r="O536" s="103"/>
      <c r="P536" s="103"/>
      <c r="Q536" s="103"/>
      <c r="R536" s="103"/>
      <c r="S536" s="103"/>
    </row>
    <row r="537" spans="1:19">
      <c r="A537" s="155"/>
      <c r="B537" s="103"/>
      <c r="C537" s="103"/>
      <c r="D537" s="103"/>
      <c r="E537" s="103"/>
      <c r="F537" s="103"/>
      <c r="G537" s="144"/>
      <c r="H537" s="103"/>
      <c r="I537" s="103"/>
      <c r="J537" s="103"/>
      <c r="K537" s="103"/>
      <c r="L537" s="140"/>
      <c r="M537" s="140"/>
      <c r="N537" s="140"/>
      <c r="O537" s="103"/>
      <c r="P537" s="103"/>
      <c r="Q537" s="103"/>
      <c r="R537" s="103"/>
      <c r="S537" s="103"/>
    </row>
    <row r="538" spans="1:19">
      <c r="A538" s="155"/>
      <c r="B538" s="103"/>
      <c r="C538" s="103"/>
      <c r="D538" s="103"/>
      <c r="E538" s="103"/>
      <c r="F538" s="103"/>
      <c r="G538" s="144"/>
      <c r="H538" s="103"/>
      <c r="I538" s="103"/>
      <c r="J538" s="103"/>
      <c r="K538" s="103"/>
      <c r="L538" s="140"/>
      <c r="M538" s="140"/>
      <c r="N538" s="140"/>
      <c r="O538" s="103"/>
      <c r="P538" s="103"/>
      <c r="Q538" s="103"/>
      <c r="R538" s="103"/>
      <c r="S538" s="103"/>
    </row>
  </sheetData>
  <mergeCells count="206">
    <mergeCell ref="A1:S1"/>
    <mergeCell ref="U1:W1"/>
    <mergeCell ref="A2:C2"/>
    <mergeCell ref="D2:J2"/>
    <mergeCell ref="K2:N2"/>
    <mergeCell ref="O2:S2"/>
    <mergeCell ref="A3:C3"/>
    <mergeCell ref="D3:J3"/>
    <mergeCell ref="K3:N3"/>
    <mergeCell ref="O3:S3"/>
    <mergeCell ref="AR3:AT3"/>
    <mergeCell ref="A4:C4"/>
    <mergeCell ref="D4:J4"/>
    <mergeCell ref="K4:N4"/>
    <mergeCell ref="O4:S4"/>
    <mergeCell ref="A5:C5"/>
    <mergeCell ref="D5:J5"/>
    <mergeCell ref="K5:N5"/>
    <mergeCell ref="O5:S5"/>
    <mergeCell ref="AE1:AE3"/>
    <mergeCell ref="AF1:AF3"/>
    <mergeCell ref="AG1:AG3"/>
    <mergeCell ref="AH1:AH3"/>
    <mergeCell ref="AI1:AI3"/>
    <mergeCell ref="AJ1:AJ3"/>
    <mergeCell ref="AK1:AK3"/>
    <mergeCell ref="AL1:AL3"/>
    <mergeCell ref="AM1:AM3"/>
    <mergeCell ref="AN1:AN3"/>
    <mergeCell ref="AO1:AO3"/>
    <mergeCell ref="AP1:AP3"/>
    <mergeCell ref="AQ1:AQ3"/>
    <mergeCell ref="AR1:AR2"/>
    <mergeCell ref="AS1:AS2"/>
    <mergeCell ref="A6:S6"/>
    <mergeCell ref="A7:S7"/>
    <mergeCell ref="U7:V7"/>
    <mergeCell ref="A8:S8"/>
    <mergeCell ref="A9:G9"/>
    <mergeCell ref="I9:R9"/>
    <mergeCell ref="A10:E10"/>
    <mergeCell ref="F10:G10"/>
    <mergeCell ref="I10:N10"/>
    <mergeCell ref="A11:E11"/>
    <mergeCell ref="F11:G11"/>
    <mergeCell ref="I11:N11"/>
    <mergeCell ref="A12:D12"/>
    <mergeCell ref="F12:G12"/>
    <mergeCell ref="I12:O12"/>
    <mergeCell ref="P12:Q12"/>
    <mergeCell ref="D13:E13"/>
    <mergeCell ref="F13:G13"/>
    <mergeCell ref="I13:O13"/>
    <mergeCell ref="P13:Q13"/>
    <mergeCell ref="A14:E14"/>
    <mergeCell ref="F14:G14"/>
    <mergeCell ref="I14:O14"/>
    <mergeCell ref="P14:Q14"/>
    <mergeCell ref="A15:E15"/>
    <mergeCell ref="F15:G15"/>
    <mergeCell ref="I15:O15"/>
    <mergeCell ref="P15:Q15"/>
    <mergeCell ref="A16:E16"/>
    <mergeCell ref="F16:G16"/>
    <mergeCell ref="I16:O16"/>
    <mergeCell ref="P16:Q16"/>
    <mergeCell ref="A17:E17"/>
    <mergeCell ref="F17:G17"/>
    <mergeCell ref="I17:O17"/>
    <mergeCell ref="P17:Q17"/>
    <mergeCell ref="A18:E18"/>
    <mergeCell ref="F18:G18"/>
    <mergeCell ref="I18:O18"/>
    <mergeCell ref="P18:Q18"/>
    <mergeCell ref="A19:E19"/>
    <mergeCell ref="F19:G19"/>
    <mergeCell ref="I19:O19"/>
    <mergeCell ref="P19:Q19"/>
    <mergeCell ref="A20:E20"/>
    <mergeCell ref="F20:G20"/>
    <mergeCell ref="I20:O20"/>
    <mergeCell ref="P20:Q20"/>
    <mergeCell ref="A21:E21"/>
    <mergeCell ref="F21:G21"/>
    <mergeCell ref="I21:O21"/>
    <mergeCell ref="P21:Q21"/>
    <mergeCell ref="A22:B22"/>
    <mergeCell ref="D22:E22"/>
    <mergeCell ref="F22:G22"/>
    <mergeCell ref="I22:R22"/>
    <mergeCell ref="A23:B23"/>
    <mergeCell ref="D23:E23"/>
    <mergeCell ref="F23:G23"/>
    <mergeCell ref="I23:O23"/>
    <mergeCell ref="P23:Q23"/>
    <mergeCell ref="A24:S24"/>
    <mergeCell ref="C25:H25"/>
    <mergeCell ref="M25:N25"/>
    <mergeCell ref="C26:H26"/>
    <mergeCell ref="M26:N26"/>
    <mergeCell ref="C27:H27"/>
    <mergeCell ref="M27:N27"/>
    <mergeCell ref="C28:I28"/>
    <mergeCell ref="J28:Q28"/>
    <mergeCell ref="A29:S29"/>
    <mergeCell ref="A30:G30"/>
    <mergeCell ref="H30:I30"/>
    <mergeCell ref="J30:K30"/>
    <mergeCell ref="L30:M30"/>
    <mergeCell ref="N30:O30"/>
    <mergeCell ref="P30:Q30"/>
    <mergeCell ref="R30:S30"/>
    <mergeCell ref="R33:S33"/>
    <mergeCell ref="H34:I34"/>
    <mergeCell ref="J34:K34"/>
    <mergeCell ref="L34:M34"/>
    <mergeCell ref="N34:O34"/>
    <mergeCell ref="P34:Q34"/>
    <mergeCell ref="R34:S34"/>
    <mergeCell ref="A31:G31"/>
    <mergeCell ref="H31:I31"/>
    <mergeCell ref="J31:K31"/>
    <mergeCell ref="L31:M31"/>
    <mergeCell ref="N31:O31"/>
    <mergeCell ref="P31:Q31"/>
    <mergeCell ref="R31:S31"/>
    <mergeCell ref="A32:G32"/>
    <mergeCell ref="H32:I32"/>
    <mergeCell ref="J32:K32"/>
    <mergeCell ref="L32:M32"/>
    <mergeCell ref="N32:O32"/>
    <mergeCell ref="P32:Q32"/>
    <mergeCell ref="R32:S32"/>
    <mergeCell ref="F402:F403"/>
    <mergeCell ref="G43:G44"/>
    <mergeCell ref="G202:G203"/>
    <mergeCell ref="H35:I35"/>
    <mergeCell ref="J35:K35"/>
    <mergeCell ref="L35:M35"/>
    <mergeCell ref="N35:O35"/>
    <mergeCell ref="P35:Q35"/>
    <mergeCell ref="R35:S35"/>
    <mergeCell ref="H36:I36"/>
    <mergeCell ref="J36:K36"/>
    <mergeCell ref="L36:M36"/>
    <mergeCell ref="N36:O36"/>
    <mergeCell ref="P36:Q36"/>
    <mergeCell ref="R36:S36"/>
    <mergeCell ref="B402:B403"/>
    <mergeCell ref="C43:C44"/>
    <mergeCell ref="C202:C203"/>
    <mergeCell ref="C402:C403"/>
    <mergeCell ref="D43:D44"/>
    <mergeCell ref="D202:D203"/>
    <mergeCell ref="D402:D403"/>
    <mergeCell ref="E43:E44"/>
    <mergeCell ref="E202:E203"/>
    <mergeCell ref="E402:E403"/>
    <mergeCell ref="Q402:Q403"/>
    <mergeCell ref="R10:R11"/>
    <mergeCell ref="R202:R203"/>
    <mergeCell ref="AA1:AA3"/>
    <mergeCell ref="AB1:AB3"/>
    <mergeCell ref="AC1:AC3"/>
    <mergeCell ref="AD1:AD3"/>
    <mergeCell ref="G402:G403"/>
    <mergeCell ref="H202:H203"/>
    <mergeCell ref="I202:I203"/>
    <mergeCell ref="J202:J203"/>
    <mergeCell ref="K202:K203"/>
    <mergeCell ref="L43:L44"/>
    <mergeCell ref="L402:L403"/>
    <mergeCell ref="M402:M403"/>
    <mergeCell ref="N202:N203"/>
    <mergeCell ref="N402:N403"/>
    <mergeCell ref="A39:S39"/>
    <mergeCell ref="M41:S41"/>
    <mergeCell ref="H200:S200"/>
    <mergeCell ref="M201:N201"/>
    <mergeCell ref="A43:A44"/>
    <mergeCell ref="A202:A203"/>
    <mergeCell ref="A402:A403"/>
    <mergeCell ref="AT1:AT2"/>
    <mergeCell ref="AU1:AU3"/>
    <mergeCell ref="AV1:AV3"/>
    <mergeCell ref="AW1:AW3"/>
    <mergeCell ref="AX1:AX3"/>
    <mergeCell ref="A400:L401"/>
    <mergeCell ref="M400:S401"/>
    <mergeCell ref="A41:L42"/>
    <mergeCell ref="A200:G201"/>
    <mergeCell ref="A34:G36"/>
    <mergeCell ref="A25:B28"/>
    <mergeCell ref="P10:Q11"/>
    <mergeCell ref="O202:O203"/>
    <mergeCell ref="Q43:Q44"/>
    <mergeCell ref="B43:B44"/>
    <mergeCell ref="B202:B203"/>
    <mergeCell ref="F43:F44"/>
    <mergeCell ref="F202:F203"/>
    <mergeCell ref="A33:G33"/>
    <mergeCell ref="H33:I33"/>
    <mergeCell ref="J33:K33"/>
    <mergeCell ref="L33:M33"/>
    <mergeCell ref="N33:O33"/>
    <mergeCell ref="P33:Q33"/>
  </mergeCells>
  <conditionalFormatting sqref="K25">
    <cfRule type="dataBar" priority="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{F0461EE9-381C-4728-8F06-25BD4D97B8CD}</x14:id>
        </ext>
      </extLst>
    </cfRule>
  </conditionalFormatting>
  <conditionalFormatting sqref="M25">
    <cfRule type="notContainsBlanks" dxfId="23" priority="20">
      <formula>LEN(TRIM(M25))&gt;0</formula>
    </cfRule>
  </conditionalFormatting>
  <conditionalFormatting sqref="P25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{189F61A6-E024-4D0A-B542-9B113AA8B568}</x14:id>
        </ext>
      </extLst>
    </cfRule>
  </conditionalFormatting>
  <conditionalFormatting sqref="K26">
    <cfRule type="dataBar" priority="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{E3A701CB-6853-4D94-B829-93B9B7B9A682}</x14:id>
        </ext>
      </extLst>
    </cfRule>
  </conditionalFormatting>
  <conditionalFormatting sqref="M26">
    <cfRule type="notContainsBlanks" dxfId="22" priority="19">
      <formula>LEN(TRIM(M26))&gt;0</formula>
    </cfRule>
  </conditionalFormatting>
  <conditionalFormatting sqref="P26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{4D31B2B8-5EBE-46ED-A7B9-D599CAEB2376}</x14:id>
        </ext>
      </extLst>
    </cfRule>
  </conditionalFormatting>
  <conditionalFormatting sqref="K27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{E0E5DCBC-87C8-4944-9779-86C4AAFE01DD}</x14:id>
        </ext>
      </extLst>
    </cfRule>
  </conditionalFormatting>
  <conditionalFormatting sqref="M27">
    <cfRule type="notContainsBlanks" dxfId="21" priority="18">
      <formula>LEN(TRIM(M27))&gt;0</formula>
    </cfRule>
  </conditionalFormatting>
  <conditionalFormatting sqref="P27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{F7BA6C7C-94C4-4E92-AD43-0D2B0104AE8F}</x14:id>
        </ext>
      </extLst>
    </cfRule>
  </conditionalFormatting>
  <conditionalFormatting sqref="E202">
    <cfRule type="cellIs" dxfId="20" priority="9" operator="equal">
      <formula>$F$15</formula>
    </cfRule>
  </conditionalFormatting>
  <conditionalFormatting sqref="E402">
    <cfRule type="cellIs" dxfId="19" priority="7" operator="equal">
      <formula>$F$15</formula>
    </cfRule>
  </conditionalFormatting>
  <conditionalFormatting sqref="G45:G134">
    <cfRule type="dataBar" priority="2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{6AD13418-A455-460B-8BDB-2DCAF7C474D4}</x14:id>
        </ext>
      </extLst>
    </cfRule>
  </conditionalFormatting>
  <conditionalFormatting sqref="M402:M403">
    <cfRule type="notContainsBlanks" dxfId="18" priority="4">
      <formula>LEN(TRIM(M402))&gt;0</formula>
    </cfRule>
  </conditionalFormatting>
  <conditionalFormatting sqref="U3:U5 AA8:AA10 AA39:AA40 R26 AA24 AA72:AA199 AA233:AA399 AA424:AA15423 G230:G293 S402:S452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{50EEDECE-B3DA-40C3-92D9-3EC73D93FD6F}</x14:id>
        </ext>
      </extLst>
    </cfRule>
  </conditionalFormatting>
  <conditionalFormatting sqref="AM8:AM14 AM16:AM23 AM38:AM40 R27 AM72:AM15071 S201:S293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{A3EC82EC-3A1E-4AAD-A435-4E6510C5A672}</x14:id>
        </ext>
      </extLst>
    </cfRule>
  </conditionalFormatting>
  <conditionalFormatting sqref="S251:T399 R25 S9:T23 T200:T250 T24:T25 T28:T39 S453:T15452 T424:T452 S40:T19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{E0A2CA75-5D99-4D2F-82D3-A52171728EC3}</x14:id>
        </ext>
      </extLst>
    </cfRule>
  </conditionalFormatting>
  <conditionalFormatting sqref="U10:V181">
    <cfRule type="notContainsBlanks" dxfId="17" priority="25">
      <formula>LEN(TRIM(U10))&gt;0</formula>
    </cfRule>
  </conditionalFormatting>
  <conditionalFormatting sqref="M400 A423:S538 A41:S399 M404:M422 N402:S422 A400:L422">
    <cfRule type="notContainsBlanks" dxfId="16" priority="21">
      <formula>LEN(TRIM(A41))&gt;0</formula>
    </cfRule>
  </conditionalFormatting>
  <conditionalFormatting sqref="E43 E45:E71 A230:A293 A404:L452">
    <cfRule type="cellIs" dxfId="15" priority="24" operator="equal">
      <formula>$F$15</formula>
    </cfRule>
  </conditionalFormatting>
  <conditionalFormatting sqref="A202:G203">
    <cfRule type="notContainsBlanks" dxfId="14" priority="8">
      <formula>LEN(TRIM(A202))&gt;0</formula>
    </cfRule>
  </conditionalFormatting>
  <conditionalFormatting sqref="A204:G253">
    <cfRule type="cellIs" dxfId="13" priority="11" operator="equal">
      <formula>$F$15</formula>
    </cfRule>
    <cfRule type="notContainsBlanks" dxfId="12" priority="10">
      <formula>LEN(TRIM(A204))&gt;0</formula>
    </cfRule>
  </conditionalFormatting>
  <conditionalFormatting sqref="A402:G403">
    <cfRule type="notContainsBlanks" dxfId="11" priority="6">
      <formula>LEN(TRIM(A402))&gt;0</formula>
    </cfRule>
  </conditionalFormatting>
  <conditionalFormatting sqref="H402:L403">
    <cfRule type="notContainsBlanks" dxfId="10" priority="5">
      <formula>LEN(TRIM(H402))&gt;0</formula>
    </cfRule>
  </conditionalFormatting>
  <dataValidations count="7">
    <dataValidation type="list" allowBlank="1" showInputMessage="1" showErrorMessage="1" sqref="U8">
      <formula1>"1,2,3"</formula1>
    </dataValidation>
    <dataValidation type="list" allowBlank="1" showInputMessage="1" showErrorMessage="1" sqref="F12">
      <formula1>B1.Loaicoc</formula1>
    </dataValidation>
    <dataValidation type="list" allowBlank="1" showInputMessage="1" showErrorMessage="1" sqref="D13:E13">
      <formula1>"Cọc Vuông,Cọc Tròn"</formula1>
    </dataValidation>
    <dataValidation type="list" allowBlank="1" showInputMessage="1" showErrorMessage="1" sqref="F21">
      <formula1>B2.Capdoben</formula1>
    </dataValidation>
    <dataValidation type="list" allowBlank="1" showInputMessage="1" showErrorMessage="1" sqref="A45:A71">
      <formula1>$AA$4:$AA$14</formula1>
    </dataValidation>
    <dataValidation type="list" allowBlank="1" showInputMessage="1" showErrorMessage="1" sqref="AC4:AC14">
      <formula1>"D,R"</formula1>
    </dataValidation>
    <dataValidation type="list" allowBlank="1" showInputMessage="1" showErrorMessage="1" sqref="AU4:AU14">
      <formula1>"Rời,Chặt vừa,Chặt"</formula1>
    </dataValidation>
  </dataValidations>
  <pageMargins left="0.6" right="0.4" top="0.4" bottom="0.4" header="0.157" footer="0.157"/>
  <pageSetup paperSize="9" scale="99" fitToHeight="0" orientation="landscape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0461EE9-381C-4728-8F06-25BD4D97B8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K25</xm:sqref>
        </x14:conditionalFormatting>
        <x14:conditionalFormatting xmlns:xm="http://schemas.microsoft.com/office/excel/2006/main">
          <x14:cfRule type="dataBar" id="{189F61A6-E024-4D0A-B542-9B113AA8B56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P25</xm:sqref>
        </x14:conditionalFormatting>
        <x14:conditionalFormatting xmlns:xm="http://schemas.microsoft.com/office/excel/2006/main">
          <x14:cfRule type="dataBar" id="{E3A701CB-6853-4D94-B829-93B9B7B9A6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K26</xm:sqref>
        </x14:conditionalFormatting>
        <x14:conditionalFormatting xmlns:xm="http://schemas.microsoft.com/office/excel/2006/main">
          <x14:cfRule type="dataBar" id="{4D31B2B8-5EBE-46ED-A7B9-D599CAEB237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P26</xm:sqref>
        </x14:conditionalFormatting>
        <x14:conditionalFormatting xmlns:xm="http://schemas.microsoft.com/office/excel/2006/main">
          <x14:cfRule type="dataBar" id="{E0E5DCBC-87C8-4944-9779-86C4AAFE01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K27</xm:sqref>
        </x14:conditionalFormatting>
        <x14:conditionalFormatting xmlns:xm="http://schemas.microsoft.com/office/excel/2006/main">
          <x14:cfRule type="dataBar" id="{F7BA6C7C-94C4-4E92-AD43-0D2B0104A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P27</xm:sqref>
        </x14:conditionalFormatting>
        <x14:conditionalFormatting xmlns:xm="http://schemas.microsoft.com/office/excel/2006/main">
          <x14:cfRule type="dataBar" id="{6AD13418-A455-460B-8BDB-2DCAF7C474D4}">
            <x14:dataBar minLength="0" maxLength="100" gradient="0" direction="rightToLeft">
              <x14:cfvo type="autoMin"/>
              <x14:cfvo type="autoMax"/>
              <x14:negativeFillColor rgb="FFFF0000"/>
              <x14:axisColor rgb="FF000000"/>
            </x14:dataBar>
          </x14:cfRule>
          <xm:sqref>G45:G134</xm:sqref>
        </x14:conditionalFormatting>
        <x14:conditionalFormatting xmlns:xm="http://schemas.microsoft.com/office/excel/2006/main">
          <x14:cfRule type="dataBar" id="{50EEDECE-B3DA-40C3-92D9-3EC73D93FD6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U3:U5 AA8:AA10 AA39:AA40 R26 AA24 AA72:AA199 AA233:AA399 AA424:AA15423 G230:G293 S402:S452</xm:sqref>
        </x14:conditionalFormatting>
        <x14:conditionalFormatting xmlns:xm="http://schemas.microsoft.com/office/excel/2006/main">
          <x14:cfRule type="dataBar" id="{A3EC82EC-3A1E-4AAD-A435-4E6510C5A6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AM8:AM14 AM16:AM23 AM38:AM40 R27 AM72:AM15071 S201:S293</xm:sqref>
        </x14:conditionalFormatting>
        <x14:conditionalFormatting xmlns:xm="http://schemas.microsoft.com/office/excel/2006/main">
          <x14:cfRule type="dataBar" id="{E0A2CA75-5D99-4D2F-82D3-A52171728EC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S251:T399 R25 S9:T23 T200:T250 T24:T25 T28:T39 S453:T15452 T424:T452 S40:T199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BANGTRA!$G$12:$G$25</xm:f>
          </x14:formula1>
          <xm:sqref>C23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"/>
  <sheetViews>
    <sheetView workbookViewId="0"/>
  </sheetViews>
  <sheetFormatPr defaultColWidth="9"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  <pageSetUpPr fitToPage="1"/>
  </sheetPr>
  <dimension ref="A1:AD41"/>
  <sheetViews>
    <sheetView view="pageBreakPreview" zoomScaleNormal="100" workbookViewId="0">
      <selection activeCell="U19" sqref="U19:U21"/>
    </sheetView>
  </sheetViews>
  <sheetFormatPr defaultColWidth="9.140625" defaultRowHeight="13.5"/>
  <cols>
    <col min="1" max="1" width="5" style="41" customWidth="1"/>
    <col min="2" max="2" width="5.7109375" style="41" customWidth="1"/>
    <col min="3" max="3" width="4.85546875" style="41" customWidth="1"/>
    <col min="4" max="4" width="10.140625" style="41" customWidth="1"/>
    <col min="5" max="5" width="6.28515625" style="42" customWidth="1"/>
    <col min="6" max="7" width="5.140625" style="42" customWidth="1"/>
    <col min="8" max="8" width="4.42578125" style="43" customWidth="1"/>
    <col min="9" max="9" width="5.5703125" style="44" customWidth="1"/>
    <col min="10" max="10" width="9" style="41" customWidth="1"/>
    <col min="11" max="11" width="9" style="45" customWidth="1"/>
    <col min="12" max="12" width="6" style="46" customWidth="1"/>
    <col min="13" max="13" width="5.5703125" style="47" customWidth="1"/>
    <col min="14" max="14" width="5" style="48" customWidth="1"/>
    <col min="15" max="15" width="9.5703125" style="49" customWidth="1"/>
    <col min="16" max="16" width="4.85546875" style="49" customWidth="1"/>
    <col min="17" max="18" width="6.140625" style="50" customWidth="1"/>
    <col min="19" max="19" width="6" style="51" customWidth="1"/>
    <col min="20" max="20" width="10" style="52" customWidth="1"/>
    <col min="21" max="21" width="6.7109375" style="53" customWidth="1"/>
    <col min="22" max="22" width="5.28515625" style="53" customWidth="1"/>
    <col min="23" max="23" width="5.5703125" style="53" customWidth="1"/>
    <col min="24" max="24" width="5.140625" style="53" customWidth="1"/>
    <col min="25" max="27" width="5" style="53" customWidth="1"/>
    <col min="28" max="28" width="5.140625" style="53" customWidth="1"/>
    <col min="29" max="29" width="6.140625" style="53" customWidth="1"/>
    <col min="30" max="30" width="4.7109375" style="53" customWidth="1"/>
    <col min="31" max="16384" width="9.140625" style="53"/>
  </cols>
  <sheetData>
    <row r="1" spans="1:30" ht="33" customHeight="1">
      <c r="A1" s="54" t="s">
        <v>394</v>
      </c>
      <c r="B1" s="54" t="s">
        <v>395</v>
      </c>
      <c r="C1" s="54" t="s">
        <v>154</v>
      </c>
      <c r="D1" s="55" t="s">
        <v>396</v>
      </c>
      <c r="E1" s="54" t="s">
        <v>397</v>
      </c>
      <c r="F1" s="54" t="s">
        <v>398</v>
      </c>
      <c r="G1" s="54" t="s">
        <v>399</v>
      </c>
      <c r="H1" s="55" t="s">
        <v>400</v>
      </c>
      <c r="I1" s="56" t="s">
        <v>401</v>
      </c>
      <c r="J1" s="54" t="s">
        <v>402</v>
      </c>
      <c r="K1" s="57" t="s">
        <v>403</v>
      </c>
      <c r="L1" s="55" t="s">
        <v>404</v>
      </c>
      <c r="M1" s="58" t="s">
        <v>405</v>
      </c>
      <c r="N1" s="54" t="s">
        <v>406</v>
      </c>
      <c r="O1" s="56" t="s">
        <v>407</v>
      </c>
      <c r="P1" s="56" t="s">
        <v>408</v>
      </c>
      <c r="Q1" s="59" t="s">
        <v>409</v>
      </c>
      <c r="R1" s="59" t="s">
        <v>410</v>
      </c>
      <c r="S1" s="60" t="s">
        <v>411</v>
      </c>
      <c r="T1" s="61" t="s">
        <v>412</v>
      </c>
      <c r="U1" s="326" t="s">
        <v>342</v>
      </c>
      <c r="V1" s="326"/>
      <c r="W1" s="326"/>
      <c r="X1" s="326"/>
      <c r="Y1" s="62" t="s">
        <v>413</v>
      </c>
      <c r="Z1" s="62" t="s">
        <v>414</v>
      </c>
      <c r="AA1" s="62" t="s">
        <v>415</v>
      </c>
      <c r="AB1" s="62" t="s">
        <v>416</v>
      </c>
      <c r="AC1" s="62" t="s">
        <v>417</v>
      </c>
      <c r="AD1" s="62" t="s">
        <v>418</v>
      </c>
    </row>
    <row r="2" spans="1:30" ht="15.75">
      <c r="A2" s="54" t="s">
        <v>254</v>
      </c>
      <c r="B2" s="54" t="s">
        <v>254</v>
      </c>
      <c r="C2" s="54" t="s">
        <v>254</v>
      </c>
      <c r="D2" s="54" t="s">
        <v>254</v>
      </c>
      <c r="E2" s="54" t="s">
        <v>254</v>
      </c>
      <c r="F2" s="54" t="s">
        <v>254</v>
      </c>
      <c r="G2" s="54" t="s">
        <v>254</v>
      </c>
      <c r="H2" s="63">
        <v>500</v>
      </c>
      <c r="I2" s="63" t="s">
        <v>419</v>
      </c>
      <c r="J2" s="63">
        <v>650</v>
      </c>
      <c r="K2" s="63">
        <v>1.1000000000000001</v>
      </c>
      <c r="L2" s="54" t="s">
        <v>254</v>
      </c>
      <c r="M2" s="58" t="s">
        <v>337</v>
      </c>
      <c r="N2" s="54" t="s">
        <v>254</v>
      </c>
      <c r="O2" s="63">
        <v>250</v>
      </c>
      <c r="P2" s="63" t="s">
        <v>420</v>
      </c>
      <c r="Q2" s="59" t="s">
        <v>275</v>
      </c>
      <c r="R2" s="59" t="s">
        <v>275</v>
      </c>
      <c r="S2" s="64" t="s">
        <v>421</v>
      </c>
      <c r="U2" s="365" t="s">
        <v>349</v>
      </c>
      <c r="V2" s="323"/>
      <c r="W2" s="310"/>
      <c r="X2" s="310"/>
      <c r="Y2" s="65" t="s">
        <v>350</v>
      </c>
      <c r="Z2" s="66">
        <v>1.75</v>
      </c>
      <c r="AA2" s="66">
        <v>1.75</v>
      </c>
      <c r="AB2" s="66">
        <v>1.65</v>
      </c>
      <c r="AC2" s="66">
        <v>1.55</v>
      </c>
      <c r="AD2" s="66">
        <v>1.4</v>
      </c>
    </row>
    <row r="3" spans="1:30">
      <c r="A3" s="41">
        <v>1</v>
      </c>
      <c r="B3" s="41" t="s">
        <v>163</v>
      </c>
      <c r="C3" s="41" t="s">
        <v>164</v>
      </c>
      <c r="D3" s="41" t="s">
        <v>166</v>
      </c>
      <c r="E3" s="42">
        <v>2809.1355078862798</v>
      </c>
      <c r="F3" s="42">
        <v>-144.39273523436799</v>
      </c>
      <c r="G3" s="42">
        <v>-38.323375697040902</v>
      </c>
      <c r="H3" s="43">
        <f>$H$2</f>
        <v>500</v>
      </c>
      <c r="I3" s="44" t="str">
        <f>$I$2</f>
        <v>KN1</v>
      </c>
      <c r="J3" s="41">
        <f>$J$2</f>
        <v>650</v>
      </c>
      <c r="K3" s="45">
        <f>$K$2</f>
        <v>1.1000000000000001</v>
      </c>
      <c r="L3" s="46">
        <f t="shared" ref="L3:L41" si="0">SoLuongCoc(E3,K3,J3,$Z$2,$AA$2,$AB$2,$AC$2,$AD$2)</f>
        <v>5</v>
      </c>
      <c r="M3" s="47">
        <f t="shared" ref="M3:M41" si="1">HSAT(L3,J3,$Z$2,$AA$2,$AB$2,$AC$2,$AD$2)</f>
        <v>3737</v>
      </c>
      <c r="N3" s="48">
        <f>ROUND(M3/E3,2)</f>
        <v>1.33</v>
      </c>
      <c r="O3" s="49">
        <f>$O$2</f>
        <v>250</v>
      </c>
      <c r="P3" s="49" t="str">
        <f>$P$2</f>
        <v>3D</v>
      </c>
      <c r="Q3" s="50">
        <f>VLOOKUP(B3&amp;C3,PIERSECTION!Q:T,2,0)</f>
        <v>41.38</v>
      </c>
      <c r="R3" s="50">
        <f>VLOOKUP(B3&amp;C3,PIERSECTION!Q:T,3,0)</f>
        <v>9.3350000000000009</v>
      </c>
      <c r="S3" s="51">
        <f>VLOOKUP(B3&amp;C3,PIERSECTION!Q:T,4,0)</f>
        <v>0</v>
      </c>
    </row>
    <row r="4" spans="1:30" ht="15" customHeight="1">
      <c r="A4" s="41">
        <v>2</v>
      </c>
      <c r="B4" s="41" t="s">
        <v>163</v>
      </c>
      <c r="C4" s="41" t="s">
        <v>167</v>
      </c>
      <c r="D4" s="41" t="s">
        <v>166</v>
      </c>
      <c r="E4" s="42">
        <v>960.68068685583</v>
      </c>
      <c r="F4" s="42">
        <v>-114.61201695594301</v>
      </c>
      <c r="G4" s="42">
        <v>-55.565523824127602</v>
      </c>
      <c r="H4" s="43">
        <f t="shared" ref="H4:H41" si="2">$H$2</f>
        <v>500</v>
      </c>
      <c r="I4" s="44" t="str">
        <f t="shared" ref="I4:I41" si="3">$I$2</f>
        <v>KN1</v>
      </c>
      <c r="J4" s="41">
        <f t="shared" ref="J4:J41" si="4">$J$2</f>
        <v>650</v>
      </c>
      <c r="K4" s="45">
        <f t="shared" ref="K4:K41" si="5">$K$2</f>
        <v>1.1000000000000001</v>
      </c>
      <c r="L4" s="46">
        <f t="shared" si="0"/>
        <v>2</v>
      </c>
      <c r="M4" s="47">
        <f t="shared" si="1"/>
        <v>1495</v>
      </c>
      <c r="N4" s="48">
        <f t="shared" ref="N4:N41" si="6">ROUND(M4/E4,2)</f>
        <v>1.56</v>
      </c>
      <c r="O4" s="49">
        <f t="shared" ref="O4:O41" si="7">$O$2</f>
        <v>250</v>
      </c>
      <c r="P4" s="49" t="str">
        <f t="shared" ref="P4:P41" si="8">$P$2</f>
        <v>3D</v>
      </c>
      <c r="Q4" s="50">
        <f>VLOOKUP(B4&amp;C4,PIERSECTION!Q:T,2,0)</f>
        <v>0</v>
      </c>
      <c r="R4" s="50">
        <f>VLOOKUP(B4&amp;C4,PIERSECTION!Q:T,3,0)</f>
        <v>21.2</v>
      </c>
      <c r="S4" s="51">
        <f>VLOOKUP(B4&amp;C4,PIERSECTION!Q:T,4,0)</f>
        <v>0</v>
      </c>
    </row>
    <row r="5" spans="1:30">
      <c r="A5" s="41">
        <v>3</v>
      </c>
      <c r="B5" s="41" t="s">
        <v>163</v>
      </c>
      <c r="C5" s="41" t="s">
        <v>168</v>
      </c>
      <c r="D5" s="41" t="s">
        <v>166</v>
      </c>
      <c r="E5" s="42">
        <v>385.14980690100202</v>
      </c>
      <c r="F5" s="42">
        <v>-8.1139484447272494</v>
      </c>
      <c r="G5" s="42">
        <v>-4.8219643229989497</v>
      </c>
      <c r="H5" s="43">
        <f t="shared" si="2"/>
        <v>500</v>
      </c>
      <c r="I5" s="44" t="str">
        <f t="shared" si="3"/>
        <v>KN1</v>
      </c>
      <c r="J5" s="41">
        <f t="shared" si="4"/>
        <v>650</v>
      </c>
      <c r="K5" s="45">
        <f t="shared" si="5"/>
        <v>1.1000000000000001</v>
      </c>
      <c r="L5" s="46">
        <f t="shared" si="0"/>
        <v>1</v>
      </c>
      <c r="M5" s="47">
        <f t="shared" si="1"/>
        <v>650</v>
      </c>
      <c r="N5" s="48">
        <f t="shared" si="6"/>
        <v>1.69</v>
      </c>
      <c r="O5" s="49">
        <f t="shared" si="7"/>
        <v>250</v>
      </c>
      <c r="P5" s="49" t="str">
        <f t="shared" si="8"/>
        <v>3D</v>
      </c>
      <c r="Q5" s="50">
        <f>VLOOKUP(B5&amp;C5,PIERSECTION!Q:T,2,0)</f>
        <v>45.48</v>
      </c>
      <c r="R5" s="50">
        <f>VLOOKUP(B5&amp;C5,PIERSECTION!Q:T,3,0)</f>
        <v>8.85</v>
      </c>
      <c r="S5" s="51">
        <f>VLOOKUP(B5&amp;C5,PIERSECTION!Q:T,4,0)</f>
        <v>0</v>
      </c>
    </row>
    <row r="6" spans="1:30">
      <c r="A6" s="41">
        <v>4</v>
      </c>
      <c r="B6" s="41" t="s">
        <v>163</v>
      </c>
      <c r="C6" s="41" t="s">
        <v>169</v>
      </c>
      <c r="D6" s="41" t="s">
        <v>166</v>
      </c>
      <c r="E6" s="42">
        <v>1204.2296676481201</v>
      </c>
      <c r="F6" s="42">
        <v>-161.80989651665899</v>
      </c>
      <c r="G6" s="42">
        <v>-29.326925361697</v>
      </c>
      <c r="H6" s="43">
        <f t="shared" si="2"/>
        <v>500</v>
      </c>
      <c r="I6" s="44" t="str">
        <f t="shared" si="3"/>
        <v>KN1</v>
      </c>
      <c r="J6" s="41">
        <f t="shared" si="4"/>
        <v>650</v>
      </c>
      <c r="K6" s="45">
        <f t="shared" si="5"/>
        <v>1.1000000000000001</v>
      </c>
      <c r="L6" s="46">
        <f t="shared" si="0"/>
        <v>2</v>
      </c>
      <c r="M6" s="47">
        <f t="shared" si="1"/>
        <v>1495</v>
      </c>
      <c r="N6" s="48">
        <f t="shared" si="6"/>
        <v>1.24</v>
      </c>
      <c r="O6" s="49">
        <f t="shared" si="7"/>
        <v>250</v>
      </c>
      <c r="P6" s="49" t="str">
        <f t="shared" si="8"/>
        <v>3D</v>
      </c>
      <c r="Q6" s="50">
        <f>VLOOKUP(B6&amp;C6,PIERSECTION!Q:T,2,0)</f>
        <v>47.58</v>
      </c>
      <c r="R6" s="50">
        <f>VLOOKUP(B6&amp;C6,PIERSECTION!Q:T,3,0)</f>
        <v>8.85</v>
      </c>
      <c r="S6" s="51">
        <f>VLOOKUP(B6&amp;C6,PIERSECTION!Q:T,4,0)</f>
        <v>0</v>
      </c>
    </row>
    <row r="7" spans="1:30">
      <c r="A7" s="41">
        <v>5</v>
      </c>
      <c r="B7" s="41" t="s">
        <v>163</v>
      </c>
      <c r="C7" s="41" t="s">
        <v>170</v>
      </c>
      <c r="D7" s="41" t="s">
        <v>166</v>
      </c>
      <c r="E7" s="42">
        <v>350.40353494759199</v>
      </c>
      <c r="F7" s="42">
        <v>-16.838040749895701</v>
      </c>
      <c r="G7" s="42">
        <v>-6.5537085260106203</v>
      </c>
      <c r="H7" s="43">
        <f t="shared" si="2"/>
        <v>500</v>
      </c>
      <c r="I7" s="44" t="str">
        <f t="shared" si="3"/>
        <v>KN1</v>
      </c>
      <c r="J7" s="41">
        <f t="shared" si="4"/>
        <v>650</v>
      </c>
      <c r="K7" s="45">
        <f t="shared" si="5"/>
        <v>1.1000000000000001</v>
      </c>
      <c r="L7" s="46">
        <f t="shared" si="0"/>
        <v>1</v>
      </c>
      <c r="M7" s="47">
        <f t="shared" si="1"/>
        <v>650</v>
      </c>
      <c r="N7" s="48">
        <f t="shared" si="6"/>
        <v>1.86</v>
      </c>
      <c r="O7" s="49">
        <f t="shared" si="7"/>
        <v>250</v>
      </c>
      <c r="P7" s="49" t="str">
        <f t="shared" si="8"/>
        <v>3D</v>
      </c>
      <c r="Q7" s="50">
        <f>VLOOKUP(B7&amp;C7,PIERSECTION!Q:T,2,0)</f>
        <v>-3.35</v>
      </c>
      <c r="R7" s="50">
        <f>VLOOKUP(B7&amp;C7,PIERSECTION!Q:T,3,0)</f>
        <v>14</v>
      </c>
      <c r="S7" s="51">
        <f>VLOOKUP(B7&amp;C7,PIERSECTION!Q:T,4,0)</f>
        <v>0</v>
      </c>
    </row>
    <row r="8" spans="1:30">
      <c r="A8" s="41">
        <v>6</v>
      </c>
      <c r="B8" s="41" t="s">
        <v>163</v>
      </c>
      <c r="C8" s="41" t="s">
        <v>171</v>
      </c>
      <c r="D8" s="41" t="s">
        <v>166</v>
      </c>
      <c r="E8" s="42">
        <v>1404.24372401458</v>
      </c>
      <c r="F8" s="42">
        <v>-85.477019358718906</v>
      </c>
      <c r="G8" s="42">
        <v>-80.4096158294888</v>
      </c>
      <c r="H8" s="43">
        <f t="shared" si="2"/>
        <v>500</v>
      </c>
      <c r="I8" s="44" t="str">
        <f t="shared" si="3"/>
        <v>KN1</v>
      </c>
      <c r="J8" s="41">
        <f t="shared" si="4"/>
        <v>650</v>
      </c>
      <c r="K8" s="45">
        <f t="shared" si="5"/>
        <v>1.1000000000000001</v>
      </c>
      <c r="L8" s="46">
        <f t="shared" si="0"/>
        <v>3</v>
      </c>
      <c r="M8" s="47">
        <f t="shared" si="1"/>
        <v>2242</v>
      </c>
      <c r="N8" s="48">
        <f t="shared" si="6"/>
        <v>1.6</v>
      </c>
      <c r="O8" s="49">
        <f t="shared" si="7"/>
        <v>250</v>
      </c>
      <c r="P8" s="49" t="str">
        <f t="shared" si="8"/>
        <v>3D</v>
      </c>
      <c r="Q8" s="50">
        <f>VLOOKUP(B8&amp;C8,PIERSECTION!Q:T,2,0)</f>
        <v>0</v>
      </c>
      <c r="R8" s="50">
        <f>VLOOKUP(B8&amp;C8,PIERSECTION!Q:T,3,0)</f>
        <v>10.74</v>
      </c>
      <c r="S8" s="51">
        <f>VLOOKUP(B8&amp;C8,PIERSECTION!Q:T,4,0)</f>
        <v>0</v>
      </c>
    </row>
    <row r="9" spans="1:30">
      <c r="A9" s="41">
        <v>7</v>
      </c>
      <c r="B9" s="41" t="s">
        <v>163</v>
      </c>
      <c r="C9" s="41" t="s">
        <v>172</v>
      </c>
      <c r="D9" s="41" t="s">
        <v>166</v>
      </c>
      <c r="E9" s="42">
        <v>316.080950247879</v>
      </c>
      <c r="F9" s="42">
        <v>-18.848417337461601</v>
      </c>
      <c r="G9" s="42">
        <v>-6.47789502864073</v>
      </c>
      <c r="H9" s="43">
        <f t="shared" si="2"/>
        <v>500</v>
      </c>
      <c r="I9" s="44" t="str">
        <f t="shared" si="3"/>
        <v>KN1</v>
      </c>
      <c r="J9" s="41">
        <f t="shared" si="4"/>
        <v>650</v>
      </c>
      <c r="K9" s="45">
        <f t="shared" si="5"/>
        <v>1.1000000000000001</v>
      </c>
      <c r="L9" s="46">
        <f t="shared" si="0"/>
        <v>1</v>
      </c>
      <c r="M9" s="47">
        <f t="shared" si="1"/>
        <v>650</v>
      </c>
      <c r="N9" s="48">
        <f t="shared" si="6"/>
        <v>2.06</v>
      </c>
      <c r="O9" s="49">
        <f t="shared" si="7"/>
        <v>250</v>
      </c>
      <c r="P9" s="49" t="str">
        <f t="shared" si="8"/>
        <v>3D</v>
      </c>
      <c r="Q9" s="50">
        <f>VLOOKUP(B9&amp;C9,PIERSECTION!Q:T,2,0)</f>
        <v>-3.35</v>
      </c>
      <c r="R9" s="50">
        <f>VLOOKUP(B9&amp;C9,PIERSECTION!Q:T,3,0)</f>
        <v>10.74</v>
      </c>
      <c r="S9" s="51">
        <f>VLOOKUP(B9&amp;C9,PIERSECTION!Q:T,4,0)</f>
        <v>0</v>
      </c>
    </row>
    <row r="10" spans="1:30">
      <c r="A10" s="41">
        <v>8</v>
      </c>
      <c r="B10" s="41" t="s">
        <v>163</v>
      </c>
      <c r="C10" s="41" t="s">
        <v>173</v>
      </c>
      <c r="D10" s="41" t="s">
        <v>166</v>
      </c>
      <c r="E10" s="42">
        <v>1003.89411499329</v>
      </c>
      <c r="F10" s="42">
        <v>-100.99750448330499</v>
      </c>
      <c r="G10" s="42">
        <v>-50.113304392661703</v>
      </c>
      <c r="H10" s="43">
        <f t="shared" si="2"/>
        <v>500</v>
      </c>
      <c r="I10" s="44" t="str">
        <f t="shared" si="3"/>
        <v>KN1</v>
      </c>
      <c r="J10" s="41">
        <f t="shared" si="4"/>
        <v>650</v>
      </c>
      <c r="K10" s="45">
        <f t="shared" si="5"/>
        <v>1.1000000000000001</v>
      </c>
      <c r="L10" s="46">
        <f t="shared" si="0"/>
        <v>2</v>
      </c>
      <c r="M10" s="47">
        <f t="shared" si="1"/>
        <v>1495</v>
      </c>
      <c r="N10" s="48">
        <f t="shared" si="6"/>
        <v>1.49</v>
      </c>
      <c r="O10" s="49">
        <f t="shared" si="7"/>
        <v>250</v>
      </c>
      <c r="P10" s="49" t="str">
        <f t="shared" si="8"/>
        <v>3D</v>
      </c>
      <c r="Q10" s="50">
        <f>VLOOKUP(B10&amp;C10,PIERSECTION!Q:T,2,0)</f>
        <v>26.1</v>
      </c>
      <c r="R10" s="50">
        <f>VLOOKUP(B10&amp;C10,PIERSECTION!Q:T,3,0)</f>
        <v>1.45</v>
      </c>
      <c r="S10" s="51">
        <f>VLOOKUP(B10&amp;C10,PIERSECTION!Q:T,4,0)</f>
        <v>77</v>
      </c>
    </row>
    <row r="11" spans="1:30">
      <c r="A11" s="41">
        <v>9</v>
      </c>
      <c r="B11" s="41" t="s">
        <v>163</v>
      </c>
      <c r="C11" s="41" t="s">
        <v>174</v>
      </c>
      <c r="D11" s="41" t="s">
        <v>166</v>
      </c>
      <c r="E11" s="42">
        <v>1103.0835191162901</v>
      </c>
      <c r="F11" s="42">
        <v>-116.983365093681</v>
      </c>
      <c r="G11" s="42">
        <v>-43.6739503738183</v>
      </c>
      <c r="H11" s="43">
        <f t="shared" si="2"/>
        <v>500</v>
      </c>
      <c r="I11" s="44" t="str">
        <f t="shared" si="3"/>
        <v>KN1</v>
      </c>
      <c r="J11" s="41">
        <f t="shared" si="4"/>
        <v>650</v>
      </c>
      <c r="K11" s="45">
        <f t="shared" si="5"/>
        <v>1.1000000000000001</v>
      </c>
      <c r="L11" s="46">
        <f t="shared" si="0"/>
        <v>2</v>
      </c>
      <c r="M11" s="47">
        <f t="shared" si="1"/>
        <v>1495</v>
      </c>
      <c r="N11" s="48">
        <f t="shared" si="6"/>
        <v>1.36</v>
      </c>
      <c r="O11" s="49">
        <f t="shared" si="7"/>
        <v>250</v>
      </c>
      <c r="P11" s="49" t="str">
        <f t="shared" si="8"/>
        <v>3D</v>
      </c>
      <c r="Q11" s="50">
        <f>VLOOKUP(B11&amp;C11,PIERSECTION!Q:T,2,0)</f>
        <v>47.58</v>
      </c>
      <c r="R11" s="50">
        <f>VLOOKUP(B11&amp;C11,PIERSECTION!Q:T,3,0)</f>
        <v>5.58</v>
      </c>
      <c r="S11" s="51">
        <f>VLOOKUP(B11&amp;C11,PIERSECTION!Q:T,4,0)</f>
        <v>0</v>
      </c>
    </row>
    <row r="12" spans="1:30">
      <c r="A12" s="41">
        <v>10</v>
      </c>
      <c r="B12" s="41" t="s">
        <v>163</v>
      </c>
      <c r="C12" s="41" t="s">
        <v>175</v>
      </c>
      <c r="D12" s="41" t="s">
        <v>166</v>
      </c>
      <c r="E12" s="42">
        <v>2155.3676021830302</v>
      </c>
      <c r="F12" s="42">
        <v>-108.821413827727</v>
      </c>
      <c r="G12" s="42">
        <v>-54.4797189975734</v>
      </c>
      <c r="H12" s="43">
        <f t="shared" si="2"/>
        <v>500</v>
      </c>
      <c r="I12" s="44" t="str">
        <f t="shared" si="3"/>
        <v>KN1</v>
      </c>
      <c r="J12" s="41">
        <f t="shared" si="4"/>
        <v>650</v>
      </c>
      <c r="K12" s="45">
        <f t="shared" si="5"/>
        <v>1.1000000000000001</v>
      </c>
      <c r="L12" s="46">
        <f t="shared" si="0"/>
        <v>4</v>
      </c>
      <c r="M12" s="47">
        <f t="shared" si="1"/>
        <v>2990</v>
      </c>
      <c r="N12" s="48">
        <f t="shared" si="6"/>
        <v>1.39</v>
      </c>
      <c r="O12" s="49">
        <f t="shared" si="7"/>
        <v>250</v>
      </c>
      <c r="P12" s="49" t="str">
        <f t="shared" si="8"/>
        <v>3D</v>
      </c>
      <c r="Q12" s="50">
        <f>VLOOKUP(B12&amp;C12,PIERSECTION!Q:T,2,0)</f>
        <v>5.5</v>
      </c>
      <c r="R12" s="50">
        <f>VLOOKUP(B12&amp;C12,PIERSECTION!Q:T,3,0)</f>
        <v>21.2</v>
      </c>
      <c r="S12" s="51">
        <f>VLOOKUP(B12&amp;C12,PIERSECTION!Q:T,4,0)</f>
        <v>0</v>
      </c>
    </row>
    <row r="13" spans="1:30">
      <c r="A13" s="41">
        <v>11</v>
      </c>
      <c r="B13" s="41" t="s">
        <v>163</v>
      </c>
      <c r="C13" s="41" t="s">
        <v>176</v>
      </c>
      <c r="D13" s="41" t="s">
        <v>166</v>
      </c>
      <c r="E13" s="42">
        <v>2467.5105539821102</v>
      </c>
      <c r="F13" s="42">
        <v>-111.89732728892901</v>
      </c>
      <c r="G13" s="42">
        <v>-52.746531195763602</v>
      </c>
      <c r="H13" s="43">
        <f t="shared" si="2"/>
        <v>500</v>
      </c>
      <c r="I13" s="44" t="str">
        <f t="shared" si="3"/>
        <v>KN1</v>
      </c>
      <c r="J13" s="41">
        <f t="shared" si="4"/>
        <v>650</v>
      </c>
      <c r="K13" s="45">
        <f t="shared" si="5"/>
        <v>1.1000000000000001</v>
      </c>
      <c r="L13" s="46">
        <f t="shared" si="0"/>
        <v>4</v>
      </c>
      <c r="M13" s="47">
        <f t="shared" si="1"/>
        <v>2990</v>
      </c>
      <c r="N13" s="48">
        <f t="shared" si="6"/>
        <v>1.21</v>
      </c>
      <c r="O13" s="49">
        <f t="shared" si="7"/>
        <v>250</v>
      </c>
      <c r="P13" s="49" t="str">
        <f t="shared" si="8"/>
        <v>3D</v>
      </c>
      <c r="Q13" s="50">
        <f>VLOOKUP(B13&amp;C13,PIERSECTION!Q:T,2,0)</f>
        <v>11.5</v>
      </c>
      <c r="R13" s="50">
        <f>VLOOKUP(B13&amp;C13,PIERSECTION!Q:T,3,0)</f>
        <v>21.2</v>
      </c>
      <c r="S13" s="51">
        <f>VLOOKUP(B13&amp;C13,PIERSECTION!Q:T,4,0)</f>
        <v>0</v>
      </c>
    </row>
    <row r="14" spans="1:30">
      <c r="A14" s="41">
        <v>12</v>
      </c>
      <c r="B14" s="41" t="s">
        <v>163</v>
      </c>
      <c r="C14" s="41" t="s">
        <v>177</v>
      </c>
      <c r="D14" s="41" t="s">
        <v>166</v>
      </c>
      <c r="E14" s="42">
        <v>1584.3093925805799</v>
      </c>
      <c r="F14" s="42">
        <v>-139.834078738399</v>
      </c>
      <c r="G14" s="42">
        <v>-58.146651166178103</v>
      </c>
      <c r="H14" s="43">
        <f t="shared" si="2"/>
        <v>500</v>
      </c>
      <c r="I14" s="44" t="str">
        <f t="shared" si="3"/>
        <v>KN1</v>
      </c>
      <c r="J14" s="41">
        <f t="shared" si="4"/>
        <v>650</v>
      </c>
      <c r="K14" s="45">
        <f t="shared" si="5"/>
        <v>1.1000000000000001</v>
      </c>
      <c r="L14" s="46">
        <f t="shared" si="0"/>
        <v>3</v>
      </c>
      <c r="M14" s="47">
        <f t="shared" si="1"/>
        <v>2242</v>
      </c>
      <c r="N14" s="48">
        <f t="shared" si="6"/>
        <v>1.42</v>
      </c>
      <c r="O14" s="49">
        <f t="shared" si="7"/>
        <v>250</v>
      </c>
      <c r="P14" s="49" t="str">
        <f t="shared" si="8"/>
        <v>3D</v>
      </c>
      <c r="Q14" s="50">
        <f>VLOOKUP(B14&amp;C14,PIERSECTION!Q:T,2,0)</f>
        <v>0</v>
      </c>
      <c r="R14" s="50">
        <f>VLOOKUP(B14&amp;C14,PIERSECTION!Q:T,3,0)</f>
        <v>14</v>
      </c>
      <c r="S14" s="51">
        <f>VLOOKUP(B14&amp;C14,PIERSECTION!Q:T,4,0)</f>
        <v>0</v>
      </c>
    </row>
    <row r="15" spans="1:30">
      <c r="A15" s="41">
        <v>13</v>
      </c>
      <c r="B15" s="41" t="s">
        <v>163</v>
      </c>
      <c r="C15" s="41" t="s">
        <v>178</v>
      </c>
      <c r="D15" s="41" t="s">
        <v>166</v>
      </c>
      <c r="E15" s="42">
        <v>835.42734693654097</v>
      </c>
      <c r="F15" s="42">
        <v>-136.10106624189399</v>
      </c>
      <c r="G15" s="42">
        <v>-49.683212364488597</v>
      </c>
      <c r="H15" s="43">
        <f t="shared" si="2"/>
        <v>500</v>
      </c>
      <c r="I15" s="44" t="str">
        <f t="shared" si="3"/>
        <v>KN1</v>
      </c>
      <c r="J15" s="41">
        <f t="shared" si="4"/>
        <v>650</v>
      </c>
      <c r="K15" s="45">
        <f t="shared" si="5"/>
        <v>1.1000000000000001</v>
      </c>
      <c r="L15" s="46">
        <f t="shared" si="0"/>
        <v>2</v>
      </c>
      <c r="M15" s="47">
        <f t="shared" si="1"/>
        <v>1495</v>
      </c>
      <c r="N15" s="48">
        <f t="shared" si="6"/>
        <v>1.79</v>
      </c>
      <c r="O15" s="49">
        <f t="shared" si="7"/>
        <v>250</v>
      </c>
      <c r="P15" s="49" t="str">
        <f t="shared" si="8"/>
        <v>3D</v>
      </c>
      <c r="Q15" s="50">
        <f>VLOOKUP(B15&amp;C15,PIERSECTION!Q:T,2,0)</f>
        <v>0</v>
      </c>
      <c r="R15" s="50">
        <f>VLOOKUP(B15&amp;C15,PIERSECTION!Q:T,3,0)</f>
        <v>0</v>
      </c>
      <c r="S15" s="51">
        <f>VLOOKUP(B15&amp;C15,PIERSECTION!Q:T,4,0)</f>
        <v>0</v>
      </c>
    </row>
    <row r="16" spans="1:30">
      <c r="A16" s="41">
        <v>14</v>
      </c>
      <c r="B16" s="41" t="s">
        <v>163</v>
      </c>
      <c r="C16" s="41" t="s">
        <v>179</v>
      </c>
      <c r="D16" s="41" t="s">
        <v>166</v>
      </c>
      <c r="E16" s="42">
        <v>1663.6216698820599</v>
      </c>
      <c r="F16" s="42">
        <v>-148.38100991383601</v>
      </c>
      <c r="G16" s="42">
        <v>-46.449677876241502</v>
      </c>
      <c r="H16" s="43">
        <f t="shared" si="2"/>
        <v>500</v>
      </c>
      <c r="I16" s="44" t="str">
        <f t="shared" si="3"/>
        <v>KN1</v>
      </c>
      <c r="J16" s="41">
        <f t="shared" si="4"/>
        <v>650</v>
      </c>
      <c r="K16" s="45">
        <f t="shared" si="5"/>
        <v>1.1000000000000001</v>
      </c>
      <c r="L16" s="46">
        <f t="shared" si="0"/>
        <v>3</v>
      </c>
      <c r="M16" s="47">
        <f t="shared" si="1"/>
        <v>2242</v>
      </c>
      <c r="N16" s="48">
        <f t="shared" si="6"/>
        <v>1.35</v>
      </c>
      <c r="O16" s="49">
        <f t="shared" si="7"/>
        <v>250</v>
      </c>
      <c r="P16" s="49" t="str">
        <f t="shared" si="8"/>
        <v>3D</v>
      </c>
      <c r="Q16" s="50">
        <f>VLOOKUP(B16&amp;C16,PIERSECTION!Q:T,2,0)</f>
        <v>5.5</v>
      </c>
      <c r="R16" s="50">
        <f>VLOOKUP(B16&amp;C16,PIERSECTION!Q:T,3,0)</f>
        <v>0</v>
      </c>
      <c r="S16" s="51">
        <f>VLOOKUP(B16&amp;C16,PIERSECTION!Q:T,4,0)</f>
        <v>0</v>
      </c>
    </row>
    <row r="17" spans="1:19">
      <c r="A17" s="41">
        <v>15</v>
      </c>
      <c r="B17" s="41" t="s">
        <v>163</v>
      </c>
      <c r="C17" s="41" t="s">
        <v>180</v>
      </c>
      <c r="D17" s="41" t="s">
        <v>166</v>
      </c>
      <c r="E17" s="42">
        <v>1637.31895854193</v>
      </c>
      <c r="F17" s="42">
        <v>-144.379060299976</v>
      </c>
      <c r="G17" s="42">
        <v>-45.337995374916098</v>
      </c>
      <c r="H17" s="43">
        <f t="shared" si="2"/>
        <v>500</v>
      </c>
      <c r="I17" s="44" t="str">
        <f t="shared" si="3"/>
        <v>KN1</v>
      </c>
      <c r="J17" s="41">
        <f t="shared" si="4"/>
        <v>650</v>
      </c>
      <c r="K17" s="45">
        <f t="shared" si="5"/>
        <v>1.1000000000000001</v>
      </c>
      <c r="L17" s="46">
        <f t="shared" si="0"/>
        <v>3</v>
      </c>
      <c r="M17" s="47">
        <f t="shared" si="1"/>
        <v>2242</v>
      </c>
      <c r="N17" s="48">
        <f t="shared" si="6"/>
        <v>1.37</v>
      </c>
      <c r="O17" s="49">
        <f t="shared" si="7"/>
        <v>250</v>
      </c>
      <c r="P17" s="49" t="str">
        <f t="shared" si="8"/>
        <v>3D</v>
      </c>
      <c r="Q17" s="50">
        <f>VLOOKUP(B17&amp;C17,PIERSECTION!Q:T,2,0)</f>
        <v>11.5</v>
      </c>
      <c r="R17" s="50">
        <f>VLOOKUP(B17&amp;C17,PIERSECTION!Q:T,3,0)</f>
        <v>0</v>
      </c>
      <c r="S17" s="51">
        <f>VLOOKUP(B17&amp;C17,PIERSECTION!Q:T,4,0)</f>
        <v>0</v>
      </c>
    </row>
    <row r="18" spans="1:19">
      <c r="A18" s="41">
        <v>16</v>
      </c>
      <c r="B18" s="41" t="s">
        <v>163</v>
      </c>
      <c r="C18" s="41" t="s">
        <v>181</v>
      </c>
      <c r="D18" s="41" t="s">
        <v>166</v>
      </c>
      <c r="E18" s="42">
        <v>1125.4288904784501</v>
      </c>
      <c r="F18" s="42">
        <v>-131.084783560424</v>
      </c>
      <c r="G18" s="42">
        <v>-36.258840325291601</v>
      </c>
      <c r="H18" s="43">
        <f t="shared" si="2"/>
        <v>500</v>
      </c>
      <c r="I18" s="44" t="str">
        <f t="shared" si="3"/>
        <v>KN1</v>
      </c>
      <c r="J18" s="41">
        <f t="shared" si="4"/>
        <v>650</v>
      </c>
      <c r="K18" s="45">
        <f t="shared" si="5"/>
        <v>1.1000000000000001</v>
      </c>
      <c r="L18" s="46">
        <f t="shared" si="0"/>
        <v>2</v>
      </c>
      <c r="M18" s="47">
        <f t="shared" si="1"/>
        <v>1495</v>
      </c>
      <c r="N18" s="48">
        <f t="shared" si="6"/>
        <v>1.33</v>
      </c>
      <c r="O18" s="49">
        <f t="shared" si="7"/>
        <v>250</v>
      </c>
      <c r="P18" s="49" t="str">
        <f t="shared" si="8"/>
        <v>3D</v>
      </c>
      <c r="Q18" s="50">
        <f>VLOOKUP(B18&amp;C18,PIERSECTION!Q:T,2,0)</f>
        <v>17</v>
      </c>
      <c r="R18" s="50">
        <f>VLOOKUP(B18&amp;C18,PIERSECTION!Q:T,3,0)</f>
        <v>0</v>
      </c>
      <c r="S18" s="51">
        <f>VLOOKUP(B18&amp;C18,PIERSECTION!Q:T,4,0)</f>
        <v>0</v>
      </c>
    </row>
    <row r="19" spans="1:19">
      <c r="A19" s="41">
        <v>17</v>
      </c>
      <c r="B19" s="41" t="s">
        <v>163</v>
      </c>
      <c r="C19" s="41" t="s">
        <v>182</v>
      </c>
      <c r="D19" s="41" t="s">
        <v>166</v>
      </c>
      <c r="E19" s="42">
        <v>2433.69002022417</v>
      </c>
      <c r="F19" s="42">
        <v>-95.730559763258896</v>
      </c>
      <c r="G19" s="42">
        <v>-66.376591841001996</v>
      </c>
      <c r="H19" s="43">
        <f t="shared" si="2"/>
        <v>500</v>
      </c>
      <c r="I19" s="44" t="str">
        <f t="shared" si="3"/>
        <v>KN1</v>
      </c>
      <c r="J19" s="41">
        <f t="shared" si="4"/>
        <v>650</v>
      </c>
      <c r="K19" s="45">
        <f t="shared" si="5"/>
        <v>1.1000000000000001</v>
      </c>
      <c r="L19" s="46">
        <f t="shared" si="0"/>
        <v>4</v>
      </c>
      <c r="M19" s="47">
        <f t="shared" si="1"/>
        <v>2990</v>
      </c>
      <c r="N19" s="48">
        <f t="shared" si="6"/>
        <v>1.23</v>
      </c>
      <c r="O19" s="49">
        <f t="shared" si="7"/>
        <v>250</v>
      </c>
      <c r="P19" s="49" t="str">
        <f t="shared" si="8"/>
        <v>3D</v>
      </c>
      <c r="Q19" s="50">
        <f>VLOOKUP(B19&amp;C19,PIERSECTION!Q:T,2,0)</f>
        <v>28.98</v>
      </c>
      <c r="R19" s="50">
        <f>VLOOKUP(B19&amp;C19,PIERSECTION!Q:T,3,0)</f>
        <v>14</v>
      </c>
      <c r="S19" s="51">
        <f>VLOOKUP(B19&amp;C19,PIERSECTION!Q:T,4,0)</f>
        <v>0</v>
      </c>
    </row>
    <row r="20" spans="1:19">
      <c r="A20" s="41">
        <v>18</v>
      </c>
      <c r="B20" s="41" t="s">
        <v>163</v>
      </c>
      <c r="C20" s="41" t="s">
        <v>183</v>
      </c>
      <c r="D20" s="41" t="s">
        <v>166</v>
      </c>
      <c r="E20" s="42">
        <v>3575.6293676555401</v>
      </c>
      <c r="F20" s="42">
        <v>-175.915492424489</v>
      </c>
      <c r="G20" s="42">
        <v>-95.8475085434455</v>
      </c>
      <c r="H20" s="43">
        <f t="shared" si="2"/>
        <v>500</v>
      </c>
      <c r="I20" s="44" t="str">
        <f t="shared" si="3"/>
        <v>KN1</v>
      </c>
      <c r="J20" s="41">
        <f t="shared" si="4"/>
        <v>650</v>
      </c>
      <c r="K20" s="45">
        <f t="shared" si="5"/>
        <v>1.1000000000000001</v>
      </c>
      <c r="L20" s="46">
        <f t="shared" si="0"/>
        <v>6</v>
      </c>
      <c r="M20" s="47">
        <f t="shared" si="1"/>
        <v>4757</v>
      </c>
      <c r="N20" s="48">
        <f t="shared" si="6"/>
        <v>1.33</v>
      </c>
      <c r="O20" s="49">
        <f t="shared" si="7"/>
        <v>250</v>
      </c>
      <c r="P20" s="49" t="str">
        <f t="shared" si="8"/>
        <v>3D</v>
      </c>
      <c r="Q20" s="50">
        <f>VLOOKUP(B20&amp;C20,PIERSECTION!Q:T,2,0)</f>
        <v>5.5</v>
      </c>
      <c r="R20" s="50">
        <f>VLOOKUP(B20&amp;C20,PIERSECTION!Q:T,3,0)</f>
        <v>6.5</v>
      </c>
      <c r="S20" s="51">
        <f>VLOOKUP(B20&amp;C20,PIERSECTION!Q:T,4,0)</f>
        <v>0</v>
      </c>
    </row>
    <row r="21" spans="1:19">
      <c r="A21" s="41">
        <v>19</v>
      </c>
      <c r="B21" s="41" t="s">
        <v>163</v>
      </c>
      <c r="C21" s="41" t="s">
        <v>184</v>
      </c>
      <c r="D21" s="41" t="s">
        <v>166</v>
      </c>
      <c r="E21" s="42">
        <v>3818.4483679433602</v>
      </c>
      <c r="F21" s="42">
        <v>-175.07750959730001</v>
      </c>
      <c r="G21" s="42">
        <v>-90.222063695191295</v>
      </c>
      <c r="H21" s="43">
        <f t="shared" si="2"/>
        <v>500</v>
      </c>
      <c r="I21" s="44" t="str">
        <f t="shared" si="3"/>
        <v>KN1</v>
      </c>
      <c r="J21" s="41">
        <f t="shared" si="4"/>
        <v>650</v>
      </c>
      <c r="K21" s="45">
        <f t="shared" si="5"/>
        <v>1.1000000000000001</v>
      </c>
      <c r="L21" s="46">
        <f t="shared" si="0"/>
        <v>6</v>
      </c>
      <c r="M21" s="47">
        <f t="shared" si="1"/>
        <v>4757</v>
      </c>
      <c r="N21" s="48">
        <f t="shared" si="6"/>
        <v>1.25</v>
      </c>
      <c r="O21" s="49">
        <f t="shared" si="7"/>
        <v>250</v>
      </c>
      <c r="P21" s="49" t="str">
        <f t="shared" si="8"/>
        <v>3D</v>
      </c>
      <c r="Q21" s="50">
        <f>VLOOKUP(B21&amp;C21,PIERSECTION!Q:T,2,0)</f>
        <v>11.5</v>
      </c>
      <c r="R21" s="50">
        <f>VLOOKUP(B21&amp;C21,PIERSECTION!Q:T,3,0)</f>
        <v>6.5</v>
      </c>
      <c r="S21" s="51">
        <f>VLOOKUP(B21&amp;C21,PIERSECTION!Q:T,4,0)</f>
        <v>0</v>
      </c>
    </row>
    <row r="22" spans="1:19">
      <c r="A22" s="41">
        <v>20</v>
      </c>
      <c r="B22" s="41" t="s">
        <v>163</v>
      </c>
      <c r="C22" s="41" t="s">
        <v>185</v>
      </c>
      <c r="D22" s="41" t="s">
        <v>166</v>
      </c>
      <c r="E22" s="42">
        <v>1399.46300345742</v>
      </c>
      <c r="F22" s="42">
        <v>-132.81752000804201</v>
      </c>
      <c r="G22" s="42">
        <v>-60.521417427583401</v>
      </c>
      <c r="H22" s="43">
        <f t="shared" si="2"/>
        <v>500</v>
      </c>
      <c r="I22" s="44" t="str">
        <f t="shared" si="3"/>
        <v>KN1</v>
      </c>
      <c r="J22" s="41">
        <f t="shared" si="4"/>
        <v>650</v>
      </c>
      <c r="K22" s="45">
        <f t="shared" si="5"/>
        <v>1.1000000000000001</v>
      </c>
      <c r="L22" s="46">
        <f t="shared" si="0"/>
        <v>3</v>
      </c>
      <c r="M22" s="47">
        <f t="shared" si="1"/>
        <v>2242</v>
      </c>
      <c r="N22" s="48">
        <f t="shared" si="6"/>
        <v>1.6</v>
      </c>
      <c r="O22" s="49">
        <f t="shared" si="7"/>
        <v>250</v>
      </c>
      <c r="P22" s="49" t="str">
        <f t="shared" si="8"/>
        <v>3D</v>
      </c>
      <c r="Q22" s="50">
        <f>VLOOKUP(B22&amp;C22,PIERSECTION!Q:T,2,0)</f>
        <v>0</v>
      </c>
      <c r="R22" s="50">
        <f>VLOOKUP(B22&amp;C22,PIERSECTION!Q:T,3,0)</f>
        <v>6.5</v>
      </c>
      <c r="S22" s="51">
        <f>VLOOKUP(B22&amp;C22,PIERSECTION!Q:T,4,0)</f>
        <v>0</v>
      </c>
    </row>
    <row r="23" spans="1:19">
      <c r="A23" s="41">
        <v>21</v>
      </c>
      <c r="B23" s="41" t="s">
        <v>163</v>
      </c>
      <c r="C23" s="41" t="s">
        <v>186</v>
      </c>
      <c r="D23" s="41" t="s">
        <v>166</v>
      </c>
      <c r="E23" s="42">
        <v>3830.24183493398</v>
      </c>
      <c r="F23" s="42">
        <v>-345.25225528614999</v>
      </c>
      <c r="G23" s="42">
        <v>-72.548222895277405</v>
      </c>
      <c r="H23" s="43">
        <f t="shared" si="2"/>
        <v>500</v>
      </c>
      <c r="I23" s="44" t="str">
        <f t="shared" si="3"/>
        <v>KN1</v>
      </c>
      <c r="J23" s="41">
        <f t="shared" si="4"/>
        <v>650</v>
      </c>
      <c r="K23" s="45">
        <f t="shared" si="5"/>
        <v>1.1000000000000001</v>
      </c>
      <c r="L23" s="46">
        <f t="shared" si="0"/>
        <v>6</v>
      </c>
      <c r="M23" s="47">
        <f t="shared" si="1"/>
        <v>4757</v>
      </c>
      <c r="N23" s="48">
        <f t="shared" si="6"/>
        <v>1.24</v>
      </c>
      <c r="O23" s="49">
        <f t="shared" si="7"/>
        <v>250</v>
      </c>
      <c r="P23" s="49" t="str">
        <f t="shared" si="8"/>
        <v>3D</v>
      </c>
      <c r="Q23" s="50">
        <f>VLOOKUP(B23&amp;C23,PIERSECTION!Q:T,2,0)</f>
        <v>5.5</v>
      </c>
      <c r="R23" s="50">
        <f>VLOOKUP(B23&amp;C23,PIERSECTION!Q:T,3,0)</f>
        <v>14</v>
      </c>
      <c r="S23" s="51">
        <f>VLOOKUP(B23&amp;C23,PIERSECTION!Q:T,4,0)</f>
        <v>0</v>
      </c>
    </row>
    <row r="24" spans="1:19">
      <c r="A24" s="41">
        <v>22</v>
      </c>
      <c r="B24" s="41" t="s">
        <v>163</v>
      </c>
      <c r="C24" s="41" t="s">
        <v>187</v>
      </c>
      <c r="D24" s="41" t="s">
        <v>166</v>
      </c>
      <c r="E24" s="42">
        <v>4863.7957469150897</v>
      </c>
      <c r="F24" s="42">
        <v>-333.11423316909401</v>
      </c>
      <c r="G24" s="42">
        <v>-77.170305276820599</v>
      </c>
      <c r="H24" s="43">
        <f t="shared" si="2"/>
        <v>500</v>
      </c>
      <c r="I24" s="44" t="str">
        <f t="shared" si="3"/>
        <v>KN1</v>
      </c>
      <c r="J24" s="41">
        <f t="shared" si="4"/>
        <v>650</v>
      </c>
      <c r="K24" s="45">
        <f t="shared" si="5"/>
        <v>1.1000000000000001</v>
      </c>
      <c r="L24" s="46">
        <f t="shared" si="0"/>
        <v>7</v>
      </c>
      <c r="M24" s="47">
        <f t="shared" si="1"/>
        <v>5550</v>
      </c>
      <c r="N24" s="48">
        <f t="shared" si="6"/>
        <v>1.1399999999999999</v>
      </c>
      <c r="O24" s="49">
        <f t="shared" si="7"/>
        <v>250</v>
      </c>
      <c r="P24" s="49" t="str">
        <f t="shared" si="8"/>
        <v>3D</v>
      </c>
      <c r="Q24" s="50">
        <f>VLOOKUP(B24&amp;C24,PIERSECTION!Q:T,2,0)</f>
        <v>11.5</v>
      </c>
      <c r="R24" s="50">
        <f>VLOOKUP(B24&amp;C24,PIERSECTION!Q:T,3,0)</f>
        <v>14</v>
      </c>
      <c r="S24" s="51">
        <f>VLOOKUP(B24&amp;C24,PIERSECTION!Q:T,4,0)</f>
        <v>0</v>
      </c>
    </row>
    <row r="25" spans="1:19">
      <c r="A25" s="41">
        <v>23</v>
      </c>
      <c r="B25" s="41" t="s">
        <v>163</v>
      </c>
      <c r="C25" s="41" t="s">
        <v>188</v>
      </c>
      <c r="D25" s="41" t="s">
        <v>166</v>
      </c>
      <c r="E25" s="42">
        <v>3090.6122197192499</v>
      </c>
      <c r="F25" s="42">
        <v>-146.56482122512401</v>
      </c>
      <c r="G25" s="42">
        <v>-44.647010105349501</v>
      </c>
      <c r="H25" s="43">
        <f t="shared" si="2"/>
        <v>500</v>
      </c>
      <c r="I25" s="44" t="str">
        <f t="shared" si="3"/>
        <v>KN1</v>
      </c>
      <c r="J25" s="41">
        <f t="shared" si="4"/>
        <v>650</v>
      </c>
      <c r="K25" s="45">
        <f t="shared" si="5"/>
        <v>1.1000000000000001</v>
      </c>
      <c r="L25" s="46">
        <f t="shared" si="0"/>
        <v>5</v>
      </c>
      <c r="M25" s="47">
        <f t="shared" si="1"/>
        <v>3737</v>
      </c>
      <c r="N25" s="48">
        <f t="shared" si="6"/>
        <v>1.21</v>
      </c>
      <c r="O25" s="49">
        <f t="shared" si="7"/>
        <v>250</v>
      </c>
      <c r="P25" s="49" t="str">
        <f t="shared" si="8"/>
        <v>3D</v>
      </c>
      <c r="Q25" s="50">
        <f>VLOOKUP(B25&amp;C25,PIERSECTION!Q:T,2,0)</f>
        <v>17</v>
      </c>
      <c r="R25" s="50">
        <f>VLOOKUP(B25&amp;C25,PIERSECTION!Q:T,3,0)</f>
        <v>6.5</v>
      </c>
      <c r="S25" s="51">
        <f>VLOOKUP(B25&amp;C25,PIERSECTION!Q:T,4,0)</f>
        <v>0</v>
      </c>
    </row>
    <row r="26" spans="1:19">
      <c r="A26" s="41">
        <v>24</v>
      </c>
      <c r="B26" s="41" t="s">
        <v>163</v>
      </c>
      <c r="C26" s="41" t="s">
        <v>189</v>
      </c>
      <c r="D26" s="41" t="s">
        <v>166</v>
      </c>
      <c r="E26" s="42">
        <v>3175.1849551512</v>
      </c>
      <c r="F26" s="42">
        <v>-146.87332619253201</v>
      </c>
      <c r="G26" s="42">
        <v>-63.208653828444</v>
      </c>
      <c r="H26" s="43">
        <f t="shared" si="2"/>
        <v>500</v>
      </c>
      <c r="I26" s="44" t="str">
        <f t="shared" si="3"/>
        <v>KN1</v>
      </c>
      <c r="J26" s="41">
        <f t="shared" si="4"/>
        <v>650</v>
      </c>
      <c r="K26" s="45">
        <f t="shared" si="5"/>
        <v>1.1000000000000001</v>
      </c>
      <c r="L26" s="46">
        <f t="shared" si="0"/>
        <v>5</v>
      </c>
      <c r="M26" s="47">
        <f t="shared" si="1"/>
        <v>3737</v>
      </c>
      <c r="N26" s="48">
        <f t="shared" si="6"/>
        <v>1.18</v>
      </c>
      <c r="O26" s="49">
        <f t="shared" si="7"/>
        <v>250</v>
      </c>
      <c r="P26" s="49" t="str">
        <f t="shared" si="8"/>
        <v>3D</v>
      </c>
      <c r="Q26" s="50">
        <f>VLOOKUP(B26&amp;C26,PIERSECTION!Q:T,2,0)</f>
        <v>21</v>
      </c>
      <c r="R26" s="50">
        <f>VLOOKUP(B26&amp;C26,PIERSECTION!Q:T,3,0)</f>
        <v>6.5</v>
      </c>
      <c r="S26" s="51">
        <f>VLOOKUP(B26&amp;C26,PIERSECTION!Q:T,4,0)</f>
        <v>0</v>
      </c>
    </row>
    <row r="27" spans="1:19">
      <c r="A27" s="41">
        <v>25</v>
      </c>
      <c r="B27" s="41" t="s">
        <v>163</v>
      </c>
      <c r="C27" s="41" t="s">
        <v>190</v>
      </c>
      <c r="D27" s="41" t="s">
        <v>166</v>
      </c>
      <c r="E27" s="42">
        <v>3330.4873230442199</v>
      </c>
      <c r="F27" s="42">
        <v>-116.33672101859599</v>
      </c>
      <c r="G27" s="42">
        <v>-77.833339630119895</v>
      </c>
      <c r="H27" s="43">
        <f t="shared" si="2"/>
        <v>500</v>
      </c>
      <c r="I27" s="44" t="str">
        <f t="shared" si="3"/>
        <v>KN1</v>
      </c>
      <c r="J27" s="41">
        <f t="shared" si="4"/>
        <v>650</v>
      </c>
      <c r="K27" s="45">
        <f t="shared" si="5"/>
        <v>1.1000000000000001</v>
      </c>
      <c r="L27" s="46">
        <f t="shared" si="0"/>
        <v>5</v>
      </c>
      <c r="M27" s="47">
        <f t="shared" si="1"/>
        <v>3737</v>
      </c>
      <c r="N27" s="48">
        <f t="shared" si="6"/>
        <v>1.1200000000000001</v>
      </c>
      <c r="O27" s="49">
        <f t="shared" si="7"/>
        <v>250</v>
      </c>
      <c r="P27" s="49" t="str">
        <f t="shared" si="8"/>
        <v>3D</v>
      </c>
      <c r="Q27" s="50">
        <f>VLOOKUP(B27&amp;C27,PIERSECTION!Q:T,2,0)</f>
        <v>21</v>
      </c>
      <c r="R27" s="50">
        <f>VLOOKUP(B27&amp;C27,PIERSECTION!Q:T,3,0)</f>
        <v>14</v>
      </c>
      <c r="S27" s="51">
        <f>VLOOKUP(B27&amp;C27,PIERSECTION!Q:T,4,0)</f>
        <v>0</v>
      </c>
    </row>
    <row r="28" spans="1:19">
      <c r="A28" s="41">
        <v>26</v>
      </c>
      <c r="B28" s="41" t="s">
        <v>163</v>
      </c>
      <c r="C28" s="41" t="s">
        <v>191</v>
      </c>
      <c r="D28" s="41" t="s">
        <v>166</v>
      </c>
      <c r="E28" s="42">
        <v>2173.3070903361099</v>
      </c>
      <c r="F28" s="42">
        <v>-31.661832067928</v>
      </c>
      <c r="G28" s="42">
        <v>-87.098008089047894</v>
      </c>
      <c r="H28" s="43">
        <f t="shared" si="2"/>
        <v>500</v>
      </c>
      <c r="I28" s="44" t="str">
        <f t="shared" si="3"/>
        <v>KN1</v>
      </c>
      <c r="J28" s="41">
        <f t="shared" si="4"/>
        <v>650</v>
      </c>
      <c r="K28" s="45">
        <f t="shared" si="5"/>
        <v>1.1000000000000001</v>
      </c>
      <c r="L28" s="46">
        <f t="shared" si="0"/>
        <v>4</v>
      </c>
      <c r="M28" s="47">
        <f t="shared" si="1"/>
        <v>2990</v>
      </c>
      <c r="N28" s="48">
        <f t="shared" si="6"/>
        <v>1.38</v>
      </c>
      <c r="O28" s="49">
        <f t="shared" si="7"/>
        <v>250</v>
      </c>
      <c r="P28" s="49" t="str">
        <f t="shared" si="8"/>
        <v>3D</v>
      </c>
      <c r="Q28" s="50">
        <f>VLOOKUP(B28&amp;C28,PIERSECTION!Q:T,2,0)</f>
        <v>15.95</v>
      </c>
      <c r="R28" s="50">
        <f>VLOOKUP(B28&amp;C28,PIERSECTION!Q:T,3,0)</f>
        <v>21.2</v>
      </c>
      <c r="S28" s="51">
        <f>VLOOKUP(B28&amp;C28,PIERSECTION!Q:T,4,0)</f>
        <v>0</v>
      </c>
    </row>
    <row r="29" spans="1:19">
      <c r="A29" s="41">
        <v>27</v>
      </c>
      <c r="B29" s="41" t="s">
        <v>163</v>
      </c>
      <c r="C29" s="41" t="s">
        <v>192</v>
      </c>
      <c r="D29" s="41" t="s">
        <v>166</v>
      </c>
      <c r="E29" s="42">
        <v>1028.94536357426</v>
      </c>
      <c r="F29" s="42">
        <v>-156.87668965668001</v>
      </c>
      <c r="G29" s="42">
        <v>-30.936696941325302</v>
      </c>
      <c r="H29" s="43">
        <f t="shared" si="2"/>
        <v>500</v>
      </c>
      <c r="I29" s="44" t="str">
        <f t="shared" si="3"/>
        <v>KN1</v>
      </c>
      <c r="J29" s="41">
        <f t="shared" si="4"/>
        <v>650</v>
      </c>
      <c r="K29" s="45">
        <f t="shared" si="5"/>
        <v>1.1000000000000001</v>
      </c>
      <c r="L29" s="46">
        <f t="shared" si="0"/>
        <v>2</v>
      </c>
      <c r="M29" s="47">
        <f t="shared" si="1"/>
        <v>1495</v>
      </c>
      <c r="N29" s="48">
        <f t="shared" si="6"/>
        <v>1.45</v>
      </c>
      <c r="O29" s="49">
        <f t="shared" si="7"/>
        <v>250</v>
      </c>
      <c r="P29" s="49" t="str">
        <f t="shared" si="8"/>
        <v>3D</v>
      </c>
      <c r="Q29" s="50">
        <f>VLOOKUP(B29&amp;C29,PIERSECTION!Q:T,2,0)</f>
        <v>21</v>
      </c>
      <c r="R29" s="50">
        <f>VLOOKUP(B29&amp;C29,PIERSECTION!Q:T,3,0)</f>
        <v>1.87</v>
      </c>
      <c r="S29" s="51">
        <f>VLOOKUP(B29&amp;C29,PIERSECTION!Q:T,4,0)</f>
        <v>0</v>
      </c>
    </row>
    <row r="30" spans="1:19">
      <c r="A30" s="41">
        <v>28</v>
      </c>
      <c r="B30" s="41" t="s">
        <v>163</v>
      </c>
      <c r="C30" s="41" t="s">
        <v>193</v>
      </c>
      <c r="D30" s="41" t="s">
        <v>166</v>
      </c>
      <c r="E30" s="42">
        <v>3136.1050090262102</v>
      </c>
      <c r="F30" s="42">
        <v>-79.145468596563902</v>
      </c>
      <c r="G30" s="42">
        <v>-55.247605440421403</v>
      </c>
      <c r="H30" s="43">
        <f t="shared" si="2"/>
        <v>500</v>
      </c>
      <c r="I30" s="44" t="str">
        <f t="shared" si="3"/>
        <v>KN1</v>
      </c>
      <c r="J30" s="41">
        <f t="shared" si="4"/>
        <v>650</v>
      </c>
      <c r="K30" s="45">
        <f t="shared" si="5"/>
        <v>1.1000000000000001</v>
      </c>
      <c r="L30" s="46">
        <f t="shared" si="0"/>
        <v>5</v>
      </c>
      <c r="M30" s="47">
        <f t="shared" si="1"/>
        <v>3737</v>
      </c>
      <c r="N30" s="48">
        <f t="shared" si="6"/>
        <v>1.19</v>
      </c>
      <c r="O30" s="49">
        <f t="shared" si="7"/>
        <v>250</v>
      </c>
      <c r="P30" s="49" t="str">
        <f t="shared" si="8"/>
        <v>3D</v>
      </c>
      <c r="Q30" s="50">
        <f>VLOOKUP(B30&amp;C30,PIERSECTION!Q:T,2,0)</f>
        <v>35.18</v>
      </c>
      <c r="R30" s="50">
        <f>VLOOKUP(B30&amp;C30,PIERSECTION!Q:T,3,0)</f>
        <v>14</v>
      </c>
      <c r="S30" s="51">
        <f>VLOOKUP(B30&amp;C30,PIERSECTION!Q:T,4,0)</f>
        <v>0</v>
      </c>
    </row>
    <row r="31" spans="1:19">
      <c r="A31" s="41">
        <v>29</v>
      </c>
      <c r="B31" s="41" t="s">
        <v>163</v>
      </c>
      <c r="C31" s="41" t="s">
        <v>194</v>
      </c>
      <c r="D31" s="41" t="s">
        <v>166</v>
      </c>
      <c r="E31" s="42">
        <v>1243.6286294111401</v>
      </c>
      <c r="F31" s="42">
        <v>-134.70717060083501</v>
      </c>
      <c r="G31" s="42">
        <v>-58.217612949323197</v>
      </c>
      <c r="H31" s="43">
        <f t="shared" si="2"/>
        <v>500</v>
      </c>
      <c r="I31" s="44" t="str">
        <f t="shared" si="3"/>
        <v>KN1</v>
      </c>
      <c r="J31" s="41">
        <f t="shared" si="4"/>
        <v>650</v>
      </c>
      <c r="K31" s="45">
        <f t="shared" si="5"/>
        <v>1.1000000000000001</v>
      </c>
      <c r="L31" s="46">
        <f t="shared" si="0"/>
        <v>2</v>
      </c>
      <c r="M31" s="47">
        <f t="shared" si="1"/>
        <v>1495</v>
      </c>
      <c r="N31" s="48">
        <f t="shared" si="6"/>
        <v>1.2</v>
      </c>
      <c r="O31" s="49">
        <f t="shared" si="7"/>
        <v>250</v>
      </c>
      <c r="P31" s="49" t="str">
        <f t="shared" si="8"/>
        <v>3D</v>
      </c>
      <c r="Q31" s="50">
        <f>VLOOKUP(B31&amp;C31,PIERSECTION!Q:T,2,0)</f>
        <v>28.98</v>
      </c>
      <c r="R31" s="50">
        <f>VLOOKUP(B31&amp;C31,PIERSECTION!Q:T,3,0)</f>
        <v>0</v>
      </c>
      <c r="S31" s="51">
        <f>VLOOKUP(B31&amp;C31,PIERSECTION!Q:T,4,0)</f>
        <v>0</v>
      </c>
    </row>
    <row r="32" spans="1:19">
      <c r="A32" s="41">
        <v>30</v>
      </c>
      <c r="B32" s="41" t="s">
        <v>163</v>
      </c>
      <c r="C32" s="41" t="s">
        <v>195</v>
      </c>
      <c r="D32" s="41" t="s">
        <v>166</v>
      </c>
      <c r="E32" s="42">
        <v>3040.9758622998202</v>
      </c>
      <c r="F32" s="42">
        <v>-178.59009394028499</v>
      </c>
      <c r="G32" s="42">
        <v>-50.824014893811302</v>
      </c>
      <c r="H32" s="43">
        <f t="shared" si="2"/>
        <v>500</v>
      </c>
      <c r="I32" s="44" t="str">
        <f t="shared" si="3"/>
        <v>KN1</v>
      </c>
      <c r="J32" s="41">
        <f t="shared" si="4"/>
        <v>650</v>
      </c>
      <c r="K32" s="45">
        <f t="shared" si="5"/>
        <v>1.1000000000000001</v>
      </c>
      <c r="L32" s="46">
        <f t="shared" si="0"/>
        <v>5</v>
      </c>
      <c r="M32" s="47">
        <f t="shared" si="1"/>
        <v>3737</v>
      </c>
      <c r="N32" s="48">
        <f t="shared" si="6"/>
        <v>1.23</v>
      </c>
      <c r="O32" s="49">
        <f t="shared" si="7"/>
        <v>250</v>
      </c>
      <c r="P32" s="49" t="str">
        <f t="shared" si="8"/>
        <v>3D</v>
      </c>
      <c r="Q32" s="50">
        <f>VLOOKUP(B32&amp;C32,PIERSECTION!Q:T,2,0)</f>
        <v>35.18</v>
      </c>
      <c r="R32" s="50">
        <f>VLOOKUP(B32&amp;C32,PIERSECTION!Q:T,3,0)</f>
        <v>0</v>
      </c>
      <c r="S32" s="51">
        <f>VLOOKUP(B32&amp;C32,PIERSECTION!Q:T,4,0)</f>
        <v>0</v>
      </c>
    </row>
    <row r="33" spans="1:19">
      <c r="A33" s="41">
        <v>31</v>
      </c>
      <c r="B33" s="41" t="s">
        <v>163</v>
      </c>
      <c r="C33" s="41" t="s">
        <v>196</v>
      </c>
      <c r="D33" s="41" t="s">
        <v>166</v>
      </c>
      <c r="E33" s="42">
        <v>2122.0663108837598</v>
      </c>
      <c r="F33" s="42">
        <v>-141.16081206575399</v>
      </c>
      <c r="G33" s="42">
        <v>-48.508683994445803</v>
      </c>
      <c r="H33" s="43">
        <f t="shared" si="2"/>
        <v>500</v>
      </c>
      <c r="I33" s="44" t="str">
        <f t="shared" si="3"/>
        <v>KN1</v>
      </c>
      <c r="J33" s="41">
        <f t="shared" si="4"/>
        <v>650</v>
      </c>
      <c r="K33" s="45">
        <f t="shared" si="5"/>
        <v>1.1000000000000001</v>
      </c>
      <c r="L33" s="46">
        <f t="shared" si="0"/>
        <v>4</v>
      </c>
      <c r="M33" s="47">
        <f t="shared" si="1"/>
        <v>2990</v>
      </c>
      <c r="N33" s="48">
        <f t="shared" si="6"/>
        <v>1.41</v>
      </c>
      <c r="O33" s="49">
        <f t="shared" si="7"/>
        <v>250</v>
      </c>
      <c r="P33" s="49" t="str">
        <f t="shared" si="8"/>
        <v>3D</v>
      </c>
      <c r="Q33" s="50">
        <f>VLOOKUP(B33&amp;C33,PIERSECTION!Q:T,2,0)</f>
        <v>41.38</v>
      </c>
      <c r="R33" s="50">
        <f>VLOOKUP(B33&amp;C33,PIERSECTION!Q:T,3,0)</f>
        <v>0</v>
      </c>
      <c r="S33" s="51">
        <f>VLOOKUP(B33&amp;C33,PIERSECTION!Q:T,4,0)</f>
        <v>0</v>
      </c>
    </row>
    <row r="34" spans="1:19">
      <c r="A34" s="41">
        <v>32</v>
      </c>
      <c r="B34" s="41" t="s">
        <v>163</v>
      </c>
      <c r="C34" s="41" t="s">
        <v>197</v>
      </c>
      <c r="D34" s="41" t="s">
        <v>166</v>
      </c>
      <c r="E34" s="42">
        <v>1041.26813379394</v>
      </c>
      <c r="F34" s="42">
        <v>-118.712855540912</v>
      </c>
      <c r="G34" s="42">
        <v>-38.513030693758601</v>
      </c>
      <c r="H34" s="43">
        <f t="shared" si="2"/>
        <v>500</v>
      </c>
      <c r="I34" s="44" t="str">
        <f t="shared" si="3"/>
        <v>KN1</v>
      </c>
      <c r="J34" s="41">
        <f t="shared" si="4"/>
        <v>650</v>
      </c>
      <c r="K34" s="45">
        <f t="shared" si="5"/>
        <v>1.1000000000000001</v>
      </c>
      <c r="L34" s="46">
        <f t="shared" si="0"/>
        <v>2</v>
      </c>
      <c r="M34" s="47">
        <f t="shared" si="1"/>
        <v>1495</v>
      </c>
      <c r="N34" s="48">
        <f t="shared" si="6"/>
        <v>1.44</v>
      </c>
      <c r="O34" s="49">
        <f t="shared" si="7"/>
        <v>250</v>
      </c>
      <c r="P34" s="49" t="str">
        <f t="shared" si="8"/>
        <v>3D</v>
      </c>
      <c r="Q34" s="50">
        <f>VLOOKUP(B34&amp;C34,PIERSECTION!Q:T,2,0)</f>
        <v>47.58</v>
      </c>
      <c r="R34" s="50">
        <f>VLOOKUP(B34&amp;C34,PIERSECTION!Q:T,3,0)</f>
        <v>0</v>
      </c>
      <c r="S34" s="51">
        <f>VLOOKUP(B34&amp;C34,PIERSECTION!Q:T,4,0)</f>
        <v>0</v>
      </c>
    </row>
    <row r="35" spans="1:19">
      <c r="A35" s="41">
        <v>33</v>
      </c>
      <c r="B35" s="41" t="s">
        <v>163</v>
      </c>
      <c r="C35" s="41" t="s">
        <v>198</v>
      </c>
      <c r="D35" s="41" t="s">
        <v>166</v>
      </c>
      <c r="E35" s="42">
        <v>5653.4959598034102</v>
      </c>
      <c r="F35" s="42">
        <v>-361.99504687580202</v>
      </c>
      <c r="G35" s="42">
        <v>-118.285925542188</v>
      </c>
      <c r="H35" s="43">
        <f t="shared" si="2"/>
        <v>500</v>
      </c>
      <c r="I35" s="44" t="str">
        <f t="shared" si="3"/>
        <v>KN1</v>
      </c>
      <c r="J35" s="41">
        <f t="shared" si="4"/>
        <v>650</v>
      </c>
      <c r="K35" s="45">
        <f t="shared" si="5"/>
        <v>1.1000000000000001</v>
      </c>
      <c r="L35" s="46">
        <f t="shared" si="0"/>
        <v>8</v>
      </c>
      <c r="M35" s="47">
        <f t="shared" si="1"/>
        <v>6342</v>
      </c>
      <c r="N35" s="48">
        <f t="shared" si="6"/>
        <v>1.1200000000000001</v>
      </c>
      <c r="O35" s="49">
        <f t="shared" si="7"/>
        <v>250</v>
      </c>
      <c r="P35" s="49" t="str">
        <f t="shared" si="8"/>
        <v>3D</v>
      </c>
      <c r="Q35" s="50">
        <f>VLOOKUP(B35&amp;C35,PIERSECTION!Q:T,2,0)</f>
        <v>28.98</v>
      </c>
      <c r="R35" s="50">
        <f>VLOOKUP(B35&amp;C35,PIERSECTION!Q:T,3,0)</f>
        <v>6.5</v>
      </c>
      <c r="S35" s="51">
        <f>VLOOKUP(B35&amp;C35,PIERSECTION!Q:T,4,0)</f>
        <v>0</v>
      </c>
    </row>
    <row r="36" spans="1:19">
      <c r="A36" s="41">
        <v>34</v>
      </c>
      <c r="B36" s="41" t="s">
        <v>163</v>
      </c>
      <c r="C36" s="41" t="s">
        <v>199</v>
      </c>
      <c r="D36" s="41" t="s">
        <v>166</v>
      </c>
      <c r="E36" s="42">
        <v>4250.8238263217199</v>
      </c>
      <c r="F36" s="42">
        <v>-303.72777411892997</v>
      </c>
      <c r="G36" s="42">
        <v>-47.546714463025403</v>
      </c>
      <c r="H36" s="43">
        <f t="shared" si="2"/>
        <v>500</v>
      </c>
      <c r="I36" s="44" t="str">
        <f t="shared" si="3"/>
        <v>KN1</v>
      </c>
      <c r="J36" s="41">
        <f t="shared" si="4"/>
        <v>650</v>
      </c>
      <c r="K36" s="45">
        <f t="shared" si="5"/>
        <v>1.1000000000000001</v>
      </c>
      <c r="L36" s="46">
        <f t="shared" si="0"/>
        <v>6</v>
      </c>
      <c r="M36" s="47">
        <f t="shared" si="1"/>
        <v>4757</v>
      </c>
      <c r="N36" s="48">
        <f t="shared" si="6"/>
        <v>1.1200000000000001</v>
      </c>
      <c r="O36" s="49">
        <f t="shared" si="7"/>
        <v>250</v>
      </c>
      <c r="P36" s="49" t="str">
        <f t="shared" si="8"/>
        <v>3D</v>
      </c>
      <c r="Q36" s="50">
        <f>VLOOKUP(B36&amp;C36,PIERSECTION!Q:T,2,0)</f>
        <v>41.38</v>
      </c>
      <c r="R36" s="50">
        <f>VLOOKUP(B36&amp;C36,PIERSECTION!Q:T,3,0)</f>
        <v>6.5</v>
      </c>
      <c r="S36" s="51">
        <f>VLOOKUP(B36&amp;C36,PIERSECTION!Q:T,4,0)</f>
        <v>0</v>
      </c>
    </row>
    <row r="37" spans="1:19">
      <c r="A37" s="41">
        <v>35</v>
      </c>
      <c r="B37" s="41" t="s">
        <v>163</v>
      </c>
      <c r="C37" s="41" t="s">
        <v>200</v>
      </c>
      <c r="D37" s="41" t="s">
        <v>166</v>
      </c>
      <c r="E37" s="42">
        <v>2139.7992341171398</v>
      </c>
      <c r="F37" s="42">
        <v>-116.314525059152</v>
      </c>
      <c r="G37" s="42">
        <v>-53.710745388542001</v>
      </c>
      <c r="H37" s="43">
        <f t="shared" si="2"/>
        <v>500</v>
      </c>
      <c r="I37" s="44" t="str">
        <f t="shared" si="3"/>
        <v>KN1</v>
      </c>
      <c r="J37" s="41">
        <f t="shared" si="4"/>
        <v>650</v>
      </c>
      <c r="K37" s="45">
        <f t="shared" si="5"/>
        <v>1.1000000000000001</v>
      </c>
      <c r="L37" s="46">
        <f t="shared" si="0"/>
        <v>4</v>
      </c>
      <c r="M37" s="47">
        <f t="shared" si="1"/>
        <v>2990</v>
      </c>
      <c r="N37" s="48">
        <f t="shared" si="6"/>
        <v>1.4</v>
      </c>
      <c r="O37" s="49">
        <f t="shared" si="7"/>
        <v>250</v>
      </c>
      <c r="P37" s="49" t="str">
        <f t="shared" si="8"/>
        <v>3D</v>
      </c>
      <c r="Q37" s="50">
        <f>VLOOKUP(B37&amp;C37,PIERSECTION!Q:T,2,0)</f>
        <v>41.38</v>
      </c>
      <c r="R37" s="50">
        <f>VLOOKUP(B37&amp;C37,PIERSECTION!Q:T,3,0)</f>
        <v>14</v>
      </c>
      <c r="S37" s="51">
        <f>VLOOKUP(B37&amp;C37,PIERSECTION!Q:T,4,0)</f>
        <v>0</v>
      </c>
    </row>
    <row r="38" spans="1:19">
      <c r="A38" s="41">
        <v>36</v>
      </c>
      <c r="B38" s="41" t="s">
        <v>163</v>
      </c>
      <c r="C38" s="41" t="s">
        <v>201</v>
      </c>
      <c r="D38" s="41" t="s">
        <v>166</v>
      </c>
      <c r="E38" s="42">
        <v>1672.2841735643401</v>
      </c>
      <c r="F38" s="42">
        <v>-145.10495270308701</v>
      </c>
      <c r="G38" s="42">
        <v>-32.224078690422303</v>
      </c>
      <c r="H38" s="43">
        <f t="shared" si="2"/>
        <v>500</v>
      </c>
      <c r="I38" s="44" t="str">
        <f t="shared" si="3"/>
        <v>KN1</v>
      </c>
      <c r="J38" s="41">
        <f t="shared" si="4"/>
        <v>650</v>
      </c>
      <c r="K38" s="45">
        <f t="shared" si="5"/>
        <v>1.1000000000000001</v>
      </c>
      <c r="L38" s="46">
        <f t="shared" si="0"/>
        <v>3</v>
      </c>
      <c r="M38" s="47">
        <f t="shared" si="1"/>
        <v>2242</v>
      </c>
      <c r="N38" s="48">
        <f t="shared" si="6"/>
        <v>1.34</v>
      </c>
      <c r="O38" s="49">
        <f t="shared" si="7"/>
        <v>250</v>
      </c>
      <c r="P38" s="49" t="str">
        <f t="shared" si="8"/>
        <v>3D</v>
      </c>
      <c r="Q38" s="50">
        <f>VLOOKUP(B38&amp;C38,PIERSECTION!Q:T,2,0)</f>
        <v>47.58</v>
      </c>
      <c r="R38" s="50">
        <f>VLOOKUP(B38&amp;C38,PIERSECTION!Q:T,3,0)</f>
        <v>14</v>
      </c>
      <c r="S38" s="51">
        <f>VLOOKUP(B38&amp;C38,PIERSECTION!Q:T,4,0)</f>
        <v>0</v>
      </c>
    </row>
    <row r="39" spans="1:19">
      <c r="A39" s="41">
        <v>37</v>
      </c>
      <c r="B39" s="41" t="s">
        <v>163</v>
      </c>
      <c r="C39" s="41" t="s">
        <v>202</v>
      </c>
      <c r="D39" s="41" t="s">
        <v>166</v>
      </c>
      <c r="E39" s="42">
        <v>1225.69737329026</v>
      </c>
      <c r="F39" s="42">
        <v>-109.450135651994</v>
      </c>
      <c r="G39" s="42">
        <v>-12.7613997284595</v>
      </c>
      <c r="H39" s="43">
        <f t="shared" si="2"/>
        <v>500</v>
      </c>
      <c r="I39" s="44" t="str">
        <f t="shared" si="3"/>
        <v>KN1</v>
      </c>
      <c r="J39" s="41">
        <f t="shared" si="4"/>
        <v>650</v>
      </c>
      <c r="K39" s="45">
        <f t="shared" si="5"/>
        <v>1.1000000000000001</v>
      </c>
      <c r="L39" s="46">
        <f t="shared" si="0"/>
        <v>2</v>
      </c>
      <c r="M39" s="47">
        <f t="shared" si="1"/>
        <v>1495</v>
      </c>
      <c r="N39" s="48">
        <f t="shared" si="6"/>
        <v>1.22</v>
      </c>
      <c r="O39" s="49">
        <f t="shared" si="7"/>
        <v>250</v>
      </c>
      <c r="P39" s="49" t="str">
        <f t="shared" si="8"/>
        <v>3D</v>
      </c>
      <c r="Q39" s="50">
        <f>VLOOKUP(B39&amp;C39,PIERSECTION!Q:T,2,0)</f>
        <v>44.5</v>
      </c>
      <c r="R39" s="50">
        <f>VLOOKUP(B39&amp;C39,PIERSECTION!Q:T,3,0)</f>
        <v>14</v>
      </c>
      <c r="S39" s="51">
        <f>VLOOKUP(B39&amp;C39,PIERSECTION!Q:T,4,0)</f>
        <v>0</v>
      </c>
    </row>
    <row r="40" spans="1:19">
      <c r="A40" s="41">
        <v>38</v>
      </c>
      <c r="B40" s="41" t="s">
        <v>163</v>
      </c>
      <c r="C40" s="41" t="s">
        <v>203</v>
      </c>
      <c r="D40" s="41" t="s">
        <v>166</v>
      </c>
      <c r="E40" s="42">
        <v>256.16883677734302</v>
      </c>
      <c r="F40" s="42">
        <v>-7.4878814339134596</v>
      </c>
      <c r="G40" s="42">
        <v>-3.9562896700707699</v>
      </c>
      <c r="H40" s="43">
        <f t="shared" si="2"/>
        <v>500</v>
      </c>
      <c r="I40" s="44" t="str">
        <f t="shared" si="3"/>
        <v>KN1</v>
      </c>
      <c r="J40" s="41">
        <f t="shared" si="4"/>
        <v>650</v>
      </c>
      <c r="K40" s="45">
        <f t="shared" si="5"/>
        <v>1.1000000000000001</v>
      </c>
      <c r="L40" s="46">
        <f t="shared" si="0"/>
        <v>1</v>
      </c>
      <c r="M40" s="47">
        <f t="shared" si="1"/>
        <v>650</v>
      </c>
      <c r="N40" s="48">
        <f t="shared" si="6"/>
        <v>2.54</v>
      </c>
      <c r="O40" s="49">
        <f t="shared" si="7"/>
        <v>250</v>
      </c>
      <c r="P40" s="49" t="str">
        <f t="shared" si="8"/>
        <v>3D</v>
      </c>
      <c r="Q40" s="50">
        <f>VLOOKUP(B40&amp;C40,PIERSECTION!Q:T,2,0)</f>
        <v>47.58</v>
      </c>
      <c r="R40" s="50">
        <f>VLOOKUP(B40&amp;C40,PIERSECTION!Q:T,3,0)</f>
        <v>6.5</v>
      </c>
      <c r="S40" s="51">
        <f>VLOOKUP(B40&amp;C40,PIERSECTION!Q:T,4,0)</f>
        <v>0</v>
      </c>
    </row>
    <row r="41" spans="1:19">
      <c r="A41" s="41">
        <v>39</v>
      </c>
      <c r="B41" s="41" t="s">
        <v>163</v>
      </c>
      <c r="C41" s="41" t="s">
        <v>204</v>
      </c>
      <c r="D41" s="41" t="s">
        <v>166</v>
      </c>
      <c r="E41" s="42">
        <v>411.74996141055698</v>
      </c>
      <c r="F41" s="42">
        <v>-6.9585587362274604</v>
      </c>
      <c r="G41" s="42">
        <v>-4.5293314230520201</v>
      </c>
      <c r="H41" s="43">
        <f t="shared" si="2"/>
        <v>500</v>
      </c>
      <c r="I41" s="44" t="str">
        <f t="shared" si="3"/>
        <v>KN1</v>
      </c>
      <c r="J41" s="41">
        <f t="shared" si="4"/>
        <v>650</v>
      </c>
      <c r="K41" s="45">
        <f t="shared" si="5"/>
        <v>1.1000000000000001</v>
      </c>
      <c r="L41" s="46">
        <f t="shared" si="0"/>
        <v>1</v>
      </c>
      <c r="M41" s="47">
        <f t="shared" si="1"/>
        <v>650</v>
      </c>
      <c r="N41" s="48">
        <f t="shared" si="6"/>
        <v>1.58</v>
      </c>
      <c r="O41" s="49">
        <f t="shared" si="7"/>
        <v>250</v>
      </c>
      <c r="P41" s="49" t="str">
        <f t="shared" si="8"/>
        <v>3D</v>
      </c>
      <c r="Q41" s="50">
        <f>VLOOKUP(B41&amp;C41,PIERSECTION!Q:T,2,0)</f>
        <v>45.48</v>
      </c>
      <c r="R41" s="50">
        <f>VLOOKUP(B41&amp;C41,PIERSECTION!Q:T,3,0)</f>
        <v>6.5</v>
      </c>
      <c r="S41" s="51">
        <f>VLOOKUP(B41&amp;C41,PIERSECTION!Q:T,4,0)</f>
        <v>0</v>
      </c>
    </row>
  </sheetData>
  <mergeCells count="2">
    <mergeCell ref="U1:X1"/>
    <mergeCell ref="U2:X2"/>
  </mergeCells>
  <conditionalFormatting sqref="P1">
    <cfRule type="cellIs" dxfId="9" priority="8" operator="lessThan">
      <formula>1</formula>
    </cfRule>
  </conditionalFormatting>
  <conditionalFormatting sqref="R1">
    <cfRule type="cellIs" dxfId="8" priority="14" operator="lessThan">
      <formula>1</formula>
    </cfRule>
  </conditionalFormatting>
  <conditionalFormatting sqref="S1">
    <cfRule type="cellIs" dxfId="7" priority="12" operator="lessThan">
      <formula>1</formula>
    </cfRule>
  </conditionalFormatting>
  <conditionalFormatting sqref="Q2:R2">
    <cfRule type="cellIs" dxfId="6" priority="13" operator="lessThan">
      <formula>1</formula>
    </cfRule>
  </conditionalFormatting>
  <conditionalFormatting sqref="S2">
    <cfRule type="cellIs" dxfId="5" priority="11" operator="lessThan">
      <formula>1</formula>
    </cfRule>
  </conditionalFormatting>
  <conditionalFormatting sqref="C1:C15000">
    <cfRule type="duplicateValues" dxfId="4" priority="1"/>
  </conditionalFormatting>
  <conditionalFormatting sqref="N1:N15000">
    <cfRule type="cellIs" dxfId="3" priority="16" operator="lessThan">
      <formula>1</formula>
    </cfRule>
  </conditionalFormatting>
  <conditionalFormatting sqref="O1 Q1">
    <cfRule type="cellIs" dxfId="2" priority="15" operator="lessThan">
      <formula>1</formula>
    </cfRule>
  </conditionalFormatting>
  <pageMargins left="0.6" right="0.4" top="0.4" bottom="0.4" header="0.157" footer="0.157"/>
  <pageSetup scale="9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Pict="0" macro="[0]!LOAD_DATA">
                <anchor moveWithCells="1" sizeWithCells="1">
                  <from>
                    <xdr:col>24</xdr:col>
                    <xdr:colOff>0</xdr:colOff>
                    <xdr:row>3</xdr:row>
                    <xdr:rowOff>0</xdr:rowOff>
                  </from>
                  <to>
                    <xdr:col>25</xdr:col>
                    <xdr:colOff>400050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00FF"/>
  </sheetPr>
  <dimension ref="A1:E2192"/>
  <sheetViews>
    <sheetView workbookViewId="0">
      <selection activeCell="H19" sqref="H19"/>
    </sheetView>
  </sheetViews>
  <sheetFormatPr defaultColWidth="9.140625" defaultRowHeight="15"/>
  <cols>
    <col min="1" max="1" width="7.5703125" style="38" customWidth="1"/>
    <col min="2" max="5" width="9.140625" style="39"/>
    <col min="6" max="16384" width="9.140625" style="40"/>
  </cols>
  <sheetData>
    <row r="1" spans="1:5">
      <c r="A1" s="38" t="s">
        <v>422</v>
      </c>
      <c r="B1" s="39" t="s">
        <v>423</v>
      </c>
      <c r="C1" s="39" t="s">
        <v>424</v>
      </c>
      <c r="D1" s="39" t="s">
        <v>425</v>
      </c>
      <c r="E1" s="39" t="s">
        <v>426</v>
      </c>
    </row>
    <row r="2" spans="1:5">
      <c r="A2" s="38">
        <v>253</v>
      </c>
      <c r="B2" s="39">
        <v>21.15</v>
      </c>
      <c r="C2" s="39">
        <v>16</v>
      </c>
      <c r="D2" s="39">
        <v>4</v>
      </c>
      <c r="E2" s="39" t="e">
        <v>#N/A</v>
      </c>
    </row>
    <row r="3" spans="1:5">
      <c r="A3" s="38">
        <v>283</v>
      </c>
      <c r="B3" s="39">
        <v>29.65</v>
      </c>
      <c r="C3" s="39">
        <v>16</v>
      </c>
      <c r="D3" s="39">
        <v>4</v>
      </c>
      <c r="E3" s="39" t="e">
        <v>#N/A</v>
      </c>
    </row>
    <row r="4" spans="1:5">
      <c r="A4" s="38">
        <v>286</v>
      </c>
      <c r="B4" s="39">
        <v>21.15</v>
      </c>
      <c r="C4" s="39">
        <v>34.4</v>
      </c>
      <c r="D4" s="39">
        <v>4</v>
      </c>
      <c r="E4" s="39" t="e">
        <v>#N/A</v>
      </c>
    </row>
    <row r="5" spans="1:5">
      <c r="A5" s="38">
        <v>287</v>
      </c>
      <c r="B5" s="39">
        <v>29.65</v>
      </c>
      <c r="C5" s="39">
        <v>34.4</v>
      </c>
      <c r="D5" s="39">
        <v>4</v>
      </c>
      <c r="E5" s="39" t="e">
        <v>#N/A</v>
      </c>
    </row>
    <row r="6" spans="1:5">
      <c r="A6" s="38">
        <v>318</v>
      </c>
      <c r="B6" s="39">
        <v>31.25</v>
      </c>
      <c r="C6" s="39">
        <v>16</v>
      </c>
      <c r="D6" s="39">
        <v>4</v>
      </c>
      <c r="E6" s="39" t="e">
        <v>#N/A</v>
      </c>
    </row>
    <row r="7" spans="1:5">
      <c r="A7" s="38">
        <v>319</v>
      </c>
      <c r="B7" s="39">
        <v>28.25</v>
      </c>
      <c r="C7" s="39">
        <v>16</v>
      </c>
      <c r="D7" s="39">
        <v>4</v>
      </c>
      <c r="E7" s="39" t="e">
        <v>#N/A</v>
      </c>
    </row>
    <row r="8" spans="1:5">
      <c r="A8" s="38">
        <v>320</v>
      </c>
      <c r="B8" s="39">
        <v>19.55</v>
      </c>
      <c r="C8" s="39">
        <v>16</v>
      </c>
      <c r="D8" s="39">
        <v>4</v>
      </c>
      <c r="E8" s="39" t="e">
        <v>#N/A</v>
      </c>
    </row>
    <row r="9" spans="1:5">
      <c r="A9" s="38">
        <v>321</v>
      </c>
      <c r="B9" s="39">
        <v>22.55</v>
      </c>
      <c r="C9" s="39">
        <v>16</v>
      </c>
      <c r="D9" s="39">
        <v>4</v>
      </c>
      <c r="E9" s="39" t="e">
        <v>#N/A</v>
      </c>
    </row>
    <row r="10" spans="1:5">
      <c r="A10" s="38">
        <v>322</v>
      </c>
      <c r="B10" s="39">
        <v>31.25</v>
      </c>
      <c r="C10" s="39">
        <v>34.4</v>
      </c>
      <c r="D10" s="39">
        <v>4</v>
      </c>
      <c r="E10" s="39" t="e">
        <v>#N/A</v>
      </c>
    </row>
    <row r="11" spans="1:5">
      <c r="A11" s="38">
        <v>323</v>
      </c>
      <c r="B11" s="39">
        <v>28.25</v>
      </c>
      <c r="C11" s="39">
        <v>34.4</v>
      </c>
      <c r="D11" s="39">
        <v>4</v>
      </c>
      <c r="E11" s="39" t="e">
        <v>#N/A</v>
      </c>
    </row>
    <row r="12" spans="1:5">
      <c r="A12" s="38">
        <v>324</v>
      </c>
      <c r="B12" s="39">
        <v>19.55</v>
      </c>
      <c r="C12" s="39">
        <v>34.4</v>
      </c>
      <c r="D12" s="39">
        <v>4</v>
      </c>
      <c r="E12" s="39" t="e">
        <v>#N/A</v>
      </c>
    </row>
    <row r="13" spans="1:5">
      <c r="A13" s="38">
        <v>325</v>
      </c>
      <c r="B13" s="39">
        <v>22.55</v>
      </c>
      <c r="C13" s="39">
        <v>34.4</v>
      </c>
      <c r="D13" s="39">
        <v>4</v>
      </c>
      <c r="E13" s="39" t="e">
        <v>#N/A</v>
      </c>
    </row>
    <row r="14" spans="1:5">
      <c r="A14" s="38">
        <v>333</v>
      </c>
      <c r="B14" s="39">
        <v>21.15</v>
      </c>
      <c r="C14" s="39">
        <v>17.45</v>
      </c>
      <c r="D14" s="39">
        <v>4</v>
      </c>
      <c r="E14" s="39" t="e">
        <v>#N/A</v>
      </c>
    </row>
    <row r="15" spans="1:5">
      <c r="A15" s="38">
        <v>347</v>
      </c>
      <c r="B15" s="39">
        <v>36.5</v>
      </c>
      <c r="C15" s="39">
        <v>29.2</v>
      </c>
      <c r="D15" s="39">
        <v>4</v>
      </c>
      <c r="E15" s="39" t="e">
        <v>#N/A</v>
      </c>
    </row>
    <row r="16" spans="1:5">
      <c r="A16" s="38">
        <v>348</v>
      </c>
      <c r="B16" s="39">
        <v>36.5</v>
      </c>
      <c r="C16" s="39">
        <v>33.950000000000003</v>
      </c>
      <c r="D16" s="39">
        <v>4</v>
      </c>
      <c r="E16" s="39" t="e">
        <v>#N/A</v>
      </c>
    </row>
    <row r="17" spans="1:5">
      <c r="A17" s="38">
        <v>349</v>
      </c>
      <c r="B17" s="39">
        <v>33.200000000000003</v>
      </c>
      <c r="C17" s="39">
        <v>33.950000000000003</v>
      </c>
      <c r="D17" s="39">
        <v>4</v>
      </c>
      <c r="E17" s="39" t="e">
        <v>#N/A</v>
      </c>
    </row>
    <row r="18" spans="1:5">
      <c r="A18" s="38">
        <v>350</v>
      </c>
      <c r="B18" s="39">
        <v>33.200000000000003</v>
      </c>
      <c r="C18" s="39">
        <v>33.35</v>
      </c>
      <c r="D18" s="39">
        <v>4</v>
      </c>
      <c r="E18" s="39" t="e">
        <v>#N/A</v>
      </c>
    </row>
    <row r="19" spans="1:5">
      <c r="A19" s="38">
        <v>351</v>
      </c>
      <c r="B19" s="39">
        <v>29.65</v>
      </c>
      <c r="C19" s="39">
        <v>33.35</v>
      </c>
      <c r="D19" s="39">
        <v>4</v>
      </c>
      <c r="E19" s="39" t="e">
        <v>#N/A</v>
      </c>
    </row>
    <row r="20" spans="1:5">
      <c r="A20" s="38">
        <v>352</v>
      </c>
      <c r="B20" s="39">
        <v>29.65</v>
      </c>
      <c r="C20" s="39">
        <v>33.950000000000003</v>
      </c>
      <c r="D20" s="39">
        <v>4</v>
      </c>
      <c r="E20" s="39" t="e">
        <v>#N/A</v>
      </c>
    </row>
    <row r="21" spans="1:5">
      <c r="A21" s="38">
        <v>353</v>
      </c>
      <c r="B21" s="39">
        <v>27.34</v>
      </c>
      <c r="C21" s="39">
        <v>33.950000000000003</v>
      </c>
      <c r="D21" s="39">
        <v>4</v>
      </c>
      <c r="E21" s="39" t="e">
        <v>#N/A</v>
      </c>
    </row>
    <row r="22" spans="1:5">
      <c r="A22" s="38">
        <v>354</v>
      </c>
      <c r="B22" s="39">
        <v>26.3</v>
      </c>
      <c r="C22" s="39">
        <v>33.35</v>
      </c>
      <c r="D22" s="39">
        <v>4</v>
      </c>
      <c r="E22" s="39" t="e">
        <v>#N/A</v>
      </c>
    </row>
    <row r="23" spans="1:5">
      <c r="A23" s="38">
        <v>355</v>
      </c>
      <c r="B23" s="39">
        <v>21.15</v>
      </c>
      <c r="C23" s="39">
        <v>33.35</v>
      </c>
      <c r="D23" s="39">
        <v>4</v>
      </c>
      <c r="E23" s="39" t="e">
        <v>#N/A</v>
      </c>
    </row>
    <row r="24" spans="1:5">
      <c r="A24" s="38">
        <v>356</v>
      </c>
      <c r="B24" s="39">
        <v>21.15</v>
      </c>
      <c r="C24" s="39">
        <v>33.950000000000003</v>
      </c>
      <c r="D24" s="39">
        <v>4</v>
      </c>
      <c r="E24" s="39" t="e">
        <v>#N/A</v>
      </c>
    </row>
    <row r="25" spans="1:5">
      <c r="A25" s="38">
        <v>357</v>
      </c>
      <c r="B25" s="39">
        <v>13.9</v>
      </c>
      <c r="C25" s="39">
        <v>33.950000000000003</v>
      </c>
      <c r="D25" s="39">
        <v>4</v>
      </c>
      <c r="E25" s="39" t="e">
        <v>#N/A</v>
      </c>
    </row>
    <row r="26" spans="1:5">
      <c r="A26" s="38">
        <v>358</v>
      </c>
      <c r="B26" s="39">
        <v>13.9</v>
      </c>
      <c r="C26" s="39">
        <v>32.75</v>
      </c>
      <c r="D26" s="39">
        <v>4</v>
      </c>
      <c r="E26" s="39" t="e">
        <v>#N/A</v>
      </c>
    </row>
    <row r="27" spans="1:5">
      <c r="A27" s="38">
        <v>359</v>
      </c>
      <c r="B27" s="39">
        <v>13.9</v>
      </c>
      <c r="C27" s="39">
        <v>29.2</v>
      </c>
      <c r="D27" s="39">
        <v>4</v>
      </c>
      <c r="E27" s="39" t="e">
        <v>#N/A</v>
      </c>
    </row>
    <row r="28" spans="1:5">
      <c r="A28" s="38">
        <v>360</v>
      </c>
      <c r="B28" s="39">
        <v>13.9</v>
      </c>
      <c r="C28" s="39">
        <v>24.48</v>
      </c>
      <c r="D28" s="39">
        <v>4</v>
      </c>
      <c r="E28" s="39" t="e">
        <v>#N/A</v>
      </c>
    </row>
    <row r="29" spans="1:5">
      <c r="A29" s="38">
        <v>361</v>
      </c>
      <c r="B29" s="39">
        <v>14.5</v>
      </c>
      <c r="C29" s="39">
        <v>23.61</v>
      </c>
      <c r="D29" s="39">
        <v>4</v>
      </c>
      <c r="E29" s="39" t="e">
        <v>#N/A</v>
      </c>
    </row>
    <row r="30" spans="1:5">
      <c r="A30" s="38">
        <v>362</v>
      </c>
      <c r="B30" s="39">
        <v>14.5</v>
      </c>
      <c r="C30" s="39">
        <v>21.2</v>
      </c>
      <c r="D30" s="39">
        <v>4</v>
      </c>
      <c r="E30" s="39" t="e">
        <v>#N/A</v>
      </c>
    </row>
    <row r="31" spans="1:5">
      <c r="A31" s="38">
        <v>363</v>
      </c>
      <c r="B31" s="39">
        <v>17.2</v>
      </c>
      <c r="C31" s="39">
        <v>17.45</v>
      </c>
      <c r="D31" s="39">
        <v>4</v>
      </c>
      <c r="E31" s="39" t="e">
        <v>#N/A</v>
      </c>
    </row>
    <row r="32" spans="1:5">
      <c r="A32" s="38">
        <v>365</v>
      </c>
      <c r="B32" s="39">
        <v>17.2</v>
      </c>
      <c r="C32" s="39">
        <v>16.850000000000001</v>
      </c>
      <c r="D32" s="39">
        <v>4</v>
      </c>
      <c r="E32" s="39" t="e">
        <v>#N/A</v>
      </c>
    </row>
    <row r="33" spans="1:5">
      <c r="A33" s="38">
        <v>366</v>
      </c>
      <c r="B33" s="39">
        <v>14.5</v>
      </c>
      <c r="C33" s="39">
        <v>16.850000000000001</v>
      </c>
      <c r="D33" s="39">
        <v>4</v>
      </c>
      <c r="E33" s="39" t="e">
        <v>#N/A</v>
      </c>
    </row>
    <row r="34" spans="1:5">
      <c r="A34" s="38">
        <v>367</v>
      </c>
      <c r="B34" s="39">
        <v>14.5</v>
      </c>
      <c r="C34" s="39">
        <v>18.05</v>
      </c>
      <c r="D34" s="39">
        <v>4</v>
      </c>
      <c r="E34" s="39" t="e">
        <v>#N/A</v>
      </c>
    </row>
    <row r="35" spans="1:5">
      <c r="A35" s="38">
        <v>368</v>
      </c>
      <c r="B35" s="39">
        <v>21.15</v>
      </c>
      <c r="C35" s="39">
        <v>18</v>
      </c>
      <c r="D35" s="39">
        <v>4</v>
      </c>
      <c r="E35" s="39" t="e">
        <v>#N/A</v>
      </c>
    </row>
    <row r="36" spans="1:5">
      <c r="A36" s="38">
        <v>369</v>
      </c>
      <c r="B36" s="39">
        <v>29.65</v>
      </c>
      <c r="C36" s="39">
        <v>18</v>
      </c>
      <c r="D36" s="39">
        <v>4</v>
      </c>
      <c r="E36" s="39" t="e">
        <v>#N/A</v>
      </c>
    </row>
    <row r="37" spans="1:5">
      <c r="A37" s="38">
        <v>370</v>
      </c>
      <c r="B37" s="39">
        <v>36.86</v>
      </c>
      <c r="C37" s="39">
        <v>19.2</v>
      </c>
      <c r="D37" s="39">
        <v>4</v>
      </c>
      <c r="E37" s="39" t="e">
        <v>#N/A</v>
      </c>
    </row>
    <row r="38" spans="1:5">
      <c r="A38" s="38">
        <v>371</v>
      </c>
      <c r="B38" s="39">
        <v>36.86</v>
      </c>
      <c r="C38" s="39">
        <v>16.8</v>
      </c>
      <c r="D38" s="39">
        <v>4</v>
      </c>
      <c r="E38" s="39" t="e">
        <v>#N/A</v>
      </c>
    </row>
    <row r="39" spans="1:5">
      <c r="A39" s="38">
        <v>372</v>
      </c>
      <c r="B39" s="39">
        <v>34.299999999999997</v>
      </c>
      <c r="C39" s="39">
        <v>16.8</v>
      </c>
      <c r="D39" s="39">
        <v>4</v>
      </c>
      <c r="E39" s="39" t="e">
        <v>#N/A</v>
      </c>
    </row>
    <row r="40" spans="1:5">
      <c r="A40" s="38">
        <v>373</v>
      </c>
      <c r="B40" s="39">
        <v>34.299999999999997</v>
      </c>
      <c r="C40" s="39">
        <v>17.399999999999999</v>
      </c>
      <c r="D40" s="39">
        <v>4</v>
      </c>
      <c r="E40" s="39" t="e">
        <v>#N/A</v>
      </c>
    </row>
    <row r="41" spans="1:5">
      <c r="A41" s="38">
        <v>374</v>
      </c>
      <c r="B41" s="39">
        <v>30.7</v>
      </c>
      <c r="C41" s="39">
        <v>17.399999999999999</v>
      </c>
      <c r="D41" s="39">
        <v>4</v>
      </c>
      <c r="E41" s="39" t="e">
        <v>#N/A</v>
      </c>
    </row>
    <row r="42" spans="1:5">
      <c r="A42" s="38">
        <v>377</v>
      </c>
      <c r="B42" s="39">
        <v>21.15</v>
      </c>
      <c r="C42" s="39">
        <v>25.2</v>
      </c>
      <c r="D42" s="39">
        <v>22.6</v>
      </c>
      <c r="E42" s="39" t="e">
        <v>#N/A</v>
      </c>
    </row>
    <row r="43" spans="1:5">
      <c r="A43" s="38">
        <v>378</v>
      </c>
      <c r="B43" s="39">
        <v>0</v>
      </c>
      <c r="C43" s="39">
        <v>0</v>
      </c>
      <c r="D43" s="39">
        <v>4</v>
      </c>
      <c r="E43" s="39" t="e">
        <v>#N/A</v>
      </c>
    </row>
    <row r="44" spans="1:5">
      <c r="A44" s="38">
        <v>379</v>
      </c>
      <c r="B44" s="39">
        <v>12.35</v>
      </c>
      <c r="C44" s="39">
        <v>1.06581410364015E-14</v>
      </c>
      <c r="D44" s="39">
        <v>4</v>
      </c>
      <c r="E44" s="39" t="e">
        <v>#N/A</v>
      </c>
    </row>
    <row r="45" spans="1:5">
      <c r="A45" s="38">
        <v>380</v>
      </c>
      <c r="B45" s="39">
        <v>21.15</v>
      </c>
      <c r="C45" s="39">
        <v>1.4210854715202001E-14</v>
      </c>
      <c r="D45" s="39">
        <v>4</v>
      </c>
      <c r="E45" s="39" t="e">
        <v>#N/A</v>
      </c>
    </row>
    <row r="46" spans="1:5">
      <c r="A46" s="38">
        <v>381</v>
      </c>
      <c r="B46" s="39">
        <v>29.65</v>
      </c>
      <c r="C46" s="39">
        <v>1.06581410364015E-14</v>
      </c>
      <c r="D46" s="39">
        <v>4</v>
      </c>
      <c r="E46" s="39" t="e">
        <v>#N/A</v>
      </c>
    </row>
    <row r="47" spans="1:5">
      <c r="A47" s="38">
        <v>382</v>
      </c>
      <c r="B47" s="39">
        <v>38.450000000000003</v>
      </c>
      <c r="C47" s="39">
        <v>1.06581410364015E-14</v>
      </c>
      <c r="D47" s="39">
        <v>4</v>
      </c>
      <c r="E47" s="39" t="e">
        <v>#N/A</v>
      </c>
    </row>
    <row r="48" spans="1:5">
      <c r="A48" s="38">
        <v>383</v>
      </c>
      <c r="B48" s="39">
        <v>50.8</v>
      </c>
      <c r="C48" s="39">
        <v>1.7763568394002501E-14</v>
      </c>
      <c r="D48" s="39">
        <v>4</v>
      </c>
      <c r="E48" s="39" t="e">
        <v>#N/A</v>
      </c>
    </row>
    <row r="49" spans="1:5">
      <c r="A49" s="38">
        <v>384</v>
      </c>
      <c r="B49" s="39">
        <v>50.8</v>
      </c>
      <c r="C49" s="39">
        <v>13</v>
      </c>
      <c r="D49" s="39">
        <v>4</v>
      </c>
      <c r="E49" s="39" t="e">
        <v>#N/A</v>
      </c>
    </row>
    <row r="50" spans="1:5">
      <c r="A50" s="38">
        <v>385</v>
      </c>
      <c r="B50" s="39">
        <v>50.8</v>
      </c>
      <c r="C50" s="39">
        <v>21.2</v>
      </c>
      <c r="D50" s="39">
        <v>4</v>
      </c>
      <c r="E50" s="39" t="e">
        <v>#N/A</v>
      </c>
    </row>
    <row r="51" spans="1:5">
      <c r="A51" s="38">
        <v>386</v>
      </c>
      <c r="B51" s="39">
        <v>50.8</v>
      </c>
      <c r="C51" s="39">
        <v>29.2</v>
      </c>
      <c r="D51" s="39">
        <v>4</v>
      </c>
      <c r="E51" s="39" t="e">
        <v>#N/A</v>
      </c>
    </row>
    <row r="52" spans="1:5">
      <c r="A52" s="38">
        <v>387</v>
      </c>
      <c r="B52" s="39">
        <v>50.8</v>
      </c>
      <c r="C52" s="39">
        <v>37.4</v>
      </c>
      <c r="D52" s="39">
        <v>4</v>
      </c>
      <c r="E52" s="39" t="e">
        <v>#N/A</v>
      </c>
    </row>
    <row r="53" spans="1:5">
      <c r="A53" s="38">
        <v>388</v>
      </c>
      <c r="B53" s="39">
        <v>50.8</v>
      </c>
      <c r="C53" s="39">
        <v>50.4</v>
      </c>
      <c r="D53" s="39">
        <v>4</v>
      </c>
      <c r="E53" s="39" t="e">
        <v>#N/A</v>
      </c>
    </row>
    <row r="54" spans="1:5">
      <c r="A54" s="38">
        <v>389</v>
      </c>
      <c r="B54" s="39">
        <v>-3.5527136788005001E-15</v>
      </c>
      <c r="C54" s="39">
        <v>50.4</v>
      </c>
      <c r="D54" s="39">
        <v>4</v>
      </c>
      <c r="E54" s="39" t="e">
        <v>#N/A</v>
      </c>
    </row>
    <row r="55" spans="1:5">
      <c r="A55" s="38">
        <v>390</v>
      </c>
      <c r="B55" s="39">
        <v>12.35</v>
      </c>
      <c r="C55" s="39">
        <v>50.4</v>
      </c>
      <c r="D55" s="39">
        <v>4</v>
      </c>
      <c r="E55" s="39" t="e">
        <v>#N/A</v>
      </c>
    </row>
    <row r="56" spans="1:5">
      <c r="A56" s="38">
        <v>391</v>
      </c>
      <c r="B56" s="39">
        <v>21.15</v>
      </c>
      <c r="C56" s="39">
        <v>50.4</v>
      </c>
      <c r="D56" s="39">
        <v>4</v>
      </c>
      <c r="E56" s="39" t="e">
        <v>#N/A</v>
      </c>
    </row>
    <row r="57" spans="1:5">
      <c r="A57" s="38">
        <v>392</v>
      </c>
      <c r="B57" s="39">
        <v>29.65</v>
      </c>
      <c r="C57" s="39">
        <v>50.4</v>
      </c>
      <c r="D57" s="39">
        <v>4</v>
      </c>
      <c r="E57" s="39" t="e">
        <v>#N/A</v>
      </c>
    </row>
    <row r="58" spans="1:5">
      <c r="A58" s="38">
        <v>393</v>
      </c>
      <c r="B58" s="39">
        <v>38.450000000000003</v>
      </c>
      <c r="C58" s="39">
        <v>50.4</v>
      </c>
      <c r="D58" s="39">
        <v>4</v>
      </c>
      <c r="E58" s="39" t="e">
        <v>#N/A</v>
      </c>
    </row>
    <row r="59" spans="1:5">
      <c r="A59" s="38">
        <v>394</v>
      </c>
      <c r="B59" s="39">
        <v>0</v>
      </c>
      <c r="C59" s="39">
        <v>13</v>
      </c>
      <c r="D59" s="39">
        <v>4</v>
      </c>
      <c r="E59" s="39" t="e">
        <v>#N/A</v>
      </c>
    </row>
    <row r="60" spans="1:5">
      <c r="A60" s="38">
        <v>395</v>
      </c>
      <c r="B60" s="39">
        <v>-3.5527136788005001E-15</v>
      </c>
      <c r="C60" s="39">
        <v>21.2</v>
      </c>
      <c r="D60" s="39">
        <v>4</v>
      </c>
      <c r="E60" s="39" t="e">
        <v>#N/A</v>
      </c>
    </row>
    <row r="61" spans="1:5">
      <c r="A61" s="38">
        <v>396</v>
      </c>
      <c r="B61" s="39">
        <v>0</v>
      </c>
      <c r="C61" s="39">
        <v>29.2</v>
      </c>
      <c r="D61" s="39">
        <v>4</v>
      </c>
      <c r="E61" s="39" t="e">
        <v>#N/A</v>
      </c>
    </row>
    <row r="62" spans="1:5">
      <c r="A62" s="38">
        <v>397</v>
      </c>
      <c r="B62" s="39">
        <v>-7.1054273576010003E-15</v>
      </c>
      <c r="C62" s="39">
        <v>37.4</v>
      </c>
      <c r="D62" s="39">
        <v>4</v>
      </c>
      <c r="E62" s="39" t="e">
        <v>#N/A</v>
      </c>
    </row>
    <row r="63" spans="1:5">
      <c r="A63" s="38">
        <v>398</v>
      </c>
      <c r="B63" s="39">
        <v>41.7</v>
      </c>
      <c r="C63" s="39">
        <v>1.06581410364015E-14</v>
      </c>
      <c r="D63" s="39">
        <v>4</v>
      </c>
      <c r="E63" s="39" t="e">
        <v>#N/A</v>
      </c>
    </row>
    <row r="64" spans="1:5">
      <c r="A64" s="38">
        <v>399</v>
      </c>
      <c r="B64" s="39">
        <v>41.7</v>
      </c>
      <c r="C64" s="39">
        <v>13</v>
      </c>
      <c r="D64" s="39">
        <v>4</v>
      </c>
      <c r="E64" s="39" t="e">
        <v>#N/A</v>
      </c>
    </row>
    <row r="65" spans="1:5">
      <c r="A65" s="38">
        <v>400</v>
      </c>
      <c r="B65" s="39">
        <v>41.7</v>
      </c>
      <c r="C65" s="39">
        <v>16</v>
      </c>
      <c r="D65" s="39">
        <v>4</v>
      </c>
      <c r="E65" s="39" t="e">
        <v>#N/A</v>
      </c>
    </row>
    <row r="66" spans="1:5">
      <c r="A66" s="38">
        <v>401</v>
      </c>
      <c r="B66" s="39">
        <v>50.8</v>
      </c>
      <c r="C66" s="39">
        <v>16</v>
      </c>
      <c r="D66" s="39">
        <v>4</v>
      </c>
      <c r="E66" s="39" t="e">
        <v>#N/A</v>
      </c>
    </row>
    <row r="67" spans="1:5">
      <c r="A67" s="38">
        <v>402</v>
      </c>
      <c r="B67" s="39">
        <v>40.4</v>
      </c>
      <c r="C67" s="39">
        <v>22.9</v>
      </c>
      <c r="D67" s="39">
        <v>4</v>
      </c>
      <c r="E67" s="39" t="e">
        <v>#N/A</v>
      </c>
    </row>
    <row r="68" spans="1:5">
      <c r="A68" s="38">
        <v>403</v>
      </c>
      <c r="B68" s="39">
        <v>50.8</v>
      </c>
      <c r="C68" s="39">
        <v>22.9</v>
      </c>
      <c r="D68" s="39">
        <v>4</v>
      </c>
      <c r="E68" s="39" t="e">
        <v>#N/A</v>
      </c>
    </row>
    <row r="69" spans="1:5">
      <c r="A69" s="38">
        <v>404</v>
      </c>
      <c r="B69" s="39">
        <v>41.7</v>
      </c>
      <c r="C69" s="39">
        <v>22.9</v>
      </c>
      <c r="D69" s="39">
        <v>4</v>
      </c>
      <c r="E69" s="39" t="e">
        <v>#N/A</v>
      </c>
    </row>
    <row r="70" spans="1:5">
      <c r="A70" s="38">
        <v>405</v>
      </c>
      <c r="B70" s="39">
        <v>41.7</v>
      </c>
      <c r="C70" s="39">
        <v>27.5</v>
      </c>
      <c r="D70" s="39">
        <v>4</v>
      </c>
      <c r="E70" s="39" t="e">
        <v>#N/A</v>
      </c>
    </row>
    <row r="71" spans="1:5">
      <c r="A71" s="38">
        <v>406</v>
      </c>
      <c r="B71" s="39">
        <v>41.7</v>
      </c>
      <c r="C71" s="39">
        <v>34.4</v>
      </c>
      <c r="D71" s="39">
        <v>4</v>
      </c>
      <c r="E71" s="39" t="e">
        <v>#N/A</v>
      </c>
    </row>
    <row r="72" spans="1:5">
      <c r="A72" s="38">
        <v>407</v>
      </c>
      <c r="B72" s="39">
        <v>41.7</v>
      </c>
      <c r="C72" s="39">
        <v>37.4</v>
      </c>
      <c r="D72" s="39">
        <v>4</v>
      </c>
      <c r="E72" s="39" t="e">
        <v>#N/A</v>
      </c>
    </row>
    <row r="73" spans="1:5">
      <c r="A73" s="38">
        <v>408</v>
      </c>
      <c r="B73" s="39">
        <v>41.7</v>
      </c>
      <c r="C73" s="39">
        <v>50.4</v>
      </c>
      <c r="D73" s="39">
        <v>4</v>
      </c>
      <c r="E73" s="39" t="e">
        <v>#N/A</v>
      </c>
    </row>
    <row r="74" spans="1:5">
      <c r="A74" s="38">
        <v>409</v>
      </c>
      <c r="B74" s="39">
        <v>50.8</v>
      </c>
      <c r="C74" s="39">
        <v>34.4</v>
      </c>
      <c r="D74" s="39">
        <v>4</v>
      </c>
      <c r="E74" s="39" t="e">
        <v>#N/A</v>
      </c>
    </row>
    <row r="75" spans="1:5">
      <c r="A75" s="38">
        <v>410</v>
      </c>
      <c r="B75" s="39">
        <v>40.4</v>
      </c>
      <c r="C75" s="39">
        <v>27.5</v>
      </c>
      <c r="D75" s="39">
        <v>4</v>
      </c>
      <c r="E75" s="39" t="e">
        <v>#N/A</v>
      </c>
    </row>
    <row r="76" spans="1:5">
      <c r="A76" s="38">
        <v>411</v>
      </c>
      <c r="B76" s="39">
        <v>50.8</v>
      </c>
      <c r="C76" s="39">
        <v>27.5</v>
      </c>
      <c r="D76" s="39">
        <v>4</v>
      </c>
      <c r="E76" s="39" t="e">
        <v>#N/A</v>
      </c>
    </row>
    <row r="77" spans="1:5">
      <c r="A77" s="38">
        <v>412</v>
      </c>
      <c r="B77" s="39">
        <v>43.8</v>
      </c>
      <c r="C77" s="39">
        <v>22.9</v>
      </c>
      <c r="D77" s="39">
        <v>4</v>
      </c>
      <c r="E77" s="39" t="e">
        <v>#N/A</v>
      </c>
    </row>
    <row r="78" spans="1:5">
      <c r="A78" s="38">
        <v>413</v>
      </c>
      <c r="B78" s="39">
        <v>43.8</v>
      </c>
      <c r="C78" s="39">
        <v>27.5</v>
      </c>
      <c r="D78" s="39">
        <v>4</v>
      </c>
      <c r="E78" s="39" t="e">
        <v>#N/A</v>
      </c>
    </row>
    <row r="79" spans="1:5">
      <c r="A79" s="38">
        <v>414</v>
      </c>
      <c r="B79" s="39">
        <v>29.65</v>
      </c>
      <c r="C79" s="39">
        <v>43.9</v>
      </c>
      <c r="D79" s="39">
        <v>4</v>
      </c>
      <c r="E79" s="39" t="e">
        <v>#N/A</v>
      </c>
    </row>
    <row r="80" spans="1:5">
      <c r="A80" s="38">
        <v>415</v>
      </c>
      <c r="B80" s="39">
        <v>38.450000000000003</v>
      </c>
      <c r="C80" s="39">
        <v>43.9</v>
      </c>
      <c r="D80" s="39">
        <v>4</v>
      </c>
      <c r="E80" s="39" t="e">
        <v>#N/A</v>
      </c>
    </row>
    <row r="81" spans="1:5">
      <c r="A81" s="38">
        <v>416</v>
      </c>
      <c r="B81" s="39">
        <v>21.15</v>
      </c>
      <c r="C81" s="39">
        <v>43.9</v>
      </c>
      <c r="D81" s="39">
        <v>4</v>
      </c>
      <c r="E81" s="39" t="e">
        <v>#N/A</v>
      </c>
    </row>
    <row r="82" spans="1:5">
      <c r="A82" s="38">
        <v>417</v>
      </c>
      <c r="B82" s="39">
        <v>12.35</v>
      </c>
      <c r="C82" s="39">
        <v>43.9</v>
      </c>
      <c r="D82" s="39">
        <v>4</v>
      </c>
      <c r="E82" s="39" t="e">
        <v>#N/A</v>
      </c>
    </row>
    <row r="83" spans="1:5">
      <c r="A83" s="38">
        <v>418</v>
      </c>
      <c r="B83" s="39">
        <v>41.7</v>
      </c>
      <c r="C83" s="39">
        <v>6.5000000000000098</v>
      </c>
      <c r="D83" s="39">
        <v>4</v>
      </c>
      <c r="E83" s="39" t="e">
        <v>#N/A</v>
      </c>
    </row>
    <row r="84" spans="1:5">
      <c r="A84" s="38">
        <v>419</v>
      </c>
      <c r="B84" s="39">
        <v>50.8</v>
      </c>
      <c r="C84" s="39">
        <v>6.5000000000000098</v>
      </c>
      <c r="D84" s="39">
        <v>4</v>
      </c>
      <c r="E84" s="39" t="e">
        <v>#N/A</v>
      </c>
    </row>
    <row r="85" spans="1:5">
      <c r="A85" s="38">
        <v>420</v>
      </c>
      <c r="B85" s="39">
        <v>29.65</v>
      </c>
      <c r="C85" s="39">
        <v>6.5000000000000098</v>
      </c>
      <c r="D85" s="39">
        <v>4</v>
      </c>
      <c r="E85" s="39" t="e">
        <v>#N/A</v>
      </c>
    </row>
    <row r="86" spans="1:5">
      <c r="A86" s="38">
        <v>421</v>
      </c>
      <c r="B86" s="39">
        <v>38.450000000000003</v>
      </c>
      <c r="C86" s="39">
        <v>6.5000000000000098</v>
      </c>
      <c r="D86" s="39">
        <v>4</v>
      </c>
      <c r="E86" s="39" t="e">
        <v>#N/A</v>
      </c>
    </row>
    <row r="87" spans="1:5">
      <c r="A87" s="38">
        <v>422</v>
      </c>
      <c r="B87" s="39">
        <v>21.15</v>
      </c>
      <c r="C87" s="39">
        <v>6.5000000000000098</v>
      </c>
      <c r="D87" s="39">
        <v>4</v>
      </c>
      <c r="E87" s="39" t="e">
        <v>#N/A</v>
      </c>
    </row>
    <row r="88" spans="1:5">
      <c r="A88" s="38">
        <v>423</v>
      </c>
      <c r="B88" s="39">
        <v>12.35</v>
      </c>
      <c r="C88" s="39">
        <v>6.5000000000000098</v>
      </c>
      <c r="D88" s="39">
        <v>4</v>
      </c>
      <c r="E88" s="39" t="e">
        <v>#N/A</v>
      </c>
    </row>
    <row r="89" spans="1:5">
      <c r="A89" s="38">
        <v>424</v>
      </c>
      <c r="B89" s="39">
        <v>9.1</v>
      </c>
      <c r="C89" s="39">
        <v>1.06581410364015E-14</v>
      </c>
      <c r="D89" s="39">
        <v>4</v>
      </c>
      <c r="E89" s="39" t="e">
        <v>#N/A</v>
      </c>
    </row>
    <row r="90" spans="1:5">
      <c r="A90" s="38">
        <v>425</v>
      </c>
      <c r="B90" s="39">
        <v>9.1</v>
      </c>
      <c r="C90" s="39">
        <v>13</v>
      </c>
      <c r="D90" s="39">
        <v>4</v>
      </c>
      <c r="E90" s="39" t="e">
        <v>#N/A</v>
      </c>
    </row>
    <row r="91" spans="1:5">
      <c r="A91" s="38">
        <v>426</v>
      </c>
      <c r="B91" s="39">
        <v>-7.1054273576010003E-15</v>
      </c>
      <c r="C91" s="39">
        <v>6.5000000000000098</v>
      </c>
      <c r="D91" s="39">
        <v>4</v>
      </c>
      <c r="E91" s="39" t="e">
        <v>#N/A</v>
      </c>
    </row>
    <row r="92" spans="1:5">
      <c r="A92" s="38">
        <v>427</v>
      </c>
      <c r="B92" s="39">
        <v>9.1</v>
      </c>
      <c r="C92" s="39">
        <v>6.5000000000000098</v>
      </c>
      <c r="D92" s="39">
        <v>4</v>
      </c>
      <c r="E92" s="39" t="e">
        <v>#N/A</v>
      </c>
    </row>
    <row r="93" spans="1:5">
      <c r="A93" s="38">
        <v>428</v>
      </c>
      <c r="B93" s="39">
        <v>-7.1054273576010003E-15</v>
      </c>
      <c r="C93" s="39">
        <v>16</v>
      </c>
      <c r="D93" s="39">
        <v>4</v>
      </c>
      <c r="E93" s="39" t="e">
        <v>#N/A</v>
      </c>
    </row>
    <row r="94" spans="1:5">
      <c r="A94" s="38">
        <v>429</v>
      </c>
      <c r="B94" s="39">
        <v>9.1</v>
      </c>
      <c r="C94" s="39">
        <v>16</v>
      </c>
      <c r="D94" s="39">
        <v>4</v>
      </c>
      <c r="E94" s="39" t="e">
        <v>#N/A</v>
      </c>
    </row>
    <row r="95" spans="1:5">
      <c r="A95" s="38">
        <v>430</v>
      </c>
      <c r="B95" s="39">
        <v>-3.5527136788005001E-15</v>
      </c>
      <c r="C95" s="39">
        <v>22.9</v>
      </c>
      <c r="D95" s="39">
        <v>4</v>
      </c>
      <c r="E95" s="39" t="e">
        <v>#N/A</v>
      </c>
    </row>
    <row r="96" spans="1:5">
      <c r="A96" s="38">
        <v>431</v>
      </c>
      <c r="B96" s="39">
        <v>10.4</v>
      </c>
      <c r="C96" s="39">
        <v>22.9</v>
      </c>
      <c r="D96" s="39">
        <v>4</v>
      </c>
      <c r="E96" s="39" t="e">
        <v>#N/A</v>
      </c>
    </row>
    <row r="97" spans="1:5">
      <c r="A97" s="38">
        <v>432</v>
      </c>
      <c r="B97" s="39">
        <v>9.1</v>
      </c>
      <c r="C97" s="39">
        <v>22.9</v>
      </c>
      <c r="D97" s="39">
        <v>4</v>
      </c>
      <c r="E97" s="39" t="e">
        <v>#N/A</v>
      </c>
    </row>
    <row r="98" spans="1:5">
      <c r="A98" s="38">
        <v>433</v>
      </c>
      <c r="B98" s="39">
        <v>9.1</v>
      </c>
      <c r="C98" s="39">
        <v>27.5</v>
      </c>
      <c r="D98" s="39">
        <v>4</v>
      </c>
      <c r="E98" s="39" t="e">
        <v>#N/A</v>
      </c>
    </row>
    <row r="99" spans="1:5">
      <c r="A99" s="38">
        <v>436</v>
      </c>
      <c r="B99" s="39">
        <v>-7.1054273576010003E-15</v>
      </c>
      <c r="C99" s="39">
        <v>27.5</v>
      </c>
      <c r="D99" s="39">
        <v>4</v>
      </c>
      <c r="E99" s="39" t="e">
        <v>#N/A</v>
      </c>
    </row>
    <row r="100" spans="1:5">
      <c r="A100" s="38">
        <v>437</v>
      </c>
      <c r="B100" s="39">
        <v>10.4</v>
      </c>
      <c r="C100" s="39">
        <v>27.5</v>
      </c>
      <c r="D100" s="39">
        <v>4</v>
      </c>
      <c r="E100" s="39" t="e">
        <v>#N/A</v>
      </c>
    </row>
    <row r="101" spans="1:5">
      <c r="A101" s="38">
        <v>438</v>
      </c>
      <c r="B101" s="39">
        <v>7</v>
      </c>
      <c r="C101" s="39">
        <v>22.9</v>
      </c>
      <c r="D101" s="39">
        <v>4</v>
      </c>
      <c r="E101" s="39" t="e">
        <v>#N/A</v>
      </c>
    </row>
    <row r="102" spans="1:5">
      <c r="A102" s="38">
        <v>439</v>
      </c>
      <c r="B102" s="39">
        <v>7</v>
      </c>
      <c r="C102" s="39">
        <v>27.5</v>
      </c>
      <c r="D102" s="39">
        <v>4</v>
      </c>
      <c r="E102" s="39" t="e">
        <v>#N/A</v>
      </c>
    </row>
    <row r="103" spans="1:5">
      <c r="A103" s="38">
        <v>440</v>
      </c>
      <c r="B103" s="39">
        <v>9.0999999999999908</v>
      </c>
      <c r="C103" s="39">
        <v>37.4</v>
      </c>
      <c r="D103" s="39">
        <v>4</v>
      </c>
      <c r="E103" s="39" t="e">
        <v>#N/A</v>
      </c>
    </row>
    <row r="104" spans="1:5">
      <c r="A104" s="38">
        <v>441</v>
      </c>
      <c r="B104" s="39">
        <v>9.0999999999999908</v>
      </c>
      <c r="C104" s="39">
        <v>50.4</v>
      </c>
      <c r="D104" s="39">
        <v>4</v>
      </c>
      <c r="E104" s="39" t="e">
        <v>#N/A</v>
      </c>
    </row>
    <row r="105" spans="1:5">
      <c r="A105" s="38">
        <v>442</v>
      </c>
      <c r="B105" s="39">
        <v>-3.5527136788005001E-15</v>
      </c>
      <c r="C105" s="39">
        <v>43.9</v>
      </c>
      <c r="D105" s="39">
        <v>4</v>
      </c>
      <c r="E105" s="39" t="e">
        <v>#N/A</v>
      </c>
    </row>
    <row r="106" spans="1:5">
      <c r="A106" s="38">
        <v>443</v>
      </c>
      <c r="B106" s="39">
        <v>9.1</v>
      </c>
      <c r="C106" s="39">
        <v>43.9</v>
      </c>
      <c r="D106" s="39">
        <v>4</v>
      </c>
      <c r="E106" s="39" t="e">
        <v>#N/A</v>
      </c>
    </row>
    <row r="107" spans="1:5">
      <c r="A107" s="38">
        <v>444</v>
      </c>
      <c r="B107" s="39">
        <v>9.1</v>
      </c>
      <c r="C107" s="39">
        <v>-1.19999999999999</v>
      </c>
      <c r="D107" s="39">
        <v>4</v>
      </c>
      <c r="E107" s="39" t="e">
        <v>#N/A</v>
      </c>
    </row>
    <row r="108" spans="1:5">
      <c r="A108" s="38">
        <v>445</v>
      </c>
      <c r="B108" s="39">
        <v>41.7</v>
      </c>
      <c r="C108" s="39">
        <v>-1.19999999999999</v>
      </c>
      <c r="D108" s="39">
        <v>4</v>
      </c>
      <c r="E108" s="39" t="e">
        <v>#N/A</v>
      </c>
    </row>
    <row r="109" spans="1:5">
      <c r="A109" s="38">
        <v>446</v>
      </c>
      <c r="B109" s="39">
        <v>-1.2</v>
      </c>
      <c r="C109" s="39">
        <v>1.7763568394002501E-14</v>
      </c>
      <c r="D109" s="39">
        <v>4</v>
      </c>
      <c r="E109" s="39" t="e">
        <v>#N/A</v>
      </c>
    </row>
    <row r="110" spans="1:5">
      <c r="A110" s="38">
        <v>447</v>
      </c>
      <c r="B110" s="39">
        <v>-1.2</v>
      </c>
      <c r="C110" s="39">
        <v>22.9</v>
      </c>
      <c r="D110" s="39">
        <v>4</v>
      </c>
      <c r="E110" s="39" t="e">
        <v>#N/A</v>
      </c>
    </row>
    <row r="111" spans="1:5">
      <c r="A111" s="38">
        <v>448</v>
      </c>
      <c r="B111" s="39">
        <v>-1.2</v>
      </c>
      <c r="C111" s="39">
        <v>27.5</v>
      </c>
      <c r="D111" s="39">
        <v>4</v>
      </c>
      <c r="E111" s="39" t="e">
        <v>#N/A</v>
      </c>
    </row>
    <row r="112" spans="1:5">
      <c r="A112" s="38">
        <v>449</v>
      </c>
      <c r="B112" s="39">
        <v>-1.2</v>
      </c>
      <c r="C112" s="39">
        <v>50.4</v>
      </c>
      <c r="D112" s="39">
        <v>4</v>
      </c>
      <c r="E112" s="39" t="e">
        <v>#N/A</v>
      </c>
    </row>
    <row r="113" spans="1:5">
      <c r="A113" s="38">
        <v>450</v>
      </c>
      <c r="B113" s="39">
        <v>52</v>
      </c>
      <c r="C113" s="39">
        <v>1.7763568394002501E-14</v>
      </c>
      <c r="D113" s="39">
        <v>4</v>
      </c>
      <c r="E113" s="39" t="e">
        <v>#N/A</v>
      </c>
    </row>
    <row r="114" spans="1:5">
      <c r="A114" s="38">
        <v>451</v>
      </c>
      <c r="B114" s="39">
        <v>52</v>
      </c>
      <c r="C114" s="39">
        <v>22.9</v>
      </c>
      <c r="D114" s="39">
        <v>4</v>
      </c>
      <c r="E114" s="39" t="e">
        <v>#N/A</v>
      </c>
    </row>
    <row r="115" spans="1:5">
      <c r="A115" s="38">
        <v>452</v>
      </c>
      <c r="B115" s="39">
        <v>52</v>
      </c>
      <c r="C115" s="39">
        <v>27.5</v>
      </c>
      <c r="D115" s="39">
        <v>4</v>
      </c>
      <c r="E115" s="39" t="e">
        <v>#N/A</v>
      </c>
    </row>
    <row r="116" spans="1:5">
      <c r="A116" s="38">
        <v>453</v>
      </c>
      <c r="B116" s="39">
        <v>52</v>
      </c>
      <c r="C116" s="39">
        <v>50.4</v>
      </c>
      <c r="D116" s="39">
        <v>4</v>
      </c>
      <c r="E116" s="39" t="e">
        <v>#N/A</v>
      </c>
    </row>
    <row r="117" spans="1:5">
      <c r="A117" s="38">
        <v>454</v>
      </c>
      <c r="B117" s="39">
        <v>9.1</v>
      </c>
      <c r="C117" s="39">
        <v>51.6</v>
      </c>
      <c r="D117" s="39">
        <v>4</v>
      </c>
      <c r="E117" s="39" t="e">
        <v>#N/A</v>
      </c>
    </row>
    <row r="118" spans="1:5">
      <c r="A118" s="38">
        <v>455</v>
      </c>
      <c r="B118" s="39">
        <v>41.7</v>
      </c>
      <c r="C118" s="39">
        <v>51.6</v>
      </c>
      <c r="D118" s="39">
        <v>4</v>
      </c>
      <c r="E118" s="39" t="e">
        <v>#N/A</v>
      </c>
    </row>
    <row r="119" spans="1:5">
      <c r="A119" s="38">
        <v>456</v>
      </c>
      <c r="B119" s="39">
        <v>50.8</v>
      </c>
      <c r="C119" s="39">
        <v>1.7763568394002501E-14</v>
      </c>
      <c r="D119" s="39">
        <v>7.6</v>
      </c>
      <c r="E119" s="39" t="e">
        <v>#N/A</v>
      </c>
    </row>
    <row r="120" spans="1:5">
      <c r="A120" s="38">
        <v>457</v>
      </c>
      <c r="B120" s="39">
        <v>50.8</v>
      </c>
      <c r="C120" s="39">
        <v>13</v>
      </c>
      <c r="D120" s="39">
        <v>7.6</v>
      </c>
      <c r="E120" s="39" t="e">
        <v>#N/A</v>
      </c>
    </row>
    <row r="121" spans="1:5">
      <c r="A121" s="38">
        <v>458</v>
      </c>
      <c r="B121" s="39">
        <v>38.450000000000003</v>
      </c>
      <c r="C121" s="39">
        <v>1.06581410364015E-14</v>
      </c>
      <c r="D121" s="39">
        <v>7.6</v>
      </c>
      <c r="E121" s="39" t="e">
        <v>#N/A</v>
      </c>
    </row>
    <row r="122" spans="1:5">
      <c r="A122" s="38">
        <v>459</v>
      </c>
      <c r="B122" s="39">
        <v>38.450000000000003</v>
      </c>
      <c r="C122" s="39">
        <v>13</v>
      </c>
      <c r="D122" s="39">
        <v>4</v>
      </c>
      <c r="E122" s="39" t="e">
        <v>#N/A</v>
      </c>
    </row>
    <row r="123" spans="1:5">
      <c r="A123" s="38">
        <v>460</v>
      </c>
      <c r="B123" s="39">
        <v>38.450000000000003</v>
      </c>
      <c r="C123" s="39">
        <v>13</v>
      </c>
      <c r="D123" s="39">
        <v>7.6</v>
      </c>
      <c r="E123" s="39" t="e">
        <v>#N/A</v>
      </c>
    </row>
    <row r="124" spans="1:5">
      <c r="A124" s="38">
        <v>461</v>
      </c>
      <c r="B124" s="39">
        <v>38.450000000000003</v>
      </c>
      <c r="C124" s="39">
        <v>37.4</v>
      </c>
      <c r="D124" s="39">
        <v>4</v>
      </c>
      <c r="E124" s="39" t="e">
        <v>#N/A</v>
      </c>
    </row>
    <row r="125" spans="1:5">
      <c r="A125" s="38">
        <v>462</v>
      </c>
      <c r="B125" s="39">
        <v>38.450000000000003</v>
      </c>
      <c r="C125" s="39">
        <v>37.4</v>
      </c>
      <c r="D125" s="39">
        <v>7.6</v>
      </c>
      <c r="E125" s="39" t="e">
        <v>#N/A</v>
      </c>
    </row>
    <row r="126" spans="1:5">
      <c r="A126" s="38">
        <v>463</v>
      </c>
      <c r="B126" s="39">
        <v>50.8</v>
      </c>
      <c r="C126" s="39">
        <v>37.4</v>
      </c>
      <c r="D126" s="39">
        <v>7.6</v>
      </c>
      <c r="E126" s="39" t="e">
        <v>#N/A</v>
      </c>
    </row>
    <row r="127" spans="1:5">
      <c r="A127" s="38">
        <v>464</v>
      </c>
      <c r="B127" s="39">
        <v>38.450000000000003</v>
      </c>
      <c r="C127" s="39">
        <v>50.4</v>
      </c>
      <c r="D127" s="39">
        <v>7.6</v>
      </c>
      <c r="E127" s="39" t="e">
        <v>#N/A</v>
      </c>
    </row>
    <row r="128" spans="1:5">
      <c r="A128" s="38">
        <v>465</v>
      </c>
      <c r="B128" s="39">
        <v>50.8</v>
      </c>
      <c r="C128" s="39">
        <v>50.4</v>
      </c>
      <c r="D128" s="39">
        <v>7.6</v>
      </c>
      <c r="E128" s="39" t="e">
        <v>#N/A</v>
      </c>
    </row>
    <row r="129" spans="1:5">
      <c r="A129" s="38">
        <v>466</v>
      </c>
      <c r="B129" s="39">
        <v>0</v>
      </c>
      <c r="C129" s="39">
        <v>0</v>
      </c>
      <c r="D129" s="39">
        <v>7.6</v>
      </c>
      <c r="E129" s="39" t="e">
        <v>#N/A</v>
      </c>
    </row>
    <row r="130" spans="1:5">
      <c r="A130" s="38">
        <v>467</v>
      </c>
      <c r="B130" s="39">
        <v>12.35</v>
      </c>
      <c r="C130" s="39">
        <v>1.06581410364015E-14</v>
      </c>
      <c r="D130" s="39">
        <v>7.6</v>
      </c>
      <c r="E130" s="39" t="e">
        <v>#N/A</v>
      </c>
    </row>
    <row r="131" spans="1:5">
      <c r="A131" s="38">
        <v>468</v>
      </c>
      <c r="B131" s="39">
        <v>0</v>
      </c>
      <c r="C131" s="39">
        <v>13</v>
      </c>
      <c r="D131" s="39">
        <v>7.6</v>
      </c>
      <c r="E131" s="39" t="e">
        <v>#N/A</v>
      </c>
    </row>
    <row r="132" spans="1:5">
      <c r="A132" s="38">
        <v>469</v>
      </c>
      <c r="B132" s="39">
        <v>12.35</v>
      </c>
      <c r="C132" s="39">
        <v>13</v>
      </c>
      <c r="D132" s="39">
        <v>4</v>
      </c>
      <c r="E132" s="39" t="e">
        <v>#N/A</v>
      </c>
    </row>
    <row r="133" spans="1:5">
      <c r="A133" s="38">
        <v>470</v>
      </c>
      <c r="B133" s="39">
        <v>12.35</v>
      </c>
      <c r="C133" s="39">
        <v>13</v>
      </c>
      <c r="D133" s="39">
        <v>7.6</v>
      </c>
      <c r="E133" s="39" t="e">
        <v>#N/A</v>
      </c>
    </row>
    <row r="134" spans="1:5">
      <c r="A134" s="38">
        <v>471</v>
      </c>
      <c r="B134" s="39">
        <v>-7.1054273576010003E-15</v>
      </c>
      <c r="C134" s="39">
        <v>37.4</v>
      </c>
      <c r="D134" s="39">
        <v>7.6</v>
      </c>
      <c r="E134" s="39" t="e">
        <v>#N/A</v>
      </c>
    </row>
    <row r="135" spans="1:5">
      <c r="A135" s="38">
        <v>472</v>
      </c>
      <c r="B135" s="39">
        <v>-3.5527136788005001E-15</v>
      </c>
      <c r="C135" s="39">
        <v>50.4</v>
      </c>
      <c r="D135" s="39">
        <v>7.6</v>
      </c>
      <c r="E135" s="39" t="e">
        <v>#N/A</v>
      </c>
    </row>
    <row r="136" spans="1:5">
      <c r="A136" s="38">
        <v>473</v>
      </c>
      <c r="B136" s="39">
        <v>12.35</v>
      </c>
      <c r="C136" s="39">
        <v>50.4</v>
      </c>
      <c r="D136" s="39">
        <v>7.6</v>
      </c>
      <c r="E136" s="39" t="e">
        <v>#N/A</v>
      </c>
    </row>
    <row r="137" spans="1:5">
      <c r="A137" s="38">
        <v>474</v>
      </c>
      <c r="B137" s="39">
        <v>38.450000000000003</v>
      </c>
      <c r="C137" s="39">
        <v>21.2</v>
      </c>
      <c r="D137" s="39">
        <v>4</v>
      </c>
      <c r="E137" s="39" t="e">
        <v>#N/A</v>
      </c>
    </row>
    <row r="138" spans="1:5">
      <c r="A138" s="38">
        <v>475</v>
      </c>
      <c r="B138" s="39">
        <v>38.450000000000003</v>
      </c>
      <c r="C138" s="39">
        <v>21.2</v>
      </c>
      <c r="D138" s="39">
        <v>7.6</v>
      </c>
      <c r="E138" s="39" t="e">
        <v>#N/A</v>
      </c>
    </row>
    <row r="139" spans="1:5">
      <c r="A139" s="38">
        <v>476</v>
      </c>
      <c r="B139" s="39">
        <v>50.8</v>
      </c>
      <c r="C139" s="39">
        <v>21.2</v>
      </c>
      <c r="D139" s="39">
        <v>7.6</v>
      </c>
      <c r="E139" s="39" t="e">
        <v>#N/A</v>
      </c>
    </row>
    <row r="140" spans="1:5">
      <c r="A140" s="38">
        <v>477</v>
      </c>
      <c r="B140" s="39">
        <v>38.450000000000003</v>
      </c>
      <c r="C140" s="39">
        <v>29.2</v>
      </c>
      <c r="D140" s="39">
        <v>4</v>
      </c>
      <c r="E140" s="39" t="e">
        <v>#N/A</v>
      </c>
    </row>
    <row r="141" spans="1:5">
      <c r="A141" s="38">
        <v>478</v>
      </c>
      <c r="B141" s="39">
        <v>38.450000000000003</v>
      </c>
      <c r="C141" s="39">
        <v>29.2</v>
      </c>
      <c r="D141" s="39">
        <v>7.6</v>
      </c>
      <c r="E141" s="39" t="e">
        <v>#N/A</v>
      </c>
    </row>
    <row r="142" spans="1:5">
      <c r="A142" s="38">
        <v>479</v>
      </c>
      <c r="B142" s="39">
        <v>50.8</v>
      </c>
      <c r="C142" s="39">
        <v>29.2</v>
      </c>
      <c r="D142" s="39">
        <v>7.6</v>
      </c>
      <c r="E142" s="39" t="e">
        <v>#N/A</v>
      </c>
    </row>
    <row r="143" spans="1:5">
      <c r="A143" s="38">
        <v>480</v>
      </c>
      <c r="B143" s="39">
        <v>21.15</v>
      </c>
      <c r="C143" s="39">
        <v>1.4210854715202001E-14</v>
      </c>
      <c r="D143" s="39">
        <v>7.6</v>
      </c>
      <c r="E143" s="39" t="e">
        <v>#N/A</v>
      </c>
    </row>
    <row r="144" spans="1:5">
      <c r="A144" s="38">
        <v>481</v>
      </c>
      <c r="B144" s="39">
        <v>29.65</v>
      </c>
      <c r="C144" s="39">
        <v>1.06581410364015E-14</v>
      </c>
      <c r="D144" s="39">
        <v>7.6</v>
      </c>
      <c r="E144" s="39" t="e">
        <v>#N/A</v>
      </c>
    </row>
    <row r="145" spans="1:5">
      <c r="A145" s="38">
        <v>482</v>
      </c>
      <c r="B145" s="39">
        <v>21.15</v>
      </c>
      <c r="C145" s="39">
        <v>13</v>
      </c>
      <c r="D145" s="39">
        <v>4</v>
      </c>
      <c r="E145" s="39" t="e">
        <v>#N/A</v>
      </c>
    </row>
    <row r="146" spans="1:5">
      <c r="A146" s="38">
        <v>483</v>
      </c>
      <c r="B146" s="39">
        <v>21.15</v>
      </c>
      <c r="C146" s="39">
        <v>13</v>
      </c>
      <c r="D146" s="39">
        <v>7.6</v>
      </c>
      <c r="E146" s="39" t="e">
        <v>#N/A</v>
      </c>
    </row>
    <row r="147" spans="1:5">
      <c r="A147" s="38">
        <v>484</v>
      </c>
      <c r="B147" s="39">
        <v>29.65</v>
      </c>
      <c r="C147" s="39">
        <v>13</v>
      </c>
      <c r="D147" s="39">
        <v>4</v>
      </c>
      <c r="E147" s="39" t="e">
        <v>#N/A</v>
      </c>
    </row>
    <row r="148" spans="1:5">
      <c r="A148" s="38">
        <v>485</v>
      </c>
      <c r="B148" s="39">
        <v>29.65</v>
      </c>
      <c r="C148" s="39">
        <v>13</v>
      </c>
      <c r="D148" s="39">
        <v>7.6</v>
      </c>
      <c r="E148" s="39" t="e">
        <v>#N/A</v>
      </c>
    </row>
    <row r="149" spans="1:5">
      <c r="A149" s="38">
        <v>486</v>
      </c>
      <c r="B149" s="39">
        <v>-3.5527136788005001E-15</v>
      </c>
      <c r="C149" s="39">
        <v>21.2</v>
      </c>
      <c r="D149" s="39">
        <v>7.6</v>
      </c>
      <c r="E149" s="39" t="e">
        <v>#N/A</v>
      </c>
    </row>
    <row r="150" spans="1:5">
      <c r="A150" s="38">
        <v>487</v>
      </c>
      <c r="B150" s="39">
        <v>12.35</v>
      </c>
      <c r="C150" s="39">
        <v>21.2</v>
      </c>
      <c r="D150" s="39">
        <v>4</v>
      </c>
      <c r="E150" s="39" t="e">
        <v>#N/A</v>
      </c>
    </row>
    <row r="151" spans="1:5">
      <c r="A151" s="38">
        <v>488</v>
      </c>
      <c r="B151" s="39">
        <v>12.35</v>
      </c>
      <c r="C151" s="39">
        <v>21.2</v>
      </c>
      <c r="D151" s="39">
        <v>7.6</v>
      </c>
      <c r="E151" s="39" t="e">
        <v>#N/A</v>
      </c>
    </row>
    <row r="152" spans="1:5">
      <c r="A152" s="38">
        <v>489</v>
      </c>
      <c r="B152" s="39">
        <v>0</v>
      </c>
      <c r="C152" s="39">
        <v>29.2</v>
      </c>
      <c r="D152" s="39">
        <v>7.6</v>
      </c>
      <c r="E152" s="39" t="e">
        <v>#N/A</v>
      </c>
    </row>
    <row r="153" spans="1:5">
      <c r="A153" s="38">
        <v>490</v>
      </c>
      <c r="B153" s="39">
        <v>12.35</v>
      </c>
      <c r="C153" s="39">
        <v>29.2</v>
      </c>
      <c r="D153" s="39">
        <v>4</v>
      </c>
      <c r="E153" s="39" t="e">
        <v>#N/A</v>
      </c>
    </row>
    <row r="154" spans="1:5">
      <c r="A154" s="38">
        <v>491</v>
      </c>
      <c r="B154" s="39">
        <v>12.35</v>
      </c>
      <c r="C154" s="39">
        <v>29.2</v>
      </c>
      <c r="D154" s="39">
        <v>7.6</v>
      </c>
      <c r="E154" s="39" t="e">
        <v>#N/A</v>
      </c>
    </row>
    <row r="155" spans="1:5">
      <c r="A155" s="38">
        <v>492</v>
      </c>
      <c r="B155" s="39">
        <v>21.15</v>
      </c>
      <c r="C155" s="39">
        <v>50.4</v>
      </c>
      <c r="D155" s="39">
        <v>7.6</v>
      </c>
      <c r="E155" s="39" t="e">
        <v>#N/A</v>
      </c>
    </row>
    <row r="156" spans="1:5">
      <c r="A156" s="38">
        <v>493</v>
      </c>
      <c r="B156" s="39">
        <v>29.65</v>
      </c>
      <c r="C156" s="39">
        <v>50.4</v>
      </c>
      <c r="D156" s="39">
        <v>7.6</v>
      </c>
      <c r="E156" s="39" t="e">
        <v>#N/A</v>
      </c>
    </row>
    <row r="157" spans="1:5">
      <c r="A157" s="38">
        <v>494</v>
      </c>
      <c r="B157" s="39">
        <v>50.8</v>
      </c>
      <c r="C157" s="39">
        <v>1.7763568394002501E-14</v>
      </c>
      <c r="D157" s="39">
        <v>11.2</v>
      </c>
      <c r="E157" s="39" t="e">
        <v>#N/A</v>
      </c>
    </row>
    <row r="158" spans="1:5">
      <c r="A158" s="38">
        <v>495</v>
      </c>
      <c r="B158" s="39">
        <v>50.8</v>
      </c>
      <c r="C158" s="39">
        <v>1.7763568394002501E-14</v>
      </c>
      <c r="D158" s="39">
        <v>15</v>
      </c>
      <c r="E158" s="39" t="e">
        <v>#N/A</v>
      </c>
    </row>
    <row r="159" spans="1:5">
      <c r="A159" s="38">
        <v>496</v>
      </c>
      <c r="B159" s="39">
        <v>50.8</v>
      </c>
      <c r="C159" s="39">
        <v>13</v>
      </c>
      <c r="D159" s="39">
        <v>11.2</v>
      </c>
      <c r="E159" s="39" t="e">
        <v>#N/A</v>
      </c>
    </row>
    <row r="160" spans="1:5">
      <c r="A160" s="38">
        <v>497</v>
      </c>
      <c r="B160" s="39">
        <v>50.8</v>
      </c>
      <c r="C160" s="39">
        <v>13</v>
      </c>
      <c r="D160" s="39">
        <v>15</v>
      </c>
      <c r="E160" s="39" t="e">
        <v>#N/A</v>
      </c>
    </row>
    <row r="161" spans="1:5">
      <c r="A161" s="38">
        <v>498</v>
      </c>
      <c r="B161" s="39">
        <v>38.450000000000003</v>
      </c>
      <c r="C161" s="39">
        <v>1.06581410364015E-14</v>
      </c>
      <c r="D161" s="39">
        <v>11.2</v>
      </c>
      <c r="E161" s="39" t="e">
        <v>#N/A</v>
      </c>
    </row>
    <row r="162" spans="1:5">
      <c r="A162" s="38">
        <v>499</v>
      </c>
      <c r="B162" s="39">
        <v>38.450000000000003</v>
      </c>
      <c r="C162" s="39">
        <v>1.06581410364015E-14</v>
      </c>
      <c r="D162" s="39">
        <v>15</v>
      </c>
      <c r="E162" s="39" t="e">
        <v>#N/A</v>
      </c>
    </row>
    <row r="163" spans="1:5">
      <c r="A163" s="38">
        <v>500</v>
      </c>
      <c r="B163" s="39">
        <v>38.450000000000003</v>
      </c>
      <c r="C163" s="39">
        <v>13</v>
      </c>
      <c r="D163" s="39">
        <v>11.2</v>
      </c>
      <c r="E163" s="39" t="e">
        <v>#N/A</v>
      </c>
    </row>
    <row r="164" spans="1:5">
      <c r="A164" s="38">
        <v>501</v>
      </c>
      <c r="B164" s="39">
        <v>38.450000000000003</v>
      </c>
      <c r="C164" s="39">
        <v>13</v>
      </c>
      <c r="D164" s="39">
        <v>15</v>
      </c>
      <c r="E164" s="39" t="e">
        <v>#N/A</v>
      </c>
    </row>
    <row r="165" spans="1:5">
      <c r="A165" s="38">
        <v>502</v>
      </c>
      <c r="B165" s="39">
        <v>38.450000000000003</v>
      </c>
      <c r="C165" s="39">
        <v>37.4</v>
      </c>
      <c r="D165" s="39">
        <v>11.2</v>
      </c>
      <c r="E165" s="39" t="e">
        <v>#N/A</v>
      </c>
    </row>
    <row r="166" spans="1:5">
      <c r="A166" s="38">
        <v>503</v>
      </c>
      <c r="B166" s="39">
        <v>38.450000000000003</v>
      </c>
      <c r="C166" s="39">
        <v>37.4</v>
      </c>
      <c r="D166" s="39">
        <v>15</v>
      </c>
      <c r="E166" s="39" t="e">
        <v>#N/A</v>
      </c>
    </row>
    <row r="167" spans="1:5">
      <c r="A167" s="38">
        <v>504</v>
      </c>
      <c r="B167" s="39">
        <v>50.8</v>
      </c>
      <c r="C167" s="39">
        <v>37.4</v>
      </c>
      <c r="D167" s="39">
        <v>11.2</v>
      </c>
      <c r="E167" s="39" t="e">
        <v>#N/A</v>
      </c>
    </row>
    <row r="168" spans="1:5">
      <c r="A168" s="38">
        <v>505</v>
      </c>
      <c r="B168" s="39">
        <v>50.8</v>
      </c>
      <c r="C168" s="39">
        <v>37.4</v>
      </c>
      <c r="D168" s="39">
        <v>15</v>
      </c>
      <c r="E168" s="39" t="e">
        <v>#N/A</v>
      </c>
    </row>
    <row r="169" spans="1:5">
      <c r="A169" s="38">
        <v>506</v>
      </c>
      <c r="B169" s="39">
        <v>38.450000000000003</v>
      </c>
      <c r="C169" s="39">
        <v>50.4</v>
      </c>
      <c r="D169" s="39">
        <v>11.2</v>
      </c>
      <c r="E169" s="39" t="e">
        <v>#N/A</v>
      </c>
    </row>
    <row r="170" spans="1:5">
      <c r="A170" s="38">
        <v>507</v>
      </c>
      <c r="B170" s="39">
        <v>38.450000000000003</v>
      </c>
      <c r="C170" s="39">
        <v>50.4</v>
      </c>
      <c r="D170" s="39">
        <v>15</v>
      </c>
      <c r="E170" s="39" t="e">
        <v>#N/A</v>
      </c>
    </row>
    <row r="171" spans="1:5">
      <c r="A171" s="38">
        <v>508</v>
      </c>
      <c r="B171" s="39">
        <v>50.8</v>
      </c>
      <c r="C171" s="39">
        <v>50.4</v>
      </c>
      <c r="D171" s="39">
        <v>11.2</v>
      </c>
      <c r="E171" s="39" t="e">
        <v>#N/A</v>
      </c>
    </row>
    <row r="172" spans="1:5">
      <c r="A172" s="38">
        <v>509</v>
      </c>
      <c r="B172" s="39">
        <v>50.8</v>
      </c>
      <c r="C172" s="39">
        <v>50.4</v>
      </c>
      <c r="D172" s="39">
        <v>15</v>
      </c>
      <c r="E172" s="39" t="e">
        <v>#N/A</v>
      </c>
    </row>
    <row r="173" spans="1:5">
      <c r="A173" s="38">
        <v>510</v>
      </c>
      <c r="B173" s="39">
        <v>0</v>
      </c>
      <c r="C173" s="39">
        <v>0</v>
      </c>
      <c r="D173" s="39">
        <v>11.2</v>
      </c>
      <c r="E173" s="39" t="e">
        <v>#N/A</v>
      </c>
    </row>
    <row r="174" spans="1:5">
      <c r="A174" s="38">
        <v>511</v>
      </c>
      <c r="B174" s="39">
        <v>0</v>
      </c>
      <c r="C174" s="39">
        <v>0</v>
      </c>
      <c r="D174" s="39">
        <v>15</v>
      </c>
      <c r="E174" s="39" t="e">
        <v>#N/A</v>
      </c>
    </row>
    <row r="175" spans="1:5">
      <c r="A175" s="38">
        <v>512</v>
      </c>
      <c r="B175" s="39">
        <v>12.35</v>
      </c>
      <c r="C175" s="39">
        <v>1.06581410364015E-14</v>
      </c>
      <c r="D175" s="39">
        <v>11.2</v>
      </c>
      <c r="E175" s="39" t="e">
        <v>#N/A</v>
      </c>
    </row>
    <row r="176" spans="1:5">
      <c r="A176" s="38">
        <v>513</v>
      </c>
      <c r="B176" s="39">
        <v>12.35</v>
      </c>
      <c r="C176" s="39">
        <v>1.06581410364015E-14</v>
      </c>
      <c r="D176" s="39">
        <v>15</v>
      </c>
      <c r="E176" s="39" t="e">
        <v>#N/A</v>
      </c>
    </row>
    <row r="177" spans="1:5">
      <c r="A177" s="38">
        <v>514</v>
      </c>
      <c r="B177" s="39">
        <v>0</v>
      </c>
      <c r="C177" s="39">
        <v>13</v>
      </c>
      <c r="D177" s="39">
        <v>11.2</v>
      </c>
      <c r="E177" s="39" t="e">
        <v>#N/A</v>
      </c>
    </row>
    <row r="178" spans="1:5">
      <c r="A178" s="38">
        <v>515</v>
      </c>
      <c r="B178" s="39">
        <v>0</v>
      </c>
      <c r="C178" s="39">
        <v>13</v>
      </c>
      <c r="D178" s="39">
        <v>15</v>
      </c>
      <c r="E178" s="39" t="e">
        <v>#N/A</v>
      </c>
    </row>
    <row r="179" spans="1:5">
      <c r="A179" s="38">
        <v>516</v>
      </c>
      <c r="B179" s="39">
        <v>12.35</v>
      </c>
      <c r="C179" s="39">
        <v>13</v>
      </c>
      <c r="D179" s="39">
        <v>11.2</v>
      </c>
      <c r="E179" s="39" t="e">
        <v>#N/A</v>
      </c>
    </row>
    <row r="180" spans="1:5">
      <c r="A180" s="38">
        <v>517</v>
      </c>
      <c r="B180" s="39">
        <v>12.35</v>
      </c>
      <c r="C180" s="39">
        <v>13</v>
      </c>
      <c r="D180" s="39">
        <v>15</v>
      </c>
      <c r="E180" s="39" t="e">
        <v>#N/A</v>
      </c>
    </row>
    <row r="181" spans="1:5">
      <c r="A181" s="38">
        <v>518</v>
      </c>
      <c r="B181" s="39">
        <v>-7.1054273576010003E-15</v>
      </c>
      <c r="C181" s="39">
        <v>37.4</v>
      </c>
      <c r="D181" s="39">
        <v>11.2</v>
      </c>
      <c r="E181" s="39" t="e">
        <v>#N/A</v>
      </c>
    </row>
    <row r="182" spans="1:5">
      <c r="A182" s="38">
        <v>519</v>
      </c>
      <c r="B182" s="39">
        <v>-7.1054273576010003E-15</v>
      </c>
      <c r="C182" s="39">
        <v>37.4</v>
      </c>
      <c r="D182" s="39">
        <v>15</v>
      </c>
      <c r="E182" s="39" t="e">
        <v>#N/A</v>
      </c>
    </row>
    <row r="183" spans="1:5">
      <c r="A183" s="38">
        <v>520</v>
      </c>
      <c r="B183" s="39">
        <v>-3.5527136788005001E-15</v>
      </c>
      <c r="C183" s="39">
        <v>50.4</v>
      </c>
      <c r="D183" s="39">
        <v>11.2</v>
      </c>
      <c r="E183" s="39" t="e">
        <v>#N/A</v>
      </c>
    </row>
    <row r="184" spans="1:5">
      <c r="A184" s="38">
        <v>521</v>
      </c>
      <c r="B184" s="39">
        <v>-3.5527136788005001E-15</v>
      </c>
      <c r="C184" s="39">
        <v>50.4</v>
      </c>
      <c r="D184" s="39">
        <v>15</v>
      </c>
      <c r="E184" s="39" t="e">
        <v>#N/A</v>
      </c>
    </row>
    <row r="185" spans="1:5">
      <c r="A185" s="38">
        <v>522</v>
      </c>
      <c r="B185" s="39">
        <v>12.35</v>
      </c>
      <c r="C185" s="39">
        <v>50.4</v>
      </c>
      <c r="D185" s="39">
        <v>11.2</v>
      </c>
      <c r="E185" s="39" t="e">
        <v>#N/A</v>
      </c>
    </row>
    <row r="186" spans="1:5">
      <c r="A186" s="38">
        <v>523</v>
      </c>
      <c r="B186" s="39">
        <v>12.35</v>
      </c>
      <c r="C186" s="39">
        <v>50.4</v>
      </c>
      <c r="D186" s="39">
        <v>15</v>
      </c>
      <c r="E186" s="39" t="e">
        <v>#N/A</v>
      </c>
    </row>
    <row r="187" spans="1:5">
      <c r="A187" s="38">
        <v>524</v>
      </c>
      <c r="B187" s="39">
        <v>38.450000000000003</v>
      </c>
      <c r="C187" s="39">
        <v>21.2</v>
      </c>
      <c r="D187" s="39">
        <v>11.2</v>
      </c>
      <c r="E187" s="39" t="e">
        <v>#N/A</v>
      </c>
    </row>
    <row r="188" spans="1:5">
      <c r="A188" s="38">
        <v>525</v>
      </c>
      <c r="B188" s="39">
        <v>38.450000000000003</v>
      </c>
      <c r="C188" s="39">
        <v>21.2</v>
      </c>
      <c r="D188" s="39">
        <v>15</v>
      </c>
      <c r="E188" s="39" t="e">
        <v>#N/A</v>
      </c>
    </row>
    <row r="189" spans="1:5">
      <c r="A189" s="38">
        <v>526</v>
      </c>
      <c r="B189" s="39">
        <v>50.8</v>
      </c>
      <c r="C189" s="39">
        <v>21.2</v>
      </c>
      <c r="D189" s="39">
        <v>11.2</v>
      </c>
      <c r="E189" s="39" t="e">
        <v>#N/A</v>
      </c>
    </row>
    <row r="190" spans="1:5">
      <c r="A190" s="38">
        <v>527</v>
      </c>
      <c r="B190" s="39">
        <v>50.8</v>
      </c>
      <c r="C190" s="39">
        <v>21.2</v>
      </c>
      <c r="D190" s="39">
        <v>15</v>
      </c>
      <c r="E190" s="39" t="e">
        <v>#N/A</v>
      </c>
    </row>
    <row r="191" spans="1:5">
      <c r="A191" s="38">
        <v>528</v>
      </c>
      <c r="B191" s="39">
        <v>38.450000000000003</v>
      </c>
      <c r="C191" s="39">
        <v>29.2</v>
      </c>
      <c r="D191" s="39">
        <v>11.2</v>
      </c>
      <c r="E191" s="39" t="e">
        <v>#N/A</v>
      </c>
    </row>
    <row r="192" spans="1:5">
      <c r="A192" s="38">
        <v>529</v>
      </c>
      <c r="B192" s="39">
        <v>38.450000000000003</v>
      </c>
      <c r="C192" s="39">
        <v>29.2</v>
      </c>
      <c r="D192" s="39">
        <v>15</v>
      </c>
      <c r="E192" s="39" t="e">
        <v>#N/A</v>
      </c>
    </row>
    <row r="193" spans="1:5">
      <c r="A193" s="38">
        <v>530</v>
      </c>
      <c r="B193" s="39">
        <v>50.8</v>
      </c>
      <c r="C193" s="39">
        <v>29.2</v>
      </c>
      <c r="D193" s="39">
        <v>11.2</v>
      </c>
      <c r="E193" s="39" t="e">
        <v>#N/A</v>
      </c>
    </row>
    <row r="194" spans="1:5">
      <c r="A194" s="38">
        <v>531</v>
      </c>
      <c r="B194" s="39">
        <v>50.8</v>
      </c>
      <c r="C194" s="39">
        <v>29.2</v>
      </c>
      <c r="D194" s="39">
        <v>15</v>
      </c>
      <c r="E194" s="39" t="e">
        <v>#N/A</v>
      </c>
    </row>
    <row r="195" spans="1:5">
      <c r="A195" s="38">
        <v>532</v>
      </c>
      <c r="B195" s="39">
        <v>21.15</v>
      </c>
      <c r="C195" s="39">
        <v>1.4210854715202001E-14</v>
      </c>
      <c r="D195" s="39">
        <v>11.2</v>
      </c>
      <c r="E195" s="39" t="e">
        <v>#N/A</v>
      </c>
    </row>
    <row r="196" spans="1:5">
      <c r="A196" s="38">
        <v>533</v>
      </c>
      <c r="B196" s="39">
        <v>21.15</v>
      </c>
      <c r="C196" s="39">
        <v>1.4210854715202001E-14</v>
      </c>
      <c r="D196" s="39">
        <v>15</v>
      </c>
      <c r="E196" s="39" t="e">
        <v>#N/A</v>
      </c>
    </row>
    <row r="197" spans="1:5">
      <c r="A197" s="38">
        <v>534</v>
      </c>
      <c r="B197" s="39">
        <v>29.65</v>
      </c>
      <c r="C197" s="39">
        <v>1.06581410364015E-14</v>
      </c>
      <c r="D197" s="39">
        <v>11.2</v>
      </c>
      <c r="E197" s="39" t="e">
        <v>#N/A</v>
      </c>
    </row>
    <row r="198" spans="1:5">
      <c r="A198" s="38">
        <v>535</v>
      </c>
      <c r="B198" s="39">
        <v>29.65</v>
      </c>
      <c r="C198" s="39">
        <v>1.06581410364015E-14</v>
      </c>
      <c r="D198" s="39">
        <v>15</v>
      </c>
      <c r="E198" s="39" t="e">
        <v>#N/A</v>
      </c>
    </row>
    <row r="199" spans="1:5">
      <c r="A199" s="38">
        <v>536</v>
      </c>
      <c r="B199" s="39">
        <v>21.15</v>
      </c>
      <c r="C199" s="39">
        <v>13</v>
      </c>
      <c r="D199" s="39">
        <v>11.2</v>
      </c>
      <c r="E199" s="39" t="e">
        <v>#N/A</v>
      </c>
    </row>
    <row r="200" spans="1:5">
      <c r="A200" s="38">
        <v>537</v>
      </c>
      <c r="B200" s="39">
        <v>21.15</v>
      </c>
      <c r="C200" s="39">
        <v>13</v>
      </c>
      <c r="D200" s="39">
        <v>15</v>
      </c>
      <c r="E200" s="39" t="e">
        <v>#N/A</v>
      </c>
    </row>
    <row r="201" spans="1:5">
      <c r="A201" s="38">
        <v>538</v>
      </c>
      <c r="B201" s="39">
        <v>29.65</v>
      </c>
      <c r="C201" s="39">
        <v>13</v>
      </c>
      <c r="D201" s="39">
        <v>11.2</v>
      </c>
      <c r="E201" s="39" t="e">
        <v>#N/A</v>
      </c>
    </row>
    <row r="202" spans="1:5">
      <c r="A202" s="38">
        <v>539</v>
      </c>
      <c r="B202" s="39">
        <v>29.65</v>
      </c>
      <c r="C202" s="39">
        <v>13</v>
      </c>
      <c r="D202" s="39">
        <v>15</v>
      </c>
      <c r="E202" s="39" t="e">
        <v>#N/A</v>
      </c>
    </row>
    <row r="203" spans="1:5">
      <c r="A203" s="38">
        <v>540</v>
      </c>
      <c r="B203" s="39">
        <v>-3.5527136788005001E-15</v>
      </c>
      <c r="C203" s="39">
        <v>21.2</v>
      </c>
      <c r="D203" s="39">
        <v>11.2</v>
      </c>
      <c r="E203" s="39" t="e">
        <v>#N/A</v>
      </c>
    </row>
    <row r="204" spans="1:5">
      <c r="A204" s="38">
        <v>541</v>
      </c>
      <c r="B204" s="39">
        <v>-3.5527136788005001E-15</v>
      </c>
      <c r="C204" s="39">
        <v>21.2</v>
      </c>
      <c r="D204" s="39">
        <v>15</v>
      </c>
      <c r="E204" s="39" t="e">
        <v>#N/A</v>
      </c>
    </row>
    <row r="205" spans="1:5">
      <c r="A205" s="38">
        <v>542</v>
      </c>
      <c r="B205" s="39">
        <v>12.35</v>
      </c>
      <c r="C205" s="39">
        <v>21.2</v>
      </c>
      <c r="D205" s="39">
        <v>11.2</v>
      </c>
      <c r="E205" s="39" t="e">
        <v>#N/A</v>
      </c>
    </row>
    <row r="206" spans="1:5">
      <c r="A206" s="38">
        <v>543</v>
      </c>
      <c r="B206" s="39">
        <v>12.35</v>
      </c>
      <c r="C206" s="39">
        <v>21.2</v>
      </c>
      <c r="D206" s="39">
        <v>15</v>
      </c>
      <c r="E206" s="39" t="e">
        <v>#N/A</v>
      </c>
    </row>
    <row r="207" spans="1:5">
      <c r="A207" s="38">
        <v>544</v>
      </c>
      <c r="B207" s="39">
        <v>0</v>
      </c>
      <c r="C207" s="39">
        <v>29.2</v>
      </c>
      <c r="D207" s="39">
        <v>11.2</v>
      </c>
      <c r="E207" s="39" t="e">
        <v>#N/A</v>
      </c>
    </row>
    <row r="208" spans="1:5">
      <c r="A208" s="38">
        <v>545</v>
      </c>
      <c r="B208" s="39">
        <v>0</v>
      </c>
      <c r="C208" s="39">
        <v>29.2</v>
      </c>
      <c r="D208" s="39">
        <v>15</v>
      </c>
      <c r="E208" s="39" t="e">
        <v>#N/A</v>
      </c>
    </row>
    <row r="209" spans="1:5">
      <c r="A209" s="38">
        <v>546</v>
      </c>
      <c r="B209" s="39">
        <v>12.35</v>
      </c>
      <c r="C209" s="39">
        <v>29.2</v>
      </c>
      <c r="D209" s="39">
        <v>11.2</v>
      </c>
      <c r="E209" s="39" t="e">
        <v>#N/A</v>
      </c>
    </row>
    <row r="210" spans="1:5">
      <c r="A210" s="38">
        <v>547</v>
      </c>
      <c r="B210" s="39">
        <v>12.35</v>
      </c>
      <c r="C210" s="39">
        <v>29.2</v>
      </c>
      <c r="D210" s="39">
        <v>15</v>
      </c>
      <c r="E210" s="39" t="e">
        <v>#N/A</v>
      </c>
    </row>
    <row r="211" spans="1:5">
      <c r="A211" s="38">
        <v>548</v>
      </c>
      <c r="B211" s="39">
        <v>21.15</v>
      </c>
      <c r="C211" s="39">
        <v>50.4</v>
      </c>
      <c r="D211" s="39">
        <v>11.2</v>
      </c>
      <c r="E211" s="39" t="e">
        <v>#N/A</v>
      </c>
    </row>
    <row r="212" spans="1:5">
      <c r="A212" s="38">
        <v>549</v>
      </c>
      <c r="B212" s="39">
        <v>21.15</v>
      </c>
      <c r="C212" s="39">
        <v>50.4</v>
      </c>
      <c r="D212" s="39">
        <v>15</v>
      </c>
      <c r="E212" s="39" t="e">
        <v>#N/A</v>
      </c>
    </row>
    <row r="213" spans="1:5">
      <c r="A213" s="38">
        <v>550</v>
      </c>
      <c r="B213" s="39">
        <v>29.65</v>
      </c>
      <c r="C213" s="39">
        <v>50.4</v>
      </c>
      <c r="D213" s="39">
        <v>11.2</v>
      </c>
      <c r="E213" s="39" t="e">
        <v>#N/A</v>
      </c>
    </row>
    <row r="214" spans="1:5">
      <c r="A214" s="38">
        <v>551</v>
      </c>
      <c r="B214" s="39">
        <v>29.65</v>
      </c>
      <c r="C214" s="39">
        <v>50.4</v>
      </c>
      <c r="D214" s="39">
        <v>15</v>
      </c>
      <c r="E214" s="39" t="e">
        <v>#N/A</v>
      </c>
    </row>
    <row r="215" spans="1:5">
      <c r="A215" s="38">
        <v>552</v>
      </c>
      <c r="B215" s="39">
        <v>38.450000000000003</v>
      </c>
      <c r="C215" s="39">
        <v>13</v>
      </c>
      <c r="D215" s="39">
        <v>20</v>
      </c>
      <c r="E215" s="39" t="e">
        <v>#N/A</v>
      </c>
    </row>
    <row r="216" spans="1:5">
      <c r="A216" s="38">
        <v>553</v>
      </c>
      <c r="B216" s="39">
        <v>12.35</v>
      </c>
      <c r="C216" s="39">
        <v>13</v>
      </c>
      <c r="D216" s="39">
        <v>20</v>
      </c>
      <c r="E216" s="39" t="e">
        <v>#N/A</v>
      </c>
    </row>
    <row r="217" spans="1:5">
      <c r="A217" s="38">
        <v>554</v>
      </c>
      <c r="B217" s="39">
        <v>38.450000000000003</v>
      </c>
      <c r="C217" s="39">
        <v>21.2</v>
      </c>
      <c r="D217" s="39">
        <v>20</v>
      </c>
      <c r="E217" s="39" t="e">
        <v>#N/A</v>
      </c>
    </row>
    <row r="218" spans="1:5">
      <c r="A218" s="38">
        <v>555</v>
      </c>
      <c r="B218" s="39">
        <v>38.450000000000003</v>
      </c>
      <c r="C218" s="39">
        <v>29.2</v>
      </c>
      <c r="D218" s="39">
        <v>20</v>
      </c>
      <c r="E218" s="39" t="e">
        <v>#N/A</v>
      </c>
    </row>
    <row r="219" spans="1:5">
      <c r="A219" s="38">
        <v>556</v>
      </c>
      <c r="B219" s="39">
        <v>29.65</v>
      </c>
      <c r="C219" s="39">
        <v>13</v>
      </c>
      <c r="D219" s="39">
        <v>20</v>
      </c>
      <c r="E219" s="39" t="e">
        <v>#N/A</v>
      </c>
    </row>
    <row r="220" spans="1:5">
      <c r="A220" s="38">
        <v>557</v>
      </c>
      <c r="B220" s="39">
        <v>12.35</v>
      </c>
      <c r="C220" s="39">
        <v>21.2</v>
      </c>
      <c r="D220" s="39">
        <v>20</v>
      </c>
      <c r="E220" s="39" t="e">
        <v>#N/A</v>
      </c>
    </row>
    <row r="221" spans="1:5">
      <c r="A221" s="38">
        <v>558</v>
      </c>
      <c r="B221" s="39">
        <v>12.35</v>
      </c>
      <c r="C221" s="39">
        <v>29.2</v>
      </c>
      <c r="D221" s="39">
        <v>20</v>
      </c>
      <c r="E221" s="39" t="e">
        <v>#N/A</v>
      </c>
    </row>
    <row r="222" spans="1:5">
      <c r="A222" s="38">
        <v>560</v>
      </c>
      <c r="B222" s="39">
        <v>50.8</v>
      </c>
      <c r="C222" s="39">
        <v>16</v>
      </c>
      <c r="D222" s="39">
        <v>15</v>
      </c>
      <c r="E222" s="39" t="e">
        <v>#N/A</v>
      </c>
    </row>
    <row r="223" spans="1:5">
      <c r="A223" s="38">
        <v>561</v>
      </c>
      <c r="B223" s="39">
        <v>40.4</v>
      </c>
      <c r="C223" s="39">
        <v>22.9</v>
      </c>
      <c r="D223" s="39">
        <v>15</v>
      </c>
      <c r="E223" s="39" t="e">
        <v>#N/A</v>
      </c>
    </row>
    <row r="224" spans="1:5">
      <c r="A224" s="38">
        <v>562</v>
      </c>
      <c r="B224" s="39">
        <v>50.8</v>
      </c>
      <c r="C224" s="39">
        <v>22.9</v>
      </c>
      <c r="D224" s="39">
        <v>15</v>
      </c>
      <c r="E224" s="39" t="e">
        <v>#N/A</v>
      </c>
    </row>
    <row r="225" spans="1:5">
      <c r="A225" s="38">
        <v>563</v>
      </c>
      <c r="B225" s="39">
        <v>41.7</v>
      </c>
      <c r="C225" s="39">
        <v>37.4</v>
      </c>
      <c r="D225" s="39">
        <v>15</v>
      </c>
      <c r="E225" s="39" t="e">
        <v>#N/A</v>
      </c>
    </row>
    <row r="226" spans="1:5">
      <c r="A226" s="38">
        <v>564</v>
      </c>
      <c r="B226" s="39">
        <v>41.7</v>
      </c>
      <c r="C226" s="39">
        <v>50.4</v>
      </c>
      <c r="D226" s="39">
        <v>15</v>
      </c>
      <c r="E226" s="39" t="e">
        <v>#N/A</v>
      </c>
    </row>
    <row r="227" spans="1:5">
      <c r="A227" s="38">
        <v>565</v>
      </c>
      <c r="B227" s="39">
        <v>40.4</v>
      </c>
      <c r="C227" s="39">
        <v>27.5</v>
      </c>
      <c r="D227" s="39">
        <v>15</v>
      </c>
      <c r="E227" s="39" t="e">
        <v>#N/A</v>
      </c>
    </row>
    <row r="228" spans="1:5">
      <c r="A228" s="38">
        <v>566</v>
      </c>
      <c r="B228" s="39">
        <v>50.8</v>
      </c>
      <c r="C228" s="39">
        <v>27.5</v>
      </c>
      <c r="D228" s="39">
        <v>15</v>
      </c>
      <c r="E228" s="39" t="e">
        <v>#N/A</v>
      </c>
    </row>
    <row r="229" spans="1:5">
      <c r="A229" s="38">
        <v>567</v>
      </c>
      <c r="B229" s="39">
        <v>43.8</v>
      </c>
      <c r="C229" s="39">
        <v>22.9</v>
      </c>
      <c r="D229" s="39">
        <v>15</v>
      </c>
      <c r="E229" s="39" t="e">
        <v>#N/A</v>
      </c>
    </row>
    <row r="230" spans="1:5">
      <c r="A230" s="38">
        <v>568</v>
      </c>
      <c r="B230" s="39">
        <v>43.8</v>
      </c>
      <c r="C230" s="39">
        <v>27.5</v>
      </c>
      <c r="D230" s="39">
        <v>15</v>
      </c>
      <c r="E230" s="39" t="e">
        <v>#N/A</v>
      </c>
    </row>
    <row r="231" spans="1:5">
      <c r="A231" s="38">
        <v>569</v>
      </c>
      <c r="B231" s="39">
        <v>-3.5527136788005001E-15</v>
      </c>
      <c r="C231" s="39">
        <v>22.9</v>
      </c>
      <c r="D231" s="39">
        <v>15</v>
      </c>
      <c r="E231" s="39" t="e">
        <v>#N/A</v>
      </c>
    </row>
    <row r="232" spans="1:5">
      <c r="A232" s="38">
        <v>570</v>
      </c>
      <c r="B232" s="39">
        <v>10.4</v>
      </c>
      <c r="C232" s="39">
        <v>22.9</v>
      </c>
      <c r="D232" s="39">
        <v>15</v>
      </c>
      <c r="E232" s="39" t="e">
        <v>#N/A</v>
      </c>
    </row>
    <row r="233" spans="1:5">
      <c r="A233" s="38">
        <v>571</v>
      </c>
      <c r="B233" s="39">
        <v>9.1</v>
      </c>
      <c r="C233" s="39">
        <v>13</v>
      </c>
      <c r="D233" s="39">
        <v>15</v>
      </c>
      <c r="E233" s="39" t="e">
        <v>#N/A</v>
      </c>
    </row>
    <row r="234" spans="1:5">
      <c r="A234" s="38">
        <v>572</v>
      </c>
      <c r="B234" s="39">
        <v>9.1</v>
      </c>
      <c r="C234" s="39">
        <v>22.9</v>
      </c>
      <c r="D234" s="39">
        <v>15</v>
      </c>
      <c r="E234" s="39" t="e">
        <v>#N/A</v>
      </c>
    </row>
    <row r="235" spans="1:5">
      <c r="A235" s="38">
        <v>573</v>
      </c>
      <c r="B235" s="39">
        <v>9.1</v>
      </c>
      <c r="C235" s="39">
        <v>27.5</v>
      </c>
      <c r="D235" s="39">
        <v>15</v>
      </c>
      <c r="E235" s="39" t="e">
        <v>#N/A</v>
      </c>
    </row>
    <row r="236" spans="1:5">
      <c r="A236" s="38">
        <v>575</v>
      </c>
      <c r="B236" s="39">
        <v>-7.1054273576010003E-15</v>
      </c>
      <c r="C236" s="39">
        <v>27.5</v>
      </c>
      <c r="D236" s="39">
        <v>15</v>
      </c>
      <c r="E236" s="39" t="e">
        <v>#N/A</v>
      </c>
    </row>
    <row r="237" spans="1:5">
      <c r="A237" s="38">
        <v>576</v>
      </c>
      <c r="B237" s="39">
        <v>10.4</v>
      </c>
      <c r="C237" s="39">
        <v>27.5</v>
      </c>
      <c r="D237" s="39">
        <v>15</v>
      </c>
      <c r="E237" s="39" t="e">
        <v>#N/A</v>
      </c>
    </row>
    <row r="238" spans="1:5">
      <c r="A238" s="38">
        <v>577</v>
      </c>
      <c r="B238" s="39">
        <v>7</v>
      </c>
      <c r="C238" s="39">
        <v>22.9</v>
      </c>
      <c r="D238" s="39">
        <v>15</v>
      </c>
      <c r="E238" s="39" t="e">
        <v>#N/A</v>
      </c>
    </row>
    <row r="239" spans="1:5">
      <c r="A239" s="38">
        <v>578</v>
      </c>
      <c r="B239" s="39">
        <v>7</v>
      </c>
      <c r="C239" s="39">
        <v>27.5</v>
      </c>
      <c r="D239" s="39">
        <v>15</v>
      </c>
      <c r="E239" s="39" t="e">
        <v>#N/A</v>
      </c>
    </row>
    <row r="240" spans="1:5">
      <c r="A240" s="38">
        <v>580</v>
      </c>
      <c r="B240" s="39">
        <v>14.3</v>
      </c>
      <c r="C240" s="39">
        <v>34.4</v>
      </c>
      <c r="D240" s="39">
        <v>15</v>
      </c>
      <c r="E240" s="39" t="e">
        <v>#N/A</v>
      </c>
    </row>
    <row r="241" spans="1:5">
      <c r="A241" s="38">
        <v>581</v>
      </c>
      <c r="B241" s="39">
        <v>41.7</v>
      </c>
      <c r="C241" s="39">
        <v>1.06581410364015E-14</v>
      </c>
      <c r="D241" s="39">
        <v>7.6</v>
      </c>
      <c r="E241" s="39" t="e">
        <v>#N/A</v>
      </c>
    </row>
    <row r="242" spans="1:5">
      <c r="A242" s="38">
        <v>582</v>
      </c>
      <c r="B242" s="39">
        <v>41.7</v>
      </c>
      <c r="C242" s="39">
        <v>13</v>
      </c>
      <c r="D242" s="39">
        <v>7.6</v>
      </c>
      <c r="E242" s="39" t="e">
        <v>#N/A</v>
      </c>
    </row>
    <row r="243" spans="1:5">
      <c r="A243" s="38">
        <v>583</v>
      </c>
      <c r="B243" s="39">
        <v>41.7</v>
      </c>
      <c r="C243" s="39">
        <v>16</v>
      </c>
      <c r="D243" s="39">
        <v>7.6</v>
      </c>
      <c r="E243" s="39" t="e">
        <v>#N/A</v>
      </c>
    </row>
    <row r="244" spans="1:5">
      <c r="A244" s="38">
        <v>584</v>
      </c>
      <c r="B244" s="39">
        <v>50.8</v>
      </c>
      <c r="C244" s="39">
        <v>16</v>
      </c>
      <c r="D244" s="39">
        <v>7.6</v>
      </c>
      <c r="E244" s="39" t="e">
        <v>#N/A</v>
      </c>
    </row>
    <row r="245" spans="1:5">
      <c r="A245" s="38">
        <v>585</v>
      </c>
      <c r="B245" s="39">
        <v>41.7</v>
      </c>
      <c r="C245" s="39">
        <v>22.9</v>
      </c>
      <c r="D245" s="39">
        <v>7.6</v>
      </c>
      <c r="E245" s="39" t="e">
        <v>#N/A</v>
      </c>
    </row>
    <row r="246" spans="1:5">
      <c r="A246" s="38">
        <v>586</v>
      </c>
      <c r="B246" s="39">
        <v>41.7</v>
      </c>
      <c r="C246" s="39">
        <v>27.5</v>
      </c>
      <c r="D246" s="39">
        <v>7.6</v>
      </c>
      <c r="E246" s="39" t="e">
        <v>#N/A</v>
      </c>
    </row>
    <row r="247" spans="1:5">
      <c r="A247" s="38">
        <v>587</v>
      </c>
      <c r="B247" s="39">
        <v>41.7</v>
      </c>
      <c r="C247" s="39">
        <v>37.4</v>
      </c>
      <c r="D247" s="39">
        <v>7.6</v>
      </c>
      <c r="E247" s="39" t="e">
        <v>#N/A</v>
      </c>
    </row>
    <row r="248" spans="1:5">
      <c r="A248" s="38">
        <v>588</v>
      </c>
      <c r="B248" s="39">
        <v>41.7</v>
      </c>
      <c r="C248" s="39">
        <v>50.4</v>
      </c>
      <c r="D248" s="39">
        <v>7.6</v>
      </c>
      <c r="E248" s="39" t="e">
        <v>#N/A</v>
      </c>
    </row>
    <row r="249" spans="1:5">
      <c r="A249" s="38">
        <v>589</v>
      </c>
      <c r="B249" s="39">
        <v>43.8</v>
      </c>
      <c r="C249" s="39">
        <v>22.9</v>
      </c>
      <c r="D249" s="39">
        <v>7.6</v>
      </c>
      <c r="E249" s="39" t="e">
        <v>#N/A</v>
      </c>
    </row>
    <row r="250" spans="1:5">
      <c r="A250" s="38">
        <v>590</v>
      </c>
      <c r="B250" s="39">
        <v>43.8</v>
      </c>
      <c r="C250" s="39">
        <v>27.5</v>
      </c>
      <c r="D250" s="39">
        <v>7.6</v>
      </c>
      <c r="E250" s="39" t="e">
        <v>#N/A</v>
      </c>
    </row>
    <row r="251" spans="1:5">
      <c r="A251" s="38">
        <v>591</v>
      </c>
      <c r="B251" s="39">
        <v>29.65</v>
      </c>
      <c r="C251" s="39">
        <v>43.9</v>
      </c>
      <c r="D251" s="39">
        <v>7.6</v>
      </c>
      <c r="E251" s="39" t="e">
        <v>#N/A</v>
      </c>
    </row>
    <row r="252" spans="1:5">
      <c r="A252" s="38">
        <v>592</v>
      </c>
      <c r="B252" s="39">
        <v>21.15</v>
      </c>
      <c r="C252" s="39">
        <v>43.9</v>
      </c>
      <c r="D252" s="39">
        <v>7.6</v>
      </c>
      <c r="E252" s="39" t="e">
        <v>#N/A</v>
      </c>
    </row>
    <row r="253" spans="1:5">
      <c r="A253" s="38">
        <v>593</v>
      </c>
      <c r="B253" s="39">
        <v>50.8</v>
      </c>
      <c r="C253" s="39">
        <v>6.5000000000000098</v>
      </c>
      <c r="D253" s="39">
        <v>7.6</v>
      </c>
      <c r="E253" s="39" t="e">
        <v>#N/A</v>
      </c>
    </row>
    <row r="254" spans="1:5">
      <c r="A254" s="38">
        <v>594</v>
      </c>
      <c r="B254" s="39">
        <v>29.65</v>
      </c>
      <c r="C254" s="39">
        <v>6.5000000000000098</v>
      </c>
      <c r="D254" s="39">
        <v>7.6</v>
      </c>
      <c r="E254" s="39" t="e">
        <v>#N/A</v>
      </c>
    </row>
    <row r="255" spans="1:5">
      <c r="A255" s="38">
        <v>595</v>
      </c>
      <c r="B255" s="39">
        <v>21.15</v>
      </c>
      <c r="C255" s="39">
        <v>6.5000000000000098</v>
      </c>
      <c r="D255" s="39">
        <v>7.6</v>
      </c>
      <c r="E255" s="39" t="e">
        <v>#N/A</v>
      </c>
    </row>
    <row r="256" spans="1:5">
      <c r="A256" s="38">
        <v>596</v>
      </c>
      <c r="B256" s="39">
        <v>9.1</v>
      </c>
      <c r="C256" s="39">
        <v>1.06581410364015E-14</v>
      </c>
      <c r="D256" s="39">
        <v>7.6</v>
      </c>
      <c r="E256" s="39" t="e">
        <v>#N/A</v>
      </c>
    </row>
    <row r="257" spans="1:5">
      <c r="A257" s="38">
        <v>597</v>
      </c>
      <c r="B257" s="39">
        <v>9.1</v>
      </c>
      <c r="C257" s="39">
        <v>13</v>
      </c>
      <c r="D257" s="39">
        <v>7.6</v>
      </c>
      <c r="E257" s="39" t="e">
        <v>#N/A</v>
      </c>
    </row>
    <row r="258" spans="1:5">
      <c r="A258" s="38">
        <v>598</v>
      </c>
      <c r="B258" s="39">
        <v>-7.1054273576010003E-15</v>
      </c>
      <c r="C258" s="39">
        <v>6.5000000000000098</v>
      </c>
      <c r="D258" s="39">
        <v>7.6</v>
      </c>
      <c r="E258" s="39" t="e">
        <v>#N/A</v>
      </c>
    </row>
    <row r="259" spans="1:5">
      <c r="A259" s="38">
        <v>599</v>
      </c>
      <c r="B259" s="39">
        <v>-7.1054273576010003E-15</v>
      </c>
      <c r="C259" s="39">
        <v>16</v>
      </c>
      <c r="D259" s="39">
        <v>7.6</v>
      </c>
      <c r="E259" s="39" t="e">
        <v>#N/A</v>
      </c>
    </row>
    <row r="260" spans="1:5">
      <c r="A260" s="38">
        <v>600</v>
      </c>
      <c r="B260" s="39">
        <v>9.1</v>
      </c>
      <c r="C260" s="39">
        <v>16</v>
      </c>
      <c r="D260" s="39">
        <v>7.6</v>
      </c>
      <c r="E260" s="39" t="e">
        <v>#N/A</v>
      </c>
    </row>
    <row r="261" spans="1:5">
      <c r="A261" s="38">
        <v>601</v>
      </c>
      <c r="B261" s="39">
        <v>-3.5527136788005001E-15</v>
      </c>
      <c r="C261" s="39">
        <v>22.9</v>
      </c>
      <c r="D261" s="39">
        <v>7.6</v>
      </c>
      <c r="E261" s="39" t="e">
        <v>#N/A</v>
      </c>
    </row>
    <row r="262" spans="1:5">
      <c r="A262" s="38">
        <v>602</v>
      </c>
      <c r="B262" s="39">
        <v>10.4</v>
      </c>
      <c r="C262" s="39">
        <v>22.9</v>
      </c>
      <c r="D262" s="39">
        <v>7.6</v>
      </c>
      <c r="E262" s="39" t="e">
        <v>#N/A</v>
      </c>
    </row>
    <row r="263" spans="1:5">
      <c r="A263" s="38">
        <v>603</v>
      </c>
      <c r="B263" s="39">
        <v>9.1</v>
      </c>
      <c r="C263" s="39">
        <v>22.9</v>
      </c>
      <c r="D263" s="39">
        <v>7.6</v>
      </c>
      <c r="E263" s="39" t="e">
        <v>#N/A</v>
      </c>
    </row>
    <row r="264" spans="1:5">
      <c r="A264" s="38">
        <v>604</v>
      </c>
      <c r="B264" s="39">
        <v>9.1</v>
      </c>
      <c r="C264" s="39">
        <v>27.5</v>
      </c>
      <c r="D264" s="39">
        <v>7.6</v>
      </c>
      <c r="E264" s="39" t="e">
        <v>#N/A</v>
      </c>
    </row>
    <row r="265" spans="1:5">
      <c r="A265" s="38">
        <v>605</v>
      </c>
      <c r="B265" s="39">
        <v>-7.1054273576010003E-15</v>
      </c>
      <c r="C265" s="39">
        <v>27.5</v>
      </c>
      <c r="D265" s="39">
        <v>7.6</v>
      </c>
      <c r="E265" s="39" t="e">
        <v>#N/A</v>
      </c>
    </row>
    <row r="266" spans="1:5">
      <c r="A266" s="38">
        <v>606</v>
      </c>
      <c r="B266" s="39">
        <v>10.4</v>
      </c>
      <c r="C266" s="39">
        <v>27.5</v>
      </c>
      <c r="D266" s="39">
        <v>7.6</v>
      </c>
      <c r="E266" s="39" t="e">
        <v>#N/A</v>
      </c>
    </row>
    <row r="267" spans="1:5">
      <c r="A267" s="38">
        <v>607</v>
      </c>
      <c r="B267" s="39">
        <v>7</v>
      </c>
      <c r="C267" s="39">
        <v>22.9</v>
      </c>
      <c r="D267" s="39">
        <v>7.6</v>
      </c>
      <c r="E267" s="39" t="e">
        <v>#N/A</v>
      </c>
    </row>
    <row r="268" spans="1:5">
      <c r="A268" s="38">
        <v>608</v>
      </c>
      <c r="B268" s="39">
        <v>7</v>
      </c>
      <c r="C268" s="39">
        <v>27.5</v>
      </c>
      <c r="D268" s="39">
        <v>7.6</v>
      </c>
      <c r="E268" s="39" t="e">
        <v>#N/A</v>
      </c>
    </row>
    <row r="269" spans="1:5">
      <c r="A269" s="38">
        <v>609</v>
      </c>
      <c r="B269" s="39">
        <v>9.0999999999999908</v>
      </c>
      <c r="C269" s="39">
        <v>37.4</v>
      </c>
      <c r="D269" s="39">
        <v>7.6</v>
      </c>
      <c r="E269" s="39" t="e">
        <v>#N/A</v>
      </c>
    </row>
    <row r="270" spans="1:5">
      <c r="A270" s="38">
        <v>610</v>
      </c>
      <c r="B270" s="39">
        <v>9.0999999999999908</v>
      </c>
      <c r="C270" s="39">
        <v>50.4</v>
      </c>
      <c r="D270" s="39">
        <v>7.6</v>
      </c>
      <c r="E270" s="39" t="e">
        <v>#N/A</v>
      </c>
    </row>
    <row r="271" spans="1:5">
      <c r="A271" s="38">
        <v>611</v>
      </c>
      <c r="B271" s="39">
        <v>-3.5527136788005001E-15</v>
      </c>
      <c r="C271" s="39">
        <v>43.9</v>
      </c>
      <c r="D271" s="39">
        <v>7.6</v>
      </c>
      <c r="E271" s="39" t="e">
        <v>#N/A</v>
      </c>
    </row>
    <row r="272" spans="1:5">
      <c r="A272" s="38">
        <v>612</v>
      </c>
      <c r="B272" s="39">
        <v>38.450000000000003</v>
      </c>
      <c r="C272" s="39">
        <v>37.4</v>
      </c>
      <c r="D272" s="39">
        <v>20</v>
      </c>
      <c r="E272" s="39" t="e">
        <v>#N/A</v>
      </c>
    </row>
    <row r="273" spans="1:5">
      <c r="A273" s="38">
        <v>613</v>
      </c>
      <c r="B273" s="39">
        <v>41.7</v>
      </c>
      <c r="C273" s="39">
        <v>1.06581410364015E-14</v>
      </c>
      <c r="D273" s="39">
        <v>11.2</v>
      </c>
      <c r="E273" s="39" t="e">
        <v>#N/A</v>
      </c>
    </row>
    <row r="274" spans="1:5">
      <c r="A274" s="38">
        <v>614</v>
      </c>
      <c r="B274" s="39">
        <v>41.7</v>
      </c>
      <c r="C274" s="39">
        <v>13</v>
      </c>
      <c r="D274" s="39">
        <v>11.2</v>
      </c>
      <c r="E274" s="39" t="e">
        <v>#N/A</v>
      </c>
    </row>
    <row r="275" spans="1:5">
      <c r="A275" s="38">
        <v>615</v>
      </c>
      <c r="B275" s="39">
        <v>41.7</v>
      </c>
      <c r="C275" s="39">
        <v>16</v>
      </c>
      <c r="D275" s="39">
        <v>11.2</v>
      </c>
      <c r="E275" s="39" t="e">
        <v>#N/A</v>
      </c>
    </row>
    <row r="276" spans="1:5">
      <c r="A276" s="38">
        <v>616</v>
      </c>
      <c r="B276" s="39">
        <v>50.8</v>
      </c>
      <c r="C276" s="39">
        <v>16</v>
      </c>
      <c r="D276" s="39">
        <v>11.2</v>
      </c>
      <c r="E276" s="39" t="e">
        <v>#N/A</v>
      </c>
    </row>
    <row r="277" spans="1:5">
      <c r="A277" s="38">
        <v>617</v>
      </c>
      <c r="B277" s="39">
        <v>40.4</v>
      </c>
      <c r="C277" s="39">
        <v>22.9</v>
      </c>
      <c r="D277" s="39">
        <v>11.2</v>
      </c>
      <c r="E277" s="39" t="e">
        <v>#N/A</v>
      </c>
    </row>
    <row r="278" spans="1:5">
      <c r="A278" s="38">
        <v>618</v>
      </c>
      <c r="B278" s="39">
        <v>50.8</v>
      </c>
      <c r="C278" s="39">
        <v>22.9</v>
      </c>
      <c r="D278" s="39">
        <v>11.2</v>
      </c>
      <c r="E278" s="39" t="e">
        <v>#N/A</v>
      </c>
    </row>
    <row r="279" spans="1:5">
      <c r="A279" s="38">
        <v>619</v>
      </c>
      <c r="B279" s="39">
        <v>41.7</v>
      </c>
      <c r="C279" s="39">
        <v>22.9</v>
      </c>
      <c r="D279" s="39">
        <v>11.2</v>
      </c>
      <c r="E279" s="39" t="e">
        <v>#N/A</v>
      </c>
    </row>
    <row r="280" spans="1:5">
      <c r="A280" s="38">
        <v>620</v>
      </c>
      <c r="B280" s="39">
        <v>41.7</v>
      </c>
      <c r="C280" s="39">
        <v>27.5</v>
      </c>
      <c r="D280" s="39">
        <v>11.2</v>
      </c>
      <c r="E280" s="39" t="e">
        <v>#N/A</v>
      </c>
    </row>
    <row r="281" spans="1:5">
      <c r="A281" s="38">
        <v>621</v>
      </c>
      <c r="B281" s="39">
        <v>41.7</v>
      </c>
      <c r="C281" s="39">
        <v>37.4</v>
      </c>
      <c r="D281" s="39">
        <v>11.2</v>
      </c>
      <c r="E281" s="39" t="e">
        <v>#N/A</v>
      </c>
    </row>
    <row r="282" spans="1:5">
      <c r="A282" s="38">
        <v>622</v>
      </c>
      <c r="B282" s="39">
        <v>41.7</v>
      </c>
      <c r="C282" s="39">
        <v>50.4</v>
      </c>
      <c r="D282" s="39">
        <v>11.2</v>
      </c>
      <c r="E282" s="39" t="e">
        <v>#N/A</v>
      </c>
    </row>
    <row r="283" spans="1:5">
      <c r="A283" s="38">
        <v>623</v>
      </c>
      <c r="B283" s="39">
        <v>40.4</v>
      </c>
      <c r="C283" s="39">
        <v>27.5</v>
      </c>
      <c r="D283" s="39">
        <v>11.2</v>
      </c>
      <c r="E283" s="39" t="e">
        <v>#N/A</v>
      </c>
    </row>
    <row r="284" spans="1:5">
      <c r="A284" s="38">
        <v>624</v>
      </c>
      <c r="B284" s="39">
        <v>50.8</v>
      </c>
      <c r="C284" s="39">
        <v>27.5</v>
      </c>
      <c r="D284" s="39">
        <v>11.2</v>
      </c>
      <c r="E284" s="39" t="e">
        <v>#N/A</v>
      </c>
    </row>
    <row r="285" spans="1:5">
      <c r="A285" s="38">
        <v>625</v>
      </c>
      <c r="B285" s="39">
        <v>43.8</v>
      </c>
      <c r="C285" s="39">
        <v>22.9</v>
      </c>
      <c r="D285" s="39">
        <v>11.2</v>
      </c>
      <c r="E285" s="39" t="e">
        <v>#N/A</v>
      </c>
    </row>
    <row r="286" spans="1:5">
      <c r="A286" s="38">
        <v>626</v>
      </c>
      <c r="B286" s="39">
        <v>43.8</v>
      </c>
      <c r="C286" s="39">
        <v>27.5</v>
      </c>
      <c r="D286" s="39">
        <v>11.2</v>
      </c>
      <c r="E286" s="39" t="e">
        <v>#N/A</v>
      </c>
    </row>
    <row r="287" spans="1:5">
      <c r="A287" s="38">
        <v>627</v>
      </c>
      <c r="B287" s="39">
        <v>29.65</v>
      </c>
      <c r="C287" s="39">
        <v>43.9</v>
      </c>
      <c r="D287" s="39">
        <v>11.2</v>
      </c>
      <c r="E287" s="39" t="e">
        <v>#N/A</v>
      </c>
    </row>
    <row r="288" spans="1:5">
      <c r="A288" s="38">
        <v>628</v>
      </c>
      <c r="B288" s="39">
        <v>21.15</v>
      </c>
      <c r="C288" s="39">
        <v>43.9</v>
      </c>
      <c r="D288" s="39">
        <v>11.2</v>
      </c>
      <c r="E288" s="39" t="e">
        <v>#N/A</v>
      </c>
    </row>
    <row r="289" spans="1:5">
      <c r="A289" s="38">
        <v>629</v>
      </c>
      <c r="B289" s="39">
        <v>50.8</v>
      </c>
      <c r="C289" s="39">
        <v>6.5000000000000098</v>
      </c>
      <c r="D289" s="39">
        <v>11.2</v>
      </c>
      <c r="E289" s="39" t="e">
        <v>#N/A</v>
      </c>
    </row>
    <row r="290" spans="1:5">
      <c r="A290" s="38">
        <v>630</v>
      </c>
      <c r="B290" s="39">
        <v>29.65</v>
      </c>
      <c r="C290" s="39">
        <v>6.5000000000000098</v>
      </c>
      <c r="D290" s="39">
        <v>11.2</v>
      </c>
      <c r="E290" s="39" t="e">
        <v>#N/A</v>
      </c>
    </row>
    <row r="291" spans="1:5">
      <c r="A291" s="38">
        <v>631</v>
      </c>
      <c r="B291" s="39">
        <v>21.15</v>
      </c>
      <c r="C291" s="39">
        <v>6.5000000000000098</v>
      </c>
      <c r="D291" s="39">
        <v>11.2</v>
      </c>
      <c r="E291" s="39" t="e">
        <v>#N/A</v>
      </c>
    </row>
    <row r="292" spans="1:5">
      <c r="A292" s="38">
        <v>632</v>
      </c>
      <c r="B292" s="39">
        <v>9.1</v>
      </c>
      <c r="C292" s="39">
        <v>1.06581410364015E-14</v>
      </c>
      <c r="D292" s="39">
        <v>11.2</v>
      </c>
      <c r="E292" s="39" t="e">
        <v>#N/A</v>
      </c>
    </row>
    <row r="293" spans="1:5">
      <c r="A293" s="38">
        <v>633</v>
      </c>
      <c r="B293" s="39">
        <v>9.1</v>
      </c>
      <c r="C293" s="39">
        <v>13</v>
      </c>
      <c r="D293" s="39">
        <v>11.2</v>
      </c>
      <c r="E293" s="39" t="e">
        <v>#N/A</v>
      </c>
    </row>
    <row r="294" spans="1:5">
      <c r="A294" s="38">
        <v>634</v>
      </c>
      <c r="B294" s="39">
        <v>-7.1054273576010003E-15</v>
      </c>
      <c r="C294" s="39">
        <v>6.5000000000000098</v>
      </c>
      <c r="D294" s="39">
        <v>11.2</v>
      </c>
      <c r="E294" s="39" t="e">
        <v>#N/A</v>
      </c>
    </row>
    <row r="295" spans="1:5">
      <c r="A295" s="38">
        <v>635</v>
      </c>
      <c r="B295" s="39">
        <v>-7.1054273576010003E-15</v>
      </c>
      <c r="C295" s="39">
        <v>16</v>
      </c>
      <c r="D295" s="39">
        <v>11.2</v>
      </c>
      <c r="E295" s="39" t="e">
        <v>#N/A</v>
      </c>
    </row>
    <row r="296" spans="1:5">
      <c r="A296" s="38">
        <v>636</v>
      </c>
      <c r="B296" s="39">
        <v>9.1</v>
      </c>
      <c r="C296" s="39">
        <v>16</v>
      </c>
      <c r="D296" s="39">
        <v>11.2</v>
      </c>
      <c r="E296" s="39" t="e">
        <v>#N/A</v>
      </c>
    </row>
    <row r="297" spans="1:5">
      <c r="A297" s="38">
        <v>637</v>
      </c>
      <c r="B297" s="39">
        <v>-3.5527136788005001E-15</v>
      </c>
      <c r="C297" s="39">
        <v>22.9</v>
      </c>
      <c r="D297" s="39">
        <v>11.2</v>
      </c>
      <c r="E297" s="39" t="e">
        <v>#N/A</v>
      </c>
    </row>
    <row r="298" spans="1:5">
      <c r="A298" s="38">
        <v>638</v>
      </c>
      <c r="B298" s="39">
        <v>10.4</v>
      </c>
      <c r="C298" s="39">
        <v>22.9</v>
      </c>
      <c r="D298" s="39">
        <v>11.2</v>
      </c>
      <c r="E298" s="39" t="e">
        <v>#N/A</v>
      </c>
    </row>
    <row r="299" spans="1:5">
      <c r="A299" s="38">
        <v>639</v>
      </c>
      <c r="B299" s="39">
        <v>9.1</v>
      </c>
      <c r="C299" s="39">
        <v>22.9</v>
      </c>
      <c r="D299" s="39">
        <v>11.2</v>
      </c>
      <c r="E299" s="39" t="e">
        <v>#N/A</v>
      </c>
    </row>
    <row r="300" spans="1:5">
      <c r="A300" s="38">
        <v>640</v>
      </c>
      <c r="B300" s="39">
        <v>9.1</v>
      </c>
      <c r="C300" s="39">
        <v>27.5</v>
      </c>
      <c r="D300" s="39">
        <v>11.2</v>
      </c>
      <c r="E300" s="39" t="e">
        <v>#N/A</v>
      </c>
    </row>
    <row r="301" spans="1:5">
      <c r="A301" s="38">
        <v>641</v>
      </c>
      <c r="B301" s="39">
        <v>-7.1054273576010003E-15</v>
      </c>
      <c r="C301" s="39">
        <v>27.5</v>
      </c>
      <c r="D301" s="39">
        <v>11.2</v>
      </c>
      <c r="E301" s="39" t="e">
        <v>#N/A</v>
      </c>
    </row>
    <row r="302" spans="1:5">
      <c r="A302" s="38">
        <v>642</v>
      </c>
      <c r="B302" s="39">
        <v>10.4</v>
      </c>
      <c r="C302" s="39">
        <v>27.5</v>
      </c>
      <c r="D302" s="39">
        <v>11.2</v>
      </c>
      <c r="E302" s="39" t="e">
        <v>#N/A</v>
      </c>
    </row>
    <row r="303" spans="1:5">
      <c r="A303" s="38">
        <v>643</v>
      </c>
      <c r="B303" s="39">
        <v>7</v>
      </c>
      <c r="C303" s="39">
        <v>22.9</v>
      </c>
      <c r="D303" s="39">
        <v>11.2</v>
      </c>
      <c r="E303" s="39" t="e">
        <v>#N/A</v>
      </c>
    </row>
    <row r="304" spans="1:5">
      <c r="A304" s="38">
        <v>644</v>
      </c>
      <c r="B304" s="39">
        <v>7</v>
      </c>
      <c r="C304" s="39">
        <v>27.5</v>
      </c>
      <c r="D304" s="39">
        <v>11.2</v>
      </c>
      <c r="E304" s="39" t="e">
        <v>#N/A</v>
      </c>
    </row>
    <row r="305" spans="1:5">
      <c r="A305" s="38">
        <v>645</v>
      </c>
      <c r="B305" s="39">
        <v>9.0999999999999908</v>
      </c>
      <c r="C305" s="39">
        <v>37.4</v>
      </c>
      <c r="D305" s="39">
        <v>11.2</v>
      </c>
      <c r="E305" s="39" t="e">
        <v>#N/A</v>
      </c>
    </row>
    <row r="306" spans="1:5">
      <c r="A306" s="38">
        <v>646</v>
      </c>
      <c r="B306" s="39">
        <v>9.0999999999999908</v>
      </c>
      <c r="C306" s="39">
        <v>50.4</v>
      </c>
      <c r="D306" s="39">
        <v>11.2</v>
      </c>
      <c r="E306" s="39" t="e">
        <v>#N/A</v>
      </c>
    </row>
    <row r="307" spans="1:5">
      <c r="A307" s="38">
        <v>647</v>
      </c>
      <c r="B307" s="39">
        <v>-3.5527136788005001E-15</v>
      </c>
      <c r="C307" s="39">
        <v>43.9</v>
      </c>
      <c r="D307" s="39">
        <v>11.2</v>
      </c>
      <c r="E307" s="39" t="e">
        <v>#N/A</v>
      </c>
    </row>
    <row r="308" spans="1:5">
      <c r="A308" s="38">
        <v>648</v>
      </c>
      <c r="B308" s="39">
        <v>29.65</v>
      </c>
      <c r="C308" s="39">
        <v>37.4</v>
      </c>
      <c r="D308" s="39">
        <v>7.6</v>
      </c>
      <c r="E308" s="39" t="e">
        <v>#N/A</v>
      </c>
    </row>
    <row r="309" spans="1:5">
      <c r="A309" s="38">
        <v>649</v>
      </c>
      <c r="B309" s="39">
        <v>29.65</v>
      </c>
      <c r="C309" s="39">
        <v>37.4</v>
      </c>
      <c r="D309" s="39">
        <v>11.2</v>
      </c>
      <c r="E309" s="39" t="e">
        <v>#N/A</v>
      </c>
    </row>
    <row r="310" spans="1:5">
      <c r="A310" s="38">
        <v>650</v>
      </c>
      <c r="B310" s="39">
        <v>29.65</v>
      </c>
      <c r="C310" s="39">
        <v>37.4</v>
      </c>
      <c r="D310" s="39">
        <v>4</v>
      </c>
      <c r="E310" s="39" t="e">
        <v>#N/A</v>
      </c>
    </row>
    <row r="311" spans="1:5">
      <c r="A311" s="38">
        <v>651</v>
      </c>
      <c r="B311" s="39">
        <v>21.15</v>
      </c>
      <c r="C311" s="39">
        <v>37.4</v>
      </c>
      <c r="D311" s="39">
        <v>11.2</v>
      </c>
      <c r="E311" s="39" t="e">
        <v>#N/A</v>
      </c>
    </row>
    <row r="312" spans="1:5">
      <c r="A312" s="38">
        <v>652</v>
      </c>
      <c r="B312" s="39">
        <v>21.15</v>
      </c>
      <c r="C312" s="39">
        <v>37.4</v>
      </c>
      <c r="D312" s="39">
        <v>4</v>
      </c>
      <c r="E312" s="39" t="e">
        <v>#N/A</v>
      </c>
    </row>
    <row r="313" spans="1:5">
      <c r="A313" s="38">
        <v>653</v>
      </c>
      <c r="B313" s="39">
        <v>12.35</v>
      </c>
      <c r="C313" s="39">
        <v>37.4</v>
      </c>
      <c r="D313" s="39">
        <v>7.6</v>
      </c>
      <c r="E313" s="39" t="e">
        <v>#N/A</v>
      </c>
    </row>
    <row r="314" spans="1:5">
      <c r="A314" s="38">
        <v>654</v>
      </c>
      <c r="B314" s="39">
        <v>21.15</v>
      </c>
      <c r="C314" s="39">
        <v>37.4</v>
      </c>
      <c r="D314" s="39">
        <v>7.6</v>
      </c>
      <c r="E314" s="39" t="e">
        <v>#N/A</v>
      </c>
    </row>
    <row r="315" spans="1:5">
      <c r="A315" s="38">
        <v>655</v>
      </c>
      <c r="B315" s="39">
        <v>12.35</v>
      </c>
      <c r="C315" s="39">
        <v>37.4</v>
      </c>
      <c r="D315" s="39">
        <v>11.2</v>
      </c>
      <c r="E315" s="39" t="e">
        <v>#N/A</v>
      </c>
    </row>
    <row r="316" spans="1:5">
      <c r="A316" s="38">
        <v>656</v>
      </c>
      <c r="B316" s="39">
        <v>12.35</v>
      </c>
      <c r="C316" s="39">
        <v>37.4</v>
      </c>
      <c r="D316" s="39">
        <v>4</v>
      </c>
      <c r="E316" s="39" t="e">
        <v>#N/A</v>
      </c>
    </row>
    <row r="317" spans="1:5">
      <c r="A317" s="38">
        <v>657</v>
      </c>
      <c r="B317" s="39">
        <v>12.35</v>
      </c>
      <c r="C317" s="39">
        <v>37.4</v>
      </c>
      <c r="D317" s="39">
        <v>15</v>
      </c>
      <c r="E317" s="39" t="e">
        <v>#N/A</v>
      </c>
    </row>
    <row r="318" spans="1:5">
      <c r="A318" s="38">
        <v>658</v>
      </c>
      <c r="B318" s="39">
        <v>21.15</v>
      </c>
      <c r="C318" s="39">
        <v>37.4</v>
      </c>
      <c r="D318" s="39">
        <v>15</v>
      </c>
      <c r="E318" s="39" t="e">
        <v>#N/A</v>
      </c>
    </row>
    <row r="319" spans="1:5">
      <c r="A319" s="38">
        <v>659</v>
      </c>
      <c r="B319" s="39">
        <v>29.65</v>
      </c>
      <c r="C319" s="39">
        <v>37.4</v>
      </c>
      <c r="D319" s="39">
        <v>15</v>
      </c>
      <c r="E319" s="39" t="e">
        <v>#N/A</v>
      </c>
    </row>
    <row r="320" spans="1:5">
      <c r="A320" s="38">
        <v>662</v>
      </c>
      <c r="B320" s="39">
        <v>50.8</v>
      </c>
      <c r="C320" s="39">
        <v>22.9</v>
      </c>
      <c r="D320" s="39">
        <v>7.6</v>
      </c>
      <c r="E320" s="39" t="e">
        <v>#N/A</v>
      </c>
    </row>
    <row r="321" spans="1:5">
      <c r="A321" s="38">
        <v>663</v>
      </c>
      <c r="B321" s="39">
        <v>50.8</v>
      </c>
      <c r="C321" s="39">
        <v>27.5</v>
      </c>
      <c r="D321" s="39">
        <v>7.6</v>
      </c>
      <c r="E321" s="39" t="e">
        <v>#N/A</v>
      </c>
    </row>
    <row r="322" spans="1:5">
      <c r="A322" s="38">
        <v>664</v>
      </c>
      <c r="B322" s="39">
        <v>12.35</v>
      </c>
      <c r="C322" s="39">
        <v>22.9</v>
      </c>
      <c r="D322" s="39">
        <v>4</v>
      </c>
      <c r="E322" s="39" t="e">
        <v>#N/A</v>
      </c>
    </row>
    <row r="323" spans="1:5">
      <c r="A323" s="38">
        <v>665</v>
      </c>
      <c r="B323" s="39">
        <v>12.35</v>
      </c>
      <c r="C323" s="39">
        <v>27.5</v>
      </c>
      <c r="D323" s="39">
        <v>4</v>
      </c>
      <c r="E323" s="39" t="e">
        <v>#N/A</v>
      </c>
    </row>
    <row r="324" spans="1:5">
      <c r="A324" s="38">
        <v>666</v>
      </c>
      <c r="B324" s="39">
        <v>12.35</v>
      </c>
      <c r="C324" s="39">
        <v>22.9</v>
      </c>
      <c r="D324" s="39">
        <v>15</v>
      </c>
      <c r="E324" s="39" t="e">
        <v>#N/A</v>
      </c>
    </row>
    <row r="325" spans="1:5">
      <c r="A325" s="38">
        <v>667</v>
      </c>
      <c r="B325" s="39">
        <v>12.35</v>
      </c>
      <c r="C325" s="39">
        <v>27.5</v>
      </c>
      <c r="D325" s="39">
        <v>15</v>
      </c>
      <c r="E325" s="39" t="e">
        <v>#N/A</v>
      </c>
    </row>
    <row r="326" spans="1:5">
      <c r="A326" s="38">
        <v>668</v>
      </c>
      <c r="B326" s="39">
        <v>38.450000000000003</v>
      </c>
      <c r="C326" s="39">
        <v>22.9</v>
      </c>
      <c r="D326" s="39">
        <v>15</v>
      </c>
      <c r="E326" s="39" t="e">
        <v>#N/A</v>
      </c>
    </row>
    <row r="327" spans="1:5">
      <c r="A327" s="38">
        <v>669</v>
      </c>
      <c r="B327" s="39">
        <v>38.450000000000003</v>
      </c>
      <c r="C327" s="39">
        <v>27.5</v>
      </c>
      <c r="D327" s="39">
        <v>15</v>
      </c>
      <c r="E327" s="39" t="e">
        <v>#N/A</v>
      </c>
    </row>
    <row r="328" spans="1:5">
      <c r="A328" s="38">
        <v>690</v>
      </c>
      <c r="B328" s="39">
        <v>14.5</v>
      </c>
      <c r="C328" s="39">
        <v>18.05</v>
      </c>
      <c r="D328" s="39">
        <v>7.6</v>
      </c>
      <c r="E328" s="39" t="e">
        <v>#N/A</v>
      </c>
    </row>
    <row r="329" spans="1:5">
      <c r="A329" s="38">
        <v>691</v>
      </c>
      <c r="B329" s="39">
        <v>12.35</v>
      </c>
      <c r="C329" s="39">
        <v>18.05</v>
      </c>
      <c r="D329" s="39">
        <v>7.6</v>
      </c>
      <c r="E329" s="39" t="e">
        <v>#N/A</v>
      </c>
    </row>
    <row r="330" spans="1:5">
      <c r="A330" s="38">
        <v>703</v>
      </c>
      <c r="B330" s="39">
        <v>12.35</v>
      </c>
      <c r="C330" s="39">
        <v>32.75</v>
      </c>
      <c r="D330" s="39">
        <v>4</v>
      </c>
      <c r="E330" s="39" t="e">
        <v>#N/A</v>
      </c>
    </row>
    <row r="331" spans="1:5">
      <c r="A331" s="38">
        <v>704</v>
      </c>
      <c r="B331" s="39">
        <v>12.35</v>
      </c>
      <c r="C331" s="39">
        <v>18.05</v>
      </c>
      <c r="D331" s="39">
        <v>4</v>
      </c>
      <c r="E331" s="39" t="e">
        <v>#N/A</v>
      </c>
    </row>
    <row r="332" spans="1:5">
      <c r="A332" s="38">
        <v>705</v>
      </c>
      <c r="B332" s="39">
        <v>38.450000000000003</v>
      </c>
      <c r="C332" s="39">
        <v>19.2</v>
      </c>
      <c r="D332" s="39">
        <v>4</v>
      </c>
      <c r="E332" s="39" t="e">
        <v>#N/A</v>
      </c>
    </row>
    <row r="333" spans="1:5">
      <c r="A333" s="38">
        <v>717</v>
      </c>
      <c r="B333" s="39">
        <v>13.3</v>
      </c>
      <c r="C333" s="39">
        <v>29.2</v>
      </c>
      <c r="D333" s="39">
        <v>11.2</v>
      </c>
      <c r="E333" s="39" t="e">
        <v>#N/A</v>
      </c>
    </row>
    <row r="334" spans="1:5">
      <c r="A334" s="38">
        <v>719</v>
      </c>
      <c r="B334" s="39">
        <v>13.3</v>
      </c>
      <c r="C334" s="39">
        <v>21.2</v>
      </c>
      <c r="D334" s="39">
        <v>11.2</v>
      </c>
      <c r="E334" s="39" t="e">
        <v>#N/A</v>
      </c>
    </row>
    <row r="335" spans="1:5">
      <c r="A335" s="38">
        <v>720</v>
      </c>
      <c r="B335" s="39">
        <v>13.3</v>
      </c>
      <c r="C335" s="39">
        <v>23.55</v>
      </c>
      <c r="D335" s="39">
        <v>11.2</v>
      </c>
      <c r="E335" s="39" t="e">
        <v>#N/A</v>
      </c>
    </row>
    <row r="336" spans="1:5">
      <c r="A336" s="38">
        <v>722</v>
      </c>
      <c r="B336" s="39">
        <v>12.35</v>
      </c>
      <c r="C336" s="39">
        <v>17.454999999999998</v>
      </c>
      <c r="D336" s="39">
        <v>11.2</v>
      </c>
      <c r="E336" s="39" t="e">
        <v>#N/A</v>
      </c>
    </row>
    <row r="337" spans="1:5">
      <c r="A337" s="38">
        <v>723</v>
      </c>
      <c r="B337" s="39">
        <v>17.5</v>
      </c>
      <c r="C337" s="39">
        <v>17.454999999999998</v>
      </c>
      <c r="D337" s="39">
        <v>11.2</v>
      </c>
      <c r="E337" s="39" t="e">
        <v>#N/A</v>
      </c>
    </row>
    <row r="338" spans="1:5">
      <c r="A338" s="38">
        <v>724</v>
      </c>
      <c r="B338" s="39">
        <v>17.5</v>
      </c>
      <c r="C338" s="39">
        <v>16.855</v>
      </c>
      <c r="D338" s="39">
        <v>11.2</v>
      </c>
      <c r="E338" s="39" t="e">
        <v>#N/A</v>
      </c>
    </row>
    <row r="339" spans="1:5">
      <c r="A339" s="38">
        <v>725</v>
      </c>
      <c r="B339" s="39">
        <v>22.7</v>
      </c>
      <c r="C339" s="39">
        <v>16.855</v>
      </c>
      <c r="D339" s="39">
        <v>11.2</v>
      </c>
      <c r="E339" s="39" t="e">
        <v>#N/A</v>
      </c>
    </row>
    <row r="340" spans="1:5">
      <c r="A340" s="38">
        <v>726</v>
      </c>
      <c r="B340" s="39">
        <v>22.7</v>
      </c>
      <c r="C340" s="39">
        <v>17.454999999999998</v>
      </c>
      <c r="D340" s="39">
        <v>11.2</v>
      </c>
      <c r="E340" s="39" t="e">
        <v>#N/A</v>
      </c>
    </row>
    <row r="341" spans="1:5">
      <c r="A341" s="38">
        <v>727</v>
      </c>
      <c r="B341" s="39">
        <v>26.61</v>
      </c>
      <c r="C341" s="39">
        <v>17.454999999999998</v>
      </c>
      <c r="D341" s="39">
        <v>11.2</v>
      </c>
      <c r="E341" s="39" t="e">
        <v>#N/A</v>
      </c>
    </row>
    <row r="342" spans="1:5">
      <c r="A342" s="38">
        <v>728</v>
      </c>
      <c r="B342" s="39">
        <v>28.6</v>
      </c>
      <c r="C342" s="39">
        <v>16.25</v>
      </c>
      <c r="D342" s="39">
        <v>11.2</v>
      </c>
      <c r="E342" s="39" t="e">
        <v>#N/A</v>
      </c>
    </row>
    <row r="343" spans="1:5">
      <c r="A343" s="38">
        <v>729</v>
      </c>
      <c r="B343" s="39">
        <v>31.7</v>
      </c>
      <c r="C343" s="39">
        <v>16.25</v>
      </c>
      <c r="D343" s="39">
        <v>11.2</v>
      </c>
      <c r="E343" s="39" t="e">
        <v>#N/A</v>
      </c>
    </row>
    <row r="344" spans="1:5">
      <c r="A344" s="38">
        <v>730</v>
      </c>
      <c r="B344" s="39">
        <v>31.7</v>
      </c>
      <c r="C344" s="39">
        <v>17.454999999999998</v>
      </c>
      <c r="D344" s="39">
        <v>11.2</v>
      </c>
      <c r="E344" s="39" t="e">
        <v>#N/A</v>
      </c>
    </row>
    <row r="345" spans="1:5">
      <c r="A345" s="38">
        <v>731</v>
      </c>
      <c r="B345" s="39">
        <v>35</v>
      </c>
      <c r="C345" s="39">
        <v>17.454999999999998</v>
      </c>
      <c r="D345" s="39">
        <v>11.2</v>
      </c>
      <c r="E345" s="39" t="e">
        <v>#N/A</v>
      </c>
    </row>
    <row r="346" spans="1:5">
      <c r="A346" s="38">
        <v>732</v>
      </c>
      <c r="B346" s="39">
        <v>35</v>
      </c>
      <c r="C346" s="39">
        <v>16.855</v>
      </c>
      <c r="D346" s="39">
        <v>11.2</v>
      </c>
      <c r="E346" s="39" t="e">
        <v>#N/A</v>
      </c>
    </row>
    <row r="347" spans="1:5">
      <c r="A347" s="38">
        <v>733</v>
      </c>
      <c r="B347" s="39">
        <v>38.450000000000003</v>
      </c>
      <c r="C347" s="39">
        <v>16.855</v>
      </c>
      <c r="D347" s="39">
        <v>11.2</v>
      </c>
      <c r="E347" s="39" t="e">
        <v>#N/A</v>
      </c>
    </row>
    <row r="348" spans="1:5">
      <c r="A348" s="38">
        <v>734</v>
      </c>
      <c r="B348" s="39">
        <v>22.7</v>
      </c>
      <c r="C348" s="39">
        <v>32.6</v>
      </c>
      <c r="D348" s="39">
        <v>11.2</v>
      </c>
      <c r="E348" s="39" t="e">
        <v>#N/A</v>
      </c>
    </row>
    <row r="349" spans="1:5">
      <c r="A349" s="38">
        <v>736</v>
      </c>
      <c r="B349" s="39">
        <v>22.7</v>
      </c>
      <c r="C349" s="39">
        <v>33.200000000000003</v>
      </c>
      <c r="D349" s="39">
        <v>11.2</v>
      </c>
      <c r="E349" s="39" t="e">
        <v>#N/A</v>
      </c>
    </row>
    <row r="350" spans="1:5">
      <c r="A350" s="38">
        <v>738</v>
      </c>
      <c r="B350" s="39">
        <v>13.3</v>
      </c>
      <c r="C350" s="39">
        <v>25.55</v>
      </c>
      <c r="D350" s="39">
        <v>15</v>
      </c>
      <c r="E350" s="39" t="e">
        <v>#N/A</v>
      </c>
    </row>
    <row r="351" spans="1:5">
      <c r="A351" s="38">
        <v>739</v>
      </c>
      <c r="B351" s="39">
        <v>14.05</v>
      </c>
      <c r="C351" s="39">
        <v>25.55</v>
      </c>
      <c r="D351" s="39">
        <v>15</v>
      </c>
      <c r="E351" s="39" t="e">
        <v>#N/A</v>
      </c>
    </row>
    <row r="352" spans="1:5">
      <c r="A352" s="38">
        <v>740</v>
      </c>
      <c r="B352" s="39">
        <v>13.3</v>
      </c>
      <c r="C352" s="39">
        <v>21.55</v>
      </c>
      <c r="D352" s="39">
        <v>15</v>
      </c>
      <c r="E352" s="39" t="e">
        <v>#N/A</v>
      </c>
    </row>
    <row r="353" spans="1:5">
      <c r="A353" s="38">
        <v>741</v>
      </c>
      <c r="B353" s="39">
        <v>14.05</v>
      </c>
      <c r="C353" s="39">
        <v>29.2</v>
      </c>
      <c r="D353" s="39">
        <v>15</v>
      </c>
      <c r="E353" s="39" t="e">
        <v>#N/A</v>
      </c>
    </row>
    <row r="354" spans="1:5">
      <c r="A354" s="38">
        <v>742</v>
      </c>
      <c r="B354" s="39">
        <v>29.65</v>
      </c>
      <c r="C354" s="39">
        <v>16</v>
      </c>
      <c r="D354" s="39">
        <v>15</v>
      </c>
      <c r="E354" s="39" t="e">
        <v>#N/A</v>
      </c>
    </row>
    <row r="355" spans="1:5">
      <c r="A355" s="38">
        <v>743</v>
      </c>
      <c r="B355" s="39">
        <v>12.35</v>
      </c>
      <c r="C355" s="39">
        <v>16</v>
      </c>
      <c r="D355" s="39">
        <v>15</v>
      </c>
      <c r="E355" s="39" t="e">
        <v>#N/A</v>
      </c>
    </row>
    <row r="356" spans="1:5">
      <c r="A356" s="38">
        <v>749</v>
      </c>
      <c r="B356" s="39">
        <v>37.1</v>
      </c>
      <c r="C356" s="39">
        <v>29.2</v>
      </c>
      <c r="D356" s="39">
        <v>15</v>
      </c>
      <c r="E356" s="39" t="e">
        <v>#N/A</v>
      </c>
    </row>
    <row r="357" spans="1:5">
      <c r="A357" s="38">
        <v>750</v>
      </c>
      <c r="B357" s="39">
        <v>37.1</v>
      </c>
      <c r="C357" s="39">
        <v>34.4</v>
      </c>
      <c r="D357" s="39">
        <v>15</v>
      </c>
      <c r="E357" s="39" t="e">
        <v>#N/A</v>
      </c>
    </row>
    <row r="358" spans="1:5">
      <c r="A358" s="38">
        <v>751</v>
      </c>
      <c r="B358" s="39">
        <v>33.200000000000003</v>
      </c>
      <c r="C358" s="39">
        <v>34.4</v>
      </c>
      <c r="D358" s="39">
        <v>15</v>
      </c>
      <c r="E358" s="39" t="e">
        <v>#N/A</v>
      </c>
    </row>
    <row r="359" spans="1:5">
      <c r="A359" s="38">
        <v>752</v>
      </c>
      <c r="B359" s="39">
        <v>33.200000000000003</v>
      </c>
      <c r="C359" s="39">
        <v>33.35</v>
      </c>
      <c r="D359" s="39">
        <v>15</v>
      </c>
      <c r="E359" s="39" t="e">
        <v>#N/A</v>
      </c>
    </row>
    <row r="360" spans="1:5">
      <c r="A360" s="38">
        <v>753</v>
      </c>
      <c r="B360" s="39">
        <v>26.9</v>
      </c>
      <c r="C360" s="39">
        <v>33.35</v>
      </c>
      <c r="D360" s="39">
        <v>15</v>
      </c>
      <c r="E360" s="39" t="e">
        <v>#N/A</v>
      </c>
    </row>
    <row r="361" spans="1:5">
      <c r="A361" s="38">
        <v>754</v>
      </c>
      <c r="B361" s="39">
        <v>25.08</v>
      </c>
      <c r="C361" s="39">
        <v>34.4</v>
      </c>
      <c r="D361" s="39">
        <v>15</v>
      </c>
      <c r="E361" s="39" t="e">
        <v>#N/A</v>
      </c>
    </row>
    <row r="362" spans="1:5">
      <c r="A362" s="38">
        <v>755</v>
      </c>
      <c r="B362" s="39">
        <v>14.3</v>
      </c>
      <c r="C362" s="39">
        <v>32.75</v>
      </c>
      <c r="D362" s="39">
        <v>15</v>
      </c>
      <c r="E362" s="39" t="e">
        <v>#N/A</v>
      </c>
    </row>
    <row r="363" spans="1:5">
      <c r="A363" s="38">
        <v>756</v>
      </c>
      <c r="B363" s="39">
        <v>21.15</v>
      </c>
      <c r="C363" s="39">
        <v>32.75</v>
      </c>
      <c r="D363" s="39">
        <v>15</v>
      </c>
      <c r="E363" s="39" t="e">
        <v>#N/A</v>
      </c>
    </row>
    <row r="364" spans="1:5">
      <c r="A364" s="38">
        <v>757</v>
      </c>
      <c r="B364" s="39">
        <v>12.35</v>
      </c>
      <c r="C364" s="39">
        <v>34.4</v>
      </c>
      <c r="D364" s="39">
        <v>15</v>
      </c>
      <c r="E364" s="39" t="e">
        <v>#N/A</v>
      </c>
    </row>
    <row r="365" spans="1:5">
      <c r="A365" s="38">
        <v>758</v>
      </c>
      <c r="B365" s="39">
        <v>21.15</v>
      </c>
      <c r="C365" s="39">
        <v>34.4</v>
      </c>
      <c r="D365" s="39">
        <v>15</v>
      </c>
      <c r="E365" s="39" t="e">
        <v>#N/A</v>
      </c>
    </row>
    <row r="366" spans="1:5">
      <c r="A366" s="38">
        <v>759</v>
      </c>
      <c r="B366" s="39">
        <v>38.450000000000003</v>
      </c>
      <c r="C366" s="39">
        <v>34.4</v>
      </c>
      <c r="D366" s="39">
        <v>15</v>
      </c>
      <c r="E366" s="39" t="e">
        <v>#N/A</v>
      </c>
    </row>
    <row r="367" spans="1:5">
      <c r="A367" s="38">
        <v>760</v>
      </c>
      <c r="B367" s="39">
        <v>29.65</v>
      </c>
      <c r="C367" s="39">
        <v>33.35</v>
      </c>
      <c r="D367" s="39">
        <v>15</v>
      </c>
      <c r="E367" s="39" t="e">
        <v>#N/A</v>
      </c>
    </row>
    <row r="368" spans="1:5">
      <c r="A368" s="38">
        <v>761</v>
      </c>
      <c r="B368" s="39">
        <v>38.450000000000003</v>
      </c>
      <c r="C368" s="39">
        <v>13</v>
      </c>
      <c r="D368" s="39">
        <v>20.8</v>
      </c>
      <c r="E368" s="39" t="e">
        <v>#N/A</v>
      </c>
    </row>
    <row r="369" spans="1:5">
      <c r="A369" s="38">
        <v>762</v>
      </c>
      <c r="B369" s="39">
        <v>38.450000000000003</v>
      </c>
      <c r="C369" s="39">
        <v>37.4</v>
      </c>
      <c r="D369" s="39">
        <v>20.8</v>
      </c>
      <c r="E369" s="39" t="e">
        <v>#N/A</v>
      </c>
    </row>
    <row r="370" spans="1:5">
      <c r="A370" s="38">
        <v>763</v>
      </c>
      <c r="B370" s="39">
        <v>38.450000000000003</v>
      </c>
      <c r="C370" s="39">
        <v>21.2</v>
      </c>
      <c r="D370" s="39">
        <v>22.009836100000001</v>
      </c>
      <c r="E370" s="39" t="e">
        <v>#N/A</v>
      </c>
    </row>
    <row r="371" spans="1:5">
      <c r="A371" s="38">
        <v>764</v>
      </c>
      <c r="B371" s="39">
        <v>38.450000000000003</v>
      </c>
      <c r="C371" s="39">
        <v>25.2</v>
      </c>
      <c r="D371" s="39">
        <v>22.6</v>
      </c>
      <c r="E371" s="39" t="e">
        <v>#N/A</v>
      </c>
    </row>
    <row r="372" spans="1:5">
      <c r="A372" s="38">
        <v>765</v>
      </c>
      <c r="B372" s="39">
        <v>38.450000000000003</v>
      </c>
      <c r="C372" s="39">
        <v>29.2</v>
      </c>
      <c r="D372" s="39">
        <v>22.009836100000001</v>
      </c>
      <c r="E372" s="39" t="e">
        <v>#N/A</v>
      </c>
    </row>
    <row r="373" spans="1:5">
      <c r="A373" s="38">
        <v>766</v>
      </c>
      <c r="B373" s="39">
        <v>12.35</v>
      </c>
      <c r="C373" s="39">
        <v>13</v>
      </c>
      <c r="D373" s="39">
        <v>20.8</v>
      </c>
      <c r="E373" s="39" t="e">
        <v>#N/A</v>
      </c>
    </row>
    <row r="374" spans="1:5">
      <c r="A374" s="38">
        <v>767</v>
      </c>
      <c r="B374" s="39">
        <v>12.35</v>
      </c>
      <c r="C374" s="39">
        <v>37.4</v>
      </c>
      <c r="D374" s="39">
        <v>20</v>
      </c>
      <c r="E374" s="39" t="e">
        <v>#N/A</v>
      </c>
    </row>
    <row r="375" spans="1:5">
      <c r="A375" s="38">
        <v>768</v>
      </c>
      <c r="B375" s="39">
        <v>12.35</v>
      </c>
      <c r="C375" s="39">
        <v>37.4</v>
      </c>
      <c r="D375" s="39">
        <v>20.8</v>
      </c>
      <c r="E375" s="39" t="e">
        <v>#N/A</v>
      </c>
    </row>
    <row r="376" spans="1:5">
      <c r="A376" s="38">
        <v>769</v>
      </c>
      <c r="B376" s="39">
        <v>12.35</v>
      </c>
      <c r="C376" s="39">
        <v>21.2</v>
      </c>
      <c r="D376" s="39">
        <v>22.009836100000001</v>
      </c>
      <c r="E376" s="39" t="e">
        <v>#N/A</v>
      </c>
    </row>
    <row r="377" spans="1:5">
      <c r="A377" s="38">
        <v>770</v>
      </c>
      <c r="B377" s="39">
        <v>12.35</v>
      </c>
      <c r="C377" s="39">
        <v>25.2</v>
      </c>
      <c r="D377" s="39">
        <v>22.6</v>
      </c>
      <c r="E377" s="39" t="e">
        <v>#N/A</v>
      </c>
    </row>
    <row r="378" spans="1:5">
      <c r="A378" s="38">
        <v>771</v>
      </c>
      <c r="B378" s="39">
        <v>12.35</v>
      </c>
      <c r="C378" s="39">
        <v>29.2</v>
      </c>
      <c r="D378" s="39">
        <v>22.009836100000001</v>
      </c>
      <c r="E378" s="39" t="e">
        <v>#N/A</v>
      </c>
    </row>
    <row r="379" spans="1:5">
      <c r="A379" s="38">
        <v>772</v>
      </c>
      <c r="B379" s="39">
        <v>29.65</v>
      </c>
      <c r="C379" s="39">
        <v>13</v>
      </c>
      <c r="D379" s="39">
        <v>20.8</v>
      </c>
      <c r="E379" s="39" t="e">
        <v>#N/A</v>
      </c>
    </row>
    <row r="380" spans="1:5">
      <c r="A380" s="38">
        <v>773</v>
      </c>
      <c r="B380" s="39">
        <v>29.65</v>
      </c>
      <c r="C380" s="39">
        <v>37.4</v>
      </c>
      <c r="D380" s="39">
        <v>20</v>
      </c>
      <c r="E380" s="39" t="e">
        <v>#N/A</v>
      </c>
    </row>
    <row r="381" spans="1:5">
      <c r="A381" s="38">
        <v>774</v>
      </c>
      <c r="B381" s="39">
        <v>29.65</v>
      </c>
      <c r="C381" s="39">
        <v>37.4</v>
      </c>
      <c r="D381" s="39">
        <v>20.8</v>
      </c>
      <c r="E381" s="39" t="e">
        <v>#N/A</v>
      </c>
    </row>
    <row r="382" spans="1:5">
      <c r="A382" s="38">
        <v>775</v>
      </c>
      <c r="B382" s="39">
        <v>29.65</v>
      </c>
      <c r="C382" s="39">
        <v>19.8</v>
      </c>
      <c r="D382" s="39">
        <v>21.8032787</v>
      </c>
      <c r="E382" s="39" t="e">
        <v>#N/A</v>
      </c>
    </row>
    <row r="383" spans="1:5">
      <c r="A383" s="38">
        <v>776</v>
      </c>
      <c r="B383" s="39">
        <v>29.65</v>
      </c>
      <c r="C383" s="39">
        <v>30.6</v>
      </c>
      <c r="D383" s="39">
        <v>21.8032787</v>
      </c>
      <c r="E383" s="39" t="e">
        <v>#N/A</v>
      </c>
    </row>
    <row r="384" spans="1:5">
      <c r="A384" s="38">
        <v>777</v>
      </c>
      <c r="B384" s="39">
        <v>29.65</v>
      </c>
      <c r="C384" s="39">
        <v>25.2</v>
      </c>
      <c r="D384" s="39">
        <v>22.6</v>
      </c>
      <c r="E384" s="39" t="e">
        <v>#N/A</v>
      </c>
    </row>
    <row r="385" spans="1:5">
      <c r="A385" s="38">
        <v>778</v>
      </c>
      <c r="B385" s="39">
        <v>21.15</v>
      </c>
      <c r="C385" s="39">
        <v>37.4</v>
      </c>
      <c r="D385" s="39">
        <v>20</v>
      </c>
      <c r="E385" s="39" t="e">
        <v>#N/A</v>
      </c>
    </row>
    <row r="386" spans="1:5">
      <c r="A386" s="38">
        <v>779</v>
      </c>
      <c r="B386" s="39">
        <v>40.4</v>
      </c>
      <c r="C386" s="39">
        <v>22.9</v>
      </c>
      <c r="D386" s="39">
        <v>7.6</v>
      </c>
      <c r="E386" s="39" t="e">
        <v>#N/A</v>
      </c>
    </row>
    <row r="387" spans="1:5">
      <c r="A387" s="38">
        <v>780</v>
      </c>
      <c r="B387" s="39">
        <v>40.4</v>
      </c>
      <c r="C387" s="39">
        <v>27.5</v>
      </c>
      <c r="D387" s="39">
        <v>7.6</v>
      </c>
      <c r="E387" s="39" t="e">
        <v>#N/A</v>
      </c>
    </row>
    <row r="388" spans="1:5">
      <c r="A388" s="38">
        <v>781</v>
      </c>
      <c r="B388" s="39">
        <v>52.6</v>
      </c>
      <c r="C388" s="39">
        <v>22.9</v>
      </c>
      <c r="D388" s="39">
        <v>4</v>
      </c>
      <c r="E388" s="39" t="e">
        <v>#N/A</v>
      </c>
    </row>
    <row r="389" spans="1:5">
      <c r="A389" s="38">
        <v>782</v>
      </c>
      <c r="B389" s="39">
        <v>52.6</v>
      </c>
      <c r="C389" s="39">
        <v>0</v>
      </c>
      <c r="D389" s="39">
        <v>4</v>
      </c>
      <c r="E389" s="39" t="e">
        <v>#N/A</v>
      </c>
    </row>
    <row r="390" spans="1:5">
      <c r="A390" s="38">
        <v>783</v>
      </c>
      <c r="B390" s="39">
        <v>52.6</v>
      </c>
      <c r="C390" s="39">
        <v>50.4</v>
      </c>
      <c r="D390" s="39">
        <v>4</v>
      </c>
      <c r="E390" s="39" t="e">
        <v>#N/A</v>
      </c>
    </row>
    <row r="391" spans="1:5">
      <c r="A391" s="38">
        <v>784</v>
      </c>
      <c r="B391" s="39">
        <v>52.6</v>
      </c>
      <c r="C391" s="39">
        <v>27.5</v>
      </c>
      <c r="D391" s="39">
        <v>4</v>
      </c>
      <c r="E391" s="39" t="e">
        <v>#N/A</v>
      </c>
    </row>
    <row r="392" spans="1:5">
      <c r="A392" s="38">
        <v>785</v>
      </c>
      <c r="B392" s="39">
        <v>41.7</v>
      </c>
      <c r="C392" s="39">
        <v>-1.7999999999999901</v>
      </c>
      <c r="D392" s="39">
        <v>4</v>
      </c>
      <c r="E392" s="39" t="e">
        <v>#N/A</v>
      </c>
    </row>
    <row r="393" spans="1:5">
      <c r="A393" s="38">
        <v>786</v>
      </c>
      <c r="B393" s="39">
        <v>9.0999999999999908</v>
      </c>
      <c r="C393" s="39">
        <v>-1.7999999999999901</v>
      </c>
      <c r="D393" s="39">
        <v>4</v>
      </c>
      <c r="E393" s="39" t="e">
        <v>#N/A</v>
      </c>
    </row>
    <row r="394" spans="1:5">
      <c r="A394" s="38">
        <v>787</v>
      </c>
      <c r="B394" s="39">
        <v>-1.8</v>
      </c>
      <c r="C394" s="39">
        <v>0</v>
      </c>
      <c r="D394" s="39">
        <v>4</v>
      </c>
      <c r="E394" s="39" t="e">
        <v>#N/A</v>
      </c>
    </row>
    <row r="395" spans="1:5">
      <c r="A395" s="38">
        <v>788</v>
      </c>
      <c r="B395" s="39">
        <v>-1.7999999999999901</v>
      </c>
      <c r="C395" s="39">
        <v>22.9</v>
      </c>
      <c r="D395" s="39">
        <v>4</v>
      </c>
      <c r="E395" s="39" t="e">
        <v>#N/A</v>
      </c>
    </row>
    <row r="396" spans="1:5">
      <c r="A396" s="38">
        <v>789</v>
      </c>
      <c r="B396" s="39">
        <v>-1.7999999999999901</v>
      </c>
      <c r="C396" s="39">
        <v>27.5</v>
      </c>
      <c r="D396" s="39">
        <v>4</v>
      </c>
      <c r="E396" s="39" t="e">
        <v>#N/A</v>
      </c>
    </row>
    <row r="397" spans="1:5">
      <c r="A397" s="38">
        <v>790</v>
      </c>
      <c r="B397" s="39">
        <v>-1.80000000000001</v>
      </c>
      <c r="C397" s="39">
        <v>50.4</v>
      </c>
      <c r="D397" s="39">
        <v>4</v>
      </c>
      <c r="E397" s="39" t="e">
        <v>#N/A</v>
      </c>
    </row>
    <row r="398" spans="1:5">
      <c r="A398" s="38">
        <v>791</v>
      </c>
      <c r="B398" s="39">
        <v>9.0999999999999908</v>
      </c>
      <c r="C398" s="39">
        <v>52.2</v>
      </c>
      <c r="D398" s="39">
        <v>4</v>
      </c>
      <c r="E398" s="39" t="e">
        <v>#N/A</v>
      </c>
    </row>
    <row r="399" spans="1:5">
      <c r="A399" s="38">
        <v>792</v>
      </c>
      <c r="B399" s="39">
        <v>41.7</v>
      </c>
      <c r="C399" s="39">
        <v>52.2</v>
      </c>
      <c r="D399" s="39">
        <v>4</v>
      </c>
      <c r="E399" s="39" t="e">
        <v>#N/A</v>
      </c>
    </row>
    <row r="400" spans="1:5">
      <c r="A400" s="38">
        <v>795</v>
      </c>
      <c r="B400" s="39">
        <v>50.8</v>
      </c>
      <c r="C400" s="39">
        <v>2.6</v>
      </c>
      <c r="D400" s="39">
        <v>4</v>
      </c>
      <c r="E400" s="39" t="e">
        <v>#N/A</v>
      </c>
    </row>
    <row r="401" spans="1:5">
      <c r="A401" s="38">
        <v>798</v>
      </c>
      <c r="B401" s="39">
        <v>50.8</v>
      </c>
      <c r="C401" s="39">
        <v>2.6</v>
      </c>
      <c r="D401" s="39">
        <v>15</v>
      </c>
      <c r="E401" s="39" t="e">
        <v>#N/A</v>
      </c>
    </row>
    <row r="402" spans="1:5">
      <c r="A402" s="38">
        <v>809</v>
      </c>
      <c r="B402" s="39">
        <v>50.8</v>
      </c>
      <c r="C402" s="39">
        <v>47.8</v>
      </c>
      <c r="D402" s="39">
        <v>4</v>
      </c>
      <c r="E402" s="39" t="e">
        <v>#N/A</v>
      </c>
    </row>
    <row r="403" spans="1:5">
      <c r="A403" s="38">
        <v>812</v>
      </c>
      <c r="B403" s="39">
        <v>50.8</v>
      </c>
      <c r="C403" s="39">
        <v>47.8</v>
      </c>
      <c r="D403" s="39">
        <v>15</v>
      </c>
      <c r="E403" s="39" t="e">
        <v>#N/A</v>
      </c>
    </row>
    <row r="404" spans="1:5">
      <c r="A404" s="38">
        <v>815</v>
      </c>
      <c r="B404" s="39">
        <v>50.8</v>
      </c>
      <c r="C404" s="39">
        <v>35.5</v>
      </c>
      <c r="D404" s="39">
        <v>4</v>
      </c>
      <c r="E404" s="39" t="e">
        <v>#N/A</v>
      </c>
    </row>
    <row r="405" spans="1:5">
      <c r="A405" s="38">
        <v>818</v>
      </c>
      <c r="B405" s="39">
        <v>50.8</v>
      </c>
      <c r="C405" s="39">
        <v>35.5</v>
      </c>
      <c r="D405" s="39">
        <v>15</v>
      </c>
      <c r="E405" s="39" t="e">
        <v>#N/A</v>
      </c>
    </row>
    <row r="406" spans="1:5">
      <c r="A406" s="38">
        <v>821</v>
      </c>
      <c r="B406" s="39">
        <v>50.8</v>
      </c>
      <c r="C406" s="39">
        <v>39.700000000000003</v>
      </c>
      <c r="D406" s="39">
        <v>4</v>
      </c>
      <c r="E406" s="39" t="e">
        <v>#N/A</v>
      </c>
    </row>
    <row r="407" spans="1:5">
      <c r="A407" s="38">
        <v>823</v>
      </c>
      <c r="B407" s="39">
        <v>50.8</v>
      </c>
      <c r="C407" s="39">
        <v>39.700000000000003</v>
      </c>
      <c r="D407" s="39">
        <v>15</v>
      </c>
      <c r="E407" s="39" t="e">
        <v>#N/A</v>
      </c>
    </row>
    <row r="408" spans="1:5">
      <c r="A408" s="38">
        <v>825</v>
      </c>
      <c r="B408" s="39">
        <v>38.450000000000003</v>
      </c>
      <c r="C408" s="39">
        <v>2.6000000000000099</v>
      </c>
      <c r="D408" s="39">
        <v>4</v>
      </c>
      <c r="E408" s="39" t="e">
        <v>#N/A</v>
      </c>
    </row>
    <row r="409" spans="1:5">
      <c r="A409" s="38">
        <v>826</v>
      </c>
      <c r="B409" s="39">
        <v>40.4</v>
      </c>
      <c r="C409" s="39">
        <v>2.6000000000000099</v>
      </c>
      <c r="D409" s="39">
        <v>4</v>
      </c>
      <c r="E409" s="39" t="e">
        <v>#N/A</v>
      </c>
    </row>
    <row r="410" spans="1:5">
      <c r="A410" s="38">
        <v>827</v>
      </c>
      <c r="B410" s="39">
        <v>40.4</v>
      </c>
      <c r="C410" s="39">
        <v>1.06581410364015E-14</v>
      </c>
      <c r="D410" s="39">
        <v>4</v>
      </c>
      <c r="E410" s="39" t="e">
        <v>#N/A</v>
      </c>
    </row>
    <row r="411" spans="1:5">
      <c r="A411" s="38">
        <v>830</v>
      </c>
      <c r="B411" s="39">
        <v>28.25</v>
      </c>
      <c r="C411" s="39">
        <v>1.06581410364015E-14</v>
      </c>
      <c r="D411" s="39">
        <v>4</v>
      </c>
      <c r="E411" s="39" t="e">
        <v>#N/A</v>
      </c>
    </row>
    <row r="412" spans="1:5">
      <c r="A412" s="38">
        <v>831</v>
      </c>
      <c r="B412" s="39">
        <v>28.25</v>
      </c>
      <c r="C412" s="39">
        <v>2.6000000000000099</v>
      </c>
      <c r="D412" s="39">
        <v>4</v>
      </c>
      <c r="E412" s="39" t="e">
        <v>#N/A</v>
      </c>
    </row>
    <row r="413" spans="1:5">
      <c r="A413" s="38">
        <v>832</v>
      </c>
      <c r="B413" s="39">
        <v>29.65</v>
      </c>
      <c r="C413" s="39">
        <v>2.6000000000000201</v>
      </c>
      <c r="D413" s="39">
        <v>4</v>
      </c>
      <c r="E413" s="39" t="e">
        <v>#N/A</v>
      </c>
    </row>
    <row r="414" spans="1:5">
      <c r="A414" s="38">
        <v>833</v>
      </c>
      <c r="B414" s="39">
        <v>31.25</v>
      </c>
      <c r="C414" s="39">
        <v>2.6000000000000201</v>
      </c>
      <c r="D414" s="39">
        <v>4</v>
      </c>
      <c r="E414" s="39" t="e">
        <v>#N/A</v>
      </c>
    </row>
    <row r="415" spans="1:5">
      <c r="A415" s="38">
        <v>834</v>
      </c>
      <c r="B415" s="39">
        <v>31.25</v>
      </c>
      <c r="C415" s="39">
        <v>7.1054273576010003E-15</v>
      </c>
      <c r="D415" s="39">
        <v>4</v>
      </c>
      <c r="E415" s="39" t="e">
        <v>#N/A</v>
      </c>
    </row>
    <row r="416" spans="1:5">
      <c r="A416" s="38">
        <v>835</v>
      </c>
      <c r="B416" s="39">
        <v>10.4</v>
      </c>
      <c r="C416" s="39">
        <v>7.1054273576010003E-15</v>
      </c>
      <c r="D416" s="39">
        <v>4</v>
      </c>
      <c r="E416" s="39" t="e">
        <v>#N/A</v>
      </c>
    </row>
    <row r="417" spans="1:5">
      <c r="A417" s="38">
        <v>836</v>
      </c>
      <c r="B417" s="39">
        <v>10.4</v>
      </c>
      <c r="C417" s="39">
        <v>2.6000000000000099</v>
      </c>
      <c r="D417" s="39">
        <v>4</v>
      </c>
      <c r="E417" s="39" t="e">
        <v>#N/A</v>
      </c>
    </row>
    <row r="418" spans="1:5">
      <c r="A418" s="38">
        <v>837</v>
      </c>
      <c r="B418" s="39">
        <v>12.35</v>
      </c>
      <c r="C418" s="39">
        <v>2.6000000000000099</v>
      </c>
      <c r="D418" s="39">
        <v>4</v>
      </c>
      <c r="E418" s="39" t="e">
        <v>#N/A</v>
      </c>
    </row>
    <row r="419" spans="1:5">
      <c r="A419" s="38">
        <v>845</v>
      </c>
      <c r="B419" s="39">
        <v>21.15</v>
      </c>
      <c r="C419" s="39">
        <v>2.6000000000000099</v>
      </c>
      <c r="D419" s="39">
        <v>4</v>
      </c>
      <c r="E419" s="39" t="e">
        <v>#N/A</v>
      </c>
    </row>
    <row r="420" spans="1:5">
      <c r="A420" s="38">
        <v>846</v>
      </c>
      <c r="B420" s="39">
        <v>22.55</v>
      </c>
      <c r="C420" s="39">
        <v>2.6000000000000099</v>
      </c>
      <c r="D420" s="39">
        <v>4</v>
      </c>
      <c r="E420" s="39" t="e">
        <v>#N/A</v>
      </c>
    </row>
    <row r="421" spans="1:5">
      <c r="A421" s="38">
        <v>847</v>
      </c>
      <c r="B421" s="39">
        <v>22.55</v>
      </c>
      <c r="C421" s="39">
        <v>1.06581410364015E-14</v>
      </c>
      <c r="D421" s="39">
        <v>4</v>
      </c>
      <c r="E421" s="39" t="e">
        <v>#N/A</v>
      </c>
    </row>
    <row r="422" spans="1:5">
      <c r="A422" s="38">
        <v>848</v>
      </c>
      <c r="B422" s="39">
        <v>19.55</v>
      </c>
      <c r="C422" s="39">
        <v>1.4210854715202001E-14</v>
      </c>
      <c r="D422" s="39">
        <v>4</v>
      </c>
      <c r="E422" s="39" t="e">
        <v>#N/A</v>
      </c>
    </row>
    <row r="423" spans="1:5">
      <c r="A423" s="38">
        <v>849</v>
      </c>
      <c r="B423" s="39">
        <v>19.55</v>
      </c>
      <c r="C423" s="39">
        <v>2.6000000000000099</v>
      </c>
      <c r="D423" s="39">
        <v>4</v>
      </c>
      <c r="E423" s="39" t="e">
        <v>#N/A</v>
      </c>
    </row>
    <row r="424" spans="1:5">
      <c r="A424" s="38">
        <v>850</v>
      </c>
      <c r="B424" s="39">
        <v>0</v>
      </c>
      <c r="C424" s="39">
        <v>2.6000000000000099</v>
      </c>
      <c r="D424" s="39">
        <v>4</v>
      </c>
      <c r="E424" s="39" t="e">
        <v>#N/A</v>
      </c>
    </row>
    <row r="425" spans="1:5">
      <c r="A425" s="38">
        <v>851</v>
      </c>
      <c r="B425" s="39">
        <v>2.5</v>
      </c>
      <c r="C425" s="39">
        <v>2.6000000000000201</v>
      </c>
      <c r="D425" s="39">
        <v>4</v>
      </c>
      <c r="E425" s="39" t="e">
        <v>#N/A</v>
      </c>
    </row>
    <row r="426" spans="1:5">
      <c r="A426" s="38">
        <v>852</v>
      </c>
      <c r="B426" s="39">
        <v>2.5000000000000102</v>
      </c>
      <c r="C426" s="39">
        <v>1.7763568394002501E-14</v>
      </c>
      <c r="D426" s="39">
        <v>4</v>
      </c>
      <c r="E426" s="39" t="e">
        <v>#N/A</v>
      </c>
    </row>
    <row r="427" spans="1:5">
      <c r="A427" s="38">
        <v>853</v>
      </c>
      <c r="B427" s="39">
        <v>0</v>
      </c>
      <c r="C427" s="39">
        <v>2.6000000000000099</v>
      </c>
      <c r="D427" s="39">
        <v>15</v>
      </c>
      <c r="E427" s="39" t="e">
        <v>#N/A</v>
      </c>
    </row>
    <row r="428" spans="1:5">
      <c r="A428" s="38">
        <v>854</v>
      </c>
      <c r="B428" s="39">
        <v>2.5</v>
      </c>
      <c r="C428" s="39">
        <v>2.6000000000000201</v>
      </c>
      <c r="D428" s="39">
        <v>15</v>
      </c>
      <c r="E428" s="39" t="e">
        <v>#N/A</v>
      </c>
    </row>
    <row r="429" spans="1:5">
      <c r="A429" s="38">
        <v>855</v>
      </c>
      <c r="B429" s="39">
        <v>2.5000000000000102</v>
      </c>
      <c r="C429" s="39">
        <v>1.7763568394002501E-14</v>
      </c>
      <c r="D429" s="39">
        <v>15</v>
      </c>
      <c r="E429" s="39" t="e">
        <v>#N/A</v>
      </c>
    </row>
    <row r="430" spans="1:5">
      <c r="A430" s="38">
        <v>858</v>
      </c>
      <c r="B430" s="39">
        <v>2.5</v>
      </c>
      <c r="C430" s="39">
        <v>13</v>
      </c>
      <c r="D430" s="39">
        <v>4</v>
      </c>
      <c r="E430" s="39" t="e">
        <v>#N/A</v>
      </c>
    </row>
    <row r="431" spans="1:5">
      <c r="A431" s="38">
        <v>861</v>
      </c>
      <c r="B431" s="39">
        <v>2.5</v>
      </c>
      <c r="C431" s="39">
        <v>13</v>
      </c>
      <c r="D431" s="39">
        <v>15</v>
      </c>
      <c r="E431" s="39" t="e">
        <v>#N/A</v>
      </c>
    </row>
    <row r="432" spans="1:5">
      <c r="A432" s="38">
        <v>866</v>
      </c>
      <c r="B432" s="39">
        <v>2.5000000000000102</v>
      </c>
      <c r="C432" s="39">
        <v>50.4</v>
      </c>
      <c r="D432" s="39">
        <v>4</v>
      </c>
      <c r="E432" s="39" t="e">
        <v>#N/A</v>
      </c>
    </row>
    <row r="433" spans="1:5">
      <c r="A433" s="38">
        <v>867</v>
      </c>
      <c r="B433" s="39">
        <v>2.5</v>
      </c>
      <c r="C433" s="39">
        <v>47.8</v>
      </c>
      <c r="D433" s="39">
        <v>4</v>
      </c>
      <c r="E433" s="39" t="e">
        <v>#N/A</v>
      </c>
    </row>
    <row r="434" spans="1:5">
      <c r="A434" s="38">
        <v>868</v>
      </c>
      <c r="B434" s="39">
        <v>-3.5527136788005001E-15</v>
      </c>
      <c r="C434" s="39">
        <v>47.8</v>
      </c>
      <c r="D434" s="39">
        <v>4</v>
      </c>
      <c r="E434" s="39" t="e">
        <v>#N/A</v>
      </c>
    </row>
    <row r="435" spans="1:5">
      <c r="A435" s="38">
        <v>869</v>
      </c>
      <c r="B435" s="39">
        <v>2.5000000000000102</v>
      </c>
      <c r="C435" s="39">
        <v>50.4</v>
      </c>
      <c r="D435" s="39">
        <v>15</v>
      </c>
      <c r="E435" s="39" t="e">
        <v>#N/A</v>
      </c>
    </row>
    <row r="436" spans="1:5">
      <c r="A436" s="38">
        <v>870</v>
      </c>
      <c r="B436" s="39">
        <v>2.5</v>
      </c>
      <c r="C436" s="39">
        <v>47.8</v>
      </c>
      <c r="D436" s="39">
        <v>15</v>
      </c>
      <c r="E436" s="39" t="e">
        <v>#N/A</v>
      </c>
    </row>
    <row r="437" spans="1:5">
      <c r="A437" s="38">
        <v>871</v>
      </c>
      <c r="B437" s="39">
        <v>-3.5527136788005001E-15</v>
      </c>
      <c r="C437" s="39">
        <v>47.8</v>
      </c>
      <c r="D437" s="39">
        <v>15</v>
      </c>
      <c r="E437" s="39" t="e">
        <v>#N/A</v>
      </c>
    </row>
    <row r="438" spans="1:5">
      <c r="A438" s="38">
        <v>872</v>
      </c>
      <c r="B438" s="39">
        <v>2.5</v>
      </c>
      <c r="C438" s="39">
        <v>37.4</v>
      </c>
      <c r="D438" s="39">
        <v>4</v>
      </c>
      <c r="E438" s="39" t="e">
        <v>#N/A</v>
      </c>
    </row>
    <row r="439" spans="1:5">
      <c r="A439" s="38">
        <v>873</v>
      </c>
      <c r="B439" s="39">
        <v>2.5000000000000102</v>
      </c>
      <c r="C439" s="39">
        <v>35.5</v>
      </c>
      <c r="D439" s="39">
        <v>4</v>
      </c>
      <c r="E439" s="39" t="e">
        <v>#N/A</v>
      </c>
    </row>
    <row r="440" spans="1:5">
      <c r="A440" s="38">
        <v>874</v>
      </c>
      <c r="B440" s="39">
        <v>-7.1054273576010003E-15</v>
      </c>
      <c r="C440" s="39">
        <v>35.5</v>
      </c>
      <c r="D440" s="39">
        <v>4</v>
      </c>
      <c r="E440" s="39" t="e">
        <v>#N/A</v>
      </c>
    </row>
    <row r="441" spans="1:5">
      <c r="A441" s="38">
        <v>875</v>
      </c>
      <c r="B441" s="39">
        <v>2.5</v>
      </c>
      <c r="C441" s="39">
        <v>37.4</v>
      </c>
      <c r="D441" s="39">
        <v>15</v>
      </c>
      <c r="E441" s="39" t="e">
        <v>#N/A</v>
      </c>
    </row>
    <row r="442" spans="1:5">
      <c r="A442" s="38">
        <v>876</v>
      </c>
      <c r="B442" s="39">
        <v>2.5000000000000102</v>
      </c>
      <c r="C442" s="39">
        <v>35.5</v>
      </c>
      <c r="D442" s="39">
        <v>15</v>
      </c>
      <c r="E442" s="39" t="e">
        <v>#N/A</v>
      </c>
    </row>
    <row r="443" spans="1:5">
      <c r="A443" s="38">
        <v>877</v>
      </c>
      <c r="B443" s="39">
        <v>-7.1054273576010003E-15</v>
      </c>
      <c r="C443" s="39">
        <v>35.5</v>
      </c>
      <c r="D443" s="39">
        <v>15</v>
      </c>
      <c r="E443" s="39" t="e">
        <v>#N/A</v>
      </c>
    </row>
    <row r="444" spans="1:5">
      <c r="A444" s="38">
        <v>880</v>
      </c>
      <c r="B444" s="39">
        <v>2.5000000000000102</v>
      </c>
      <c r="C444" s="39">
        <v>39.700000000000003</v>
      </c>
      <c r="D444" s="39">
        <v>15</v>
      </c>
      <c r="E444" s="39" t="e">
        <v>#N/A</v>
      </c>
    </row>
    <row r="445" spans="1:5">
      <c r="A445" s="38">
        <v>881</v>
      </c>
      <c r="B445" s="39">
        <v>-7.1054273576010003E-15</v>
      </c>
      <c r="C445" s="39">
        <v>39.700000000000003</v>
      </c>
      <c r="D445" s="39">
        <v>15</v>
      </c>
      <c r="E445" s="39" t="e">
        <v>#N/A</v>
      </c>
    </row>
    <row r="446" spans="1:5">
      <c r="A446" s="38">
        <v>882</v>
      </c>
      <c r="B446" s="39">
        <v>40.4</v>
      </c>
      <c r="C446" s="39">
        <v>50.4</v>
      </c>
      <c r="D446" s="39">
        <v>4</v>
      </c>
      <c r="E446" s="39" t="e">
        <v>#N/A</v>
      </c>
    </row>
    <row r="447" spans="1:5">
      <c r="A447" s="38">
        <v>883</v>
      </c>
      <c r="B447" s="39">
        <v>40.4</v>
      </c>
      <c r="C447" s="39">
        <v>47.8</v>
      </c>
      <c r="D447" s="39">
        <v>4</v>
      </c>
      <c r="E447" s="39" t="e">
        <v>#N/A</v>
      </c>
    </row>
    <row r="448" spans="1:5">
      <c r="A448" s="38">
        <v>884</v>
      </c>
      <c r="B448" s="39">
        <v>38.450000000000003</v>
      </c>
      <c r="C448" s="39">
        <v>47.8</v>
      </c>
      <c r="D448" s="39">
        <v>4</v>
      </c>
      <c r="E448" s="39" t="e">
        <v>#N/A</v>
      </c>
    </row>
    <row r="449" spans="1:5">
      <c r="A449" s="38">
        <v>885</v>
      </c>
      <c r="B449" s="39">
        <v>40.4</v>
      </c>
      <c r="C449" s="39">
        <v>50.4</v>
      </c>
      <c r="D449" s="39">
        <v>15</v>
      </c>
      <c r="E449" s="39" t="e">
        <v>#N/A</v>
      </c>
    </row>
    <row r="450" spans="1:5">
      <c r="A450" s="38">
        <v>886</v>
      </c>
      <c r="B450" s="39">
        <v>40.4</v>
      </c>
      <c r="C450" s="39">
        <v>47.8</v>
      </c>
      <c r="D450" s="39">
        <v>15</v>
      </c>
      <c r="E450" s="39" t="e">
        <v>#N/A</v>
      </c>
    </row>
    <row r="451" spans="1:5">
      <c r="A451" s="38">
        <v>887</v>
      </c>
      <c r="B451" s="39">
        <v>38.450000000000003</v>
      </c>
      <c r="C451" s="39">
        <v>47.8</v>
      </c>
      <c r="D451" s="39">
        <v>15</v>
      </c>
      <c r="E451" s="39" t="e">
        <v>#N/A</v>
      </c>
    </row>
    <row r="452" spans="1:5">
      <c r="A452" s="38">
        <v>892</v>
      </c>
      <c r="B452" s="39">
        <v>29.65</v>
      </c>
      <c r="C452" s="39">
        <v>47.8</v>
      </c>
      <c r="D452" s="39">
        <v>4</v>
      </c>
      <c r="E452" s="39" t="e">
        <v>#N/A</v>
      </c>
    </row>
    <row r="453" spans="1:5">
      <c r="A453" s="38">
        <v>893</v>
      </c>
      <c r="B453" s="39">
        <v>28.25</v>
      </c>
      <c r="C453" s="39">
        <v>47.8</v>
      </c>
      <c r="D453" s="39">
        <v>4</v>
      </c>
      <c r="E453" s="39" t="e">
        <v>#N/A</v>
      </c>
    </row>
    <row r="454" spans="1:5">
      <c r="A454" s="38">
        <v>894</v>
      </c>
      <c r="B454" s="39">
        <v>28.25</v>
      </c>
      <c r="C454" s="39">
        <v>50.4</v>
      </c>
      <c r="D454" s="39">
        <v>4</v>
      </c>
      <c r="E454" s="39" t="e">
        <v>#N/A</v>
      </c>
    </row>
    <row r="455" spans="1:5">
      <c r="A455" s="38">
        <v>895</v>
      </c>
      <c r="B455" s="39">
        <v>29.65</v>
      </c>
      <c r="C455" s="39">
        <v>47.8</v>
      </c>
      <c r="D455" s="39">
        <v>15</v>
      </c>
      <c r="E455" s="39" t="e">
        <v>#N/A</v>
      </c>
    </row>
    <row r="456" spans="1:5">
      <c r="A456" s="38">
        <v>896</v>
      </c>
      <c r="B456" s="39">
        <v>28.25</v>
      </c>
      <c r="C456" s="39">
        <v>47.8</v>
      </c>
      <c r="D456" s="39">
        <v>15</v>
      </c>
      <c r="E456" s="39" t="e">
        <v>#N/A</v>
      </c>
    </row>
    <row r="457" spans="1:5">
      <c r="A457" s="38">
        <v>897</v>
      </c>
      <c r="B457" s="39">
        <v>28.25</v>
      </c>
      <c r="C457" s="39">
        <v>50.4</v>
      </c>
      <c r="D457" s="39">
        <v>15</v>
      </c>
      <c r="E457" s="39" t="e">
        <v>#N/A</v>
      </c>
    </row>
    <row r="458" spans="1:5">
      <c r="A458" s="38">
        <v>898</v>
      </c>
      <c r="B458" s="39">
        <v>31.25</v>
      </c>
      <c r="C458" s="39">
        <v>50.4</v>
      </c>
      <c r="D458" s="39">
        <v>4</v>
      </c>
      <c r="E458" s="39" t="e">
        <v>#N/A</v>
      </c>
    </row>
    <row r="459" spans="1:5">
      <c r="A459" s="38">
        <v>899</v>
      </c>
      <c r="B459" s="39">
        <v>31.25</v>
      </c>
      <c r="C459" s="39">
        <v>47.8</v>
      </c>
      <c r="D459" s="39">
        <v>4</v>
      </c>
      <c r="E459" s="39" t="e">
        <v>#N/A</v>
      </c>
    </row>
    <row r="460" spans="1:5">
      <c r="A460" s="38">
        <v>900</v>
      </c>
      <c r="B460" s="39">
        <v>31.25</v>
      </c>
      <c r="C460" s="39">
        <v>50.4</v>
      </c>
      <c r="D460" s="39">
        <v>15</v>
      </c>
      <c r="E460" s="39" t="e">
        <v>#N/A</v>
      </c>
    </row>
    <row r="461" spans="1:5">
      <c r="A461" s="38">
        <v>901</v>
      </c>
      <c r="B461" s="39">
        <v>31.25</v>
      </c>
      <c r="C461" s="39">
        <v>47.8</v>
      </c>
      <c r="D461" s="39">
        <v>15</v>
      </c>
      <c r="E461" s="39" t="e">
        <v>#N/A</v>
      </c>
    </row>
    <row r="462" spans="1:5">
      <c r="A462" s="38">
        <v>902</v>
      </c>
      <c r="B462" s="39">
        <v>12.35</v>
      </c>
      <c r="C462" s="39">
        <v>47.8</v>
      </c>
      <c r="D462" s="39">
        <v>4</v>
      </c>
      <c r="E462" s="39" t="e">
        <v>#N/A</v>
      </c>
    </row>
    <row r="463" spans="1:5">
      <c r="A463" s="38">
        <v>903</v>
      </c>
      <c r="B463" s="39">
        <v>10.4</v>
      </c>
      <c r="C463" s="39">
        <v>47.8</v>
      </c>
      <c r="D463" s="39">
        <v>4</v>
      </c>
      <c r="E463" s="39" t="e">
        <v>#N/A</v>
      </c>
    </row>
    <row r="464" spans="1:5">
      <c r="A464" s="38">
        <v>904</v>
      </c>
      <c r="B464" s="39">
        <v>10.4</v>
      </c>
      <c r="C464" s="39">
        <v>50.4</v>
      </c>
      <c r="D464" s="39">
        <v>4</v>
      </c>
      <c r="E464" s="39" t="e">
        <v>#N/A</v>
      </c>
    </row>
    <row r="465" spans="1:5">
      <c r="A465" s="38">
        <v>905</v>
      </c>
      <c r="B465" s="39">
        <v>12.35</v>
      </c>
      <c r="C465" s="39">
        <v>47.8</v>
      </c>
      <c r="D465" s="39">
        <v>15</v>
      </c>
      <c r="E465" s="39" t="e">
        <v>#N/A</v>
      </c>
    </row>
    <row r="466" spans="1:5">
      <c r="A466" s="38">
        <v>906</v>
      </c>
      <c r="B466" s="39">
        <v>10.4</v>
      </c>
      <c r="C466" s="39">
        <v>47.8</v>
      </c>
      <c r="D466" s="39">
        <v>15</v>
      </c>
      <c r="E466" s="39" t="e">
        <v>#N/A</v>
      </c>
    </row>
    <row r="467" spans="1:5">
      <c r="A467" s="38">
        <v>907</v>
      </c>
      <c r="B467" s="39">
        <v>10.4</v>
      </c>
      <c r="C467" s="39">
        <v>50.4</v>
      </c>
      <c r="D467" s="39">
        <v>15</v>
      </c>
      <c r="E467" s="39" t="e">
        <v>#N/A</v>
      </c>
    </row>
    <row r="468" spans="1:5">
      <c r="A468" s="38">
        <v>912</v>
      </c>
      <c r="B468" s="39">
        <v>22.55</v>
      </c>
      <c r="C468" s="39">
        <v>50.4</v>
      </c>
      <c r="D468" s="39">
        <v>4</v>
      </c>
      <c r="E468" s="39" t="e">
        <v>#N/A</v>
      </c>
    </row>
    <row r="469" spans="1:5">
      <c r="A469" s="38">
        <v>913</v>
      </c>
      <c r="B469" s="39">
        <v>22.55</v>
      </c>
      <c r="C469" s="39">
        <v>47.8</v>
      </c>
      <c r="D469" s="39">
        <v>4</v>
      </c>
      <c r="E469" s="39" t="e">
        <v>#N/A</v>
      </c>
    </row>
    <row r="470" spans="1:5">
      <c r="A470" s="38">
        <v>914</v>
      </c>
      <c r="B470" s="39">
        <v>21.15</v>
      </c>
      <c r="C470" s="39">
        <v>47.8</v>
      </c>
      <c r="D470" s="39">
        <v>4</v>
      </c>
      <c r="E470" s="39" t="e">
        <v>#N/A</v>
      </c>
    </row>
    <row r="471" spans="1:5">
      <c r="A471" s="38">
        <v>915</v>
      </c>
      <c r="B471" s="39">
        <v>22.55</v>
      </c>
      <c r="C471" s="39">
        <v>50.4</v>
      </c>
      <c r="D471" s="39">
        <v>15</v>
      </c>
      <c r="E471" s="39" t="e">
        <v>#N/A</v>
      </c>
    </row>
    <row r="472" spans="1:5">
      <c r="A472" s="38">
        <v>916</v>
      </c>
      <c r="B472" s="39">
        <v>22.55</v>
      </c>
      <c r="C472" s="39">
        <v>47.8</v>
      </c>
      <c r="D472" s="39">
        <v>15</v>
      </c>
      <c r="E472" s="39" t="e">
        <v>#N/A</v>
      </c>
    </row>
    <row r="473" spans="1:5">
      <c r="A473" s="38">
        <v>917</v>
      </c>
      <c r="B473" s="39">
        <v>21.15</v>
      </c>
      <c r="C473" s="39">
        <v>47.8</v>
      </c>
      <c r="D473" s="39">
        <v>15</v>
      </c>
      <c r="E473" s="39" t="e">
        <v>#N/A</v>
      </c>
    </row>
    <row r="474" spans="1:5">
      <c r="A474" s="38">
        <v>918</v>
      </c>
      <c r="B474" s="39">
        <v>19.55</v>
      </c>
      <c r="C474" s="39">
        <v>47.8</v>
      </c>
      <c r="D474" s="39">
        <v>4</v>
      </c>
      <c r="E474" s="39" t="e">
        <v>#N/A</v>
      </c>
    </row>
    <row r="475" spans="1:5">
      <c r="A475" s="38">
        <v>919</v>
      </c>
      <c r="B475" s="39">
        <v>19.55</v>
      </c>
      <c r="C475" s="39">
        <v>50.4</v>
      </c>
      <c r="D475" s="39">
        <v>4</v>
      </c>
      <c r="E475" s="39" t="e">
        <v>#N/A</v>
      </c>
    </row>
    <row r="476" spans="1:5">
      <c r="A476" s="38">
        <v>920</v>
      </c>
      <c r="B476" s="39">
        <v>19.55</v>
      </c>
      <c r="C476" s="39">
        <v>47.8</v>
      </c>
      <c r="D476" s="39">
        <v>15</v>
      </c>
      <c r="E476" s="39" t="e">
        <v>#N/A</v>
      </c>
    </row>
    <row r="477" spans="1:5">
      <c r="A477" s="38">
        <v>921</v>
      </c>
      <c r="B477" s="39">
        <v>19.55</v>
      </c>
      <c r="C477" s="39">
        <v>50.4</v>
      </c>
      <c r="D477" s="39">
        <v>15</v>
      </c>
      <c r="E477" s="39" t="e">
        <v>#N/A</v>
      </c>
    </row>
    <row r="478" spans="1:5">
      <c r="A478" s="38">
        <v>923</v>
      </c>
      <c r="B478" s="39">
        <v>50.8</v>
      </c>
      <c r="C478" s="39">
        <v>19.8</v>
      </c>
      <c r="D478" s="39">
        <v>4</v>
      </c>
      <c r="E478" s="39" t="e">
        <v>#N/A</v>
      </c>
    </row>
    <row r="479" spans="1:5">
      <c r="A479" s="38">
        <v>926</v>
      </c>
      <c r="B479" s="39">
        <v>50.8</v>
      </c>
      <c r="C479" s="39">
        <v>19.8</v>
      </c>
      <c r="D479" s="39">
        <v>15</v>
      </c>
      <c r="E479" s="39" t="e">
        <v>#N/A</v>
      </c>
    </row>
    <row r="480" spans="1:5">
      <c r="A480" s="38">
        <v>927</v>
      </c>
      <c r="B480" s="39">
        <v>48.25</v>
      </c>
      <c r="C480" s="39">
        <v>22.9</v>
      </c>
      <c r="D480" s="39">
        <v>4</v>
      </c>
      <c r="E480" s="39" t="e">
        <v>#N/A</v>
      </c>
    </row>
    <row r="481" spans="1:5">
      <c r="A481" s="38">
        <v>928</v>
      </c>
      <c r="B481" s="39">
        <v>48.25</v>
      </c>
      <c r="C481" s="39">
        <v>22.9</v>
      </c>
      <c r="D481" s="39">
        <v>15</v>
      </c>
      <c r="E481" s="39" t="e">
        <v>#N/A</v>
      </c>
    </row>
    <row r="482" spans="1:5">
      <c r="A482" s="38">
        <v>929</v>
      </c>
      <c r="B482" s="39">
        <v>50.8</v>
      </c>
      <c r="C482" s="39">
        <v>30.6</v>
      </c>
      <c r="D482" s="39">
        <v>4</v>
      </c>
      <c r="E482" s="39" t="e">
        <v>#N/A</v>
      </c>
    </row>
    <row r="483" spans="1:5">
      <c r="A483" s="38">
        <v>931</v>
      </c>
      <c r="B483" s="39">
        <v>50.8</v>
      </c>
      <c r="C483" s="39">
        <v>30.6</v>
      </c>
      <c r="D483" s="39">
        <v>15</v>
      </c>
      <c r="E483" s="39" t="e">
        <v>#N/A</v>
      </c>
    </row>
    <row r="484" spans="1:5">
      <c r="A484" s="38">
        <v>934</v>
      </c>
      <c r="B484" s="39">
        <v>48.25</v>
      </c>
      <c r="C484" s="39">
        <v>27.5</v>
      </c>
      <c r="D484" s="39">
        <v>4</v>
      </c>
      <c r="E484" s="39" t="e">
        <v>#N/A</v>
      </c>
    </row>
    <row r="485" spans="1:5">
      <c r="A485" s="38">
        <v>935</v>
      </c>
      <c r="B485" s="39">
        <v>48.25</v>
      </c>
      <c r="C485" s="39">
        <v>27.5</v>
      </c>
      <c r="D485" s="39">
        <v>15</v>
      </c>
      <c r="E485" s="39" t="e">
        <v>#N/A</v>
      </c>
    </row>
    <row r="486" spans="1:5">
      <c r="A486" s="38">
        <v>936</v>
      </c>
      <c r="B486" s="39">
        <v>-7.1054273576010003E-15</v>
      </c>
      <c r="C486" s="39">
        <v>19.8</v>
      </c>
      <c r="D486" s="39">
        <v>4</v>
      </c>
      <c r="E486" s="39" t="e">
        <v>#N/A</v>
      </c>
    </row>
    <row r="487" spans="1:5">
      <c r="A487" s="38">
        <v>938</v>
      </c>
      <c r="B487" s="39">
        <v>2.5000000000000102</v>
      </c>
      <c r="C487" s="39">
        <v>19.8</v>
      </c>
      <c r="D487" s="39">
        <v>4</v>
      </c>
      <c r="E487" s="39" t="e">
        <v>#N/A</v>
      </c>
    </row>
    <row r="488" spans="1:5">
      <c r="A488" s="38">
        <v>939</v>
      </c>
      <c r="B488" s="39">
        <v>-7.1054273576010003E-15</v>
      </c>
      <c r="C488" s="39">
        <v>19.8</v>
      </c>
      <c r="D488" s="39">
        <v>15</v>
      </c>
      <c r="E488" s="39" t="e">
        <v>#N/A</v>
      </c>
    </row>
    <row r="489" spans="1:5">
      <c r="A489" s="38">
        <v>941</v>
      </c>
      <c r="B489" s="39">
        <v>2.5000000000000102</v>
      </c>
      <c r="C489" s="39">
        <v>19.8</v>
      </c>
      <c r="D489" s="39">
        <v>15</v>
      </c>
      <c r="E489" s="39" t="e">
        <v>#N/A</v>
      </c>
    </row>
    <row r="490" spans="1:5">
      <c r="A490" s="38">
        <v>942</v>
      </c>
      <c r="B490" s="39">
        <v>2.5000000000000102</v>
      </c>
      <c r="C490" s="39">
        <v>22.9</v>
      </c>
      <c r="D490" s="39">
        <v>4</v>
      </c>
      <c r="E490" s="39" t="e">
        <v>#N/A</v>
      </c>
    </row>
    <row r="491" spans="1:5">
      <c r="A491" s="38">
        <v>943</v>
      </c>
      <c r="B491" s="39">
        <v>2.5000000000000102</v>
      </c>
      <c r="C491" s="39">
        <v>22.9</v>
      </c>
      <c r="D491" s="39">
        <v>15</v>
      </c>
      <c r="E491" s="39" t="e">
        <v>#N/A</v>
      </c>
    </row>
    <row r="492" spans="1:5">
      <c r="A492" s="38">
        <v>944</v>
      </c>
      <c r="B492" s="39">
        <v>2.5000000000000102</v>
      </c>
      <c r="C492" s="39">
        <v>30.6</v>
      </c>
      <c r="D492" s="39">
        <v>4</v>
      </c>
      <c r="E492" s="39" t="e">
        <v>#N/A</v>
      </c>
    </row>
    <row r="493" spans="1:5">
      <c r="A493" s="38">
        <v>945</v>
      </c>
      <c r="B493" s="39">
        <v>2.5000000000000102</v>
      </c>
      <c r="C493" s="39">
        <v>29.2</v>
      </c>
      <c r="D493" s="39">
        <v>4</v>
      </c>
      <c r="E493" s="39" t="e">
        <v>#N/A</v>
      </c>
    </row>
    <row r="494" spans="1:5">
      <c r="A494" s="38">
        <v>946</v>
      </c>
      <c r="B494" s="39">
        <v>-3.5527136788005001E-15</v>
      </c>
      <c r="C494" s="39">
        <v>30.6</v>
      </c>
      <c r="D494" s="39">
        <v>4</v>
      </c>
      <c r="E494" s="39" t="e">
        <v>#N/A</v>
      </c>
    </row>
    <row r="495" spans="1:5">
      <c r="A495" s="38">
        <v>947</v>
      </c>
      <c r="B495" s="39">
        <v>2.5000000000000102</v>
      </c>
      <c r="C495" s="39">
        <v>30.6</v>
      </c>
      <c r="D495" s="39">
        <v>15</v>
      </c>
      <c r="E495" s="39" t="e">
        <v>#N/A</v>
      </c>
    </row>
    <row r="496" spans="1:5">
      <c r="A496" s="38">
        <v>948</v>
      </c>
      <c r="B496" s="39">
        <v>2.5000000000000102</v>
      </c>
      <c r="C496" s="39">
        <v>29.2</v>
      </c>
      <c r="D496" s="39">
        <v>15</v>
      </c>
      <c r="E496" s="39" t="e">
        <v>#N/A</v>
      </c>
    </row>
    <row r="497" spans="1:5">
      <c r="A497" s="38">
        <v>949</v>
      </c>
      <c r="B497" s="39">
        <v>-3.5527136788005001E-15</v>
      </c>
      <c r="C497" s="39">
        <v>30.6</v>
      </c>
      <c r="D497" s="39">
        <v>15</v>
      </c>
      <c r="E497" s="39" t="e">
        <v>#N/A</v>
      </c>
    </row>
    <row r="498" spans="1:5">
      <c r="A498" s="38">
        <v>950</v>
      </c>
      <c r="B498" s="39">
        <v>2.5000000000000102</v>
      </c>
      <c r="C498" s="39">
        <v>27.5</v>
      </c>
      <c r="D498" s="39">
        <v>4</v>
      </c>
      <c r="E498" s="39" t="e">
        <v>#N/A</v>
      </c>
    </row>
    <row r="499" spans="1:5">
      <c r="A499" s="38">
        <v>951</v>
      </c>
      <c r="B499" s="39">
        <v>2.5000000000000102</v>
      </c>
      <c r="C499" s="39">
        <v>27.5</v>
      </c>
      <c r="D499" s="39">
        <v>15</v>
      </c>
      <c r="E499" s="39" t="e">
        <v>#N/A</v>
      </c>
    </row>
    <row r="500" spans="1:5">
      <c r="A500" s="38">
        <v>962</v>
      </c>
      <c r="B500" s="39">
        <v>38.450000000000003</v>
      </c>
      <c r="C500" s="39">
        <v>16</v>
      </c>
      <c r="D500" s="39">
        <v>15</v>
      </c>
      <c r="E500" s="39" t="e">
        <v>#N/A</v>
      </c>
    </row>
    <row r="501" spans="1:5">
      <c r="A501" s="38">
        <v>975</v>
      </c>
      <c r="B501" s="39">
        <v>31.25</v>
      </c>
      <c r="C501" s="39">
        <v>13</v>
      </c>
      <c r="D501" s="39">
        <v>4</v>
      </c>
      <c r="E501" s="39" t="e">
        <v>#N/A</v>
      </c>
    </row>
    <row r="502" spans="1:5">
      <c r="A502" s="38">
        <v>977</v>
      </c>
      <c r="B502" s="39">
        <v>28.25</v>
      </c>
      <c r="C502" s="39">
        <v>13</v>
      </c>
      <c r="D502" s="39">
        <v>4</v>
      </c>
      <c r="E502" s="39" t="e">
        <v>#N/A</v>
      </c>
    </row>
    <row r="503" spans="1:5">
      <c r="A503" s="38">
        <v>979</v>
      </c>
      <c r="B503" s="39">
        <v>19.55</v>
      </c>
      <c r="C503" s="39">
        <v>13</v>
      </c>
      <c r="D503" s="39">
        <v>4</v>
      </c>
      <c r="E503" s="39" t="e">
        <v>#N/A</v>
      </c>
    </row>
    <row r="504" spans="1:5">
      <c r="A504" s="38">
        <v>981</v>
      </c>
      <c r="B504" s="39">
        <v>22.55</v>
      </c>
      <c r="C504" s="39">
        <v>13</v>
      </c>
      <c r="D504" s="39">
        <v>4</v>
      </c>
      <c r="E504" s="39" t="e">
        <v>#N/A</v>
      </c>
    </row>
    <row r="505" spans="1:5">
      <c r="A505" s="38">
        <v>983</v>
      </c>
      <c r="B505" s="39">
        <v>31.25</v>
      </c>
      <c r="C505" s="39">
        <v>37.4</v>
      </c>
      <c r="D505" s="39">
        <v>4</v>
      </c>
      <c r="E505" s="39" t="e">
        <v>#N/A</v>
      </c>
    </row>
    <row r="506" spans="1:5">
      <c r="A506" s="38">
        <v>986</v>
      </c>
      <c r="B506" s="39">
        <v>19.55</v>
      </c>
      <c r="C506" s="39">
        <v>37.4</v>
      </c>
      <c r="D506" s="39">
        <v>4</v>
      </c>
      <c r="E506" s="39" t="e">
        <v>#N/A</v>
      </c>
    </row>
    <row r="507" spans="1:5">
      <c r="A507" s="38">
        <v>993</v>
      </c>
      <c r="B507" s="39">
        <v>40.4</v>
      </c>
      <c r="C507" s="39">
        <v>37.4</v>
      </c>
      <c r="D507" s="39">
        <v>15</v>
      </c>
      <c r="E507" s="39" t="e">
        <v>#N/A</v>
      </c>
    </row>
    <row r="508" spans="1:5">
      <c r="A508" s="38">
        <v>995</v>
      </c>
      <c r="B508" s="39">
        <v>10.4</v>
      </c>
      <c r="C508" s="39">
        <v>13</v>
      </c>
      <c r="D508" s="39">
        <v>15</v>
      </c>
      <c r="E508" s="39" t="e">
        <v>#N/A</v>
      </c>
    </row>
    <row r="509" spans="1:5">
      <c r="A509" s="38">
        <v>998</v>
      </c>
      <c r="B509" s="39">
        <v>10.4</v>
      </c>
      <c r="C509" s="39">
        <v>16</v>
      </c>
      <c r="D509" s="39">
        <v>15</v>
      </c>
      <c r="E509" s="39" t="e">
        <v>#N/A</v>
      </c>
    </row>
    <row r="510" spans="1:5">
      <c r="A510" s="38">
        <v>999</v>
      </c>
      <c r="B510" s="39">
        <v>12.35</v>
      </c>
      <c r="C510" s="39">
        <v>16</v>
      </c>
      <c r="D510" s="39">
        <v>4</v>
      </c>
      <c r="E510" s="39" t="e">
        <v>#N/A</v>
      </c>
    </row>
    <row r="511" spans="1:5">
      <c r="A511" s="38">
        <v>1000</v>
      </c>
      <c r="B511" s="39">
        <v>12.35</v>
      </c>
      <c r="C511" s="39">
        <v>34.4</v>
      </c>
      <c r="D511" s="39">
        <v>4</v>
      </c>
      <c r="E511" s="39" t="e">
        <v>#N/A</v>
      </c>
    </row>
    <row r="512" spans="1:5">
      <c r="A512" s="38">
        <v>1001</v>
      </c>
      <c r="B512" s="39">
        <v>38.450000000000003</v>
      </c>
      <c r="C512" s="39">
        <v>34.4</v>
      </c>
      <c r="D512" s="39">
        <v>4</v>
      </c>
      <c r="E512" s="39" t="e">
        <v>#N/A</v>
      </c>
    </row>
    <row r="513" spans="1:5">
      <c r="A513" s="38">
        <v>1002</v>
      </c>
      <c r="B513" s="39">
        <v>10.4</v>
      </c>
      <c r="C513" s="39">
        <v>21.2</v>
      </c>
      <c r="D513" s="39">
        <v>15</v>
      </c>
      <c r="E513" s="39" t="e">
        <v>#N/A</v>
      </c>
    </row>
    <row r="514" spans="1:5">
      <c r="A514" s="38">
        <v>1003</v>
      </c>
      <c r="B514" s="39">
        <v>10.4</v>
      </c>
      <c r="C514" s="39">
        <v>29.2</v>
      </c>
      <c r="D514" s="39">
        <v>15</v>
      </c>
      <c r="E514" s="39" t="e">
        <v>#N/A</v>
      </c>
    </row>
    <row r="515" spans="1:5">
      <c r="A515" s="38">
        <v>1004</v>
      </c>
      <c r="B515" s="39">
        <v>10.4</v>
      </c>
      <c r="C515" s="39">
        <v>30.6</v>
      </c>
      <c r="D515" s="39">
        <v>15</v>
      </c>
      <c r="E515" s="39" t="e">
        <v>#N/A</v>
      </c>
    </row>
    <row r="516" spans="1:5">
      <c r="A516" s="38">
        <v>1005</v>
      </c>
      <c r="B516" s="39">
        <v>12.35</v>
      </c>
      <c r="C516" s="39">
        <v>30.6</v>
      </c>
      <c r="D516" s="39">
        <v>15</v>
      </c>
      <c r="E516" s="39" t="e">
        <v>#N/A</v>
      </c>
    </row>
    <row r="517" spans="1:5">
      <c r="A517" s="38">
        <v>1006</v>
      </c>
      <c r="B517" s="39">
        <v>12.35</v>
      </c>
      <c r="C517" s="39">
        <v>19.8</v>
      </c>
      <c r="D517" s="39">
        <v>15</v>
      </c>
      <c r="E517" s="39" t="e">
        <v>#N/A</v>
      </c>
    </row>
    <row r="518" spans="1:5">
      <c r="A518" s="38">
        <v>1007</v>
      </c>
      <c r="B518" s="39">
        <v>10.4</v>
      </c>
      <c r="C518" s="39">
        <v>19.8</v>
      </c>
      <c r="D518" s="39">
        <v>15</v>
      </c>
      <c r="E518" s="39" t="e">
        <v>#N/A</v>
      </c>
    </row>
    <row r="519" spans="1:5">
      <c r="A519" s="38">
        <v>1008</v>
      </c>
      <c r="B519" s="39">
        <v>40.4</v>
      </c>
      <c r="C519" s="39">
        <v>21.2</v>
      </c>
      <c r="D519" s="39">
        <v>15</v>
      </c>
      <c r="E519" s="39" t="e">
        <v>#N/A</v>
      </c>
    </row>
    <row r="520" spans="1:5">
      <c r="A520" s="38">
        <v>1009</v>
      </c>
      <c r="B520" s="39">
        <v>40.4</v>
      </c>
      <c r="C520" s="39">
        <v>29.2</v>
      </c>
      <c r="D520" s="39">
        <v>15</v>
      </c>
      <c r="E520" s="39" t="e">
        <v>#N/A</v>
      </c>
    </row>
    <row r="521" spans="1:5">
      <c r="A521" s="38">
        <v>1010</v>
      </c>
      <c r="B521" s="39">
        <v>40.4</v>
      </c>
      <c r="C521" s="39">
        <v>19.8</v>
      </c>
      <c r="D521" s="39">
        <v>15</v>
      </c>
      <c r="E521" s="39" t="e">
        <v>#N/A</v>
      </c>
    </row>
    <row r="522" spans="1:5">
      <c r="A522" s="38">
        <v>1011</v>
      </c>
      <c r="B522" s="39">
        <v>38.450000000000003</v>
      </c>
      <c r="C522" s="39">
        <v>19.8</v>
      </c>
      <c r="D522" s="39">
        <v>15</v>
      </c>
      <c r="E522" s="39" t="e">
        <v>#N/A</v>
      </c>
    </row>
    <row r="523" spans="1:5">
      <c r="A523" s="38">
        <v>1012</v>
      </c>
      <c r="B523" s="39">
        <v>38.450000000000003</v>
      </c>
      <c r="C523" s="39">
        <v>30.6</v>
      </c>
      <c r="D523" s="39">
        <v>15</v>
      </c>
      <c r="E523" s="39" t="e">
        <v>#N/A</v>
      </c>
    </row>
    <row r="524" spans="1:5">
      <c r="A524" s="38">
        <v>1013</v>
      </c>
      <c r="B524" s="39">
        <v>40.4</v>
      </c>
      <c r="C524" s="39">
        <v>30.6</v>
      </c>
      <c r="D524" s="39">
        <v>15</v>
      </c>
      <c r="E524" s="39" t="e">
        <v>#N/A</v>
      </c>
    </row>
    <row r="525" spans="1:5">
      <c r="A525" s="38">
        <v>1016</v>
      </c>
      <c r="B525" s="39">
        <v>40.4</v>
      </c>
      <c r="C525" s="39">
        <v>34.4</v>
      </c>
      <c r="D525" s="39">
        <v>15</v>
      </c>
      <c r="E525" s="39" t="e">
        <v>#N/A</v>
      </c>
    </row>
    <row r="526" spans="1:5">
      <c r="A526" s="38">
        <v>1017</v>
      </c>
      <c r="B526" s="39">
        <v>9.1</v>
      </c>
      <c r="C526" s="39">
        <v>1.06581410364015E-14</v>
      </c>
      <c r="D526" s="39">
        <v>15</v>
      </c>
      <c r="E526" s="39" t="e">
        <v>#N/A</v>
      </c>
    </row>
    <row r="527" spans="1:5">
      <c r="A527" s="38">
        <v>1018</v>
      </c>
      <c r="B527" s="39">
        <v>9.0999999999999908</v>
      </c>
      <c r="C527" s="39">
        <v>50.4</v>
      </c>
      <c r="D527" s="39">
        <v>15</v>
      </c>
      <c r="E527" s="39" t="e">
        <v>#N/A</v>
      </c>
    </row>
    <row r="528" spans="1:5">
      <c r="A528" s="38">
        <v>1020</v>
      </c>
      <c r="B528" s="39">
        <v>28.25</v>
      </c>
      <c r="C528" s="39">
        <v>37.4</v>
      </c>
      <c r="D528" s="39">
        <v>4</v>
      </c>
      <c r="E528" s="39" t="e">
        <v>#N/A</v>
      </c>
    </row>
    <row r="529" spans="1:5">
      <c r="A529" s="38">
        <v>1023</v>
      </c>
      <c r="B529" s="39">
        <v>22.55</v>
      </c>
      <c r="C529" s="39">
        <v>37.4</v>
      </c>
      <c r="D529" s="39">
        <v>4</v>
      </c>
      <c r="E529" s="39" t="e">
        <v>#N/A</v>
      </c>
    </row>
    <row r="530" spans="1:5">
      <c r="A530" s="38">
        <v>1024</v>
      </c>
      <c r="B530" s="39">
        <v>10.4</v>
      </c>
      <c r="C530" s="39">
        <v>34.4</v>
      </c>
      <c r="D530" s="39">
        <v>15</v>
      </c>
      <c r="E530" s="39" t="e">
        <v>#N/A</v>
      </c>
    </row>
    <row r="531" spans="1:5">
      <c r="A531" s="38">
        <v>1025</v>
      </c>
      <c r="B531" s="39">
        <v>10.4</v>
      </c>
      <c r="C531" s="39">
        <v>37.4</v>
      </c>
      <c r="D531" s="39">
        <v>15</v>
      </c>
      <c r="E531" s="39" t="e">
        <v>#N/A</v>
      </c>
    </row>
    <row r="532" spans="1:5">
      <c r="A532" s="38">
        <v>1027</v>
      </c>
      <c r="B532" s="39">
        <v>10.4</v>
      </c>
      <c r="C532" s="39">
        <v>16</v>
      </c>
      <c r="D532" s="39">
        <v>4</v>
      </c>
      <c r="E532" s="39" t="e">
        <v>#N/A</v>
      </c>
    </row>
    <row r="533" spans="1:5">
      <c r="A533" s="38">
        <v>1028</v>
      </c>
      <c r="B533" s="39">
        <v>10.4</v>
      </c>
      <c r="C533" s="39">
        <v>13</v>
      </c>
      <c r="D533" s="39">
        <v>4</v>
      </c>
      <c r="E533" s="39" t="e">
        <v>#N/A</v>
      </c>
    </row>
    <row r="534" spans="1:5">
      <c r="A534" s="38">
        <v>1030</v>
      </c>
      <c r="B534" s="39">
        <v>10.4</v>
      </c>
      <c r="C534" s="39">
        <v>34.4</v>
      </c>
      <c r="D534" s="39">
        <v>4</v>
      </c>
      <c r="E534" s="39" t="e">
        <v>#N/A</v>
      </c>
    </row>
    <row r="535" spans="1:5">
      <c r="A535" s="38">
        <v>1031</v>
      </c>
      <c r="B535" s="39">
        <v>10.4</v>
      </c>
      <c r="C535" s="39">
        <v>37.4</v>
      </c>
      <c r="D535" s="39">
        <v>4</v>
      </c>
      <c r="E535" s="39" t="e">
        <v>#N/A</v>
      </c>
    </row>
    <row r="536" spans="1:5">
      <c r="A536" s="38">
        <v>1033</v>
      </c>
      <c r="B536" s="39">
        <v>10.4</v>
      </c>
      <c r="C536" s="39">
        <v>21.2</v>
      </c>
      <c r="D536" s="39">
        <v>4</v>
      </c>
      <c r="E536" s="39" t="e">
        <v>#N/A</v>
      </c>
    </row>
    <row r="537" spans="1:5">
      <c r="A537" s="38">
        <v>1034</v>
      </c>
      <c r="B537" s="39">
        <v>12.35</v>
      </c>
      <c r="C537" s="39">
        <v>19.8</v>
      </c>
      <c r="D537" s="39">
        <v>4</v>
      </c>
      <c r="E537" s="39" t="e">
        <v>#N/A</v>
      </c>
    </row>
    <row r="538" spans="1:5">
      <c r="A538" s="38">
        <v>1035</v>
      </c>
      <c r="B538" s="39">
        <v>10.4</v>
      </c>
      <c r="C538" s="39">
        <v>19.8</v>
      </c>
      <c r="D538" s="39">
        <v>4</v>
      </c>
      <c r="E538" s="39" t="e">
        <v>#N/A</v>
      </c>
    </row>
    <row r="539" spans="1:5">
      <c r="A539" s="38">
        <v>1036</v>
      </c>
      <c r="B539" s="39">
        <v>10.4</v>
      </c>
      <c r="C539" s="39">
        <v>29.2</v>
      </c>
      <c r="D539" s="39">
        <v>4</v>
      </c>
      <c r="E539" s="39" t="e">
        <v>#N/A</v>
      </c>
    </row>
    <row r="540" spans="1:5">
      <c r="A540" s="38">
        <v>1037</v>
      </c>
      <c r="B540" s="39">
        <v>10.4</v>
      </c>
      <c r="C540" s="39">
        <v>30.6</v>
      </c>
      <c r="D540" s="39">
        <v>4</v>
      </c>
      <c r="E540" s="39" t="e">
        <v>#N/A</v>
      </c>
    </row>
    <row r="541" spans="1:5">
      <c r="A541" s="38">
        <v>1038</v>
      </c>
      <c r="B541" s="39">
        <v>12.35</v>
      </c>
      <c r="C541" s="39">
        <v>30.6</v>
      </c>
      <c r="D541" s="39">
        <v>4</v>
      </c>
      <c r="E541" s="39" t="e">
        <v>#N/A</v>
      </c>
    </row>
    <row r="542" spans="1:5">
      <c r="A542" s="38">
        <v>1039</v>
      </c>
      <c r="B542" s="39">
        <v>38.450000000000003</v>
      </c>
      <c r="C542" s="39">
        <v>16</v>
      </c>
      <c r="D542" s="39">
        <v>4</v>
      </c>
      <c r="E542" s="39" t="e">
        <v>#N/A</v>
      </c>
    </row>
    <row r="543" spans="1:5">
      <c r="A543" s="38">
        <v>1040</v>
      </c>
      <c r="B543" s="39">
        <v>38.450000000000003</v>
      </c>
      <c r="C543" s="39">
        <v>22.9</v>
      </c>
      <c r="D543" s="39">
        <v>4</v>
      </c>
      <c r="E543" s="39" t="e">
        <v>#N/A</v>
      </c>
    </row>
    <row r="544" spans="1:5">
      <c r="A544" s="38">
        <v>1041</v>
      </c>
      <c r="B544" s="39">
        <v>40.4</v>
      </c>
      <c r="C544" s="39">
        <v>21.2</v>
      </c>
      <c r="D544" s="39">
        <v>4</v>
      </c>
      <c r="E544" s="39" t="e">
        <v>#N/A</v>
      </c>
    </row>
    <row r="545" spans="1:5">
      <c r="A545" s="38">
        <v>1042</v>
      </c>
      <c r="B545" s="39">
        <v>40.4</v>
      </c>
      <c r="C545" s="39">
        <v>19.8</v>
      </c>
      <c r="D545" s="39">
        <v>4</v>
      </c>
      <c r="E545" s="39" t="e">
        <v>#N/A</v>
      </c>
    </row>
    <row r="546" spans="1:5">
      <c r="A546" s="38">
        <v>1043</v>
      </c>
      <c r="B546" s="39">
        <v>38.450000000000003</v>
      </c>
      <c r="C546" s="39">
        <v>19.8</v>
      </c>
      <c r="D546" s="39">
        <v>4</v>
      </c>
      <c r="E546" s="39" t="e">
        <v>#N/A</v>
      </c>
    </row>
    <row r="547" spans="1:5">
      <c r="A547" s="38">
        <v>1044</v>
      </c>
      <c r="B547" s="39">
        <v>38.450000000000003</v>
      </c>
      <c r="C547" s="39">
        <v>27.5</v>
      </c>
      <c r="D547" s="39">
        <v>4</v>
      </c>
      <c r="E547" s="39" t="e">
        <v>#N/A</v>
      </c>
    </row>
    <row r="548" spans="1:5">
      <c r="A548" s="38">
        <v>1045</v>
      </c>
      <c r="B548" s="39">
        <v>40.4</v>
      </c>
      <c r="C548" s="39">
        <v>29.2</v>
      </c>
      <c r="D548" s="39">
        <v>4</v>
      </c>
      <c r="E548" s="39" t="e">
        <v>#N/A</v>
      </c>
    </row>
    <row r="549" spans="1:5">
      <c r="A549" s="38">
        <v>1046</v>
      </c>
      <c r="B549" s="39">
        <v>38.450000000000003</v>
      </c>
      <c r="C549" s="39">
        <v>30.6</v>
      </c>
      <c r="D549" s="39">
        <v>4</v>
      </c>
      <c r="E549" s="39" t="e">
        <v>#N/A</v>
      </c>
    </row>
    <row r="550" spans="1:5">
      <c r="A550" s="38">
        <v>1047</v>
      </c>
      <c r="B550" s="39">
        <v>40.4</v>
      </c>
      <c r="C550" s="39">
        <v>30.6</v>
      </c>
      <c r="D550" s="39">
        <v>4</v>
      </c>
      <c r="E550" s="39" t="e">
        <v>#N/A</v>
      </c>
    </row>
    <row r="551" spans="1:5">
      <c r="A551" s="38">
        <v>1048</v>
      </c>
      <c r="B551" s="39">
        <v>40.4</v>
      </c>
      <c r="C551" s="39">
        <v>34.4</v>
      </c>
      <c r="D551" s="39">
        <v>4</v>
      </c>
      <c r="E551" s="39" t="e">
        <v>#N/A</v>
      </c>
    </row>
    <row r="552" spans="1:5">
      <c r="A552" s="38">
        <v>1049</v>
      </c>
      <c r="B552" s="39">
        <v>40.4</v>
      </c>
      <c r="C552" s="39">
        <v>37.4</v>
      </c>
      <c r="D552" s="39">
        <v>4</v>
      </c>
      <c r="E552" s="39" t="e">
        <v>#N/A</v>
      </c>
    </row>
    <row r="553" spans="1:5">
      <c r="A553" s="38">
        <v>1051</v>
      </c>
      <c r="B553" s="39">
        <v>40.4</v>
      </c>
      <c r="C553" s="39">
        <v>16</v>
      </c>
      <c r="D553" s="39">
        <v>4</v>
      </c>
      <c r="E553" s="39" t="e">
        <v>#N/A</v>
      </c>
    </row>
    <row r="554" spans="1:5">
      <c r="A554" s="38">
        <v>1052</v>
      </c>
      <c r="B554" s="39">
        <v>40.4</v>
      </c>
      <c r="C554" s="39">
        <v>13</v>
      </c>
      <c r="D554" s="39">
        <v>4</v>
      </c>
      <c r="E554" s="39" t="e">
        <v>#N/A</v>
      </c>
    </row>
    <row r="555" spans="1:5">
      <c r="A555" s="38">
        <v>1055</v>
      </c>
      <c r="B555" s="39">
        <v>21.15</v>
      </c>
      <c r="C555" s="39">
        <v>16</v>
      </c>
      <c r="D555" s="39">
        <v>7.6</v>
      </c>
      <c r="E555" s="39" t="e">
        <v>#N/A</v>
      </c>
    </row>
    <row r="556" spans="1:5">
      <c r="A556" s="38">
        <v>1059</v>
      </c>
      <c r="B556" s="39">
        <v>29.65</v>
      </c>
      <c r="C556" s="39">
        <v>16</v>
      </c>
      <c r="D556" s="39">
        <v>7.6</v>
      </c>
      <c r="E556" s="39" t="e">
        <v>#N/A</v>
      </c>
    </row>
    <row r="557" spans="1:5">
      <c r="A557" s="38">
        <v>1061</v>
      </c>
      <c r="B557" s="39">
        <v>21.15</v>
      </c>
      <c r="C557" s="39">
        <v>34.4</v>
      </c>
      <c r="D557" s="39">
        <v>7.6</v>
      </c>
      <c r="E557" s="39" t="e">
        <v>#N/A</v>
      </c>
    </row>
    <row r="558" spans="1:5">
      <c r="A558" s="38">
        <v>1062</v>
      </c>
      <c r="B558" s="39">
        <v>29.65</v>
      </c>
      <c r="C558" s="39">
        <v>34.4</v>
      </c>
      <c r="D558" s="39">
        <v>7.6</v>
      </c>
      <c r="E558" s="39" t="e">
        <v>#N/A</v>
      </c>
    </row>
    <row r="559" spans="1:5">
      <c r="A559" s="38">
        <v>1063</v>
      </c>
      <c r="B559" s="39">
        <v>31.25</v>
      </c>
      <c r="C559" s="39">
        <v>16</v>
      </c>
      <c r="D559" s="39">
        <v>7.6</v>
      </c>
      <c r="E559" s="39" t="e">
        <v>#N/A</v>
      </c>
    </row>
    <row r="560" spans="1:5">
      <c r="A560" s="38">
        <v>1064</v>
      </c>
      <c r="B560" s="39">
        <v>28.25</v>
      </c>
      <c r="C560" s="39">
        <v>16</v>
      </c>
      <c r="D560" s="39">
        <v>7.6</v>
      </c>
      <c r="E560" s="39" t="e">
        <v>#N/A</v>
      </c>
    </row>
    <row r="561" spans="1:5">
      <c r="A561" s="38">
        <v>1065</v>
      </c>
      <c r="B561" s="39">
        <v>19.55</v>
      </c>
      <c r="C561" s="39">
        <v>16</v>
      </c>
      <c r="D561" s="39">
        <v>7.6</v>
      </c>
      <c r="E561" s="39" t="e">
        <v>#N/A</v>
      </c>
    </row>
    <row r="562" spans="1:5">
      <c r="A562" s="38">
        <v>1066</v>
      </c>
      <c r="B562" s="39">
        <v>22.55</v>
      </c>
      <c r="C562" s="39">
        <v>16</v>
      </c>
      <c r="D562" s="39">
        <v>7.6</v>
      </c>
      <c r="E562" s="39" t="e">
        <v>#N/A</v>
      </c>
    </row>
    <row r="563" spans="1:5">
      <c r="A563" s="38">
        <v>1067</v>
      </c>
      <c r="B563" s="39">
        <v>31.25</v>
      </c>
      <c r="C563" s="39">
        <v>34.4</v>
      </c>
      <c r="D563" s="39">
        <v>7.6</v>
      </c>
      <c r="E563" s="39" t="e">
        <v>#N/A</v>
      </c>
    </row>
    <row r="564" spans="1:5">
      <c r="A564" s="38">
        <v>1068</v>
      </c>
      <c r="B564" s="39">
        <v>28.25</v>
      </c>
      <c r="C564" s="39">
        <v>34.4</v>
      </c>
      <c r="D564" s="39">
        <v>7.6</v>
      </c>
      <c r="E564" s="39" t="e">
        <v>#N/A</v>
      </c>
    </row>
    <row r="565" spans="1:5">
      <c r="A565" s="38">
        <v>1069</v>
      </c>
      <c r="B565" s="39">
        <v>19.55</v>
      </c>
      <c r="C565" s="39">
        <v>34.4</v>
      </c>
      <c r="D565" s="39">
        <v>7.6</v>
      </c>
      <c r="E565" s="39" t="e">
        <v>#N/A</v>
      </c>
    </row>
    <row r="566" spans="1:5">
      <c r="A566" s="38">
        <v>1070</v>
      </c>
      <c r="B566" s="39">
        <v>22.55</v>
      </c>
      <c r="C566" s="39">
        <v>34.4</v>
      </c>
      <c r="D566" s="39">
        <v>7.6</v>
      </c>
      <c r="E566" s="39" t="e">
        <v>#N/A</v>
      </c>
    </row>
    <row r="567" spans="1:5">
      <c r="A567" s="38">
        <v>1072</v>
      </c>
      <c r="B567" s="39">
        <v>41.7</v>
      </c>
      <c r="C567" s="39">
        <v>34.4</v>
      </c>
      <c r="D567" s="39">
        <v>7.6</v>
      </c>
      <c r="E567" s="39" t="e">
        <v>#N/A</v>
      </c>
    </row>
    <row r="568" spans="1:5">
      <c r="A568" s="38">
        <v>1073</v>
      </c>
      <c r="B568" s="39">
        <v>50.8</v>
      </c>
      <c r="C568" s="39">
        <v>34.4</v>
      </c>
      <c r="D568" s="39">
        <v>7.6</v>
      </c>
      <c r="E568" s="39" t="e">
        <v>#N/A</v>
      </c>
    </row>
    <row r="569" spans="1:5">
      <c r="A569" s="38">
        <v>1076</v>
      </c>
      <c r="B569" s="39">
        <v>12.35</v>
      </c>
      <c r="C569" s="39">
        <v>22.9</v>
      </c>
      <c r="D569" s="39">
        <v>7.6</v>
      </c>
      <c r="E569" s="39" t="e">
        <v>#N/A</v>
      </c>
    </row>
    <row r="570" spans="1:5">
      <c r="A570" s="38">
        <v>1077</v>
      </c>
      <c r="B570" s="39">
        <v>12.35</v>
      </c>
      <c r="C570" s="39">
        <v>27.5</v>
      </c>
      <c r="D570" s="39">
        <v>7.6</v>
      </c>
      <c r="E570" s="39" t="e">
        <v>#N/A</v>
      </c>
    </row>
    <row r="571" spans="1:5">
      <c r="A571" s="38">
        <v>1080</v>
      </c>
      <c r="B571" s="39">
        <v>50.8</v>
      </c>
      <c r="C571" s="39">
        <v>2.6</v>
      </c>
      <c r="D571" s="39">
        <v>7.6</v>
      </c>
      <c r="E571" s="39" t="e">
        <v>#N/A</v>
      </c>
    </row>
    <row r="572" spans="1:5">
      <c r="A572" s="38">
        <v>1085</v>
      </c>
      <c r="B572" s="39">
        <v>50.8</v>
      </c>
      <c r="C572" s="39">
        <v>10.7</v>
      </c>
      <c r="D572" s="39">
        <v>7.6</v>
      </c>
      <c r="E572" s="39" t="e">
        <v>#N/A</v>
      </c>
    </row>
    <row r="573" spans="1:5">
      <c r="A573" s="38">
        <v>1086</v>
      </c>
      <c r="B573" s="39">
        <v>50.8</v>
      </c>
      <c r="C573" s="39">
        <v>47.8</v>
      </c>
      <c r="D573" s="39">
        <v>7.6</v>
      </c>
      <c r="E573" s="39" t="e">
        <v>#N/A</v>
      </c>
    </row>
    <row r="574" spans="1:5">
      <c r="A574" s="38">
        <v>1089</v>
      </c>
      <c r="B574" s="39">
        <v>50.8</v>
      </c>
      <c r="C574" s="39">
        <v>35.5</v>
      </c>
      <c r="D574" s="39">
        <v>7.6</v>
      </c>
      <c r="E574" s="39" t="e">
        <v>#N/A</v>
      </c>
    </row>
    <row r="575" spans="1:5">
      <c r="A575" s="38">
        <v>1092</v>
      </c>
      <c r="B575" s="39">
        <v>50.8</v>
      </c>
      <c r="C575" s="39">
        <v>39.700000000000003</v>
      </c>
      <c r="D575" s="39">
        <v>7.6</v>
      </c>
      <c r="E575" s="39" t="e">
        <v>#N/A</v>
      </c>
    </row>
    <row r="576" spans="1:5">
      <c r="A576" s="38">
        <v>1094</v>
      </c>
      <c r="B576" s="39">
        <v>38.450000000000003</v>
      </c>
      <c r="C576" s="39">
        <v>2.6000000000000099</v>
      </c>
      <c r="D576" s="39">
        <v>7.6</v>
      </c>
      <c r="E576" s="39" t="e">
        <v>#N/A</v>
      </c>
    </row>
    <row r="577" spans="1:5">
      <c r="A577" s="38">
        <v>1095</v>
      </c>
      <c r="B577" s="39">
        <v>40.4</v>
      </c>
      <c r="C577" s="39">
        <v>2.6000000000000099</v>
      </c>
      <c r="D577" s="39">
        <v>7.6</v>
      </c>
      <c r="E577" s="39" t="e">
        <v>#N/A</v>
      </c>
    </row>
    <row r="578" spans="1:5">
      <c r="A578" s="38">
        <v>1096</v>
      </c>
      <c r="B578" s="39">
        <v>40.4</v>
      </c>
      <c r="C578" s="39">
        <v>1.06581410364015E-14</v>
      </c>
      <c r="D578" s="39">
        <v>7.6</v>
      </c>
      <c r="E578" s="39" t="e">
        <v>#N/A</v>
      </c>
    </row>
    <row r="579" spans="1:5">
      <c r="A579" s="38">
        <v>1099</v>
      </c>
      <c r="B579" s="39">
        <v>28.25</v>
      </c>
      <c r="C579" s="39">
        <v>1.06581410364015E-14</v>
      </c>
      <c r="D579" s="39">
        <v>7.6</v>
      </c>
      <c r="E579" s="39" t="e">
        <v>#N/A</v>
      </c>
    </row>
    <row r="580" spans="1:5">
      <c r="A580" s="38">
        <v>1100</v>
      </c>
      <c r="B580" s="39">
        <v>28.25</v>
      </c>
      <c r="C580" s="39">
        <v>2.6000000000000099</v>
      </c>
      <c r="D580" s="39">
        <v>7.6</v>
      </c>
      <c r="E580" s="39" t="e">
        <v>#N/A</v>
      </c>
    </row>
    <row r="581" spans="1:5">
      <c r="A581" s="38">
        <v>1101</v>
      </c>
      <c r="B581" s="39">
        <v>29.65</v>
      </c>
      <c r="C581" s="39">
        <v>2.6000000000000201</v>
      </c>
      <c r="D581" s="39">
        <v>7.6</v>
      </c>
      <c r="E581" s="39" t="e">
        <v>#N/A</v>
      </c>
    </row>
    <row r="582" spans="1:5">
      <c r="A582" s="38">
        <v>1102</v>
      </c>
      <c r="B582" s="39">
        <v>31.25</v>
      </c>
      <c r="C582" s="39">
        <v>2.6000000000000201</v>
      </c>
      <c r="D582" s="39">
        <v>7.6</v>
      </c>
      <c r="E582" s="39" t="e">
        <v>#N/A</v>
      </c>
    </row>
    <row r="583" spans="1:5">
      <c r="A583" s="38">
        <v>1103</v>
      </c>
      <c r="B583" s="39">
        <v>31.25</v>
      </c>
      <c r="C583" s="39">
        <v>7.1054273576010003E-15</v>
      </c>
      <c r="D583" s="39">
        <v>7.6</v>
      </c>
      <c r="E583" s="39" t="e">
        <v>#N/A</v>
      </c>
    </row>
    <row r="584" spans="1:5">
      <c r="A584" s="38">
        <v>1104</v>
      </c>
      <c r="B584" s="39">
        <v>10.4</v>
      </c>
      <c r="C584" s="39">
        <v>7.1054273576010003E-15</v>
      </c>
      <c r="D584" s="39">
        <v>7.6</v>
      </c>
      <c r="E584" s="39" t="e">
        <v>#N/A</v>
      </c>
    </row>
    <row r="585" spans="1:5">
      <c r="A585" s="38">
        <v>1105</v>
      </c>
      <c r="B585" s="39">
        <v>10.4</v>
      </c>
      <c r="C585" s="39">
        <v>2.6000000000000099</v>
      </c>
      <c r="D585" s="39">
        <v>7.6</v>
      </c>
      <c r="E585" s="39" t="e">
        <v>#N/A</v>
      </c>
    </row>
    <row r="586" spans="1:5">
      <c r="A586" s="38">
        <v>1106</v>
      </c>
      <c r="B586" s="39">
        <v>12.35</v>
      </c>
      <c r="C586" s="39">
        <v>2.6000000000000099</v>
      </c>
      <c r="D586" s="39">
        <v>7.6</v>
      </c>
      <c r="E586" s="39" t="e">
        <v>#N/A</v>
      </c>
    </row>
    <row r="587" spans="1:5">
      <c r="A587" s="38">
        <v>1109</v>
      </c>
      <c r="B587" s="39">
        <v>21.15</v>
      </c>
      <c r="C587" s="39">
        <v>2.6000000000000099</v>
      </c>
      <c r="D587" s="39">
        <v>7.6</v>
      </c>
      <c r="E587" s="39" t="e">
        <v>#N/A</v>
      </c>
    </row>
    <row r="588" spans="1:5">
      <c r="A588" s="38">
        <v>1110</v>
      </c>
      <c r="B588" s="39">
        <v>22.55</v>
      </c>
      <c r="C588" s="39">
        <v>2.6000000000000099</v>
      </c>
      <c r="D588" s="39">
        <v>7.6</v>
      </c>
      <c r="E588" s="39" t="e">
        <v>#N/A</v>
      </c>
    </row>
    <row r="589" spans="1:5">
      <c r="A589" s="38">
        <v>1111</v>
      </c>
      <c r="B589" s="39">
        <v>22.55</v>
      </c>
      <c r="C589" s="39">
        <v>1.06581410364015E-14</v>
      </c>
      <c r="D589" s="39">
        <v>7.6</v>
      </c>
      <c r="E589" s="39" t="e">
        <v>#N/A</v>
      </c>
    </row>
    <row r="590" spans="1:5">
      <c r="A590" s="38">
        <v>1112</v>
      </c>
      <c r="B590" s="39">
        <v>19.55</v>
      </c>
      <c r="C590" s="39">
        <v>1.4210854715202001E-14</v>
      </c>
      <c r="D590" s="39">
        <v>7.6</v>
      </c>
      <c r="E590" s="39" t="e">
        <v>#N/A</v>
      </c>
    </row>
    <row r="591" spans="1:5">
      <c r="A591" s="38">
        <v>1113</v>
      </c>
      <c r="B591" s="39">
        <v>19.55</v>
      </c>
      <c r="C591" s="39">
        <v>2.6000000000000099</v>
      </c>
      <c r="D591" s="39">
        <v>7.6</v>
      </c>
      <c r="E591" s="39" t="e">
        <v>#N/A</v>
      </c>
    </row>
    <row r="592" spans="1:5">
      <c r="A592" s="38">
        <v>1114</v>
      </c>
      <c r="B592" s="39">
        <v>0</v>
      </c>
      <c r="C592" s="39">
        <v>2.6000000000000099</v>
      </c>
      <c r="D592" s="39">
        <v>7.6</v>
      </c>
      <c r="E592" s="39" t="e">
        <v>#N/A</v>
      </c>
    </row>
    <row r="593" spans="1:5">
      <c r="A593" s="38">
        <v>1115</v>
      </c>
      <c r="B593" s="39">
        <v>2.5</v>
      </c>
      <c r="C593" s="39">
        <v>2.6000000000000201</v>
      </c>
      <c r="D593" s="39">
        <v>7.6</v>
      </c>
      <c r="E593" s="39" t="e">
        <v>#N/A</v>
      </c>
    </row>
    <row r="594" spans="1:5">
      <c r="A594" s="38">
        <v>1116</v>
      </c>
      <c r="B594" s="39">
        <v>2.5000000000000102</v>
      </c>
      <c r="C594" s="39">
        <v>1.7763568394002501E-14</v>
      </c>
      <c r="D594" s="39">
        <v>7.6</v>
      </c>
      <c r="E594" s="39" t="e">
        <v>#N/A</v>
      </c>
    </row>
    <row r="595" spans="1:5">
      <c r="A595" s="38">
        <v>1119</v>
      </c>
      <c r="B595" s="39">
        <v>2.5</v>
      </c>
      <c r="C595" s="39">
        <v>13</v>
      </c>
      <c r="D595" s="39">
        <v>7.6</v>
      </c>
      <c r="E595" s="39" t="e">
        <v>#N/A</v>
      </c>
    </row>
    <row r="596" spans="1:5">
      <c r="A596" s="38">
        <v>1120</v>
      </c>
      <c r="B596" s="39">
        <v>-3.5527136788005001E-15</v>
      </c>
      <c r="C596" s="39">
        <v>10.7</v>
      </c>
      <c r="D596" s="39">
        <v>7.6</v>
      </c>
      <c r="E596" s="39" t="e">
        <v>#N/A</v>
      </c>
    </row>
    <row r="597" spans="1:5">
      <c r="A597" s="38">
        <v>1121</v>
      </c>
      <c r="B597" s="39">
        <v>2.5000000000000102</v>
      </c>
      <c r="C597" s="39">
        <v>10.7</v>
      </c>
      <c r="D597" s="39">
        <v>7.6</v>
      </c>
      <c r="E597" s="39" t="e">
        <v>#N/A</v>
      </c>
    </row>
    <row r="598" spans="1:5">
      <c r="A598" s="38">
        <v>1122</v>
      </c>
      <c r="B598" s="39">
        <v>2.5000000000000102</v>
      </c>
      <c r="C598" s="39">
        <v>50.4</v>
      </c>
      <c r="D598" s="39">
        <v>7.6</v>
      </c>
      <c r="E598" s="39" t="e">
        <v>#N/A</v>
      </c>
    </row>
    <row r="599" spans="1:5">
      <c r="A599" s="38">
        <v>1123</v>
      </c>
      <c r="B599" s="39">
        <v>2.5</v>
      </c>
      <c r="C599" s="39">
        <v>47.8</v>
      </c>
      <c r="D599" s="39">
        <v>7.6</v>
      </c>
      <c r="E599" s="39" t="e">
        <v>#N/A</v>
      </c>
    </row>
    <row r="600" spans="1:5">
      <c r="A600" s="38">
        <v>1124</v>
      </c>
      <c r="B600" s="39">
        <v>-3.5527136788005001E-15</v>
      </c>
      <c r="C600" s="39">
        <v>47.8</v>
      </c>
      <c r="D600" s="39">
        <v>7.6</v>
      </c>
      <c r="E600" s="39" t="e">
        <v>#N/A</v>
      </c>
    </row>
    <row r="601" spans="1:5">
      <c r="A601" s="38">
        <v>1125</v>
      </c>
      <c r="B601" s="39">
        <v>2.5</v>
      </c>
      <c r="C601" s="39">
        <v>37.4</v>
      </c>
      <c r="D601" s="39">
        <v>7.6</v>
      </c>
      <c r="E601" s="39" t="e">
        <v>#N/A</v>
      </c>
    </row>
    <row r="602" spans="1:5">
      <c r="A602" s="38">
        <v>1126</v>
      </c>
      <c r="B602" s="39">
        <v>2.5000000000000102</v>
      </c>
      <c r="C602" s="39">
        <v>35.5</v>
      </c>
      <c r="D602" s="39">
        <v>7.6</v>
      </c>
      <c r="E602" s="39" t="e">
        <v>#N/A</v>
      </c>
    </row>
    <row r="603" spans="1:5">
      <c r="A603" s="38">
        <v>1127</v>
      </c>
      <c r="B603" s="39">
        <v>-7.1054273576010003E-15</v>
      </c>
      <c r="C603" s="39">
        <v>35.5</v>
      </c>
      <c r="D603" s="39">
        <v>7.6</v>
      </c>
      <c r="E603" s="39" t="e">
        <v>#N/A</v>
      </c>
    </row>
    <row r="604" spans="1:5">
      <c r="A604" s="38">
        <v>1128</v>
      </c>
      <c r="B604" s="39">
        <v>2.5000000000000102</v>
      </c>
      <c r="C604" s="39">
        <v>39.700000000000003</v>
      </c>
      <c r="D604" s="39">
        <v>7.6</v>
      </c>
      <c r="E604" s="39" t="e">
        <v>#N/A</v>
      </c>
    </row>
    <row r="605" spans="1:5">
      <c r="A605" s="38">
        <v>1129</v>
      </c>
      <c r="B605" s="39">
        <v>-7.1054273576010003E-15</v>
      </c>
      <c r="C605" s="39">
        <v>39.700000000000003</v>
      </c>
      <c r="D605" s="39">
        <v>7.6</v>
      </c>
      <c r="E605" s="39" t="e">
        <v>#N/A</v>
      </c>
    </row>
    <row r="606" spans="1:5">
      <c r="A606" s="38">
        <v>1130</v>
      </c>
      <c r="B606" s="39">
        <v>40.4</v>
      </c>
      <c r="C606" s="39">
        <v>50.4</v>
      </c>
      <c r="D606" s="39">
        <v>7.6</v>
      </c>
      <c r="E606" s="39" t="e">
        <v>#N/A</v>
      </c>
    </row>
    <row r="607" spans="1:5">
      <c r="A607" s="38">
        <v>1131</v>
      </c>
      <c r="B607" s="39">
        <v>40.4</v>
      </c>
      <c r="C607" s="39">
        <v>47.8</v>
      </c>
      <c r="D607" s="39">
        <v>7.6</v>
      </c>
      <c r="E607" s="39" t="e">
        <v>#N/A</v>
      </c>
    </row>
    <row r="608" spans="1:5">
      <c r="A608" s="38">
        <v>1132</v>
      </c>
      <c r="B608" s="39">
        <v>38.450000000000003</v>
      </c>
      <c r="C608" s="39">
        <v>47.8</v>
      </c>
      <c r="D608" s="39">
        <v>7.6</v>
      </c>
      <c r="E608" s="39" t="e">
        <v>#N/A</v>
      </c>
    </row>
    <row r="609" spans="1:5">
      <c r="A609" s="38">
        <v>1135</v>
      </c>
      <c r="B609" s="39">
        <v>29.65</v>
      </c>
      <c r="C609" s="39">
        <v>47.8</v>
      </c>
      <c r="D609" s="39">
        <v>7.6</v>
      </c>
      <c r="E609" s="39" t="e">
        <v>#N/A</v>
      </c>
    </row>
    <row r="610" spans="1:5">
      <c r="A610" s="38">
        <v>1136</v>
      </c>
      <c r="B610" s="39">
        <v>28.25</v>
      </c>
      <c r="C610" s="39">
        <v>47.8</v>
      </c>
      <c r="D610" s="39">
        <v>7.6</v>
      </c>
      <c r="E610" s="39" t="e">
        <v>#N/A</v>
      </c>
    </row>
    <row r="611" spans="1:5">
      <c r="A611" s="38">
        <v>1137</v>
      </c>
      <c r="B611" s="39">
        <v>28.25</v>
      </c>
      <c r="C611" s="39">
        <v>50.4</v>
      </c>
      <c r="D611" s="39">
        <v>7.6</v>
      </c>
      <c r="E611" s="39" t="e">
        <v>#N/A</v>
      </c>
    </row>
    <row r="612" spans="1:5">
      <c r="A612" s="38">
        <v>1138</v>
      </c>
      <c r="B612" s="39">
        <v>31.25</v>
      </c>
      <c r="C612" s="39">
        <v>50.4</v>
      </c>
      <c r="D612" s="39">
        <v>7.6</v>
      </c>
      <c r="E612" s="39" t="e">
        <v>#N/A</v>
      </c>
    </row>
    <row r="613" spans="1:5">
      <c r="A613" s="38">
        <v>1139</v>
      </c>
      <c r="B613" s="39">
        <v>31.25</v>
      </c>
      <c r="C613" s="39">
        <v>47.8</v>
      </c>
      <c r="D613" s="39">
        <v>7.6</v>
      </c>
      <c r="E613" s="39" t="e">
        <v>#N/A</v>
      </c>
    </row>
    <row r="614" spans="1:5">
      <c r="A614" s="38">
        <v>1140</v>
      </c>
      <c r="B614" s="39">
        <v>12.35</v>
      </c>
      <c r="C614" s="39">
        <v>47.8</v>
      </c>
      <c r="D614" s="39">
        <v>7.6</v>
      </c>
      <c r="E614" s="39" t="e">
        <v>#N/A</v>
      </c>
    </row>
    <row r="615" spans="1:5">
      <c r="A615" s="38">
        <v>1141</v>
      </c>
      <c r="B615" s="39">
        <v>10.4</v>
      </c>
      <c r="C615" s="39">
        <v>47.8</v>
      </c>
      <c r="D615" s="39">
        <v>7.6</v>
      </c>
      <c r="E615" s="39" t="e">
        <v>#N/A</v>
      </c>
    </row>
    <row r="616" spans="1:5">
      <c r="A616" s="38">
        <v>1142</v>
      </c>
      <c r="B616" s="39">
        <v>10.4</v>
      </c>
      <c r="C616" s="39">
        <v>50.4</v>
      </c>
      <c r="D616" s="39">
        <v>7.6</v>
      </c>
      <c r="E616" s="39" t="e">
        <v>#N/A</v>
      </c>
    </row>
    <row r="617" spans="1:5">
      <c r="A617" s="38">
        <v>1145</v>
      </c>
      <c r="B617" s="39">
        <v>22.55</v>
      </c>
      <c r="C617" s="39">
        <v>50.4</v>
      </c>
      <c r="D617" s="39">
        <v>7.6</v>
      </c>
      <c r="E617" s="39" t="e">
        <v>#N/A</v>
      </c>
    </row>
    <row r="618" spans="1:5">
      <c r="A618" s="38">
        <v>1146</v>
      </c>
      <c r="B618" s="39">
        <v>22.55</v>
      </c>
      <c r="C618" s="39">
        <v>47.8</v>
      </c>
      <c r="D618" s="39">
        <v>7.6</v>
      </c>
      <c r="E618" s="39" t="e">
        <v>#N/A</v>
      </c>
    </row>
    <row r="619" spans="1:5">
      <c r="A619" s="38">
        <v>1147</v>
      </c>
      <c r="B619" s="39">
        <v>21.15</v>
      </c>
      <c r="C619" s="39">
        <v>47.8</v>
      </c>
      <c r="D619" s="39">
        <v>7.6</v>
      </c>
      <c r="E619" s="39" t="e">
        <v>#N/A</v>
      </c>
    </row>
    <row r="620" spans="1:5">
      <c r="A620" s="38">
        <v>1148</v>
      </c>
      <c r="B620" s="39">
        <v>19.55</v>
      </c>
      <c r="C620" s="39">
        <v>47.8</v>
      </c>
      <c r="D620" s="39">
        <v>7.6</v>
      </c>
      <c r="E620" s="39" t="e">
        <v>#N/A</v>
      </c>
    </row>
    <row r="621" spans="1:5">
      <c r="A621" s="38">
        <v>1149</v>
      </c>
      <c r="B621" s="39">
        <v>19.55</v>
      </c>
      <c r="C621" s="39">
        <v>50.4</v>
      </c>
      <c r="D621" s="39">
        <v>7.6</v>
      </c>
      <c r="E621" s="39" t="e">
        <v>#N/A</v>
      </c>
    </row>
    <row r="622" spans="1:5">
      <c r="A622" s="38">
        <v>1151</v>
      </c>
      <c r="B622" s="39">
        <v>50.8</v>
      </c>
      <c r="C622" s="39">
        <v>19.8</v>
      </c>
      <c r="D622" s="39">
        <v>7.6</v>
      </c>
      <c r="E622" s="39" t="e">
        <v>#N/A</v>
      </c>
    </row>
    <row r="623" spans="1:5">
      <c r="A623" s="38">
        <v>1152</v>
      </c>
      <c r="B623" s="39">
        <v>48.25</v>
      </c>
      <c r="C623" s="39">
        <v>22.9</v>
      </c>
      <c r="D623" s="39">
        <v>7.6</v>
      </c>
      <c r="E623" s="39" t="e">
        <v>#N/A</v>
      </c>
    </row>
    <row r="624" spans="1:5">
      <c r="A624" s="38">
        <v>1153</v>
      </c>
      <c r="B624" s="39">
        <v>50.8</v>
      </c>
      <c r="C624" s="39">
        <v>30.6</v>
      </c>
      <c r="D624" s="39">
        <v>7.6</v>
      </c>
      <c r="E624" s="39" t="e">
        <v>#N/A</v>
      </c>
    </row>
    <row r="625" spans="1:5">
      <c r="A625" s="38">
        <v>1155</v>
      </c>
      <c r="B625" s="39">
        <v>48.25</v>
      </c>
      <c r="C625" s="39">
        <v>27.5</v>
      </c>
      <c r="D625" s="39">
        <v>7.6</v>
      </c>
      <c r="E625" s="39" t="e">
        <v>#N/A</v>
      </c>
    </row>
    <row r="626" spans="1:5">
      <c r="A626" s="38">
        <v>1156</v>
      </c>
      <c r="B626" s="39">
        <v>-7.1054273576010003E-15</v>
      </c>
      <c r="C626" s="39">
        <v>19.8</v>
      </c>
      <c r="D626" s="39">
        <v>7.6</v>
      </c>
      <c r="E626" s="39" t="e">
        <v>#N/A</v>
      </c>
    </row>
    <row r="627" spans="1:5">
      <c r="A627" s="38">
        <v>1158</v>
      </c>
      <c r="B627" s="39">
        <v>2.5000000000000102</v>
      </c>
      <c r="C627" s="39">
        <v>19.8</v>
      </c>
      <c r="D627" s="39">
        <v>7.6</v>
      </c>
      <c r="E627" s="39" t="e">
        <v>#N/A</v>
      </c>
    </row>
    <row r="628" spans="1:5">
      <c r="A628" s="38">
        <v>1159</v>
      </c>
      <c r="B628" s="39">
        <v>2.5000000000000102</v>
      </c>
      <c r="C628" s="39">
        <v>22.9</v>
      </c>
      <c r="D628" s="39">
        <v>7.6</v>
      </c>
      <c r="E628" s="39" t="e">
        <v>#N/A</v>
      </c>
    </row>
    <row r="629" spans="1:5">
      <c r="A629" s="38">
        <v>1160</v>
      </c>
      <c r="B629" s="39">
        <v>2.5000000000000102</v>
      </c>
      <c r="C629" s="39">
        <v>30.6</v>
      </c>
      <c r="D629" s="39">
        <v>7.6</v>
      </c>
      <c r="E629" s="39" t="e">
        <v>#N/A</v>
      </c>
    </row>
    <row r="630" spans="1:5">
      <c r="A630" s="38">
        <v>1161</v>
      </c>
      <c r="B630" s="39">
        <v>2.5000000000000102</v>
      </c>
      <c r="C630" s="39">
        <v>29.2</v>
      </c>
      <c r="D630" s="39">
        <v>7.6</v>
      </c>
      <c r="E630" s="39" t="e">
        <v>#N/A</v>
      </c>
    </row>
    <row r="631" spans="1:5">
      <c r="A631" s="38">
        <v>1162</v>
      </c>
      <c r="B631" s="39">
        <v>-3.5527136788005001E-15</v>
      </c>
      <c r="C631" s="39">
        <v>30.6</v>
      </c>
      <c r="D631" s="39">
        <v>7.6</v>
      </c>
      <c r="E631" s="39" t="e">
        <v>#N/A</v>
      </c>
    </row>
    <row r="632" spans="1:5">
      <c r="A632" s="38">
        <v>1163</v>
      </c>
      <c r="B632" s="39">
        <v>2.5000000000000102</v>
      </c>
      <c r="C632" s="39">
        <v>27.5</v>
      </c>
      <c r="D632" s="39">
        <v>7.6</v>
      </c>
      <c r="E632" s="39" t="e">
        <v>#N/A</v>
      </c>
    </row>
    <row r="633" spans="1:5">
      <c r="A633" s="38">
        <v>1177</v>
      </c>
      <c r="B633" s="39">
        <v>31.25</v>
      </c>
      <c r="C633" s="39">
        <v>13</v>
      </c>
      <c r="D633" s="39">
        <v>7.6</v>
      </c>
      <c r="E633" s="39" t="e">
        <v>#N/A</v>
      </c>
    </row>
    <row r="634" spans="1:5">
      <c r="A634" s="38">
        <v>1179</v>
      </c>
      <c r="B634" s="39">
        <v>28.25</v>
      </c>
      <c r="C634" s="39">
        <v>13</v>
      </c>
      <c r="D634" s="39">
        <v>7.6</v>
      </c>
      <c r="E634" s="39" t="e">
        <v>#N/A</v>
      </c>
    </row>
    <row r="635" spans="1:5">
      <c r="A635" s="38">
        <v>1181</v>
      </c>
      <c r="B635" s="39">
        <v>19.55</v>
      </c>
      <c r="C635" s="39">
        <v>13</v>
      </c>
      <c r="D635" s="39">
        <v>7.6</v>
      </c>
      <c r="E635" s="39" t="e">
        <v>#N/A</v>
      </c>
    </row>
    <row r="636" spans="1:5">
      <c r="A636" s="38">
        <v>1183</v>
      </c>
      <c r="B636" s="39">
        <v>22.55</v>
      </c>
      <c r="C636" s="39">
        <v>13</v>
      </c>
      <c r="D636" s="39">
        <v>7.6</v>
      </c>
      <c r="E636" s="39" t="e">
        <v>#N/A</v>
      </c>
    </row>
    <row r="637" spans="1:5">
      <c r="A637" s="38">
        <v>1185</v>
      </c>
      <c r="B637" s="39">
        <v>31.25</v>
      </c>
      <c r="C637" s="39">
        <v>37.4</v>
      </c>
      <c r="D637" s="39">
        <v>7.6</v>
      </c>
      <c r="E637" s="39" t="e">
        <v>#N/A</v>
      </c>
    </row>
    <row r="638" spans="1:5">
      <c r="A638" s="38">
        <v>1188</v>
      </c>
      <c r="B638" s="39">
        <v>19.55</v>
      </c>
      <c r="C638" s="39">
        <v>37.4</v>
      </c>
      <c r="D638" s="39">
        <v>7.6</v>
      </c>
      <c r="E638" s="39" t="e">
        <v>#N/A</v>
      </c>
    </row>
    <row r="639" spans="1:5">
      <c r="A639" s="38">
        <v>1192</v>
      </c>
      <c r="B639" s="39">
        <v>12.35</v>
      </c>
      <c r="C639" s="39">
        <v>16</v>
      </c>
      <c r="D639" s="39">
        <v>7.6</v>
      </c>
      <c r="E639" s="39" t="e">
        <v>#N/A</v>
      </c>
    </row>
    <row r="640" spans="1:5">
      <c r="A640" s="38">
        <v>1193</v>
      </c>
      <c r="B640" s="39">
        <v>12.35</v>
      </c>
      <c r="C640" s="39">
        <v>34.4</v>
      </c>
      <c r="D640" s="39">
        <v>7.6</v>
      </c>
      <c r="E640" s="39" t="e">
        <v>#N/A</v>
      </c>
    </row>
    <row r="641" spans="1:5">
      <c r="A641" s="38">
        <v>1194</v>
      </c>
      <c r="B641" s="39">
        <v>38.450000000000003</v>
      </c>
      <c r="C641" s="39">
        <v>34.4</v>
      </c>
      <c r="D641" s="39">
        <v>7.6</v>
      </c>
      <c r="E641" s="39" t="e">
        <v>#N/A</v>
      </c>
    </row>
    <row r="642" spans="1:5">
      <c r="A642" s="38">
        <v>1195</v>
      </c>
      <c r="B642" s="39">
        <v>28.25</v>
      </c>
      <c r="C642" s="39">
        <v>37.4</v>
      </c>
      <c r="D642" s="39">
        <v>7.6</v>
      </c>
      <c r="E642" s="39" t="e">
        <v>#N/A</v>
      </c>
    </row>
    <row r="643" spans="1:5">
      <c r="A643" s="38">
        <v>1198</v>
      </c>
      <c r="B643" s="39">
        <v>22.55</v>
      </c>
      <c r="C643" s="39">
        <v>37.4</v>
      </c>
      <c r="D643" s="39">
        <v>7.6</v>
      </c>
      <c r="E643" s="39" t="e">
        <v>#N/A</v>
      </c>
    </row>
    <row r="644" spans="1:5">
      <c r="A644" s="38">
        <v>1199</v>
      </c>
      <c r="B644" s="39">
        <v>10.4</v>
      </c>
      <c r="C644" s="39">
        <v>16</v>
      </c>
      <c r="D644" s="39">
        <v>7.6</v>
      </c>
      <c r="E644" s="39" t="e">
        <v>#N/A</v>
      </c>
    </row>
    <row r="645" spans="1:5">
      <c r="A645" s="38">
        <v>1200</v>
      </c>
      <c r="B645" s="39">
        <v>10.4</v>
      </c>
      <c r="C645" s="39">
        <v>13</v>
      </c>
      <c r="D645" s="39">
        <v>7.6</v>
      </c>
      <c r="E645" s="39" t="e">
        <v>#N/A</v>
      </c>
    </row>
    <row r="646" spans="1:5">
      <c r="A646" s="38">
        <v>1202</v>
      </c>
      <c r="B646" s="39">
        <v>10.4</v>
      </c>
      <c r="C646" s="39">
        <v>34.4</v>
      </c>
      <c r="D646" s="39">
        <v>7.6</v>
      </c>
      <c r="E646" s="39" t="e">
        <v>#N/A</v>
      </c>
    </row>
    <row r="647" spans="1:5">
      <c r="A647" s="38">
        <v>1203</v>
      </c>
      <c r="B647" s="39">
        <v>10.4</v>
      </c>
      <c r="C647" s="39">
        <v>37.4</v>
      </c>
      <c r="D647" s="39">
        <v>7.6</v>
      </c>
      <c r="E647" s="39" t="e">
        <v>#N/A</v>
      </c>
    </row>
    <row r="648" spans="1:5">
      <c r="A648" s="38">
        <v>1205</v>
      </c>
      <c r="B648" s="39">
        <v>10.4</v>
      </c>
      <c r="C648" s="39">
        <v>21.2</v>
      </c>
      <c r="D648" s="39">
        <v>7.6</v>
      </c>
      <c r="E648" s="39" t="e">
        <v>#N/A</v>
      </c>
    </row>
    <row r="649" spans="1:5">
      <c r="A649" s="38">
        <v>1206</v>
      </c>
      <c r="B649" s="39">
        <v>12.35</v>
      </c>
      <c r="C649" s="39">
        <v>19.8</v>
      </c>
      <c r="D649" s="39">
        <v>7.6</v>
      </c>
      <c r="E649" s="39" t="e">
        <v>#N/A</v>
      </c>
    </row>
    <row r="650" spans="1:5">
      <c r="A650" s="38">
        <v>1207</v>
      </c>
      <c r="B650" s="39">
        <v>10.4</v>
      </c>
      <c r="C650" s="39">
        <v>19.8</v>
      </c>
      <c r="D650" s="39">
        <v>7.6</v>
      </c>
      <c r="E650" s="39" t="e">
        <v>#N/A</v>
      </c>
    </row>
    <row r="651" spans="1:5">
      <c r="A651" s="38">
        <v>1208</v>
      </c>
      <c r="B651" s="39">
        <v>10.4</v>
      </c>
      <c r="C651" s="39">
        <v>29.2</v>
      </c>
      <c r="D651" s="39">
        <v>7.6</v>
      </c>
      <c r="E651" s="39" t="e">
        <v>#N/A</v>
      </c>
    </row>
    <row r="652" spans="1:5">
      <c r="A652" s="38">
        <v>1209</v>
      </c>
      <c r="B652" s="39">
        <v>10.4</v>
      </c>
      <c r="C652" s="39">
        <v>30.6</v>
      </c>
      <c r="D652" s="39">
        <v>7.6</v>
      </c>
      <c r="E652" s="39" t="e">
        <v>#N/A</v>
      </c>
    </row>
    <row r="653" spans="1:5">
      <c r="A653" s="38">
        <v>1210</v>
      </c>
      <c r="B653" s="39">
        <v>12.35</v>
      </c>
      <c r="C653" s="39">
        <v>30.6</v>
      </c>
      <c r="D653" s="39">
        <v>7.6</v>
      </c>
      <c r="E653" s="39" t="e">
        <v>#N/A</v>
      </c>
    </row>
    <row r="654" spans="1:5">
      <c r="A654" s="38">
        <v>1211</v>
      </c>
      <c r="B654" s="39">
        <v>38.450000000000003</v>
      </c>
      <c r="C654" s="39">
        <v>16</v>
      </c>
      <c r="D654" s="39">
        <v>7.6</v>
      </c>
      <c r="E654" s="39" t="e">
        <v>#N/A</v>
      </c>
    </row>
    <row r="655" spans="1:5">
      <c r="A655" s="38">
        <v>1212</v>
      </c>
      <c r="B655" s="39">
        <v>38.450000000000003</v>
      </c>
      <c r="C655" s="39">
        <v>22.9</v>
      </c>
      <c r="D655" s="39">
        <v>7.6</v>
      </c>
      <c r="E655" s="39" t="e">
        <v>#N/A</v>
      </c>
    </row>
    <row r="656" spans="1:5">
      <c r="A656" s="38">
        <v>1213</v>
      </c>
      <c r="B656" s="39">
        <v>40.4</v>
      </c>
      <c r="C656" s="39">
        <v>21.2</v>
      </c>
      <c r="D656" s="39">
        <v>7.6</v>
      </c>
      <c r="E656" s="39" t="e">
        <v>#N/A</v>
      </c>
    </row>
    <row r="657" spans="1:5">
      <c r="A657" s="38">
        <v>1214</v>
      </c>
      <c r="B657" s="39">
        <v>40.4</v>
      </c>
      <c r="C657" s="39">
        <v>19.8</v>
      </c>
      <c r="D657" s="39">
        <v>7.6</v>
      </c>
      <c r="E657" s="39" t="e">
        <v>#N/A</v>
      </c>
    </row>
    <row r="658" spans="1:5">
      <c r="A658" s="38">
        <v>1215</v>
      </c>
      <c r="B658" s="39">
        <v>38.450000000000003</v>
      </c>
      <c r="C658" s="39">
        <v>19.8</v>
      </c>
      <c r="D658" s="39">
        <v>7.6</v>
      </c>
      <c r="E658" s="39" t="e">
        <v>#N/A</v>
      </c>
    </row>
    <row r="659" spans="1:5">
      <c r="A659" s="38">
        <v>1216</v>
      </c>
      <c r="B659" s="39">
        <v>38.450000000000003</v>
      </c>
      <c r="C659" s="39">
        <v>27.5</v>
      </c>
      <c r="D659" s="39">
        <v>7.6</v>
      </c>
      <c r="E659" s="39" t="e">
        <v>#N/A</v>
      </c>
    </row>
    <row r="660" spans="1:5">
      <c r="A660" s="38">
        <v>1217</v>
      </c>
      <c r="B660" s="39">
        <v>40.4</v>
      </c>
      <c r="C660" s="39">
        <v>29.2</v>
      </c>
      <c r="D660" s="39">
        <v>7.6</v>
      </c>
      <c r="E660" s="39" t="e">
        <v>#N/A</v>
      </c>
    </row>
    <row r="661" spans="1:5">
      <c r="A661" s="38">
        <v>1218</v>
      </c>
      <c r="B661" s="39">
        <v>38.450000000000003</v>
      </c>
      <c r="C661" s="39">
        <v>30.6</v>
      </c>
      <c r="D661" s="39">
        <v>7.6</v>
      </c>
      <c r="E661" s="39" t="e">
        <v>#N/A</v>
      </c>
    </row>
    <row r="662" spans="1:5">
      <c r="A662" s="38">
        <v>1219</v>
      </c>
      <c r="B662" s="39">
        <v>40.4</v>
      </c>
      <c r="C662" s="39">
        <v>30.6</v>
      </c>
      <c r="D662" s="39">
        <v>7.6</v>
      </c>
      <c r="E662" s="39" t="e">
        <v>#N/A</v>
      </c>
    </row>
    <row r="663" spans="1:5">
      <c r="A663" s="38">
        <v>1220</v>
      </c>
      <c r="B663" s="39">
        <v>40.4</v>
      </c>
      <c r="C663" s="39">
        <v>34.4</v>
      </c>
      <c r="D663" s="39">
        <v>7.6</v>
      </c>
      <c r="E663" s="39" t="e">
        <v>#N/A</v>
      </c>
    </row>
    <row r="664" spans="1:5">
      <c r="A664" s="38">
        <v>1221</v>
      </c>
      <c r="B664" s="39">
        <v>40.4</v>
      </c>
      <c r="C664" s="39">
        <v>37.4</v>
      </c>
      <c r="D664" s="39">
        <v>7.6</v>
      </c>
      <c r="E664" s="39" t="e">
        <v>#N/A</v>
      </c>
    </row>
    <row r="665" spans="1:5">
      <c r="A665" s="38">
        <v>1223</v>
      </c>
      <c r="B665" s="39">
        <v>40.4</v>
      </c>
      <c r="C665" s="39">
        <v>16</v>
      </c>
      <c r="D665" s="39">
        <v>7.6</v>
      </c>
      <c r="E665" s="39" t="e">
        <v>#N/A</v>
      </c>
    </row>
    <row r="666" spans="1:5">
      <c r="A666" s="38">
        <v>1224</v>
      </c>
      <c r="B666" s="39">
        <v>40.4</v>
      </c>
      <c r="C666" s="39">
        <v>13</v>
      </c>
      <c r="D666" s="39">
        <v>7.6</v>
      </c>
      <c r="E666" s="39" t="e">
        <v>#N/A</v>
      </c>
    </row>
    <row r="667" spans="1:5">
      <c r="A667" s="38">
        <v>1227</v>
      </c>
      <c r="B667" s="39">
        <v>38.450000000000003</v>
      </c>
      <c r="C667" s="39">
        <v>43.9</v>
      </c>
      <c r="D667" s="39">
        <v>7.6</v>
      </c>
      <c r="E667" s="39" t="e">
        <v>#N/A</v>
      </c>
    </row>
    <row r="668" spans="1:5">
      <c r="A668" s="38">
        <v>1228</v>
      </c>
      <c r="B668" s="39">
        <v>12.35</v>
      </c>
      <c r="C668" s="39">
        <v>43.9</v>
      </c>
      <c r="D668" s="39">
        <v>7.6</v>
      </c>
      <c r="E668" s="39" t="e">
        <v>#N/A</v>
      </c>
    </row>
    <row r="669" spans="1:5">
      <c r="A669" s="38">
        <v>1229</v>
      </c>
      <c r="B669" s="39">
        <v>41.7</v>
      </c>
      <c r="C669" s="39">
        <v>6.5000000000000098</v>
      </c>
      <c r="D669" s="39">
        <v>7.6</v>
      </c>
      <c r="E669" s="39" t="e">
        <v>#N/A</v>
      </c>
    </row>
    <row r="670" spans="1:5">
      <c r="A670" s="38">
        <v>1230</v>
      </c>
      <c r="B670" s="39">
        <v>38.450000000000003</v>
      </c>
      <c r="C670" s="39">
        <v>6.5000000000000098</v>
      </c>
      <c r="D670" s="39">
        <v>7.6</v>
      </c>
      <c r="E670" s="39" t="e">
        <v>#N/A</v>
      </c>
    </row>
    <row r="671" spans="1:5">
      <c r="A671" s="38">
        <v>1231</v>
      </c>
      <c r="B671" s="39">
        <v>12.35</v>
      </c>
      <c r="C671" s="39">
        <v>6.5000000000000098</v>
      </c>
      <c r="D671" s="39">
        <v>7.6</v>
      </c>
      <c r="E671" s="39" t="e">
        <v>#N/A</v>
      </c>
    </row>
    <row r="672" spans="1:5">
      <c r="A672" s="38">
        <v>1232</v>
      </c>
      <c r="B672" s="39">
        <v>9.1</v>
      </c>
      <c r="C672" s="39">
        <v>6.5000000000000098</v>
      </c>
      <c r="D672" s="39">
        <v>7.6</v>
      </c>
      <c r="E672" s="39" t="e">
        <v>#N/A</v>
      </c>
    </row>
    <row r="673" spans="1:5">
      <c r="A673" s="38">
        <v>1233</v>
      </c>
      <c r="B673" s="39">
        <v>9.1</v>
      </c>
      <c r="C673" s="39">
        <v>43.9</v>
      </c>
      <c r="D673" s="39">
        <v>7.6</v>
      </c>
      <c r="E673" s="39" t="e">
        <v>#N/A</v>
      </c>
    </row>
    <row r="674" spans="1:5">
      <c r="A674" s="38">
        <v>1274</v>
      </c>
      <c r="B674" s="39">
        <v>21.15</v>
      </c>
      <c r="C674" s="39">
        <v>16</v>
      </c>
      <c r="D674" s="39">
        <v>11.2</v>
      </c>
      <c r="E674" s="39" t="e">
        <v>#N/A</v>
      </c>
    </row>
    <row r="675" spans="1:5">
      <c r="A675" s="38">
        <v>1277</v>
      </c>
      <c r="B675" s="39">
        <v>29.65</v>
      </c>
      <c r="C675" s="39">
        <v>16</v>
      </c>
      <c r="D675" s="39">
        <v>11.2</v>
      </c>
      <c r="E675" s="39" t="e">
        <v>#N/A</v>
      </c>
    </row>
    <row r="676" spans="1:5">
      <c r="A676" s="38">
        <v>1279</v>
      </c>
      <c r="B676" s="39">
        <v>21.15</v>
      </c>
      <c r="C676" s="39">
        <v>34.4</v>
      </c>
      <c r="D676" s="39">
        <v>11.2</v>
      </c>
      <c r="E676" s="39" t="e">
        <v>#N/A</v>
      </c>
    </row>
    <row r="677" spans="1:5">
      <c r="A677" s="38">
        <v>1280</v>
      </c>
      <c r="B677" s="39">
        <v>29.65</v>
      </c>
      <c r="C677" s="39">
        <v>34.4</v>
      </c>
      <c r="D677" s="39">
        <v>11.2</v>
      </c>
      <c r="E677" s="39" t="e">
        <v>#N/A</v>
      </c>
    </row>
    <row r="678" spans="1:5">
      <c r="A678" s="38">
        <v>1281</v>
      </c>
      <c r="B678" s="39">
        <v>31.25</v>
      </c>
      <c r="C678" s="39">
        <v>16</v>
      </c>
      <c r="D678" s="39">
        <v>11.2</v>
      </c>
      <c r="E678" s="39" t="e">
        <v>#N/A</v>
      </c>
    </row>
    <row r="679" spans="1:5">
      <c r="A679" s="38">
        <v>1282</v>
      </c>
      <c r="B679" s="39">
        <v>28.25</v>
      </c>
      <c r="C679" s="39">
        <v>16</v>
      </c>
      <c r="D679" s="39">
        <v>11.2</v>
      </c>
      <c r="E679" s="39" t="e">
        <v>#N/A</v>
      </c>
    </row>
    <row r="680" spans="1:5">
      <c r="A680" s="38">
        <v>1283</v>
      </c>
      <c r="B680" s="39">
        <v>19.55</v>
      </c>
      <c r="C680" s="39">
        <v>16</v>
      </c>
      <c r="D680" s="39">
        <v>11.2</v>
      </c>
      <c r="E680" s="39" t="e">
        <v>#N/A</v>
      </c>
    </row>
    <row r="681" spans="1:5">
      <c r="A681" s="38">
        <v>1284</v>
      </c>
      <c r="B681" s="39">
        <v>22.55</v>
      </c>
      <c r="C681" s="39">
        <v>16</v>
      </c>
      <c r="D681" s="39">
        <v>11.2</v>
      </c>
      <c r="E681" s="39" t="e">
        <v>#N/A</v>
      </c>
    </row>
    <row r="682" spans="1:5">
      <c r="A682" s="38">
        <v>1285</v>
      </c>
      <c r="B682" s="39">
        <v>31.25</v>
      </c>
      <c r="C682" s="39">
        <v>34.4</v>
      </c>
      <c r="D682" s="39">
        <v>11.2</v>
      </c>
      <c r="E682" s="39" t="e">
        <v>#N/A</v>
      </c>
    </row>
    <row r="683" spans="1:5">
      <c r="A683" s="38">
        <v>1286</v>
      </c>
      <c r="B683" s="39">
        <v>28.25</v>
      </c>
      <c r="C683" s="39">
        <v>34.4</v>
      </c>
      <c r="D683" s="39">
        <v>11.2</v>
      </c>
      <c r="E683" s="39" t="e">
        <v>#N/A</v>
      </c>
    </row>
    <row r="684" spans="1:5">
      <c r="A684" s="38">
        <v>1287</v>
      </c>
      <c r="B684" s="39">
        <v>19.55</v>
      </c>
      <c r="C684" s="39">
        <v>34.4</v>
      </c>
      <c r="D684" s="39">
        <v>11.2</v>
      </c>
      <c r="E684" s="39" t="e">
        <v>#N/A</v>
      </c>
    </row>
    <row r="685" spans="1:5">
      <c r="A685" s="38">
        <v>1288</v>
      </c>
      <c r="B685" s="39">
        <v>22.55</v>
      </c>
      <c r="C685" s="39">
        <v>34.4</v>
      </c>
      <c r="D685" s="39">
        <v>11.2</v>
      </c>
      <c r="E685" s="39" t="e">
        <v>#N/A</v>
      </c>
    </row>
    <row r="686" spans="1:5">
      <c r="A686" s="38">
        <v>1290</v>
      </c>
      <c r="B686" s="39">
        <v>41.7</v>
      </c>
      <c r="C686" s="39">
        <v>34.4</v>
      </c>
      <c r="D686" s="39">
        <v>11.2</v>
      </c>
      <c r="E686" s="39" t="e">
        <v>#N/A</v>
      </c>
    </row>
    <row r="687" spans="1:5">
      <c r="A687" s="38">
        <v>1291</v>
      </c>
      <c r="B687" s="39">
        <v>50.8</v>
      </c>
      <c r="C687" s="39">
        <v>34.4</v>
      </c>
      <c r="D687" s="39">
        <v>11.2</v>
      </c>
      <c r="E687" s="39" t="e">
        <v>#N/A</v>
      </c>
    </row>
    <row r="688" spans="1:5">
      <c r="A688" s="38">
        <v>1294</v>
      </c>
      <c r="B688" s="39">
        <v>12.35</v>
      </c>
      <c r="C688" s="39">
        <v>22.9</v>
      </c>
      <c r="D688" s="39">
        <v>11.2</v>
      </c>
      <c r="E688" s="39" t="e">
        <v>#N/A</v>
      </c>
    </row>
    <row r="689" spans="1:5">
      <c r="A689" s="38">
        <v>1295</v>
      </c>
      <c r="B689" s="39">
        <v>12.35</v>
      </c>
      <c r="C689" s="39">
        <v>27.5</v>
      </c>
      <c r="D689" s="39">
        <v>11.2</v>
      </c>
      <c r="E689" s="39" t="e">
        <v>#N/A</v>
      </c>
    </row>
    <row r="690" spans="1:5">
      <c r="A690" s="38">
        <v>1298</v>
      </c>
      <c r="B690" s="39">
        <v>50.8</v>
      </c>
      <c r="C690" s="39">
        <v>2.6</v>
      </c>
      <c r="D690" s="39">
        <v>11.2</v>
      </c>
      <c r="E690" s="39" t="e">
        <v>#N/A</v>
      </c>
    </row>
    <row r="691" spans="1:5">
      <c r="A691" s="38">
        <v>1303</v>
      </c>
      <c r="B691" s="39">
        <v>50.8</v>
      </c>
      <c r="C691" s="39">
        <v>10.7</v>
      </c>
      <c r="D691" s="39">
        <v>11.2</v>
      </c>
      <c r="E691" s="39" t="e">
        <v>#N/A</v>
      </c>
    </row>
    <row r="692" spans="1:5">
      <c r="A692" s="38">
        <v>1304</v>
      </c>
      <c r="B692" s="39">
        <v>50.8</v>
      </c>
      <c r="C692" s="39">
        <v>47.8</v>
      </c>
      <c r="D692" s="39">
        <v>11.2</v>
      </c>
      <c r="E692" s="39" t="e">
        <v>#N/A</v>
      </c>
    </row>
    <row r="693" spans="1:5">
      <c r="A693" s="38">
        <v>1307</v>
      </c>
      <c r="B693" s="39">
        <v>50.8</v>
      </c>
      <c r="C693" s="39">
        <v>35.5</v>
      </c>
      <c r="D693" s="39">
        <v>11.2</v>
      </c>
      <c r="E693" s="39" t="e">
        <v>#N/A</v>
      </c>
    </row>
    <row r="694" spans="1:5">
      <c r="A694" s="38">
        <v>1310</v>
      </c>
      <c r="B694" s="39">
        <v>50.8</v>
      </c>
      <c r="C694" s="39">
        <v>39.700000000000003</v>
      </c>
      <c r="D694" s="39">
        <v>11.2</v>
      </c>
      <c r="E694" s="39" t="e">
        <v>#N/A</v>
      </c>
    </row>
    <row r="695" spans="1:5">
      <c r="A695" s="38">
        <v>1312</v>
      </c>
      <c r="B695" s="39">
        <v>38.450000000000003</v>
      </c>
      <c r="C695" s="39">
        <v>2.6000000000000099</v>
      </c>
      <c r="D695" s="39">
        <v>11.2</v>
      </c>
      <c r="E695" s="39" t="e">
        <v>#N/A</v>
      </c>
    </row>
    <row r="696" spans="1:5">
      <c r="A696" s="38">
        <v>1313</v>
      </c>
      <c r="B696" s="39">
        <v>40.4</v>
      </c>
      <c r="C696" s="39">
        <v>2.6000000000000099</v>
      </c>
      <c r="D696" s="39">
        <v>11.2</v>
      </c>
      <c r="E696" s="39" t="e">
        <v>#N/A</v>
      </c>
    </row>
    <row r="697" spans="1:5">
      <c r="A697" s="38">
        <v>1314</v>
      </c>
      <c r="B697" s="39">
        <v>40.4</v>
      </c>
      <c r="C697" s="39">
        <v>1.06581410364015E-14</v>
      </c>
      <c r="D697" s="39">
        <v>11.2</v>
      </c>
      <c r="E697" s="39" t="e">
        <v>#N/A</v>
      </c>
    </row>
    <row r="698" spans="1:5">
      <c r="A698" s="38">
        <v>1317</v>
      </c>
      <c r="B698" s="39">
        <v>28.25</v>
      </c>
      <c r="C698" s="39">
        <v>1.06581410364015E-14</v>
      </c>
      <c r="D698" s="39">
        <v>11.2</v>
      </c>
      <c r="E698" s="39" t="e">
        <v>#N/A</v>
      </c>
    </row>
    <row r="699" spans="1:5">
      <c r="A699" s="38">
        <v>1318</v>
      </c>
      <c r="B699" s="39">
        <v>28.25</v>
      </c>
      <c r="C699" s="39">
        <v>2.6000000000000099</v>
      </c>
      <c r="D699" s="39">
        <v>11.2</v>
      </c>
      <c r="E699" s="39" t="e">
        <v>#N/A</v>
      </c>
    </row>
    <row r="700" spans="1:5">
      <c r="A700" s="38">
        <v>1319</v>
      </c>
      <c r="B700" s="39">
        <v>29.65</v>
      </c>
      <c r="C700" s="39">
        <v>2.6000000000000201</v>
      </c>
      <c r="D700" s="39">
        <v>11.2</v>
      </c>
      <c r="E700" s="39" t="e">
        <v>#N/A</v>
      </c>
    </row>
    <row r="701" spans="1:5">
      <c r="A701" s="38">
        <v>1320</v>
      </c>
      <c r="B701" s="39">
        <v>31.25</v>
      </c>
      <c r="C701" s="39">
        <v>2.6000000000000201</v>
      </c>
      <c r="D701" s="39">
        <v>11.2</v>
      </c>
      <c r="E701" s="39" t="e">
        <v>#N/A</v>
      </c>
    </row>
    <row r="702" spans="1:5">
      <c r="A702" s="38">
        <v>1321</v>
      </c>
      <c r="B702" s="39">
        <v>31.25</v>
      </c>
      <c r="C702" s="39">
        <v>7.1054273576010003E-15</v>
      </c>
      <c r="D702" s="39">
        <v>11.2</v>
      </c>
      <c r="E702" s="39" t="e">
        <v>#N/A</v>
      </c>
    </row>
    <row r="703" spans="1:5">
      <c r="A703" s="38">
        <v>1322</v>
      </c>
      <c r="B703" s="39">
        <v>10.4</v>
      </c>
      <c r="C703" s="39">
        <v>7.1054273576010003E-15</v>
      </c>
      <c r="D703" s="39">
        <v>11.2</v>
      </c>
      <c r="E703" s="39" t="e">
        <v>#N/A</v>
      </c>
    </row>
    <row r="704" spans="1:5">
      <c r="A704" s="38">
        <v>1323</v>
      </c>
      <c r="B704" s="39">
        <v>10.4</v>
      </c>
      <c r="C704" s="39">
        <v>2.6000000000000099</v>
      </c>
      <c r="D704" s="39">
        <v>11.2</v>
      </c>
      <c r="E704" s="39" t="e">
        <v>#N/A</v>
      </c>
    </row>
    <row r="705" spans="1:5">
      <c r="A705" s="38">
        <v>1324</v>
      </c>
      <c r="B705" s="39">
        <v>12.35</v>
      </c>
      <c r="C705" s="39">
        <v>2.6000000000000099</v>
      </c>
      <c r="D705" s="39">
        <v>11.2</v>
      </c>
      <c r="E705" s="39" t="e">
        <v>#N/A</v>
      </c>
    </row>
    <row r="706" spans="1:5">
      <c r="A706" s="38">
        <v>1327</v>
      </c>
      <c r="B706" s="39">
        <v>21.15</v>
      </c>
      <c r="C706" s="39">
        <v>2.6000000000000099</v>
      </c>
      <c r="D706" s="39">
        <v>11.2</v>
      </c>
      <c r="E706" s="39" t="e">
        <v>#N/A</v>
      </c>
    </row>
    <row r="707" spans="1:5">
      <c r="A707" s="38">
        <v>1328</v>
      </c>
      <c r="B707" s="39">
        <v>22.55</v>
      </c>
      <c r="C707" s="39">
        <v>2.6000000000000099</v>
      </c>
      <c r="D707" s="39">
        <v>11.2</v>
      </c>
      <c r="E707" s="39" t="e">
        <v>#N/A</v>
      </c>
    </row>
    <row r="708" spans="1:5">
      <c r="A708" s="38">
        <v>1329</v>
      </c>
      <c r="B708" s="39">
        <v>22.55</v>
      </c>
      <c r="C708" s="39">
        <v>1.06581410364015E-14</v>
      </c>
      <c r="D708" s="39">
        <v>11.2</v>
      </c>
      <c r="E708" s="39" t="e">
        <v>#N/A</v>
      </c>
    </row>
    <row r="709" spans="1:5">
      <c r="A709" s="38">
        <v>1330</v>
      </c>
      <c r="B709" s="39">
        <v>19.55</v>
      </c>
      <c r="C709" s="39">
        <v>1.4210854715202001E-14</v>
      </c>
      <c r="D709" s="39">
        <v>11.2</v>
      </c>
      <c r="E709" s="39" t="e">
        <v>#N/A</v>
      </c>
    </row>
    <row r="710" spans="1:5">
      <c r="A710" s="38">
        <v>1331</v>
      </c>
      <c r="B710" s="39">
        <v>19.55</v>
      </c>
      <c r="C710" s="39">
        <v>2.6000000000000099</v>
      </c>
      <c r="D710" s="39">
        <v>11.2</v>
      </c>
      <c r="E710" s="39" t="e">
        <v>#N/A</v>
      </c>
    </row>
    <row r="711" spans="1:5">
      <c r="A711" s="38">
        <v>1332</v>
      </c>
      <c r="B711" s="39">
        <v>0</v>
      </c>
      <c r="C711" s="39">
        <v>2.6000000000000099</v>
      </c>
      <c r="D711" s="39">
        <v>11.2</v>
      </c>
      <c r="E711" s="39" t="e">
        <v>#N/A</v>
      </c>
    </row>
    <row r="712" spans="1:5">
      <c r="A712" s="38">
        <v>1333</v>
      </c>
      <c r="B712" s="39">
        <v>2.5</v>
      </c>
      <c r="C712" s="39">
        <v>2.6000000000000201</v>
      </c>
      <c r="D712" s="39">
        <v>11.2</v>
      </c>
      <c r="E712" s="39" t="e">
        <v>#N/A</v>
      </c>
    </row>
    <row r="713" spans="1:5">
      <c r="A713" s="38">
        <v>1334</v>
      </c>
      <c r="B713" s="39">
        <v>2.5000000000000102</v>
      </c>
      <c r="C713" s="39">
        <v>1.7763568394002501E-14</v>
      </c>
      <c r="D713" s="39">
        <v>11.2</v>
      </c>
      <c r="E713" s="39" t="e">
        <v>#N/A</v>
      </c>
    </row>
    <row r="714" spans="1:5">
      <c r="A714" s="38">
        <v>1337</v>
      </c>
      <c r="B714" s="39">
        <v>2.5</v>
      </c>
      <c r="C714" s="39">
        <v>13</v>
      </c>
      <c r="D714" s="39">
        <v>11.2</v>
      </c>
      <c r="E714" s="39" t="e">
        <v>#N/A</v>
      </c>
    </row>
    <row r="715" spans="1:5">
      <c r="A715" s="38">
        <v>1338</v>
      </c>
      <c r="B715" s="39">
        <v>-3.5527136788005001E-15</v>
      </c>
      <c r="C715" s="39">
        <v>10.7</v>
      </c>
      <c r="D715" s="39">
        <v>11.2</v>
      </c>
      <c r="E715" s="39" t="e">
        <v>#N/A</v>
      </c>
    </row>
    <row r="716" spans="1:5">
      <c r="A716" s="38">
        <v>1339</v>
      </c>
      <c r="B716" s="39">
        <v>2.5000000000000102</v>
      </c>
      <c r="C716" s="39">
        <v>10.7</v>
      </c>
      <c r="D716" s="39">
        <v>11.2</v>
      </c>
      <c r="E716" s="39" t="e">
        <v>#N/A</v>
      </c>
    </row>
    <row r="717" spans="1:5">
      <c r="A717" s="38">
        <v>1340</v>
      </c>
      <c r="B717" s="39">
        <v>2.5000000000000102</v>
      </c>
      <c r="C717" s="39">
        <v>50.4</v>
      </c>
      <c r="D717" s="39">
        <v>11.2</v>
      </c>
      <c r="E717" s="39" t="e">
        <v>#N/A</v>
      </c>
    </row>
    <row r="718" spans="1:5">
      <c r="A718" s="38">
        <v>1341</v>
      </c>
      <c r="B718" s="39">
        <v>2.5</v>
      </c>
      <c r="C718" s="39">
        <v>47.8</v>
      </c>
      <c r="D718" s="39">
        <v>11.2</v>
      </c>
      <c r="E718" s="39" t="e">
        <v>#N/A</v>
      </c>
    </row>
    <row r="719" spans="1:5">
      <c r="A719" s="38">
        <v>1342</v>
      </c>
      <c r="B719" s="39">
        <v>-3.5527136788005001E-15</v>
      </c>
      <c r="C719" s="39">
        <v>47.8</v>
      </c>
      <c r="D719" s="39">
        <v>11.2</v>
      </c>
      <c r="E719" s="39" t="e">
        <v>#N/A</v>
      </c>
    </row>
    <row r="720" spans="1:5">
      <c r="A720" s="38">
        <v>1343</v>
      </c>
      <c r="B720" s="39">
        <v>2.5</v>
      </c>
      <c r="C720" s="39">
        <v>37.4</v>
      </c>
      <c r="D720" s="39">
        <v>11.2</v>
      </c>
      <c r="E720" s="39" t="e">
        <v>#N/A</v>
      </c>
    </row>
    <row r="721" spans="1:5">
      <c r="A721" s="38">
        <v>1344</v>
      </c>
      <c r="B721" s="39">
        <v>2.5000000000000102</v>
      </c>
      <c r="C721" s="39">
        <v>35.5</v>
      </c>
      <c r="D721" s="39">
        <v>11.2</v>
      </c>
      <c r="E721" s="39" t="e">
        <v>#N/A</v>
      </c>
    </row>
    <row r="722" spans="1:5">
      <c r="A722" s="38">
        <v>1345</v>
      </c>
      <c r="B722" s="39">
        <v>-7.1054273576010003E-15</v>
      </c>
      <c r="C722" s="39">
        <v>35.5</v>
      </c>
      <c r="D722" s="39">
        <v>11.2</v>
      </c>
      <c r="E722" s="39" t="e">
        <v>#N/A</v>
      </c>
    </row>
    <row r="723" spans="1:5">
      <c r="A723" s="38">
        <v>1346</v>
      </c>
      <c r="B723" s="39">
        <v>2.5000000000000102</v>
      </c>
      <c r="C723" s="39">
        <v>39.700000000000003</v>
      </c>
      <c r="D723" s="39">
        <v>11.2</v>
      </c>
      <c r="E723" s="39" t="e">
        <v>#N/A</v>
      </c>
    </row>
    <row r="724" spans="1:5">
      <c r="A724" s="38">
        <v>1347</v>
      </c>
      <c r="B724" s="39">
        <v>-7.1054273576010003E-15</v>
      </c>
      <c r="C724" s="39">
        <v>39.700000000000003</v>
      </c>
      <c r="D724" s="39">
        <v>11.2</v>
      </c>
      <c r="E724" s="39" t="e">
        <v>#N/A</v>
      </c>
    </row>
    <row r="725" spans="1:5">
      <c r="A725" s="38">
        <v>1348</v>
      </c>
      <c r="B725" s="39">
        <v>40.4</v>
      </c>
      <c r="C725" s="39">
        <v>50.4</v>
      </c>
      <c r="D725" s="39">
        <v>11.2</v>
      </c>
      <c r="E725" s="39" t="e">
        <v>#N/A</v>
      </c>
    </row>
    <row r="726" spans="1:5">
      <c r="A726" s="38">
        <v>1349</v>
      </c>
      <c r="B726" s="39">
        <v>40.4</v>
      </c>
      <c r="C726" s="39">
        <v>47.8</v>
      </c>
      <c r="D726" s="39">
        <v>11.2</v>
      </c>
      <c r="E726" s="39" t="e">
        <v>#N/A</v>
      </c>
    </row>
    <row r="727" spans="1:5">
      <c r="A727" s="38">
        <v>1350</v>
      </c>
      <c r="B727" s="39">
        <v>38.450000000000003</v>
      </c>
      <c r="C727" s="39">
        <v>47.8</v>
      </c>
      <c r="D727" s="39">
        <v>11.2</v>
      </c>
      <c r="E727" s="39" t="e">
        <v>#N/A</v>
      </c>
    </row>
    <row r="728" spans="1:5">
      <c r="A728" s="38">
        <v>1353</v>
      </c>
      <c r="B728" s="39">
        <v>29.65</v>
      </c>
      <c r="C728" s="39">
        <v>47.8</v>
      </c>
      <c r="D728" s="39">
        <v>11.2</v>
      </c>
      <c r="E728" s="39" t="e">
        <v>#N/A</v>
      </c>
    </row>
    <row r="729" spans="1:5">
      <c r="A729" s="38">
        <v>1354</v>
      </c>
      <c r="B729" s="39">
        <v>28.25</v>
      </c>
      <c r="C729" s="39">
        <v>47.8</v>
      </c>
      <c r="D729" s="39">
        <v>11.2</v>
      </c>
      <c r="E729" s="39" t="e">
        <v>#N/A</v>
      </c>
    </row>
    <row r="730" spans="1:5">
      <c r="A730" s="38">
        <v>1355</v>
      </c>
      <c r="B730" s="39">
        <v>28.25</v>
      </c>
      <c r="C730" s="39">
        <v>50.4</v>
      </c>
      <c r="D730" s="39">
        <v>11.2</v>
      </c>
      <c r="E730" s="39" t="e">
        <v>#N/A</v>
      </c>
    </row>
    <row r="731" spans="1:5">
      <c r="A731" s="38">
        <v>1356</v>
      </c>
      <c r="B731" s="39">
        <v>31.25</v>
      </c>
      <c r="C731" s="39">
        <v>50.4</v>
      </c>
      <c r="D731" s="39">
        <v>11.2</v>
      </c>
      <c r="E731" s="39" t="e">
        <v>#N/A</v>
      </c>
    </row>
    <row r="732" spans="1:5">
      <c r="A732" s="38">
        <v>1357</v>
      </c>
      <c r="B732" s="39">
        <v>31.25</v>
      </c>
      <c r="C732" s="39">
        <v>47.8</v>
      </c>
      <c r="D732" s="39">
        <v>11.2</v>
      </c>
      <c r="E732" s="39" t="e">
        <v>#N/A</v>
      </c>
    </row>
    <row r="733" spans="1:5">
      <c r="A733" s="38">
        <v>1358</v>
      </c>
      <c r="B733" s="39">
        <v>12.35</v>
      </c>
      <c r="C733" s="39">
        <v>47.8</v>
      </c>
      <c r="D733" s="39">
        <v>11.2</v>
      </c>
      <c r="E733" s="39" t="e">
        <v>#N/A</v>
      </c>
    </row>
    <row r="734" spans="1:5">
      <c r="A734" s="38">
        <v>1359</v>
      </c>
      <c r="B734" s="39">
        <v>10.4</v>
      </c>
      <c r="C734" s="39">
        <v>47.8</v>
      </c>
      <c r="D734" s="39">
        <v>11.2</v>
      </c>
      <c r="E734" s="39" t="e">
        <v>#N/A</v>
      </c>
    </row>
    <row r="735" spans="1:5">
      <c r="A735" s="38">
        <v>1360</v>
      </c>
      <c r="B735" s="39">
        <v>10.4</v>
      </c>
      <c r="C735" s="39">
        <v>50.4</v>
      </c>
      <c r="D735" s="39">
        <v>11.2</v>
      </c>
      <c r="E735" s="39" t="e">
        <v>#N/A</v>
      </c>
    </row>
    <row r="736" spans="1:5">
      <c r="A736" s="38">
        <v>1363</v>
      </c>
      <c r="B736" s="39">
        <v>22.55</v>
      </c>
      <c r="C736" s="39">
        <v>50.4</v>
      </c>
      <c r="D736" s="39">
        <v>11.2</v>
      </c>
      <c r="E736" s="39" t="e">
        <v>#N/A</v>
      </c>
    </row>
    <row r="737" spans="1:5">
      <c r="A737" s="38">
        <v>1364</v>
      </c>
      <c r="B737" s="39">
        <v>22.55</v>
      </c>
      <c r="C737" s="39">
        <v>47.8</v>
      </c>
      <c r="D737" s="39">
        <v>11.2</v>
      </c>
      <c r="E737" s="39" t="e">
        <v>#N/A</v>
      </c>
    </row>
    <row r="738" spans="1:5">
      <c r="A738" s="38">
        <v>1365</v>
      </c>
      <c r="B738" s="39">
        <v>21.15</v>
      </c>
      <c r="C738" s="39">
        <v>47.8</v>
      </c>
      <c r="D738" s="39">
        <v>11.2</v>
      </c>
      <c r="E738" s="39" t="e">
        <v>#N/A</v>
      </c>
    </row>
    <row r="739" spans="1:5">
      <c r="A739" s="38">
        <v>1366</v>
      </c>
      <c r="B739" s="39">
        <v>19.55</v>
      </c>
      <c r="C739" s="39">
        <v>47.8</v>
      </c>
      <c r="D739" s="39">
        <v>11.2</v>
      </c>
      <c r="E739" s="39" t="e">
        <v>#N/A</v>
      </c>
    </row>
    <row r="740" spans="1:5">
      <c r="A740" s="38">
        <v>1367</v>
      </c>
      <c r="B740" s="39">
        <v>19.55</v>
      </c>
      <c r="C740" s="39">
        <v>50.4</v>
      </c>
      <c r="D740" s="39">
        <v>11.2</v>
      </c>
      <c r="E740" s="39" t="e">
        <v>#N/A</v>
      </c>
    </row>
    <row r="741" spans="1:5">
      <c r="A741" s="38">
        <v>1369</v>
      </c>
      <c r="B741" s="39">
        <v>50.8</v>
      </c>
      <c r="C741" s="39">
        <v>19.8</v>
      </c>
      <c r="D741" s="39">
        <v>11.2</v>
      </c>
      <c r="E741" s="39" t="e">
        <v>#N/A</v>
      </c>
    </row>
    <row r="742" spans="1:5">
      <c r="A742" s="38">
        <v>1370</v>
      </c>
      <c r="B742" s="39">
        <v>48.25</v>
      </c>
      <c r="C742" s="39">
        <v>22.9</v>
      </c>
      <c r="D742" s="39">
        <v>11.2</v>
      </c>
      <c r="E742" s="39" t="e">
        <v>#N/A</v>
      </c>
    </row>
    <row r="743" spans="1:5">
      <c r="A743" s="38">
        <v>1371</v>
      </c>
      <c r="B743" s="39">
        <v>50.8</v>
      </c>
      <c r="C743" s="39">
        <v>30.6</v>
      </c>
      <c r="D743" s="39">
        <v>11.2</v>
      </c>
      <c r="E743" s="39" t="e">
        <v>#N/A</v>
      </c>
    </row>
    <row r="744" spans="1:5">
      <c r="A744" s="38">
        <v>1373</v>
      </c>
      <c r="B744" s="39">
        <v>48.25</v>
      </c>
      <c r="C744" s="39">
        <v>27.5</v>
      </c>
      <c r="D744" s="39">
        <v>11.2</v>
      </c>
      <c r="E744" s="39" t="e">
        <v>#N/A</v>
      </c>
    </row>
    <row r="745" spans="1:5">
      <c r="A745" s="38">
        <v>1374</v>
      </c>
      <c r="B745" s="39">
        <v>-7.1054273576010003E-15</v>
      </c>
      <c r="C745" s="39">
        <v>19.8</v>
      </c>
      <c r="D745" s="39">
        <v>11.2</v>
      </c>
      <c r="E745" s="39" t="e">
        <v>#N/A</v>
      </c>
    </row>
    <row r="746" spans="1:5">
      <c r="A746" s="38">
        <v>1376</v>
      </c>
      <c r="B746" s="39">
        <v>2.5000000000000102</v>
      </c>
      <c r="C746" s="39">
        <v>19.8</v>
      </c>
      <c r="D746" s="39">
        <v>11.2</v>
      </c>
      <c r="E746" s="39" t="e">
        <v>#N/A</v>
      </c>
    </row>
    <row r="747" spans="1:5">
      <c r="A747" s="38">
        <v>1377</v>
      </c>
      <c r="B747" s="39">
        <v>2.5000000000000102</v>
      </c>
      <c r="C747" s="39">
        <v>22.9</v>
      </c>
      <c r="D747" s="39">
        <v>11.2</v>
      </c>
      <c r="E747" s="39" t="e">
        <v>#N/A</v>
      </c>
    </row>
    <row r="748" spans="1:5">
      <c r="A748" s="38">
        <v>1378</v>
      </c>
      <c r="B748" s="39">
        <v>2.5000000000000102</v>
      </c>
      <c r="C748" s="39">
        <v>30.6</v>
      </c>
      <c r="D748" s="39">
        <v>11.2</v>
      </c>
      <c r="E748" s="39" t="e">
        <v>#N/A</v>
      </c>
    </row>
    <row r="749" spans="1:5">
      <c r="A749" s="38">
        <v>1379</v>
      </c>
      <c r="B749" s="39">
        <v>2.5000000000000102</v>
      </c>
      <c r="C749" s="39">
        <v>29.2</v>
      </c>
      <c r="D749" s="39">
        <v>11.2</v>
      </c>
      <c r="E749" s="39" t="e">
        <v>#N/A</v>
      </c>
    </row>
    <row r="750" spans="1:5">
      <c r="A750" s="38">
        <v>1380</v>
      </c>
      <c r="B750" s="39">
        <v>-3.5527136788005001E-15</v>
      </c>
      <c r="C750" s="39">
        <v>30.6</v>
      </c>
      <c r="D750" s="39">
        <v>11.2</v>
      </c>
      <c r="E750" s="39" t="e">
        <v>#N/A</v>
      </c>
    </row>
    <row r="751" spans="1:5">
      <c r="A751" s="38">
        <v>1381</v>
      </c>
      <c r="B751" s="39">
        <v>2.5000000000000102</v>
      </c>
      <c r="C751" s="39">
        <v>27.5</v>
      </c>
      <c r="D751" s="39">
        <v>11.2</v>
      </c>
      <c r="E751" s="39" t="e">
        <v>#N/A</v>
      </c>
    </row>
    <row r="752" spans="1:5">
      <c r="A752" s="38">
        <v>1395</v>
      </c>
      <c r="B752" s="39">
        <v>31.25</v>
      </c>
      <c r="C752" s="39">
        <v>13</v>
      </c>
      <c r="D752" s="39">
        <v>11.2</v>
      </c>
      <c r="E752" s="39" t="e">
        <v>#N/A</v>
      </c>
    </row>
    <row r="753" spans="1:5">
      <c r="A753" s="38">
        <v>1397</v>
      </c>
      <c r="B753" s="39">
        <v>28.25</v>
      </c>
      <c r="C753" s="39">
        <v>13</v>
      </c>
      <c r="D753" s="39">
        <v>11.2</v>
      </c>
      <c r="E753" s="39" t="e">
        <v>#N/A</v>
      </c>
    </row>
    <row r="754" spans="1:5">
      <c r="A754" s="38">
        <v>1399</v>
      </c>
      <c r="B754" s="39">
        <v>19.55</v>
      </c>
      <c r="C754" s="39">
        <v>13</v>
      </c>
      <c r="D754" s="39">
        <v>11.2</v>
      </c>
      <c r="E754" s="39" t="e">
        <v>#N/A</v>
      </c>
    </row>
    <row r="755" spans="1:5">
      <c r="A755" s="38">
        <v>1401</v>
      </c>
      <c r="B755" s="39">
        <v>22.55</v>
      </c>
      <c r="C755" s="39">
        <v>13</v>
      </c>
      <c r="D755" s="39">
        <v>11.2</v>
      </c>
      <c r="E755" s="39" t="e">
        <v>#N/A</v>
      </c>
    </row>
    <row r="756" spans="1:5">
      <c r="A756" s="38">
        <v>1403</v>
      </c>
      <c r="B756" s="39">
        <v>31.25</v>
      </c>
      <c r="C756" s="39">
        <v>37.4</v>
      </c>
      <c r="D756" s="39">
        <v>11.2</v>
      </c>
      <c r="E756" s="39" t="e">
        <v>#N/A</v>
      </c>
    </row>
    <row r="757" spans="1:5">
      <c r="A757" s="38">
        <v>1406</v>
      </c>
      <c r="B757" s="39">
        <v>19.55</v>
      </c>
      <c r="C757" s="39">
        <v>37.4</v>
      </c>
      <c r="D757" s="39">
        <v>11.2</v>
      </c>
      <c r="E757" s="39" t="e">
        <v>#N/A</v>
      </c>
    </row>
    <row r="758" spans="1:5">
      <c r="A758" s="38">
        <v>1410</v>
      </c>
      <c r="B758" s="39">
        <v>12.35</v>
      </c>
      <c r="C758" s="39">
        <v>16</v>
      </c>
      <c r="D758" s="39">
        <v>11.2</v>
      </c>
      <c r="E758" s="39" t="e">
        <v>#N/A</v>
      </c>
    </row>
    <row r="759" spans="1:5">
      <c r="A759" s="38">
        <v>1411</v>
      </c>
      <c r="B759" s="39">
        <v>12.35</v>
      </c>
      <c r="C759" s="39">
        <v>34.4</v>
      </c>
      <c r="D759" s="39">
        <v>11.2</v>
      </c>
      <c r="E759" s="39" t="e">
        <v>#N/A</v>
      </c>
    </row>
    <row r="760" spans="1:5">
      <c r="A760" s="38">
        <v>1412</v>
      </c>
      <c r="B760" s="39">
        <v>38.450000000000003</v>
      </c>
      <c r="C760" s="39">
        <v>34.4</v>
      </c>
      <c r="D760" s="39">
        <v>11.2</v>
      </c>
      <c r="E760" s="39" t="e">
        <v>#N/A</v>
      </c>
    </row>
    <row r="761" spans="1:5">
      <c r="A761" s="38">
        <v>1413</v>
      </c>
      <c r="B761" s="39">
        <v>28.25</v>
      </c>
      <c r="C761" s="39">
        <v>37.4</v>
      </c>
      <c r="D761" s="39">
        <v>11.2</v>
      </c>
      <c r="E761" s="39" t="e">
        <v>#N/A</v>
      </c>
    </row>
    <row r="762" spans="1:5">
      <c r="A762" s="38">
        <v>1416</v>
      </c>
      <c r="B762" s="39">
        <v>22.55</v>
      </c>
      <c r="C762" s="39">
        <v>37.4</v>
      </c>
      <c r="D762" s="39">
        <v>11.2</v>
      </c>
      <c r="E762" s="39" t="e">
        <v>#N/A</v>
      </c>
    </row>
    <row r="763" spans="1:5">
      <c r="A763" s="38">
        <v>1417</v>
      </c>
      <c r="B763" s="39">
        <v>10.4</v>
      </c>
      <c r="C763" s="39">
        <v>16</v>
      </c>
      <c r="D763" s="39">
        <v>11.2</v>
      </c>
      <c r="E763" s="39" t="e">
        <v>#N/A</v>
      </c>
    </row>
    <row r="764" spans="1:5">
      <c r="A764" s="38">
        <v>1418</v>
      </c>
      <c r="B764" s="39">
        <v>10.4</v>
      </c>
      <c r="C764" s="39">
        <v>13</v>
      </c>
      <c r="D764" s="39">
        <v>11.2</v>
      </c>
      <c r="E764" s="39" t="e">
        <v>#N/A</v>
      </c>
    </row>
    <row r="765" spans="1:5">
      <c r="A765" s="38">
        <v>1420</v>
      </c>
      <c r="B765" s="39">
        <v>10.4</v>
      </c>
      <c r="C765" s="39">
        <v>34.4</v>
      </c>
      <c r="D765" s="39">
        <v>11.2</v>
      </c>
      <c r="E765" s="39" t="e">
        <v>#N/A</v>
      </c>
    </row>
    <row r="766" spans="1:5">
      <c r="A766" s="38">
        <v>1421</v>
      </c>
      <c r="B766" s="39">
        <v>10.4</v>
      </c>
      <c r="C766" s="39">
        <v>37.4</v>
      </c>
      <c r="D766" s="39">
        <v>11.2</v>
      </c>
      <c r="E766" s="39" t="e">
        <v>#N/A</v>
      </c>
    </row>
    <row r="767" spans="1:5">
      <c r="A767" s="38">
        <v>1423</v>
      </c>
      <c r="B767" s="39">
        <v>10.4</v>
      </c>
      <c r="C767" s="39">
        <v>21.2</v>
      </c>
      <c r="D767" s="39">
        <v>11.2</v>
      </c>
      <c r="E767" s="39" t="e">
        <v>#N/A</v>
      </c>
    </row>
    <row r="768" spans="1:5">
      <c r="A768" s="38">
        <v>1424</v>
      </c>
      <c r="B768" s="39">
        <v>12.35</v>
      </c>
      <c r="C768" s="39">
        <v>19.8</v>
      </c>
      <c r="D768" s="39">
        <v>11.2</v>
      </c>
      <c r="E768" s="39" t="e">
        <v>#N/A</v>
      </c>
    </row>
    <row r="769" spans="1:5">
      <c r="A769" s="38">
        <v>1425</v>
      </c>
      <c r="B769" s="39">
        <v>10.4</v>
      </c>
      <c r="C769" s="39">
        <v>19.8</v>
      </c>
      <c r="D769" s="39">
        <v>11.2</v>
      </c>
      <c r="E769" s="39" t="e">
        <v>#N/A</v>
      </c>
    </row>
    <row r="770" spans="1:5">
      <c r="A770" s="38">
        <v>1426</v>
      </c>
      <c r="B770" s="39">
        <v>10.4</v>
      </c>
      <c r="C770" s="39">
        <v>29.2</v>
      </c>
      <c r="D770" s="39">
        <v>11.2</v>
      </c>
      <c r="E770" s="39" t="e">
        <v>#N/A</v>
      </c>
    </row>
    <row r="771" spans="1:5">
      <c r="A771" s="38">
        <v>1427</v>
      </c>
      <c r="B771" s="39">
        <v>10.4</v>
      </c>
      <c r="C771" s="39">
        <v>30.6</v>
      </c>
      <c r="D771" s="39">
        <v>11.2</v>
      </c>
      <c r="E771" s="39" t="e">
        <v>#N/A</v>
      </c>
    </row>
    <row r="772" spans="1:5">
      <c r="A772" s="38">
        <v>1428</v>
      </c>
      <c r="B772" s="39">
        <v>12.35</v>
      </c>
      <c r="C772" s="39">
        <v>30.6</v>
      </c>
      <c r="D772" s="39">
        <v>11.2</v>
      </c>
      <c r="E772" s="39" t="e">
        <v>#N/A</v>
      </c>
    </row>
    <row r="773" spans="1:5">
      <c r="A773" s="38">
        <v>1429</v>
      </c>
      <c r="B773" s="39">
        <v>38.450000000000003</v>
      </c>
      <c r="C773" s="39">
        <v>16</v>
      </c>
      <c r="D773" s="39">
        <v>11.2</v>
      </c>
      <c r="E773" s="39" t="e">
        <v>#N/A</v>
      </c>
    </row>
    <row r="774" spans="1:5">
      <c r="A774" s="38">
        <v>1430</v>
      </c>
      <c r="B774" s="39">
        <v>38.450000000000003</v>
      </c>
      <c r="C774" s="39">
        <v>22.9</v>
      </c>
      <c r="D774" s="39">
        <v>11.2</v>
      </c>
      <c r="E774" s="39" t="e">
        <v>#N/A</v>
      </c>
    </row>
    <row r="775" spans="1:5">
      <c r="A775" s="38">
        <v>1431</v>
      </c>
      <c r="B775" s="39">
        <v>40.4</v>
      </c>
      <c r="C775" s="39">
        <v>21.2</v>
      </c>
      <c r="D775" s="39">
        <v>11.2</v>
      </c>
      <c r="E775" s="39" t="e">
        <v>#N/A</v>
      </c>
    </row>
    <row r="776" spans="1:5">
      <c r="A776" s="38">
        <v>1432</v>
      </c>
      <c r="B776" s="39">
        <v>40.4</v>
      </c>
      <c r="C776" s="39">
        <v>19.8</v>
      </c>
      <c r="D776" s="39">
        <v>11.2</v>
      </c>
      <c r="E776" s="39" t="e">
        <v>#N/A</v>
      </c>
    </row>
    <row r="777" spans="1:5">
      <c r="A777" s="38">
        <v>1433</v>
      </c>
      <c r="B777" s="39">
        <v>38.450000000000003</v>
      </c>
      <c r="C777" s="39">
        <v>19.8</v>
      </c>
      <c r="D777" s="39">
        <v>11.2</v>
      </c>
      <c r="E777" s="39" t="e">
        <v>#N/A</v>
      </c>
    </row>
    <row r="778" spans="1:5">
      <c r="A778" s="38">
        <v>1434</v>
      </c>
      <c r="B778" s="39">
        <v>38.450000000000003</v>
      </c>
      <c r="C778" s="39">
        <v>27.5</v>
      </c>
      <c r="D778" s="39">
        <v>11.2</v>
      </c>
      <c r="E778" s="39" t="e">
        <v>#N/A</v>
      </c>
    </row>
    <row r="779" spans="1:5">
      <c r="A779" s="38">
        <v>1435</v>
      </c>
      <c r="B779" s="39">
        <v>40.4</v>
      </c>
      <c r="C779" s="39">
        <v>29.2</v>
      </c>
      <c r="D779" s="39">
        <v>11.2</v>
      </c>
      <c r="E779" s="39" t="e">
        <v>#N/A</v>
      </c>
    </row>
    <row r="780" spans="1:5">
      <c r="A780" s="38">
        <v>1436</v>
      </c>
      <c r="B780" s="39">
        <v>38.450000000000003</v>
      </c>
      <c r="C780" s="39">
        <v>30.6</v>
      </c>
      <c r="D780" s="39">
        <v>11.2</v>
      </c>
      <c r="E780" s="39" t="e">
        <v>#N/A</v>
      </c>
    </row>
    <row r="781" spans="1:5">
      <c r="A781" s="38">
        <v>1437</v>
      </c>
      <c r="B781" s="39">
        <v>40.4</v>
      </c>
      <c r="C781" s="39">
        <v>30.6</v>
      </c>
      <c r="D781" s="39">
        <v>11.2</v>
      </c>
      <c r="E781" s="39" t="e">
        <v>#N/A</v>
      </c>
    </row>
    <row r="782" spans="1:5">
      <c r="A782" s="38">
        <v>1438</v>
      </c>
      <c r="B782" s="39">
        <v>40.4</v>
      </c>
      <c r="C782" s="39">
        <v>34.4</v>
      </c>
      <c r="D782" s="39">
        <v>11.2</v>
      </c>
      <c r="E782" s="39" t="e">
        <v>#N/A</v>
      </c>
    </row>
    <row r="783" spans="1:5">
      <c r="A783" s="38">
        <v>1439</v>
      </c>
      <c r="B783" s="39">
        <v>40.4</v>
      </c>
      <c r="C783" s="39">
        <v>37.4</v>
      </c>
      <c r="D783" s="39">
        <v>11.2</v>
      </c>
      <c r="E783" s="39" t="e">
        <v>#N/A</v>
      </c>
    </row>
    <row r="784" spans="1:5">
      <c r="A784" s="38">
        <v>1441</v>
      </c>
      <c r="B784" s="39">
        <v>40.4</v>
      </c>
      <c r="C784" s="39">
        <v>16</v>
      </c>
      <c r="D784" s="39">
        <v>11.2</v>
      </c>
      <c r="E784" s="39" t="e">
        <v>#N/A</v>
      </c>
    </row>
    <row r="785" spans="1:5">
      <c r="A785" s="38">
        <v>1442</v>
      </c>
      <c r="B785" s="39">
        <v>40.4</v>
      </c>
      <c r="C785" s="39">
        <v>13</v>
      </c>
      <c r="D785" s="39">
        <v>11.2</v>
      </c>
      <c r="E785" s="39" t="e">
        <v>#N/A</v>
      </c>
    </row>
    <row r="786" spans="1:5">
      <c r="A786" s="38">
        <v>1444</v>
      </c>
      <c r="B786" s="39">
        <v>38.450000000000003</v>
      </c>
      <c r="C786" s="39">
        <v>43.9</v>
      </c>
      <c r="D786" s="39">
        <v>11.2</v>
      </c>
      <c r="E786" s="39" t="e">
        <v>#N/A</v>
      </c>
    </row>
    <row r="787" spans="1:5">
      <c r="A787" s="38">
        <v>1445</v>
      </c>
      <c r="B787" s="39">
        <v>12.35</v>
      </c>
      <c r="C787" s="39">
        <v>43.9</v>
      </c>
      <c r="D787" s="39">
        <v>11.2</v>
      </c>
      <c r="E787" s="39" t="e">
        <v>#N/A</v>
      </c>
    </row>
    <row r="788" spans="1:5">
      <c r="A788" s="38">
        <v>1446</v>
      </c>
      <c r="B788" s="39">
        <v>41.7</v>
      </c>
      <c r="C788" s="39">
        <v>6.5000000000000098</v>
      </c>
      <c r="D788" s="39">
        <v>11.2</v>
      </c>
      <c r="E788" s="39" t="e">
        <v>#N/A</v>
      </c>
    </row>
    <row r="789" spans="1:5">
      <c r="A789" s="38">
        <v>1447</v>
      </c>
      <c r="B789" s="39">
        <v>38.450000000000003</v>
      </c>
      <c r="C789" s="39">
        <v>6.5000000000000098</v>
      </c>
      <c r="D789" s="39">
        <v>11.2</v>
      </c>
      <c r="E789" s="39" t="e">
        <v>#N/A</v>
      </c>
    </row>
    <row r="790" spans="1:5">
      <c r="A790" s="38">
        <v>1448</v>
      </c>
      <c r="B790" s="39">
        <v>12.35</v>
      </c>
      <c r="C790" s="39">
        <v>6.5000000000000098</v>
      </c>
      <c r="D790" s="39">
        <v>11.2</v>
      </c>
      <c r="E790" s="39" t="e">
        <v>#N/A</v>
      </c>
    </row>
    <row r="791" spans="1:5">
      <c r="A791" s="38">
        <v>1449</v>
      </c>
      <c r="B791" s="39">
        <v>9.1</v>
      </c>
      <c r="C791" s="39">
        <v>6.5000000000000098</v>
      </c>
      <c r="D791" s="39">
        <v>11.2</v>
      </c>
      <c r="E791" s="39" t="e">
        <v>#N/A</v>
      </c>
    </row>
    <row r="792" spans="1:5">
      <c r="A792" s="38">
        <v>1450</v>
      </c>
      <c r="B792" s="39">
        <v>9.1</v>
      </c>
      <c r="C792" s="39">
        <v>43.9</v>
      </c>
      <c r="D792" s="39">
        <v>11.2</v>
      </c>
      <c r="E792" s="39" t="e">
        <v>#N/A</v>
      </c>
    </row>
    <row r="793" spans="1:5">
      <c r="A793" s="38">
        <v>1503</v>
      </c>
      <c r="B793" s="39">
        <v>21.15</v>
      </c>
      <c r="C793" s="39">
        <v>16</v>
      </c>
      <c r="D793" s="39">
        <v>15</v>
      </c>
      <c r="E793" s="39" t="e">
        <v>#N/A</v>
      </c>
    </row>
    <row r="794" spans="1:5">
      <c r="A794" s="38">
        <v>1504</v>
      </c>
      <c r="B794" s="39">
        <v>38.450000000000003</v>
      </c>
      <c r="C794" s="39">
        <v>6.5000000000000098</v>
      </c>
      <c r="D794" s="39">
        <v>15</v>
      </c>
      <c r="E794" s="39" t="e">
        <v>#N/A</v>
      </c>
    </row>
    <row r="795" spans="1:5">
      <c r="A795" s="38">
        <v>1505</v>
      </c>
      <c r="B795" s="39">
        <v>50.8</v>
      </c>
      <c r="C795" s="39">
        <v>6.5000000000000098</v>
      </c>
      <c r="D795" s="39">
        <v>15</v>
      </c>
      <c r="E795" s="39" t="e">
        <v>#N/A</v>
      </c>
    </row>
    <row r="796" spans="1:5">
      <c r="A796" s="38">
        <v>1509</v>
      </c>
      <c r="B796" s="39">
        <v>31.25</v>
      </c>
      <c r="C796" s="39">
        <v>37.4</v>
      </c>
      <c r="D796" s="39">
        <v>15</v>
      </c>
      <c r="E796" s="39" t="e">
        <v>#N/A</v>
      </c>
    </row>
    <row r="797" spans="1:5">
      <c r="A797" s="38">
        <v>1511</v>
      </c>
      <c r="B797" s="39">
        <v>31.25</v>
      </c>
      <c r="C797" s="39">
        <v>34.4</v>
      </c>
      <c r="D797" s="39">
        <v>15</v>
      </c>
      <c r="E797" s="39" t="e">
        <v>#N/A</v>
      </c>
    </row>
    <row r="798" spans="1:5">
      <c r="A798" s="38">
        <v>1512</v>
      </c>
      <c r="B798" s="39">
        <v>29.65</v>
      </c>
      <c r="C798" s="39">
        <v>34.4</v>
      </c>
      <c r="D798" s="39">
        <v>15</v>
      </c>
      <c r="E798" s="39" t="e">
        <v>#N/A</v>
      </c>
    </row>
    <row r="799" spans="1:5">
      <c r="A799" s="38">
        <v>1514</v>
      </c>
      <c r="B799" s="39">
        <v>19.55</v>
      </c>
      <c r="C799" s="39">
        <v>37.4</v>
      </c>
      <c r="D799" s="39">
        <v>15</v>
      </c>
      <c r="E799" s="39" t="e">
        <v>#N/A</v>
      </c>
    </row>
    <row r="800" spans="1:5">
      <c r="A800" s="38">
        <v>1516</v>
      </c>
      <c r="B800" s="39">
        <v>19.55</v>
      </c>
      <c r="C800" s="39">
        <v>34.4</v>
      </c>
      <c r="D800" s="39">
        <v>15</v>
      </c>
      <c r="E800" s="39" t="e">
        <v>#N/A</v>
      </c>
    </row>
    <row r="801" spans="1:5">
      <c r="A801" s="38">
        <v>1517</v>
      </c>
      <c r="B801" s="39">
        <v>28.25</v>
      </c>
      <c r="C801" s="39">
        <v>37.4</v>
      </c>
      <c r="D801" s="39">
        <v>15</v>
      </c>
      <c r="E801" s="39" t="e">
        <v>#N/A</v>
      </c>
    </row>
    <row r="802" spans="1:5">
      <c r="A802" s="38">
        <v>1519</v>
      </c>
      <c r="B802" s="39">
        <v>28.25</v>
      </c>
      <c r="C802" s="39">
        <v>34.4</v>
      </c>
      <c r="D802" s="39">
        <v>15</v>
      </c>
      <c r="E802" s="39" t="e">
        <v>#N/A</v>
      </c>
    </row>
    <row r="803" spans="1:5">
      <c r="A803" s="38">
        <v>1521</v>
      </c>
      <c r="B803" s="39">
        <v>22.55</v>
      </c>
      <c r="C803" s="39">
        <v>37.4</v>
      </c>
      <c r="D803" s="39">
        <v>15</v>
      </c>
      <c r="E803" s="39" t="e">
        <v>#N/A</v>
      </c>
    </row>
    <row r="804" spans="1:5">
      <c r="A804" s="38">
        <v>1522</v>
      </c>
      <c r="B804" s="39">
        <v>22.55</v>
      </c>
      <c r="C804" s="39">
        <v>34.4</v>
      </c>
      <c r="D804" s="39">
        <v>15</v>
      </c>
      <c r="E804" s="39" t="e">
        <v>#N/A</v>
      </c>
    </row>
    <row r="805" spans="1:5">
      <c r="A805" s="38">
        <v>1523</v>
      </c>
      <c r="B805" s="39">
        <v>-7.1054273576010003E-15</v>
      </c>
      <c r="C805" s="39">
        <v>16</v>
      </c>
      <c r="D805" s="39">
        <v>15</v>
      </c>
      <c r="E805" s="39" t="e">
        <v>#N/A</v>
      </c>
    </row>
    <row r="806" spans="1:5">
      <c r="A806" s="38">
        <v>1524</v>
      </c>
      <c r="B806" s="39">
        <v>9.1</v>
      </c>
      <c r="C806" s="39">
        <v>16</v>
      </c>
      <c r="D806" s="39">
        <v>15</v>
      </c>
      <c r="E806" s="39" t="e">
        <v>#N/A</v>
      </c>
    </row>
    <row r="807" spans="1:5">
      <c r="A807" s="38">
        <v>1529</v>
      </c>
      <c r="B807" s="39">
        <v>9.0999999999999908</v>
      </c>
      <c r="C807" s="39">
        <v>37.4</v>
      </c>
      <c r="D807" s="39">
        <v>15</v>
      </c>
      <c r="E807" s="39" t="e">
        <v>#N/A</v>
      </c>
    </row>
    <row r="808" spans="1:5">
      <c r="A808" s="38">
        <v>1530</v>
      </c>
      <c r="B808" s="39">
        <v>9.1</v>
      </c>
      <c r="C808" s="39">
        <v>43.9</v>
      </c>
      <c r="D808" s="39">
        <v>15</v>
      </c>
      <c r="E808" s="39" t="e">
        <v>#N/A</v>
      </c>
    </row>
    <row r="809" spans="1:5">
      <c r="A809" s="38">
        <v>1531</v>
      </c>
      <c r="B809" s="39">
        <v>-3.5527136788005001E-15</v>
      </c>
      <c r="C809" s="39">
        <v>43.9</v>
      </c>
      <c r="D809" s="39">
        <v>15</v>
      </c>
      <c r="E809" s="39" t="e">
        <v>#N/A</v>
      </c>
    </row>
    <row r="810" spans="1:5">
      <c r="A810" s="38">
        <v>1532</v>
      </c>
      <c r="B810" s="39">
        <v>12.35</v>
      </c>
      <c r="C810" s="39">
        <v>43.9</v>
      </c>
      <c r="D810" s="39">
        <v>15</v>
      </c>
      <c r="E810" s="39" t="e">
        <v>#N/A</v>
      </c>
    </row>
    <row r="811" spans="1:5">
      <c r="A811" s="38">
        <v>1533</v>
      </c>
      <c r="B811" s="39">
        <v>21.15</v>
      </c>
      <c r="C811" s="39">
        <v>43.9</v>
      </c>
      <c r="D811" s="39">
        <v>15</v>
      </c>
      <c r="E811" s="39" t="e">
        <v>#N/A</v>
      </c>
    </row>
    <row r="812" spans="1:5">
      <c r="A812" s="38">
        <v>1534</v>
      </c>
      <c r="B812" s="39">
        <v>29.65</v>
      </c>
      <c r="C812" s="39">
        <v>43.9</v>
      </c>
      <c r="D812" s="39">
        <v>15</v>
      </c>
      <c r="E812" s="39" t="e">
        <v>#N/A</v>
      </c>
    </row>
    <row r="813" spans="1:5">
      <c r="A813" s="38">
        <v>1535</v>
      </c>
      <c r="B813" s="39">
        <v>38.450000000000003</v>
      </c>
      <c r="C813" s="39">
        <v>43.9</v>
      </c>
      <c r="D813" s="39">
        <v>15</v>
      </c>
      <c r="E813" s="39" t="e">
        <v>#N/A</v>
      </c>
    </row>
    <row r="814" spans="1:5">
      <c r="A814" s="38">
        <v>1536</v>
      </c>
      <c r="B814" s="39">
        <v>41.7</v>
      </c>
      <c r="C814" s="39">
        <v>43.9</v>
      </c>
      <c r="D814" s="39">
        <v>15</v>
      </c>
      <c r="E814" s="39" t="e">
        <v>#N/A</v>
      </c>
    </row>
    <row r="815" spans="1:5">
      <c r="A815" s="38">
        <v>1537</v>
      </c>
      <c r="B815" s="39">
        <v>50.8</v>
      </c>
      <c r="C815" s="39">
        <v>43.9</v>
      </c>
      <c r="D815" s="39">
        <v>15</v>
      </c>
      <c r="E815" s="39" t="e">
        <v>#N/A</v>
      </c>
    </row>
    <row r="816" spans="1:5">
      <c r="A816" s="38">
        <v>1544</v>
      </c>
      <c r="B816" s="39">
        <v>9.1</v>
      </c>
      <c r="C816" s="39">
        <v>29.2</v>
      </c>
      <c r="D816" s="39">
        <v>15</v>
      </c>
      <c r="E816" s="39" t="e">
        <v>#N/A</v>
      </c>
    </row>
    <row r="817" spans="1:5">
      <c r="A817" s="38">
        <v>1558</v>
      </c>
      <c r="B817" s="39">
        <v>50.8</v>
      </c>
      <c r="C817" s="39">
        <v>1.7763568394002501E-14</v>
      </c>
      <c r="D817" s="39">
        <v>20</v>
      </c>
      <c r="E817" s="39" t="e">
        <v>#N/A</v>
      </c>
    </row>
    <row r="818" spans="1:5">
      <c r="A818" s="38">
        <v>1559</v>
      </c>
      <c r="B818" s="39">
        <v>50.8</v>
      </c>
      <c r="C818" s="39">
        <v>13</v>
      </c>
      <c r="D818" s="39">
        <v>20</v>
      </c>
      <c r="E818" s="39" t="e">
        <v>#N/A</v>
      </c>
    </row>
    <row r="819" spans="1:5">
      <c r="A819" s="38">
        <v>1560</v>
      </c>
      <c r="B819" s="39">
        <v>38.450000000000003</v>
      </c>
      <c r="C819" s="39">
        <v>1.06581410364015E-14</v>
      </c>
      <c r="D819" s="39">
        <v>20</v>
      </c>
      <c r="E819" s="39" t="e">
        <v>#N/A</v>
      </c>
    </row>
    <row r="820" spans="1:5">
      <c r="A820" s="38">
        <v>1561</v>
      </c>
      <c r="B820" s="39">
        <v>50.8</v>
      </c>
      <c r="C820" s="39">
        <v>37.4</v>
      </c>
      <c r="D820" s="39">
        <v>20</v>
      </c>
      <c r="E820" s="39" t="e">
        <v>#N/A</v>
      </c>
    </row>
    <row r="821" spans="1:5">
      <c r="A821" s="38">
        <v>1562</v>
      </c>
      <c r="B821" s="39">
        <v>38.450000000000003</v>
      </c>
      <c r="C821" s="39">
        <v>50.4</v>
      </c>
      <c r="D821" s="39">
        <v>20</v>
      </c>
      <c r="E821" s="39" t="e">
        <v>#N/A</v>
      </c>
    </row>
    <row r="822" spans="1:5">
      <c r="A822" s="38">
        <v>1563</v>
      </c>
      <c r="B822" s="39">
        <v>50.8</v>
      </c>
      <c r="C822" s="39">
        <v>50.4</v>
      </c>
      <c r="D822" s="39">
        <v>20</v>
      </c>
      <c r="E822" s="39" t="e">
        <v>#N/A</v>
      </c>
    </row>
    <row r="823" spans="1:5">
      <c r="A823" s="38">
        <v>1564</v>
      </c>
      <c r="B823" s="39">
        <v>0</v>
      </c>
      <c r="C823" s="39">
        <v>0</v>
      </c>
      <c r="D823" s="39">
        <v>20</v>
      </c>
      <c r="E823" s="39" t="e">
        <v>#N/A</v>
      </c>
    </row>
    <row r="824" spans="1:5">
      <c r="A824" s="38">
        <v>1565</v>
      </c>
      <c r="B824" s="39">
        <v>12.35</v>
      </c>
      <c r="C824" s="39">
        <v>1.06581410364015E-14</v>
      </c>
      <c r="D824" s="39">
        <v>20</v>
      </c>
      <c r="E824" s="39" t="e">
        <v>#N/A</v>
      </c>
    </row>
    <row r="825" spans="1:5">
      <c r="A825" s="38">
        <v>1566</v>
      </c>
      <c r="B825" s="39">
        <v>0</v>
      </c>
      <c r="C825" s="39">
        <v>13</v>
      </c>
      <c r="D825" s="39">
        <v>20</v>
      </c>
      <c r="E825" s="39" t="e">
        <v>#N/A</v>
      </c>
    </row>
    <row r="826" spans="1:5">
      <c r="A826" s="38">
        <v>1567</v>
      </c>
      <c r="B826" s="39">
        <v>-7.1054273576010003E-15</v>
      </c>
      <c r="C826" s="39">
        <v>37.4</v>
      </c>
      <c r="D826" s="39">
        <v>20</v>
      </c>
      <c r="E826" s="39" t="e">
        <v>#N/A</v>
      </c>
    </row>
    <row r="827" spans="1:5">
      <c r="A827" s="38">
        <v>1568</v>
      </c>
      <c r="B827" s="39">
        <v>-3.5527136788005001E-15</v>
      </c>
      <c r="C827" s="39">
        <v>50.4</v>
      </c>
      <c r="D827" s="39">
        <v>20</v>
      </c>
      <c r="E827" s="39" t="e">
        <v>#N/A</v>
      </c>
    </row>
    <row r="828" spans="1:5">
      <c r="A828" s="38">
        <v>1569</v>
      </c>
      <c r="B828" s="39">
        <v>12.35</v>
      </c>
      <c r="C828" s="39">
        <v>50.4</v>
      </c>
      <c r="D828" s="39">
        <v>20</v>
      </c>
      <c r="E828" s="39" t="e">
        <v>#N/A</v>
      </c>
    </row>
    <row r="829" spans="1:5">
      <c r="A829" s="38">
        <v>1570</v>
      </c>
      <c r="B829" s="39">
        <v>50.8</v>
      </c>
      <c r="C829" s="39">
        <v>21.2</v>
      </c>
      <c r="D829" s="39">
        <v>20</v>
      </c>
      <c r="E829" s="39" t="e">
        <v>#N/A</v>
      </c>
    </row>
    <row r="830" spans="1:5">
      <c r="A830" s="38">
        <v>1571</v>
      </c>
      <c r="B830" s="39">
        <v>50.8</v>
      </c>
      <c r="C830" s="39">
        <v>29.2</v>
      </c>
      <c r="D830" s="39">
        <v>20</v>
      </c>
      <c r="E830" s="39" t="e">
        <v>#N/A</v>
      </c>
    </row>
    <row r="831" spans="1:5">
      <c r="A831" s="38">
        <v>1572</v>
      </c>
      <c r="B831" s="39">
        <v>21.15</v>
      </c>
      <c r="C831" s="39">
        <v>1.4210854715202001E-14</v>
      </c>
      <c r="D831" s="39">
        <v>20</v>
      </c>
      <c r="E831" s="39" t="e">
        <v>#N/A</v>
      </c>
    </row>
    <row r="832" spans="1:5">
      <c r="A832" s="38">
        <v>1573</v>
      </c>
      <c r="B832" s="39">
        <v>29.65</v>
      </c>
      <c r="C832" s="39">
        <v>1.06581410364015E-14</v>
      </c>
      <c r="D832" s="39">
        <v>20</v>
      </c>
      <c r="E832" s="39" t="e">
        <v>#N/A</v>
      </c>
    </row>
    <row r="833" spans="1:5">
      <c r="A833" s="38">
        <v>1574</v>
      </c>
      <c r="B833" s="39">
        <v>-3.5527136788005001E-15</v>
      </c>
      <c r="C833" s="39">
        <v>21.2</v>
      </c>
      <c r="D833" s="39">
        <v>20</v>
      </c>
      <c r="E833" s="39" t="e">
        <v>#N/A</v>
      </c>
    </row>
    <row r="834" spans="1:5">
      <c r="A834" s="38">
        <v>1575</v>
      </c>
      <c r="B834" s="39">
        <v>0</v>
      </c>
      <c r="C834" s="39">
        <v>29.2</v>
      </c>
      <c r="D834" s="39">
        <v>20</v>
      </c>
      <c r="E834" s="39" t="e">
        <v>#N/A</v>
      </c>
    </row>
    <row r="835" spans="1:5">
      <c r="A835" s="38">
        <v>1576</v>
      </c>
      <c r="B835" s="39">
        <v>21.15</v>
      </c>
      <c r="C835" s="39">
        <v>50.4</v>
      </c>
      <c r="D835" s="39">
        <v>20</v>
      </c>
      <c r="E835" s="39" t="e">
        <v>#N/A</v>
      </c>
    </row>
    <row r="836" spans="1:5">
      <c r="A836" s="38">
        <v>1577</v>
      </c>
      <c r="B836" s="39">
        <v>29.65</v>
      </c>
      <c r="C836" s="39">
        <v>50.4</v>
      </c>
      <c r="D836" s="39">
        <v>20</v>
      </c>
      <c r="E836" s="39" t="e">
        <v>#N/A</v>
      </c>
    </row>
    <row r="837" spans="1:5">
      <c r="A837" s="38">
        <v>1578</v>
      </c>
      <c r="B837" s="39">
        <v>50.8</v>
      </c>
      <c r="C837" s="39">
        <v>16</v>
      </c>
      <c r="D837" s="39">
        <v>20</v>
      </c>
      <c r="E837" s="39" t="e">
        <v>#N/A</v>
      </c>
    </row>
    <row r="838" spans="1:5">
      <c r="A838" s="38">
        <v>1579</v>
      </c>
      <c r="B838" s="39">
        <v>40.4</v>
      </c>
      <c r="C838" s="39">
        <v>22.9</v>
      </c>
      <c r="D838" s="39">
        <v>20</v>
      </c>
      <c r="E838" s="39" t="e">
        <v>#N/A</v>
      </c>
    </row>
    <row r="839" spans="1:5">
      <c r="A839" s="38">
        <v>1580</v>
      </c>
      <c r="B839" s="39">
        <v>50.8</v>
      </c>
      <c r="C839" s="39">
        <v>22.9</v>
      </c>
      <c r="D839" s="39">
        <v>20</v>
      </c>
      <c r="E839" s="39" t="e">
        <v>#N/A</v>
      </c>
    </row>
    <row r="840" spans="1:5">
      <c r="A840" s="38">
        <v>1581</v>
      </c>
      <c r="B840" s="39">
        <v>41.7</v>
      </c>
      <c r="C840" s="39">
        <v>50.4</v>
      </c>
      <c r="D840" s="39">
        <v>20</v>
      </c>
      <c r="E840" s="39" t="e">
        <v>#N/A</v>
      </c>
    </row>
    <row r="841" spans="1:5">
      <c r="A841" s="38">
        <v>1582</v>
      </c>
      <c r="B841" s="39">
        <v>40.4</v>
      </c>
      <c r="C841" s="39">
        <v>27.5</v>
      </c>
      <c r="D841" s="39">
        <v>20</v>
      </c>
      <c r="E841" s="39" t="e">
        <v>#N/A</v>
      </c>
    </row>
    <row r="842" spans="1:5">
      <c r="A842" s="38">
        <v>1583</v>
      </c>
      <c r="B842" s="39">
        <v>50.8</v>
      </c>
      <c r="C842" s="39">
        <v>27.5</v>
      </c>
      <c r="D842" s="39">
        <v>20</v>
      </c>
      <c r="E842" s="39" t="e">
        <v>#N/A</v>
      </c>
    </row>
    <row r="843" spans="1:5">
      <c r="A843" s="38">
        <v>1584</v>
      </c>
      <c r="B843" s="39">
        <v>43.8</v>
      </c>
      <c r="C843" s="39">
        <v>22.9</v>
      </c>
      <c r="D843" s="39">
        <v>20</v>
      </c>
      <c r="E843" s="39" t="e">
        <v>#N/A</v>
      </c>
    </row>
    <row r="844" spans="1:5">
      <c r="A844" s="38">
        <v>1585</v>
      </c>
      <c r="B844" s="39">
        <v>43.8</v>
      </c>
      <c r="C844" s="39">
        <v>27.5</v>
      </c>
      <c r="D844" s="39">
        <v>20</v>
      </c>
      <c r="E844" s="39" t="e">
        <v>#N/A</v>
      </c>
    </row>
    <row r="845" spans="1:5">
      <c r="A845" s="38">
        <v>1586</v>
      </c>
      <c r="B845" s="39">
        <v>-3.5527136788005001E-15</v>
      </c>
      <c r="C845" s="39">
        <v>22.9</v>
      </c>
      <c r="D845" s="39">
        <v>20</v>
      </c>
      <c r="E845" s="39" t="e">
        <v>#N/A</v>
      </c>
    </row>
    <row r="846" spans="1:5">
      <c r="A846" s="38">
        <v>1587</v>
      </c>
      <c r="B846" s="39">
        <v>10.4</v>
      </c>
      <c r="C846" s="39">
        <v>22.9</v>
      </c>
      <c r="D846" s="39">
        <v>20</v>
      </c>
      <c r="E846" s="39" t="e">
        <v>#N/A</v>
      </c>
    </row>
    <row r="847" spans="1:5">
      <c r="A847" s="38">
        <v>1588</v>
      </c>
      <c r="B847" s="39">
        <v>-7.1054273576010003E-15</v>
      </c>
      <c r="C847" s="39">
        <v>27.5</v>
      </c>
      <c r="D847" s="39">
        <v>20</v>
      </c>
      <c r="E847" s="39" t="e">
        <v>#N/A</v>
      </c>
    </row>
    <row r="848" spans="1:5">
      <c r="A848" s="38">
        <v>1589</v>
      </c>
      <c r="B848" s="39">
        <v>10.4</v>
      </c>
      <c r="C848" s="39">
        <v>27.5</v>
      </c>
      <c r="D848" s="39">
        <v>20</v>
      </c>
      <c r="E848" s="39" t="e">
        <v>#N/A</v>
      </c>
    </row>
    <row r="849" spans="1:5">
      <c r="A849" s="38">
        <v>1590</v>
      </c>
      <c r="B849" s="39">
        <v>7</v>
      </c>
      <c r="C849" s="39">
        <v>22.9</v>
      </c>
      <c r="D849" s="39">
        <v>20</v>
      </c>
      <c r="E849" s="39" t="e">
        <v>#N/A</v>
      </c>
    </row>
    <row r="850" spans="1:5">
      <c r="A850" s="38">
        <v>1591</v>
      </c>
      <c r="B850" s="39">
        <v>7</v>
      </c>
      <c r="C850" s="39">
        <v>27.5</v>
      </c>
      <c r="D850" s="39">
        <v>20</v>
      </c>
      <c r="E850" s="39" t="e">
        <v>#N/A</v>
      </c>
    </row>
    <row r="851" spans="1:5">
      <c r="A851" s="38">
        <v>1592</v>
      </c>
      <c r="B851" s="39">
        <v>12.35</v>
      </c>
      <c r="C851" s="39">
        <v>22.9</v>
      </c>
      <c r="D851" s="39">
        <v>20</v>
      </c>
      <c r="E851" s="39" t="e">
        <v>#N/A</v>
      </c>
    </row>
    <row r="852" spans="1:5">
      <c r="A852" s="38">
        <v>1593</v>
      </c>
      <c r="B852" s="39">
        <v>12.35</v>
      </c>
      <c r="C852" s="39">
        <v>27.5</v>
      </c>
      <c r="D852" s="39">
        <v>20</v>
      </c>
      <c r="E852" s="39" t="e">
        <v>#N/A</v>
      </c>
    </row>
    <row r="853" spans="1:5">
      <c r="A853" s="38">
        <v>1594</v>
      </c>
      <c r="B853" s="39">
        <v>38.450000000000003</v>
      </c>
      <c r="C853" s="39">
        <v>22.9</v>
      </c>
      <c r="D853" s="39">
        <v>20</v>
      </c>
      <c r="E853" s="39" t="e">
        <v>#N/A</v>
      </c>
    </row>
    <row r="854" spans="1:5">
      <c r="A854" s="38">
        <v>1595</v>
      </c>
      <c r="B854" s="39">
        <v>38.450000000000003</v>
      </c>
      <c r="C854" s="39">
        <v>27.5</v>
      </c>
      <c r="D854" s="39">
        <v>20</v>
      </c>
      <c r="E854" s="39" t="e">
        <v>#N/A</v>
      </c>
    </row>
    <row r="855" spans="1:5">
      <c r="A855" s="38">
        <v>1596</v>
      </c>
      <c r="B855" s="39">
        <v>29.65</v>
      </c>
      <c r="C855" s="39">
        <v>16</v>
      </c>
      <c r="D855" s="39">
        <v>20</v>
      </c>
      <c r="E855" s="39" t="e">
        <v>#N/A</v>
      </c>
    </row>
    <row r="856" spans="1:5">
      <c r="A856" s="38">
        <v>1597</v>
      </c>
      <c r="B856" s="39">
        <v>12.35</v>
      </c>
      <c r="C856" s="39">
        <v>16</v>
      </c>
      <c r="D856" s="39">
        <v>20</v>
      </c>
      <c r="E856" s="39" t="e">
        <v>#N/A</v>
      </c>
    </row>
    <row r="857" spans="1:5">
      <c r="A857" s="38">
        <v>1598</v>
      </c>
      <c r="B857" s="39">
        <v>12.35</v>
      </c>
      <c r="C857" s="39">
        <v>34.4</v>
      </c>
      <c r="D857" s="39">
        <v>20</v>
      </c>
      <c r="E857" s="39" t="e">
        <v>#N/A</v>
      </c>
    </row>
    <row r="858" spans="1:5">
      <c r="A858" s="38">
        <v>1599</v>
      </c>
      <c r="B858" s="39">
        <v>21.15</v>
      </c>
      <c r="C858" s="39">
        <v>34.4</v>
      </c>
      <c r="D858" s="39">
        <v>20</v>
      </c>
      <c r="E858" s="39" t="e">
        <v>#N/A</v>
      </c>
    </row>
    <row r="859" spans="1:5">
      <c r="A859" s="38">
        <v>1600</v>
      </c>
      <c r="B859" s="39">
        <v>38.450000000000003</v>
      </c>
      <c r="C859" s="39">
        <v>34.4</v>
      </c>
      <c r="D859" s="39">
        <v>20</v>
      </c>
      <c r="E859" s="39" t="e">
        <v>#N/A</v>
      </c>
    </row>
    <row r="860" spans="1:5">
      <c r="A860" s="38">
        <v>1601</v>
      </c>
      <c r="B860" s="39">
        <v>52.6</v>
      </c>
      <c r="C860" s="39">
        <v>22.9</v>
      </c>
      <c r="D860" s="39">
        <v>20</v>
      </c>
      <c r="E860" s="39" t="e">
        <v>#N/A</v>
      </c>
    </row>
    <row r="861" spans="1:5">
      <c r="A861" s="38">
        <v>1602</v>
      </c>
      <c r="B861" s="39">
        <v>52.6</v>
      </c>
      <c r="C861" s="39">
        <v>0</v>
      </c>
      <c r="D861" s="39">
        <v>20</v>
      </c>
      <c r="E861" s="39" t="e">
        <v>#N/A</v>
      </c>
    </row>
    <row r="862" spans="1:5">
      <c r="A862" s="38">
        <v>1603</v>
      </c>
      <c r="B862" s="39">
        <v>52.6</v>
      </c>
      <c r="C862" s="39">
        <v>50.4</v>
      </c>
      <c r="D862" s="39">
        <v>20</v>
      </c>
      <c r="E862" s="39" t="e">
        <v>#N/A</v>
      </c>
    </row>
    <row r="863" spans="1:5">
      <c r="A863" s="38">
        <v>1604</v>
      </c>
      <c r="B863" s="39">
        <v>52.6</v>
      </c>
      <c r="C863" s="39">
        <v>27.5</v>
      </c>
      <c r="D863" s="39">
        <v>20</v>
      </c>
      <c r="E863" s="39" t="e">
        <v>#N/A</v>
      </c>
    </row>
    <row r="864" spans="1:5">
      <c r="A864" s="38">
        <v>1605</v>
      </c>
      <c r="B864" s="39">
        <v>41.7</v>
      </c>
      <c r="C864" s="39">
        <v>-1.7999999999999901</v>
      </c>
      <c r="D864" s="39">
        <v>20</v>
      </c>
      <c r="E864" s="39" t="e">
        <v>#N/A</v>
      </c>
    </row>
    <row r="865" spans="1:5">
      <c r="A865" s="38">
        <v>1606</v>
      </c>
      <c r="B865" s="39">
        <v>9.0999999999999908</v>
      </c>
      <c r="C865" s="39">
        <v>-1.7999999999999901</v>
      </c>
      <c r="D865" s="39">
        <v>20</v>
      </c>
      <c r="E865" s="39" t="e">
        <v>#N/A</v>
      </c>
    </row>
    <row r="866" spans="1:5">
      <c r="A866" s="38">
        <v>1607</v>
      </c>
      <c r="B866" s="39">
        <v>-1.8</v>
      </c>
      <c r="C866" s="39">
        <v>0</v>
      </c>
      <c r="D866" s="39">
        <v>20</v>
      </c>
      <c r="E866" s="39" t="e">
        <v>#N/A</v>
      </c>
    </row>
    <row r="867" spans="1:5">
      <c r="A867" s="38">
        <v>1608</v>
      </c>
      <c r="B867" s="39">
        <v>-1.7999999999999901</v>
      </c>
      <c r="C867" s="39">
        <v>22.9</v>
      </c>
      <c r="D867" s="39">
        <v>20</v>
      </c>
      <c r="E867" s="39" t="e">
        <v>#N/A</v>
      </c>
    </row>
    <row r="868" spans="1:5">
      <c r="A868" s="38">
        <v>1609</v>
      </c>
      <c r="B868" s="39">
        <v>-1.7999999999999901</v>
      </c>
      <c r="C868" s="39">
        <v>27.5</v>
      </c>
      <c r="D868" s="39">
        <v>20</v>
      </c>
      <c r="E868" s="39" t="e">
        <v>#N/A</v>
      </c>
    </row>
    <row r="869" spans="1:5">
      <c r="A869" s="38">
        <v>1610</v>
      </c>
      <c r="B869" s="39">
        <v>-1.80000000000001</v>
      </c>
      <c r="C869" s="39">
        <v>50.4</v>
      </c>
      <c r="D869" s="39">
        <v>20</v>
      </c>
      <c r="E869" s="39" t="e">
        <v>#N/A</v>
      </c>
    </row>
    <row r="870" spans="1:5">
      <c r="A870" s="38">
        <v>1611</v>
      </c>
      <c r="B870" s="39">
        <v>9.0999999999999908</v>
      </c>
      <c r="C870" s="39">
        <v>52.2</v>
      </c>
      <c r="D870" s="39">
        <v>20</v>
      </c>
      <c r="E870" s="39" t="e">
        <v>#N/A</v>
      </c>
    </row>
    <row r="871" spans="1:5">
      <c r="A871" s="38">
        <v>1612</v>
      </c>
      <c r="B871" s="39">
        <v>41.7</v>
      </c>
      <c r="C871" s="39">
        <v>52.2</v>
      </c>
      <c r="D871" s="39">
        <v>20</v>
      </c>
      <c r="E871" s="39" t="e">
        <v>#N/A</v>
      </c>
    </row>
    <row r="872" spans="1:5">
      <c r="A872" s="38">
        <v>1615</v>
      </c>
      <c r="B872" s="39">
        <v>50.8</v>
      </c>
      <c r="C872" s="39">
        <v>2.6</v>
      </c>
      <c r="D872" s="39">
        <v>20</v>
      </c>
      <c r="E872" s="39" t="e">
        <v>#N/A</v>
      </c>
    </row>
    <row r="873" spans="1:5">
      <c r="A873" s="38">
        <v>1621</v>
      </c>
      <c r="B873" s="39">
        <v>50.8</v>
      </c>
      <c r="C873" s="39">
        <v>47.8</v>
      </c>
      <c r="D873" s="39">
        <v>20</v>
      </c>
      <c r="E873" s="39" t="e">
        <v>#N/A</v>
      </c>
    </row>
    <row r="874" spans="1:5">
      <c r="A874" s="38">
        <v>1624</v>
      </c>
      <c r="B874" s="39">
        <v>50.8</v>
      </c>
      <c r="C874" s="39">
        <v>35.5</v>
      </c>
      <c r="D874" s="39">
        <v>20</v>
      </c>
      <c r="E874" s="39" t="e">
        <v>#N/A</v>
      </c>
    </row>
    <row r="875" spans="1:5">
      <c r="A875" s="38">
        <v>1627</v>
      </c>
      <c r="B875" s="39">
        <v>50.8</v>
      </c>
      <c r="C875" s="39">
        <v>39.700000000000003</v>
      </c>
      <c r="D875" s="39">
        <v>20</v>
      </c>
      <c r="E875" s="39" t="e">
        <v>#N/A</v>
      </c>
    </row>
    <row r="876" spans="1:5">
      <c r="A876" s="38">
        <v>1634</v>
      </c>
      <c r="B876" s="39">
        <v>0</v>
      </c>
      <c r="C876" s="39">
        <v>2.6000000000000099</v>
      </c>
      <c r="D876" s="39">
        <v>20</v>
      </c>
      <c r="E876" s="39" t="e">
        <v>#N/A</v>
      </c>
    </row>
    <row r="877" spans="1:5">
      <c r="A877" s="38">
        <v>1635</v>
      </c>
      <c r="B877" s="39">
        <v>2.5</v>
      </c>
      <c r="C877" s="39">
        <v>2.6000000000000201</v>
      </c>
      <c r="D877" s="39">
        <v>20</v>
      </c>
      <c r="E877" s="39" t="e">
        <v>#N/A</v>
      </c>
    </row>
    <row r="878" spans="1:5">
      <c r="A878" s="38">
        <v>1636</v>
      </c>
      <c r="B878" s="39">
        <v>2.5000000000000102</v>
      </c>
      <c r="C878" s="39">
        <v>1.7763568394002501E-14</v>
      </c>
      <c r="D878" s="39">
        <v>20</v>
      </c>
      <c r="E878" s="39" t="e">
        <v>#N/A</v>
      </c>
    </row>
    <row r="879" spans="1:5">
      <c r="A879" s="38">
        <v>1637</v>
      </c>
      <c r="B879" s="39">
        <v>-3.5527136788005001E-15</v>
      </c>
      <c r="C879" s="39">
        <v>14.9</v>
      </c>
      <c r="D879" s="39">
        <v>20</v>
      </c>
      <c r="E879" s="39" t="e">
        <v>#N/A</v>
      </c>
    </row>
    <row r="880" spans="1:5">
      <c r="A880" s="38">
        <v>1638</v>
      </c>
      <c r="B880" s="39">
        <v>2.5000000000000102</v>
      </c>
      <c r="C880" s="39">
        <v>14.9</v>
      </c>
      <c r="D880" s="39">
        <v>20</v>
      </c>
      <c r="E880" s="39" t="e">
        <v>#N/A</v>
      </c>
    </row>
    <row r="881" spans="1:5">
      <c r="A881" s="38">
        <v>1639</v>
      </c>
      <c r="B881" s="39">
        <v>2.5</v>
      </c>
      <c r="C881" s="39">
        <v>13</v>
      </c>
      <c r="D881" s="39">
        <v>20</v>
      </c>
      <c r="E881" s="39" t="e">
        <v>#N/A</v>
      </c>
    </row>
    <row r="882" spans="1:5">
      <c r="A882" s="38">
        <v>1640</v>
      </c>
      <c r="B882" s="39">
        <v>-3.5527136788005001E-15</v>
      </c>
      <c r="C882" s="39">
        <v>10.7</v>
      </c>
      <c r="D882" s="39">
        <v>20</v>
      </c>
      <c r="E882" s="39" t="e">
        <v>#N/A</v>
      </c>
    </row>
    <row r="883" spans="1:5">
      <c r="A883" s="38">
        <v>1641</v>
      </c>
      <c r="B883" s="39">
        <v>2.5000000000000102</v>
      </c>
      <c r="C883" s="39">
        <v>10.7</v>
      </c>
      <c r="D883" s="39">
        <v>20</v>
      </c>
      <c r="E883" s="39" t="e">
        <v>#N/A</v>
      </c>
    </row>
    <row r="884" spans="1:5">
      <c r="A884" s="38">
        <v>1642</v>
      </c>
      <c r="B884" s="39">
        <v>2.5000000000000102</v>
      </c>
      <c r="C884" s="39">
        <v>50.4</v>
      </c>
      <c r="D884" s="39">
        <v>20</v>
      </c>
      <c r="E884" s="39" t="e">
        <v>#N/A</v>
      </c>
    </row>
    <row r="885" spans="1:5">
      <c r="A885" s="38">
        <v>1643</v>
      </c>
      <c r="B885" s="39">
        <v>2.5</v>
      </c>
      <c r="C885" s="39">
        <v>47.8</v>
      </c>
      <c r="D885" s="39">
        <v>20</v>
      </c>
      <c r="E885" s="39" t="e">
        <v>#N/A</v>
      </c>
    </row>
    <row r="886" spans="1:5">
      <c r="A886" s="38">
        <v>1644</v>
      </c>
      <c r="B886" s="39">
        <v>-3.5527136788005001E-15</v>
      </c>
      <c r="C886" s="39">
        <v>47.8</v>
      </c>
      <c r="D886" s="39">
        <v>20</v>
      </c>
      <c r="E886" s="39" t="e">
        <v>#N/A</v>
      </c>
    </row>
    <row r="887" spans="1:5">
      <c r="A887" s="38">
        <v>1645</v>
      </c>
      <c r="B887" s="39">
        <v>2.5</v>
      </c>
      <c r="C887" s="39">
        <v>37.4</v>
      </c>
      <c r="D887" s="39">
        <v>20</v>
      </c>
      <c r="E887" s="39" t="e">
        <v>#N/A</v>
      </c>
    </row>
    <row r="888" spans="1:5">
      <c r="A888" s="38">
        <v>1646</v>
      </c>
      <c r="B888" s="39">
        <v>2.5000000000000102</v>
      </c>
      <c r="C888" s="39">
        <v>35.5</v>
      </c>
      <c r="D888" s="39">
        <v>20</v>
      </c>
      <c r="E888" s="39" t="e">
        <v>#N/A</v>
      </c>
    </row>
    <row r="889" spans="1:5">
      <c r="A889" s="38">
        <v>1647</v>
      </c>
      <c r="B889" s="39">
        <v>-7.1054273576010003E-15</v>
      </c>
      <c r="C889" s="39">
        <v>35.5</v>
      </c>
      <c r="D889" s="39">
        <v>20</v>
      </c>
      <c r="E889" s="39" t="e">
        <v>#N/A</v>
      </c>
    </row>
    <row r="890" spans="1:5">
      <c r="A890" s="38">
        <v>1648</v>
      </c>
      <c r="B890" s="39">
        <v>2.5000000000000102</v>
      </c>
      <c r="C890" s="39">
        <v>39.700000000000003</v>
      </c>
      <c r="D890" s="39">
        <v>20</v>
      </c>
      <c r="E890" s="39" t="e">
        <v>#N/A</v>
      </c>
    </row>
    <row r="891" spans="1:5">
      <c r="A891" s="38">
        <v>1649</v>
      </c>
      <c r="B891" s="39">
        <v>-7.1054273576010003E-15</v>
      </c>
      <c r="C891" s="39">
        <v>39.700000000000003</v>
      </c>
      <c r="D891" s="39">
        <v>20</v>
      </c>
      <c r="E891" s="39" t="e">
        <v>#N/A</v>
      </c>
    </row>
    <row r="892" spans="1:5">
      <c r="A892" s="38">
        <v>1650</v>
      </c>
      <c r="B892" s="39">
        <v>40.4</v>
      </c>
      <c r="C892" s="39">
        <v>50.4</v>
      </c>
      <c r="D892" s="39">
        <v>20</v>
      </c>
      <c r="E892" s="39" t="e">
        <v>#N/A</v>
      </c>
    </row>
    <row r="893" spans="1:5">
      <c r="A893" s="38">
        <v>1651</v>
      </c>
      <c r="B893" s="39">
        <v>40.4</v>
      </c>
      <c r="C893" s="39">
        <v>47.8</v>
      </c>
      <c r="D893" s="39">
        <v>20</v>
      </c>
      <c r="E893" s="39" t="e">
        <v>#N/A</v>
      </c>
    </row>
    <row r="894" spans="1:5">
      <c r="A894" s="38">
        <v>1652</v>
      </c>
      <c r="B894" s="39">
        <v>38.450000000000003</v>
      </c>
      <c r="C894" s="39">
        <v>47.8</v>
      </c>
      <c r="D894" s="39">
        <v>20</v>
      </c>
      <c r="E894" s="39" t="e">
        <v>#N/A</v>
      </c>
    </row>
    <row r="895" spans="1:5">
      <c r="A895" s="38">
        <v>1655</v>
      </c>
      <c r="B895" s="39">
        <v>29.65</v>
      </c>
      <c r="C895" s="39">
        <v>47.8</v>
      </c>
      <c r="D895" s="39">
        <v>20</v>
      </c>
      <c r="E895" s="39" t="e">
        <v>#N/A</v>
      </c>
    </row>
    <row r="896" spans="1:5">
      <c r="A896" s="38">
        <v>1656</v>
      </c>
      <c r="B896" s="39">
        <v>28.25</v>
      </c>
      <c r="C896" s="39">
        <v>47.8</v>
      </c>
      <c r="D896" s="39">
        <v>20</v>
      </c>
      <c r="E896" s="39" t="e">
        <v>#N/A</v>
      </c>
    </row>
    <row r="897" spans="1:5">
      <c r="A897" s="38">
        <v>1657</v>
      </c>
      <c r="B897" s="39">
        <v>28.25</v>
      </c>
      <c r="C897" s="39">
        <v>50.4</v>
      </c>
      <c r="D897" s="39">
        <v>20</v>
      </c>
      <c r="E897" s="39" t="e">
        <v>#N/A</v>
      </c>
    </row>
    <row r="898" spans="1:5">
      <c r="A898" s="38">
        <v>1658</v>
      </c>
      <c r="B898" s="39">
        <v>31.25</v>
      </c>
      <c r="C898" s="39">
        <v>50.4</v>
      </c>
      <c r="D898" s="39">
        <v>20</v>
      </c>
      <c r="E898" s="39" t="e">
        <v>#N/A</v>
      </c>
    </row>
    <row r="899" spans="1:5">
      <c r="A899" s="38">
        <v>1659</v>
      </c>
      <c r="B899" s="39">
        <v>31.25</v>
      </c>
      <c r="C899" s="39">
        <v>47.8</v>
      </c>
      <c r="D899" s="39">
        <v>20</v>
      </c>
      <c r="E899" s="39" t="e">
        <v>#N/A</v>
      </c>
    </row>
    <row r="900" spans="1:5">
      <c r="A900" s="38">
        <v>1660</v>
      </c>
      <c r="B900" s="39">
        <v>12.35</v>
      </c>
      <c r="C900" s="39">
        <v>47.8</v>
      </c>
      <c r="D900" s="39">
        <v>20</v>
      </c>
      <c r="E900" s="39" t="e">
        <v>#N/A</v>
      </c>
    </row>
    <row r="901" spans="1:5">
      <c r="A901" s="38">
        <v>1661</v>
      </c>
      <c r="B901" s="39">
        <v>10.4</v>
      </c>
      <c r="C901" s="39">
        <v>47.8</v>
      </c>
      <c r="D901" s="39">
        <v>20</v>
      </c>
      <c r="E901" s="39" t="e">
        <v>#N/A</v>
      </c>
    </row>
    <row r="902" spans="1:5">
      <c r="A902" s="38">
        <v>1662</v>
      </c>
      <c r="B902" s="39">
        <v>10.4</v>
      </c>
      <c r="C902" s="39">
        <v>50.4</v>
      </c>
      <c r="D902" s="39">
        <v>20</v>
      </c>
      <c r="E902" s="39" t="e">
        <v>#N/A</v>
      </c>
    </row>
    <row r="903" spans="1:5">
      <c r="A903" s="38">
        <v>1665</v>
      </c>
      <c r="B903" s="39">
        <v>22.55</v>
      </c>
      <c r="C903" s="39">
        <v>50.4</v>
      </c>
      <c r="D903" s="39">
        <v>20</v>
      </c>
      <c r="E903" s="39" t="e">
        <v>#N/A</v>
      </c>
    </row>
    <row r="904" spans="1:5">
      <c r="A904" s="38">
        <v>1666</v>
      </c>
      <c r="B904" s="39">
        <v>22.55</v>
      </c>
      <c r="C904" s="39">
        <v>47.8</v>
      </c>
      <c r="D904" s="39">
        <v>20</v>
      </c>
      <c r="E904" s="39" t="e">
        <v>#N/A</v>
      </c>
    </row>
    <row r="905" spans="1:5">
      <c r="A905" s="38">
        <v>1667</v>
      </c>
      <c r="B905" s="39">
        <v>21.15</v>
      </c>
      <c r="C905" s="39">
        <v>47.8</v>
      </c>
      <c r="D905" s="39">
        <v>20</v>
      </c>
      <c r="E905" s="39" t="e">
        <v>#N/A</v>
      </c>
    </row>
    <row r="906" spans="1:5">
      <c r="A906" s="38">
        <v>1668</v>
      </c>
      <c r="B906" s="39">
        <v>19.55</v>
      </c>
      <c r="C906" s="39">
        <v>47.8</v>
      </c>
      <c r="D906" s="39">
        <v>20</v>
      </c>
      <c r="E906" s="39" t="e">
        <v>#N/A</v>
      </c>
    </row>
    <row r="907" spans="1:5">
      <c r="A907" s="38">
        <v>1669</v>
      </c>
      <c r="B907" s="39">
        <v>19.55</v>
      </c>
      <c r="C907" s="39">
        <v>50.4</v>
      </c>
      <c r="D907" s="39">
        <v>20</v>
      </c>
      <c r="E907" s="39" t="e">
        <v>#N/A</v>
      </c>
    </row>
    <row r="908" spans="1:5">
      <c r="A908" s="38">
        <v>1672</v>
      </c>
      <c r="B908" s="39">
        <v>50.8</v>
      </c>
      <c r="C908" s="39">
        <v>19.8</v>
      </c>
      <c r="D908" s="39">
        <v>20</v>
      </c>
      <c r="E908" s="39" t="e">
        <v>#N/A</v>
      </c>
    </row>
    <row r="909" spans="1:5">
      <c r="A909" s="38">
        <v>1674</v>
      </c>
      <c r="B909" s="39">
        <v>50.8</v>
      </c>
      <c r="C909" s="39">
        <v>30.6</v>
      </c>
      <c r="D909" s="39">
        <v>20</v>
      </c>
      <c r="E909" s="39" t="e">
        <v>#N/A</v>
      </c>
    </row>
    <row r="910" spans="1:5">
      <c r="A910" s="38">
        <v>1678</v>
      </c>
      <c r="B910" s="39">
        <v>-7.1054273576010003E-15</v>
      </c>
      <c r="C910" s="39">
        <v>19.8</v>
      </c>
      <c r="D910" s="39">
        <v>20</v>
      </c>
      <c r="E910" s="39" t="e">
        <v>#N/A</v>
      </c>
    </row>
    <row r="911" spans="1:5">
      <c r="A911" s="38">
        <v>1679</v>
      </c>
      <c r="B911" s="39">
        <v>2.5000000000000102</v>
      </c>
      <c r="C911" s="39">
        <v>21.2</v>
      </c>
      <c r="D911" s="39">
        <v>20</v>
      </c>
      <c r="E911" s="39" t="e">
        <v>#N/A</v>
      </c>
    </row>
    <row r="912" spans="1:5">
      <c r="A912" s="38">
        <v>1680</v>
      </c>
      <c r="B912" s="39">
        <v>2.5000000000000102</v>
      </c>
      <c r="C912" s="39">
        <v>19.8</v>
      </c>
      <c r="D912" s="39">
        <v>20</v>
      </c>
      <c r="E912" s="39" t="e">
        <v>#N/A</v>
      </c>
    </row>
    <row r="913" spans="1:5">
      <c r="A913" s="38">
        <v>1681</v>
      </c>
      <c r="B913" s="39">
        <v>2.5000000000000102</v>
      </c>
      <c r="C913" s="39">
        <v>22.9</v>
      </c>
      <c r="D913" s="39">
        <v>20</v>
      </c>
      <c r="E913" s="39" t="e">
        <v>#N/A</v>
      </c>
    </row>
    <row r="914" spans="1:5">
      <c r="A914" s="38">
        <v>1682</v>
      </c>
      <c r="B914" s="39">
        <v>2.5000000000000102</v>
      </c>
      <c r="C914" s="39">
        <v>30.6</v>
      </c>
      <c r="D914" s="39">
        <v>20</v>
      </c>
      <c r="E914" s="39" t="e">
        <v>#N/A</v>
      </c>
    </row>
    <row r="915" spans="1:5">
      <c r="A915" s="38">
        <v>1683</v>
      </c>
      <c r="B915" s="39">
        <v>2.5000000000000102</v>
      </c>
      <c r="C915" s="39">
        <v>29.2</v>
      </c>
      <c r="D915" s="39">
        <v>20</v>
      </c>
      <c r="E915" s="39" t="e">
        <v>#N/A</v>
      </c>
    </row>
    <row r="916" spans="1:5">
      <c r="A916" s="38">
        <v>1684</v>
      </c>
      <c r="B916" s="39">
        <v>-3.5527136788005001E-15</v>
      </c>
      <c r="C916" s="39">
        <v>30.6</v>
      </c>
      <c r="D916" s="39">
        <v>20</v>
      </c>
      <c r="E916" s="39" t="e">
        <v>#N/A</v>
      </c>
    </row>
    <row r="917" spans="1:5">
      <c r="A917" s="38">
        <v>1685</v>
      </c>
      <c r="B917" s="39">
        <v>2.5000000000000102</v>
      </c>
      <c r="C917" s="39">
        <v>27.5</v>
      </c>
      <c r="D917" s="39">
        <v>20</v>
      </c>
      <c r="E917" s="39" t="e">
        <v>#N/A</v>
      </c>
    </row>
    <row r="918" spans="1:5">
      <c r="A918" s="38">
        <v>1690</v>
      </c>
      <c r="B918" s="39">
        <v>38.450000000000003</v>
      </c>
      <c r="C918" s="39">
        <v>16</v>
      </c>
      <c r="D918" s="39">
        <v>20</v>
      </c>
      <c r="E918" s="39" t="e">
        <v>#N/A</v>
      </c>
    </row>
    <row r="919" spans="1:5">
      <c r="A919" s="38">
        <v>1699</v>
      </c>
      <c r="B919" s="39">
        <v>40.4</v>
      </c>
      <c r="C919" s="39">
        <v>37.4</v>
      </c>
      <c r="D919" s="39">
        <v>20</v>
      </c>
      <c r="E919" s="39" t="e">
        <v>#N/A</v>
      </c>
    </row>
    <row r="920" spans="1:5">
      <c r="A920" s="38">
        <v>1704</v>
      </c>
      <c r="B920" s="39">
        <v>10.4</v>
      </c>
      <c r="C920" s="39">
        <v>16</v>
      </c>
      <c r="D920" s="39">
        <v>20</v>
      </c>
      <c r="E920" s="39" t="e">
        <v>#N/A</v>
      </c>
    </row>
    <row r="921" spans="1:5">
      <c r="A921" s="38">
        <v>1705</v>
      </c>
      <c r="B921" s="39">
        <v>10.4</v>
      </c>
      <c r="C921" s="39">
        <v>21.2</v>
      </c>
      <c r="D921" s="39">
        <v>20</v>
      </c>
      <c r="E921" s="39" t="e">
        <v>#N/A</v>
      </c>
    </row>
    <row r="922" spans="1:5">
      <c r="A922" s="38">
        <v>1706</v>
      </c>
      <c r="B922" s="39">
        <v>10.4</v>
      </c>
      <c r="C922" s="39">
        <v>29.2</v>
      </c>
      <c r="D922" s="39">
        <v>20</v>
      </c>
      <c r="E922" s="39" t="e">
        <v>#N/A</v>
      </c>
    </row>
    <row r="923" spans="1:5">
      <c r="A923" s="38">
        <v>1707</v>
      </c>
      <c r="B923" s="39">
        <v>10.4</v>
      </c>
      <c r="C923" s="39">
        <v>30.6</v>
      </c>
      <c r="D923" s="39">
        <v>20</v>
      </c>
      <c r="E923" s="39" t="e">
        <v>#N/A</v>
      </c>
    </row>
    <row r="924" spans="1:5">
      <c r="A924" s="38">
        <v>1708</v>
      </c>
      <c r="B924" s="39">
        <v>12.35</v>
      </c>
      <c r="C924" s="39">
        <v>30.6</v>
      </c>
      <c r="D924" s="39">
        <v>20</v>
      </c>
      <c r="E924" s="39" t="e">
        <v>#N/A</v>
      </c>
    </row>
    <row r="925" spans="1:5">
      <c r="A925" s="38">
        <v>1709</v>
      </c>
      <c r="B925" s="39">
        <v>12.35</v>
      </c>
      <c r="C925" s="39">
        <v>19.8</v>
      </c>
      <c r="D925" s="39">
        <v>20</v>
      </c>
      <c r="E925" s="39" t="e">
        <v>#N/A</v>
      </c>
    </row>
    <row r="926" spans="1:5">
      <c r="A926" s="38">
        <v>1710</v>
      </c>
      <c r="B926" s="39">
        <v>10.4</v>
      </c>
      <c r="C926" s="39">
        <v>19.8</v>
      </c>
      <c r="D926" s="39">
        <v>20</v>
      </c>
      <c r="E926" s="39" t="e">
        <v>#N/A</v>
      </c>
    </row>
    <row r="927" spans="1:5">
      <c r="A927" s="38">
        <v>1711</v>
      </c>
      <c r="B927" s="39">
        <v>40.4</v>
      </c>
      <c r="C927" s="39">
        <v>21.2</v>
      </c>
      <c r="D927" s="39">
        <v>20</v>
      </c>
      <c r="E927" s="39" t="e">
        <v>#N/A</v>
      </c>
    </row>
    <row r="928" spans="1:5">
      <c r="A928" s="38">
        <v>1712</v>
      </c>
      <c r="B928" s="39">
        <v>40.4</v>
      </c>
      <c r="C928" s="39">
        <v>29.2</v>
      </c>
      <c r="D928" s="39">
        <v>20</v>
      </c>
      <c r="E928" s="39" t="e">
        <v>#N/A</v>
      </c>
    </row>
    <row r="929" spans="1:5">
      <c r="A929" s="38">
        <v>1713</v>
      </c>
      <c r="B929" s="39">
        <v>40.4</v>
      </c>
      <c r="C929" s="39">
        <v>19.8</v>
      </c>
      <c r="D929" s="39">
        <v>20</v>
      </c>
      <c r="E929" s="39" t="e">
        <v>#N/A</v>
      </c>
    </row>
    <row r="930" spans="1:5">
      <c r="A930" s="38">
        <v>1714</v>
      </c>
      <c r="B930" s="39">
        <v>38.450000000000003</v>
      </c>
      <c r="C930" s="39">
        <v>19.8</v>
      </c>
      <c r="D930" s="39">
        <v>20</v>
      </c>
      <c r="E930" s="39" t="e">
        <v>#N/A</v>
      </c>
    </row>
    <row r="931" spans="1:5">
      <c r="A931" s="38">
        <v>1715</v>
      </c>
      <c r="B931" s="39">
        <v>38.450000000000003</v>
      </c>
      <c r="C931" s="39">
        <v>30.6</v>
      </c>
      <c r="D931" s="39">
        <v>20</v>
      </c>
      <c r="E931" s="39" t="e">
        <v>#N/A</v>
      </c>
    </row>
    <row r="932" spans="1:5">
      <c r="A932" s="38">
        <v>1716</v>
      </c>
      <c r="B932" s="39">
        <v>40.4</v>
      </c>
      <c r="C932" s="39">
        <v>30.6</v>
      </c>
      <c r="D932" s="39">
        <v>20</v>
      </c>
      <c r="E932" s="39" t="e">
        <v>#N/A</v>
      </c>
    </row>
    <row r="933" spans="1:5">
      <c r="A933" s="38">
        <v>1717</v>
      </c>
      <c r="B933" s="39">
        <v>40.4</v>
      </c>
      <c r="C933" s="39">
        <v>16</v>
      </c>
      <c r="D933" s="39">
        <v>20</v>
      </c>
      <c r="E933" s="39" t="e">
        <v>#N/A</v>
      </c>
    </row>
    <row r="934" spans="1:5">
      <c r="A934" s="38">
        <v>1719</v>
      </c>
      <c r="B934" s="39">
        <v>40.4</v>
      </c>
      <c r="C934" s="39">
        <v>34.4</v>
      </c>
      <c r="D934" s="39">
        <v>20</v>
      </c>
      <c r="E934" s="39" t="e">
        <v>#N/A</v>
      </c>
    </row>
    <row r="935" spans="1:5">
      <c r="A935" s="38">
        <v>1720</v>
      </c>
      <c r="B935" s="39">
        <v>41.7</v>
      </c>
      <c r="C935" s="39">
        <v>1.06581410364015E-14</v>
      </c>
      <c r="D935" s="39">
        <v>20</v>
      </c>
      <c r="E935" s="39" t="e">
        <v>#N/A</v>
      </c>
    </row>
    <row r="936" spans="1:5">
      <c r="A936" s="38">
        <v>1721</v>
      </c>
      <c r="B936" s="39">
        <v>9.1</v>
      </c>
      <c r="C936" s="39">
        <v>1.06581410364015E-14</v>
      </c>
      <c r="D936" s="39">
        <v>20</v>
      </c>
      <c r="E936" s="39" t="e">
        <v>#N/A</v>
      </c>
    </row>
    <row r="937" spans="1:5">
      <c r="A937" s="38">
        <v>1722</v>
      </c>
      <c r="B937" s="39">
        <v>9.0999999999999908</v>
      </c>
      <c r="C937" s="39">
        <v>50.4</v>
      </c>
      <c r="D937" s="39">
        <v>20</v>
      </c>
      <c r="E937" s="39" t="e">
        <v>#N/A</v>
      </c>
    </row>
    <row r="938" spans="1:5">
      <c r="A938" s="38">
        <v>1724</v>
      </c>
      <c r="B938" s="39">
        <v>10.4</v>
      </c>
      <c r="C938" s="39">
        <v>34.4</v>
      </c>
      <c r="D938" s="39">
        <v>20</v>
      </c>
      <c r="E938" s="39" t="e">
        <v>#N/A</v>
      </c>
    </row>
    <row r="939" spans="1:5">
      <c r="A939" s="38">
        <v>1725</v>
      </c>
      <c r="B939" s="39">
        <v>10.4</v>
      </c>
      <c r="C939" s="39">
        <v>37.4</v>
      </c>
      <c r="D939" s="39">
        <v>20</v>
      </c>
      <c r="E939" s="39" t="e">
        <v>#N/A</v>
      </c>
    </row>
    <row r="940" spans="1:5">
      <c r="A940" s="38">
        <v>1728</v>
      </c>
      <c r="B940" s="39">
        <v>21.15</v>
      </c>
      <c r="C940" s="39">
        <v>16</v>
      </c>
      <c r="D940" s="39">
        <v>20</v>
      </c>
      <c r="E940" s="39" t="e">
        <v>#N/A</v>
      </c>
    </row>
    <row r="941" spans="1:5">
      <c r="A941" s="38">
        <v>1734</v>
      </c>
      <c r="B941" s="39">
        <v>31.25</v>
      </c>
      <c r="C941" s="39">
        <v>37.4</v>
      </c>
      <c r="D941" s="39">
        <v>20</v>
      </c>
      <c r="E941" s="39" t="e">
        <v>#N/A</v>
      </c>
    </row>
    <row r="942" spans="1:5">
      <c r="A942" s="38">
        <v>1736</v>
      </c>
      <c r="B942" s="39">
        <v>31.25</v>
      </c>
      <c r="C942" s="39">
        <v>34.4</v>
      </c>
      <c r="D942" s="39">
        <v>20</v>
      </c>
      <c r="E942" s="39" t="e">
        <v>#N/A</v>
      </c>
    </row>
    <row r="943" spans="1:5">
      <c r="A943" s="38">
        <v>1737</v>
      </c>
      <c r="B943" s="39">
        <v>29.65</v>
      </c>
      <c r="C943" s="39">
        <v>34.4</v>
      </c>
      <c r="D943" s="39">
        <v>20</v>
      </c>
      <c r="E943" s="39" t="e">
        <v>#N/A</v>
      </c>
    </row>
    <row r="944" spans="1:5">
      <c r="A944" s="38">
        <v>1739</v>
      </c>
      <c r="B944" s="39">
        <v>19.55</v>
      </c>
      <c r="C944" s="39">
        <v>37.4</v>
      </c>
      <c r="D944" s="39">
        <v>20</v>
      </c>
      <c r="E944" s="39" t="e">
        <v>#N/A</v>
      </c>
    </row>
    <row r="945" spans="1:5">
      <c r="A945" s="38">
        <v>1741</v>
      </c>
      <c r="B945" s="39">
        <v>19.55</v>
      </c>
      <c r="C945" s="39">
        <v>34.4</v>
      </c>
      <c r="D945" s="39">
        <v>20</v>
      </c>
      <c r="E945" s="39" t="e">
        <v>#N/A</v>
      </c>
    </row>
    <row r="946" spans="1:5">
      <c r="A946" s="38">
        <v>1742</v>
      </c>
      <c r="B946" s="39">
        <v>28.25</v>
      </c>
      <c r="C946" s="39">
        <v>37.4</v>
      </c>
      <c r="D946" s="39">
        <v>20</v>
      </c>
      <c r="E946" s="39" t="e">
        <v>#N/A</v>
      </c>
    </row>
    <row r="947" spans="1:5">
      <c r="A947" s="38">
        <v>1744</v>
      </c>
      <c r="B947" s="39">
        <v>28.25</v>
      </c>
      <c r="C947" s="39">
        <v>34.4</v>
      </c>
      <c r="D947" s="39">
        <v>20</v>
      </c>
      <c r="E947" s="39" t="e">
        <v>#N/A</v>
      </c>
    </row>
    <row r="948" spans="1:5">
      <c r="A948" s="38">
        <v>1746</v>
      </c>
      <c r="B948" s="39">
        <v>22.55</v>
      </c>
      <c r="C948" s="39">
        <v>37.4</v>
      </c>
      <c r="D948" s="39">
        <v>20</v>
      </c>
      <c r="E948" s="39" t="e">
        <v>#N/A</v>
      </c>
    </row>
    <row r="949" spans="1:5">
      <c r="A949" s="38">
        <v>1747</v>
      </c>
      <c r="B949" s="39">
        <v>22.55</v>
      </c>
      <c r="C949" s="39">
        <v>34.4</v>
      </c>
      <c r="D949" s="39">
        <v>20</v>
      </c>
      <c r="E949" s="39" t="e">
        <v>#N/A</v>
      </c>
    </row>
    <row r="950" spans="1:5">
      <c r="A950" s="38">
        <v>1748</v>
      </c>
      <c r="B950" s="39">
        <v>-7.1054273576010003E-15</v>
      </c>
      <c r="C950" s="39">
        <v>16</v>
      </c>
      <c r="D950" s="39">
        <v>20</v>
      </c>
      <c r="E950" s="39" t="e">
        <v>#N/A</v>
      </c>
    </row>
    <row r="951" spans="1:5">
      <c r="A951" s="38">
        <v>1760</v>
      </c>
      <c r="B951" s="39">
        <v>-3.5527136788005001E-15</v>
      </c>
      <c r="C951" s="39">
        <v>34.4</v>
      </c>
      <c r="D951" s="39">
        <v>20</v>
      </c>
      <c r="E951" s="39" t="e">
        <v>#N/A</v>
      </c>
    </row>
    <row r="952" spans="1:5">
      <c r="A952" s="38">
        <v>1761</v>
      </c>
      <c r="B952" s="39">
        <v>50.8</v>
      </c>
      <c r="C952" s="39">
        <v>34.4</v>
      </c>
      <c r="D952" s="39">
        <v>20</v>
      </c>
      <c r="E952" s="39" t="e">
        <v>#N/A</v>
      </c>
    </row>
    <row r="953" spans="1:5">
      <c r="A953" s="38">
        <v>1785</v>
      </c>
      <c r="B953" s="39">
        <v>50.8</v>
      </c>
      <c r="C953" s="39">
        <v>22.9</v>
      </c>
      <c r="D953" s="39">
        <v>22.6</v>
      </c>
      <c r="E953" s="39" t="e">
        <v>#N/A</v>
      </c>
    </row>
    <row r="954" spans="1:5">
      <c r="A954" s="38">
        <v>1786</v>
      </c>
      <c r="B954" s="39">
        <v>50.8</v>
      </c>
      <c r="C954" s="39">
        <v>27.5</v>
      </c>
      <c r="D954" s="39">
        <v>22.6</v>
      </c>
      <c r="E954" s="39" t="e">
        <v>#N/A</v>
      </c>
    </row>
    <row r="955" spans="1:5">
      <c r="A955" s="38">
        <v>1787</v>
      </c>
      <c r="B955" s="39">
        <v>43.8</v>
      </c>
      <c r="C955" s="39">
        <v>22.9</v>
      </c>
      <c r="D955" s="39">
        <v>22.6</v>
      </c>
      <c r="E955" s="39" t="e">
        <v>#N/A</v>
      </c>
    </row>
    <row r="956" spans="1:5">
      <c r="A956" s="38">
        <v>1788</v>
      </c>
      <c r="B956" s="39">
        <v>43.8</v>
      </c>
      <c r="C956" s="39">
        <v>27.5</v>
      </c>
      <c r="D956" s="39">
        <v>22.6</v>
      </c>
      <c r="E956" s="39" t="e">
        <v>#N/A</v>
      </c>
    </row>
    <row r="957" spans="1:5">
      <c r="A957" s="38">
        <v>1789</v>
      </c>
      <c r="B957" s="39">
        <v>-3.5527136788005001E-15</v>
      </c>
      <c r="C957" s="39">
        <v>22.9</v>
      </c>
      <c r="D957" s="39">
        <v>22.6</v>
      </c>
      <c r="E957" s="39" t="e">
        <v>#N/A</v>
      </c>
    </row>
    <row r="958" spans="1:5">
      <c r="A958" s="38">
        <v>1790</v>
      </c>
      <c r="B958" s="39">
        <v>-7.1054273576010003E-15</v>
      </c>
      <c r="C958" s="39">
        <v>27.5</v>
      </c>
      <c r="D958" s="39">
        <v>22.6</v>
      </c>
      <c r="E958" s="39" t="e">
        <v>#N/A</v>
      </c>
    </row>
    <row r="959" spans="1:5">
      <c r="A959" s="38">
        <v>1791</v>
      </c>
      <c r="B959" s="39">
        <v>7</v>
      </c>
      <c r="C959" s="39">
        <v>22.9</v>
      </c>
      <c r="D959" s="39">
        <v>22.6</v>
      </c>
      <c r="E959" s="39" t="e">
        <v>#N/A</v>
      </c>
    </row>
    <row r="960" spans="1:5">
      <c r="A960" s="38">
        <v>1792</v>
      </c>
      <c r="B960" s="39">
        <v>7</v>
      </c>
      <c r="C960" s="39">
        <v>27.5</v>
      </c>
      <c r="D960" s="39">
        <v>22.6</v>
      </c>
      <c r="E960" s="39" t="e">
        <v>#N/A</v>
      </c>
    </row>
    <row r="961" spans="1:5">
      <c r="A961" s="38">
        <v>1795</v>
      </c>
      <c r="B961" s="39">
        <v>41.2</v>
      </c>
      <c r="C961" s="39">
        <v>22.9</v>
      </c>
      <c r="D961" s="39">
        <v>22.6</v>
      </c>
      <c r="E961" s="39" t="e">
        <v>#N/A</v>
      </c>
    </row>
    <row r="962" spans="1:5">
      <c r="A962" s="38">
        <v>1796</v>
      </c>
      <c r="B962" s="39">
        <v>41.2</v>
      </c>
      <c r="C962" s="39">
        <v>27.5</v>
      </c>
      <c r="D962" s="39">
        <v>22.6</v>
      </c>
      <c r="E962" s="39" t="e">
        <v>#N/A</v>
      </c>
    </row>
    <row r="963" spans="1:5">
      <c r="A963" s="38">
        <v>1797</v>
      </c>
      <c r="B963" s="39">
        <v>9.5000000000000107</v>
      </c>
      <c r="C963" s="39">
        <v>22.9</v>
      </c>
      <c r="D963" s="39">
        <v>22.6</v>
      </c>
      <c r="E963" s="39" t="e">
        <v>#N/A</v>
      </c>
    </row>
    <row r="964" spans="1:5">
      <c r="A964" s="38">
        <v>1798</v>
      </c>
      <c r="B964" s="39">
        <v>9.5000000000000107</v>
      </c>
      <c r="C964" s="39">
        <v>27.5</v>
      </c>
      <c r="D964" s="39">
        <v>22.6</v>
      </c>
      <c r="E964" s="39" t="e">
        <v>#N/A</v>
      </c>
    </row>
    <row r="965" spans="1:5">
      <c r="A965" s="38">
        <v>1799</v>
      </c>
      <c r="B965" s="39">
        <v>51.4</v>
      </c>
      <c r="C965" s="39">
        <v>28.1</v>
      </c>
      <c r="D965" s="39">
        <v>22.6</v>
      </c>
      <c r="E965" s="39" t="e">
        <v>#N/A</v>
      </c>
    </row>
    <row r="966" spans="1:5">
      <c r="A966" s="38">
        <v>1800</v>
      </c>
      <c r="B966" s="39">
        <v>40.4</v>
      </c>
      <c r="C966" s="39">
        <v>22.3</v>
      </c>
      <c r="D966" s="39">
        <v>22.6</v>
      </c>
      <c r="E966" s="39" t="e">
        <v>#N/A</v>
      </c>
    </row>
    <row r="967" spans="1:5">
      <c r="A967" s="38">
        <v>1801</v>
      </c>
      <c r="B967" s="39">
        <v>40.4</v>
      </c>
      <c r="C967" s="39">
        <v>28.1</v>
      </c>
      <c r="D967" s="39">
        <v>22.6</v>
      </c>
      <c r="E967" s="39" t="e">
        <v>#N/A</v>
      </c>
    </row>
    <row r="968" spans="1:5">
      <c r="A968" s="38">
        <v>1802</v>
      </c>
      <c r="B968" s="39">
        <v>51.4</v>
      </c>
      <c r="C968" s="39">
        <v>22.3</v>
      </c>
      <c r="D968" s="39">
        <v>22.6</v>
      </c>
      <c r="E968" s="39" t="e">
        <v>#N/A</v>
      </c>
    </row>
    <row r="969" spans="1:5">
      <c r="A969" s="38">
        <v>1803</v>
      </c>
      <c r="B969" s="39">
        <v>-0.60000000000000897</v>
      </c>
      <c r="C969" s="39">
        <v>28.1</v>
      </c>
      <c r="D969" s="39">
        <v>22.6</v>
      </c>
      <c r="E969" s="39" t="e">
        <v>#N/A</v>
      </c>
    </row>
    <row r="970" spans="1:5">
      <c r="A970" s="38">
        <v>1804</v>
      </c>
      <c r="B970" s="39">
        <v>-0.60000000000001597</v>
      </c>
      <c r="C970" s="39">
        <v>22.3</v>
      </c>
      <c r="D970" s="39">
        <v>22.6</v>
      </c>
      <c r="E970" s="39" t="e">
        <v>#N/A</v>
      </c>
    </row>
    <row r="971" spans="1:5">
      <c r="A971" s="38">
        <v>1805</v>
      </c>
      <c r="B971" s="39">
        <v>10.4</v>
      </c>
      <c r="C971" s="39">
        <v>22.3</v>
      </c>
      <c r="D971" s="39">
        <v>22.6</v>
      </c>
      <c r="E971" s="39" t="e">
        <v>#N/A</v>
      </c>
    </row>
    <row r="972" spans="1:5">
      <c r="A972" s="38">
        <v>1806</v>
      </c>
      <c r="B972" s="39">
        <v>10.4</v>
      </c>
      <c r="C972" s="39">
        <v>28.1</v>
      </c>
      <c r="D972" s="39">
        <v>22.6</v>
      </c>
      <c r="E972" s="39" t="e">
        <v>#N/A</v>
      </c>
    </row>
    <row r="973" spans="1:5">
      <c r="A973" s="38">
        <v>1815</v>
      </c>
      <c r="B973" s="39">
        <v>9.1</v>
      </c>
      <c r="C973" s="39">
        <v>29.2</v>
      </c>
      <c r="D973" s="39">
        <v>11.2</v>
      </c>
      <c r="E973" s="39" t="e">
        <v>#N/A</v>
      </c>
    </row>
    <row r="974" spans="1:5">
      <c r="A974" s="38">
        <v>1838</v>
      </c>
      <c r="B974" s="39">
        <v>9.1</v>
      </c>
      <c r="C974" s="39">
        <v>-1.19999999999999</v>
      </c>
      <c r="D974" s="39">
        <v>15</v>
      </c>
      <c r="E974" s="39" t="e">
        <v>#N/A</v>
      </c>
    </row>
    <row r="975" spans="1:5">
      <c r="A975" s="38">
        <v>1839</v>
      </c>
      <c r="B975" s="39">
        <v>41.7</v>
      </c>
      <c r="C975" s="39">
        <v>-1.19999999999999</v>
      </c>
      <c r="D975" s="39">
        <v>15</v>
      </c>
      <c r="E975" s="39" t="e">
        <v>#N/A</v>
      </c>
    </row>
    <row r="976" spans="1:5">
      <c r="A976" s="38">
        <v>1840</v>
      </c>
      <c r="B976" s="39">
        <v>-1.2</v>
      </c>
      <c r="C976" s="39">
        <v>1.7763568394002501E-14</v>
      </c>
      <c r="D976" s="39">
        <v>15</v>
      </c>
      <c r="E976" s="39" t="e">
        <v>#N/A</v>
      </c>
    </row>
    <row r="977" spans="1:5">
      <c r="A977" s="38">
        <v>1841</v>
      </c>
      <c r="B977" s="39">
        <v>-1.2</v>
      </c>
      <c r="C977" s="39">
        <v>22.9</v>
      </c>
      <c r="D977" s="39">
        <v>15</v>
      </c>
      <c r="E977" s="39" t="e">
        <v>#N/A</v>
      </c>
    </row>
    <row r="978" spans="1:5">
      <c r="A978" s="38">
        <v>1842</v>
      </c>
      <c r="B978" s="39">
        <v>-1.2</v>
      </c>
      <c r="C978" s="39">
        <v>27.5</v>
      </c>
      <c r="D978" s="39">
        <v>15</v>
      </c>
      <c r="E978" s="39" t="e">
        <v>#N/A</v>
      </c>
    </row>
    <row r="979" spans="1:5">
      <c r="A979" s="38">
        <v>1843</v>
      </c>
      <c r="B979" s="39">
        <v>-1.2</v>
      </c>
      <c r="C979" s="39">
        <v>50.4</v>
      </c>
      <c r="D979" s="39">
        <v>15</v>
      </c>
      <c r="E979" s="39" t="e">
        <v>#N/A</v>
      </c>
    </row>
    <row r="980" spans="1:5">
      <c r="A980" s="38">
        <v>1844</v>
      </c>
      <c r="B980" s="39">
        <v>52</v>
      </c>
      <c r="C980" s="39">
        <v>1.7763568394002501E-14</v>
      </c>
      <c r="D980" s="39">
        <v>15</v>
      </c>
      <c r="E980" s="39" t="e">
        <v>#N/A</v>
      </c>
    </row>
    <row r="981" spans="1:5">
      <c r="A981" s="38">
        <v>1845</v>
      </c>
      <c r="B981" s="39">
        <v>52</v>
      </c>
      <c r="C981" s="39">
        <v>22.9</v>
      </c>
      <c r="D981" s="39">
        <v>15</v>
      </c>
      <c r="E981" s="39" t="e">
        <v>#N/A</v>
      </c>
    </row>
    <row r="982" spans="1:5">
      <c r="A982" s="38">
        <v>1846</v>
      </c>
      <c r="B982" s="39">
        <v>52</v>
      </c>
      <c r="C982" s="39">
        <v>27.5</v>
      </c>
      <c r="D982" s="39">
        <v>15</v>
      </c>
      <c r="E982" s="39" t="e">
        <v>#N/A</v>
      </c>
    </row>
    <row r="983" spans="1:5">
      <c r="A983" s="38">
        <v>1847</v>
      </c>
      <c r="B983" s="39">
        <v>52</v>
      </c>
      <c r="C983" s="39">
        <v>50.4</v>
      </c>
      <c r="D983" s="39">
        <v>15</v>
      </c>
      <c r="E983" s="39" t="e">
        <v>#N/A</v>
      </c>
    </row>
    <row r="984" spans="1:5">
      <c r="A984" s="38">
        <v>1848</v>
      </c>
      <c r="B984" s="39">
        <v>9.1</v>
      </c>
      <c r="C984" s="39">
        <v>51.6</v>
      </c>
      <c r="D984" s="39">
        <v>15</v>
      </c>
      <c r="E984" s="39" t="e">
        <v>#N/A</v>
      </c>
    </row>
    <row r="985" spans="1:5">
      <c r="A985" s="38">
        <v>1849</v>
      </c>
      <c r="B985" s="39">
        <v>41.7</v>
      </c>
      <c r="C985" s="39">
        <v>51.6</v>
      </c>
      <c r="D985" s="39">
        <v>15</v>
      </c>
      <c r="E985" s="39" t="e">
        <v>#N/A</v>
      </c>
    </row>
    <row r="986" spans="1:5">
      <c r="A986" s="38">
        <v>1850</v>
      </c>
      <c r="B986" s="39">
        <v>52.6</v>
      </c>
      <c r="C986" s="39">
        <v>22.9</v>
      </c>
      <c r="D986" s="39">
        <v>15</v>
      </c>
      <c r="E986" s="39" t="e">
        <v>#N/A</v>
      </c>
    </row>
    <row r="987" spans="1:5">
      <c r="A987" s="38">
        <v>1851</v>
      </c>
      <c r="B987" s="39">
        <v>52.6</v>
      </c>
      <c r="C987" s="39">
        <v>0</v>
      </c>
      <c r="D987" s="39">
        <v>15</v>
      </c>
      <c r="E987" s="39" t="e">
        <v>#N/A</v>
      </c>
    </row>
    <row r="988" spans="1:5">
      <c r="A988" s="38">
        <v>1852</v>
      </c>
      <c r="B988" s="39">
        <v>52.6</v>
      </c>
      <c r="C988" s="39">
        <v>50.4</v>
      </c>
      <c r="D988" s="39">
        <v>15</v>
      </c>
      <c r="E988" s="39" t="e">
        <v>#N/A</v>
      </c>
    </row>
    <row r="989" spans="1:5">
      <c r="A989" s="38">
        <v>1853</v>
      </c>
      <c r="B989" s="39">
        <v>52.6</v>
      </c>
      <c r="C989" s="39">
        <v>27.5</v>
      </c>
      <c r="D989" s="39">
        <v>15</v>
      </c>
      <c r="E989" s="39" t="e">
        <v>#N/A</v>
      </c>
    </row>
    <row r="990" spans="1:5">
      <c r="A990" s="38">
        <v>1854</v>
      </c>
      <c r="B990" s="39">
        <v>41.7</v>
      </c>
      <c r="C990" s="39">
        <v>-1.7999999999999901</v>
      </c>
      <c r="D990" s="39">
        <v>15</v>
      </c>
      <c r="E990" s="39" t="e">
        <v>#N/A</v>
      </c>
    </row>
    <row r="991" spans="1:5">
      <c r="A991" s="38">
        <v>1855</v>
      </c>
      <c r="B991" s="39">
        <v>9.0999999999999908</v>
      </c>
      <c r="C991" s="39">
        <v>-1.7999999999999901</v>
      </c>
      <c r="D991" s="39">
        <v>15</v>
      </c>
      <c r="E991" s="39" t="e">
        <v>#N/A</v>
      </c>
    </row>
    <row r="992" spans="1:5">
      <c r="A992" s="38">
        <v>1856</v>
      </c>
      <c r="B992" s="39">
        <v>-1.8</v>
      </c>
      <c r="C992" s="39">
        <v>0</v>
      </c>
      <c r="D992" s="39">
        <v>15</v>
      </c>
      <c r="E992" s="39" t="e">
        <v>#N/A</v>
      </c>
    </row>
    <row r="993" spans="1:5">
      <c r="A993" s="38">
        <v>1857</v>
      </c>
      <c r="B993" s="39">
        <v>-1.7999999999999901</v>
      </c>
      <c r="C993" s="39">
        <v>22.9</v>
      </c>
      <c r="D993" s="39">
        <v>15</v>
      </c>
      <c r="E993" s="39" t="e">
        <v>#N/A</v>
      </c>
    </row>
    <row r="994" spans="1:5">
      <c r="A994" s="38">
        <v>1858</v>
      </c>
      <c r="B994" s="39">
        <v>-1.7999999999999901</v>
      </c>
      <c r="C994" s="39">
        <v>27.5</v>
      </c>
      <c r="D994" s="39">
        <v>15</v>
      </c>
      <c r="E994" s="39" t="e">
        <v>#N/A</v>
      </c>
    </row>
    <row r="995" spans="1:5">
      <c r="A995" s="38">
        <v>1859</v>
      </c>
      <c r="B995" s="39">
        <v>-1.80000000000001</v>
      </c>
      <c r="C995" s="39">
        <v>50.4</v>
      </c>
      <c r="D995" s="39">
        <v>15</v>
      </c>
      <c r="E995" s="39" t="e">
        <v>#N/A</v>
      </c>
    </row>
    <row r="996" spans="1:5">
      <c r="A996" s="38">
        <v>1860</v>
      </c>
      <c r="B996" s="39">
        <v>9.0999999999999908</v>
      </c>
      <c r="C996" s="39">
        <v>52.2</v>
      </c>
      <c r="D996" s="39">
        <v>15</v>
      </c>
      <c r="E996" s="39" t="e">
        <v>#N/A</v>
      </c>
    </row>
    <row r="997" spans="1:5">
      <c r="A997" s="38">
        <v>1861</v>
      </c>
      <c r="B997" s="39">
        <v>41.7</v>
      </c>
      <c r="C997" s="39">
        <v>52.2</v>
      </c>
      <c r="D997" s="39">
        <v>15</v>
      </c>
      <c r="E997" s="39" t="e">
        <v>#N/A</v>
      </c>
    </row>
    <row r="998" spans="1:5">
      <c r="A998" s="38">
        <v>1862</v>
      </c>
      <c r="B998" s="39">
        <v>41.7</v>
      </c>
      <c r="C998" s="39">
        <v>1.06581410364015E-14</v>
      </c>
      <c r="D998" s="39">
        <v>15</v>
      </c>
      <c r="E998" s="39" t="e">
        <v>#N/A</v>
      </c>
    </row>
    <row r="999" spans="1:5">
      <c r="A999" s="38">
        <v>1863</v>
      </c>
      <c r="B999" s="39">
        <v>9.1</v>
      </c>
      <c r="C999" s="39">
        <v>-1.19999999999999</v>
      </c>
      <c r="D999" s="39">
        <v>11.2</v>
      </c>
      <c r="E999" s="39" t="e">
        <v>#N/A</v>
      </c>
    </row>
    <row r="1000" spans="1:5">
      <c r="A1000" s="38">
        <v>1864</v>
      </c>
      <c r="B1000" s="39">
        <v>41.7</v>
      </c>
      <c r="C1000" s="39">
        <v>-1.19999999999999</v>
      </c>
      <c r="D1000" s="39">
        <v>11.2</v>
      </c>
      <c r="E1000" s="39" t="e">
        <v>#N/A</v>
      </c>
    </row>
    <row r="1001" spans="1:5">
      <c r="A1001" s="38">
        <v>1865</v>
      </c>
      <c r="B1001" s="39">
        <v>-1.2</v>
      </c>
      <c r="C1001" s="39">
        <v>1.7763568394002501E-14</v>
      </c>
      <c r="D1001" s="39">
        <v>11.2</v>
      </c>
      <c r="E1001" s="39" t="e">
        <v>#N/A</v>
      </c>
    </row>
    <row r="1002" spans="1:5">
      <c r="A1002" s="38">
        <v>1866</v>
      </c>
      <c r="B1002" s="39">
        <v>-1.2</v>
      </c>
      <c r="C1002" s="39">
        <v>22.9</v>
      </c>
      <c r="D1002" s="39">
        <v>11.2</v>
      </c>
      <c r="E1002" s="39" t="e">
        <v>#N/A</v>
      </c>
    </row>
    <row r="1003" spans="1:5">
      <c r="A1003" s="38">
        <v>1867</v>
      </c>
      <c r="B1003" s="39">
        <v>-1.2</v>
      </c>
      <c r="C1003" s="39">
        <v>27.5</v>
      </c>
      <c r="D1003" s="39">
        <v>11.2</v>
      </c>
      <c r="E1003" s="39" t="e">
        <v>#N/A</v>
      </c>
    </row>
    <row r="1004" spans="1:5">
      <c r="A1004" s="38">
        <v>1868</v>
      </c>
      <c r="B1004" s="39">
        <v>-1.2</v>
      </c>
      <c r="C1004" s="39">
        <v>50.4</v>
      </c>
      <c r="D1004" s="39">
        <v>11.2</v>
      </c>
      <c r="E1004" s="39" t="e">
        <v>#N/A</v>
      </c>
    </row>
    <row r="1005" spans="1:5">
      <c r="A1005" s="38">
        <v>1869</v>
      </c>
      <c r="B1005" s="39">
        <v>52</v>
      </c>
      <c r="C1005" s="39">
        <v>1.7763568394002501E-14</v>
      </c>
      <c r="D1005" s="39">
        <v>11.2</v>
      </c>
      <c r="E1005" s="39" t="e">
        <v>#N/A</v>
      </c>
    </row>
    <row r="1006" spans="1:5">
      <c r="A1006" s="38">
        <v>1870</v>
      </c>
      <c r="B1006" s="39">
        <v>52</v>
      </c>
      <c r="C1006" s="39">
        <v>22.9</v>
      </c>
      <c r="D1006" s="39">
        <v>11.2</v>
      </c>
      <c r="E1006" s="39" t="e">
        <v>#N/A</v>
      </c>
    </row>
    <row r="1007" spans="1:5">
      <c r="A1007" s="38">
        <v>1871</v>
      </c>
      <c r="B1007" s="39">
        <v>52</v>
      </c>
      <c r="C1007" s="39">
        <v>27.5</v>
      </c>
      <c r="D1007" s="39">
        <v>11.2</v>
      </c>
      <c r="E1007" s="39" t="e">
        <v>#N/A</v>
      </c>
    </row>
    <row r="1008" spans="1:5">
      <c r="A1008" s="38">
        <v>1872</v>
      </c>
      <c r="B1008" s="39">
        <v>52</v>
      </c>
      <c r="C1008" s="39">
        <v>50.4</v>
      </c>
      <c r="D1008" s="39">
        <v>11.2</v>
      </c>
      <c r="E1008" s="39" t="e">
        <v>#N/A</v>
      </c>
    </row>
    <row r="1009" spans="1:5">
      <c r="A1009" s="38">
        <v>1873</v>
      </c>
      <c r="B1009" s="39">
        <v>9.1</v>
      </c>
      <c r="C1009" s="39">
        <v>51.6</v>
      </c>
      <c r="D1009" s="39">
        <v>11.2</v>
      </c>
      <c r="E1009" s="39" t="e">
        <v>#N/A</v>
      </c>
    </row>
    <row r="1010" spans="1:5">
      <c r="A1010" s="38">
        <v>1874</v>
      </c>
      <c r="B1010" s="39">
        <v>41.7</v>
      </c>
      <c r="C1010" s="39">
        <v>51.6</v>
      </c>
      <c r="D1010" s="39">
        <v>11.2</v>
      </c>
      <c r="E1010" s="39" t="e">
        <v>#N/A</v>
      </c>
    </row>
    <row r="1011" spans="1:5">
      <c r="A1011" s="38">
        <v>1875</v>
      </c>
      <c r="B1011" s="39">
        <v>52.6</v>
      </c>
      <c r="C1011" s="39">
        <v>22.9</v>
      </c>
      <c r="D1011" s="39">
        <v>11.2</v>
      </c>
      <c r="E1011" s="39" t="e">
        <v>#N/A</v>
      </c>
    </row>
    <row r="1012" spans="1:5">
      <c r="A1012" s="38">
        <v>1876</v>
      </c>
      <c r="B1012" s="39">
        <v>52.6</v>
      </c>
      <c r="C1012" s="39">
        <v>0</v>
      </c>
      <c r="D1012" s="39">
        <v>11.2</v>
      </c>
      <c r="E1012" s="39" t="e">
        <v>#N/A</v>
      </c>
    </row>
    <row r="1013" spans="1:5">
      <c r="A1013" s="38">
        <v>1877</v>
      </c>
      <c r="B1013" s="39">
        <v>52.6</v>
      </c>
      <c r="C1013" s="39">
        <v>50.4</v>
      </c>
      <c r="D1013" s="39">
        <v>11.2</v>
      </c>
      <c r="E1013" s="39" t="e">
        <v>#N/A</v>
      </c>
    </row>
    <row r="1014" spans="1:5">
      <c r="A1014" s="38">
        <v>1878</v>
      </c>
      <c r="B1014" s="39">
        <v>52.6</v>
      </c>
      <c r="C1014" s="39">
        <v>27.5</v>
      </c>
      <c r="D1014" s="39">
        <v>11.2</v>
      </c>
      <c r="E1014" s="39" t="e">
        <v>#N/A</v>
      </c>
    </row>
    <row r="1015" spans="1:5">
      <c r="A1015" s="38">
        <v>1879</v>
      </c>
      <c r="B1015" s="39">
        <v>41.7</v>
      </c>
      <c r="C1015" s="39">
        <v>-1.7999999999999901</v>
      </c>
      <c r="D1015" s="39">
        <v>11.2</v>
      </c>
      <c r="E1015" s="39" t="e">
        <v>#N/A</v>
      </c>
    </row>
    <row r="1016" spans="1:5">
      <c r="A1016" s="38">
        <v>1880</v>
      </c>
      <c r="B1016" s="39">
        <v>9.0999999999999908</v>
      </c>
      <c r="C1016" s="39">
        <v>-1.7999999999999901</v>
      </c>
      <c r="D1016" s="39">
        <v>11.2</v>
      </c>
      <c r="E1016" s="39" t="e">
        <v>#N/A</v>
      </c>
    </row>
    <row r="1017" spans="1:5">
      <c r="A1017" s="38">
        <v>1881</v>
      </c>
      <c r="B1017" s="39">
        <v>-1.8</v>
      </c>
      <c r="C1017" s="39">
        <v>0</v>
      </c>
      <c r="D1017" s="39">
        <v>11.2</v>
      </c>
      <c r="E1017" s="39" t="e">
        <v>#N/A</v>
      </c>
    </row>
    <row r="1018" spans="1:5">
      <c r="A1018" s="38">
        <v>1882</v>
      </c>
      <c r="B1018" s="39">
        <v>-1.7999999999999901</v>
      </c>
      <c r="C1018" s="39">
        <v>22.9</v>
      </c>
      <c r="D1018" s="39">
        <v>11.2</v>
      </c>
      <c r="E1018" s="39" t="e">
        <v>#N/A</v>
      </c>
    </row>
    <row r="1019" spans="1:5">
      <c r="A1019" s="38">
        <v>1883</v>
      </c>
      <c r="B1019" s="39">
        <v>-1.7999999999999901</v>
      </c>
      <c r="C1019" s="39">
        <v>27.5</v>
      </c>
      <c r="D1019" s="39">
        <v>11.2</v>
      </c>
      <c r="E1019" s="39" t="e">
        <v>#N/A</v>
      </c>
    </row>
    <row r="1020" spans="1:5">
      <c r="A1020" s="38">
        <v>1884</v>
      </c>
      <c r="B1020" s="39">
        <v>-1.80000000000001</v>
      </c>
      <c r="C1020" s="39">
        <v>50.4</v>
      </c>
      <c r="D1020" s="39">
        <v>11.2</v>
      </c>
      <c r="E1020" s="39" t="e">
        <v>#N/A</v>
      </c>
    </row>
    <row r="1021" spans="1:5">
      <c r="A1021" s="38">
        <v>1885</v>
      </c>
      <c r="B1021" s="39">
        <v>9.0999999999999908</v>
      </c>
      <c r="C1021" s="39">
        <v>52.2</v>
      </c>
      <c r="D1021" s="39">
        <v>11.2</v>
      </c>
      <c r="E1021" s="39" t="e">
        <v>#N/A</v>
      </c>
    </row>
    <row r="1022" spans="1:5">
      <c r="A1022" s="38">
        <v>1886</v>
      </c>
      <c r="B1022" s="39">
        <v>41.7</v>
      </c>
      <c r="C1022" s="39">
        <v>52.2</v>
      </c>
      <c r="D1022" s="39">
        <v>11.2</v>
      </c>
      <c r="E1022" s="39" t="e">
        <v>#N/A</v>
      </c>
    </row>
    <row r="1023" spans="1:5">
      <c r="A1023" s="38">
        <v>1887</v>
      </c>
      <c r="B1023" s="39">
        <v>9.1</v>
      </c>
      <c r="C1023" s="39">
        <v>-1.19999999999999</v>
      </c>
      <c r="D1023" s="39">
        <v>7.6</v>
      </c>
      <c r="E1023" s="39" t="e">
        <v>#N/A</v>
      </c>
    </row>
    <row r="1024" spans="1:5">
      <c r="A1024" s="38">
        <v>1888</v>
      </c>
      <c r="B1024" s="39">
        <v>41.7</v>
      </c>
      <c r="C1024" s="39">
        <v>-1.19999999999999</v>
      </c>
      <c r="D1024" s="39">
        <v>7.6</v>
      </c>
      <c r="E1024" s="39" t="e">
        <v>#N/A</v>
      </c>
    </row>
    <row r="1025" spans="1:5">
      <c r="A1025" s="38">
        <v>1889</v>
      </c>
      <c r="B1025" s="39">
        <v>-1.2</v>
      </c>
      <c r="C1025" s="39">
        <v>1.7763568394002501E-14</v>
      </c>
      <c r="D1025" s="39">
        <v>7.6</v>
      </c>
      <c r="E1025" s="39" t="e">
        <v>#N/A</v>
      </c>
    </row>
    <row r="1026" spans="1:5">
      <c r="A1026" s="38">
        <v>1890</v>
      </c>
      <c r="B1026" s="39">
        <v>-1.2</v>
      </c>
      <c r="C1026" s="39">
        <v>22.9</v>
      </c>
      <c r="D1026" s="39">
        <v>7.6</v>
      </c>
      <c r="E1026" s="39" t="e">
        <v>#N/A</v>
      </c>
    </row>
    <row r="1027" spans="1:5">
      <c r="A1027" s="38">
        <v>1891</v>
      </c>
      <c r="B1027" s="39">
        <v>-1.2</v>
      </c>
      <c r="C1027" s="39">
        <v>27.5</v>
      </c>
      <c r="D1027" s="39">
        <v>7.6</v>
      </c>
      <c r="E1027" s="39" t="e">
        <v>#N/A</v>
      </c>
    </row>
    <row r="1028" spans="1:5">
      <c r="A1028" s="38">
        <v>1892</v>
      </c>
      <c r="B1028" s="39">
        <v>-1.2</v>
      </c>
      <c r="C1028" s="39">
        <v>50.4</v>
      </c>
      <c r="D1028" s="39">
        <v>7.6</v>
      </c>
      <c r="E1028" s="39" t="e">
        <v>#N/A</v>
      </c>
    </row>
    <row r="1029" spans="1:5">
      <c r="A1029" s="38">
        <v>1893</v>
      </c>
      <c r="B1029" s="39">
        <v>52</v>
      </c>
      <c r="C1029" s="39">
        <v>1.7763568394002501E-14</v>
      </c>
      <c r="D1029" s="39">
        <v>7.6</v>
      </c>
      <c r="E1029" s="39" t="e">
        <v>#N/A</v>
      </c>
    </row>
    <row r="1030" spans="1:5">
      <c r="A1030" s="38">
        <v>1894</v>
      </c>
      <c r="B1030" s="39">
        <v>52</v>
      </c>
      <c r="C1030" s="39">
        <v>22.9</v>
      </c>
      <c r="D1030" s="39">
        <v>7.6</v>
      </c>
      <c r="E1030" s="39" t="e">
        <v>#N/A</v>
      </c>
    </row>
    <row r="1031" spans="1:5">
      <c r="A1031" s="38">
        <v>1895</v>
      </c>
      <c r="B1031" s="39">
        <v>52</v>
      </c>
      <c r="C1031" s="39">
        <v>27.5</v>
      </c>
      <c r="D1031" s="39">
        <v>7.6</v>
      </c>
      <c r="E1031" s="39" t="e">
        <v>#N/A</v>
      </c>
    </row>
    <row r="1032" spans="1:5">
      <c r="A1032" s="38">
        <v>1896</v>
      </c>
      <c r="B1032" s="39">
        <v>52</v>
      </c>
      <c r="C1032" s="39">
        <v>50.4</v>
      </c>
      <c r="D1032" s="39">
        <v>7.6</v>
      </c>
      <c r="E1032" s="39" t="e">
        <v>#N/A</v>
      </c>
    </row>
    <row r="1033" spans="1:5">
      <c r="A1033" s="38">
        <v>1897</v>
      </c>
      <c r="B1033" s="39">
        <v>9.1</v>
      </c>
      <c r="C1033" s="39">
        <v>51.6</v>
      </c>
      <c r="D1033" s="39">
        <v>7.6</v>
      </c>
      <c r="E1033" s="39" t="e">
        <v>#N/A</v>
      </c>
    </row>
    <row r="1034" spans="1:5">
      <c r="A1034" s="38">
        <v>1898</v>
      </c>
      <c r="B1034" s="39">
        <v>41.7</v>
      </c>
      <c r="C1034" s="39">
        <v>51.6</v>
      </c>
      <c r="D1034" s="39">
        <v>7.6</v>
      </c>
      <c r="E1034" s="39" t="e">
        <v>#N/A</v>
      </c>
    </row>
    <row r="1035" spans="1:5">
      <c r="A1035" s="38">
        <v>1899</v>
      </c>
      <c r="B1035" s="39">
        <v>52.6</v>
      </c>
      <c r="C1035" s="39">
        <v>22.9</v>
      </c>
      <c r="D1035" s="39">
        <v>7.6</v>
      </c>
      <c r="E1035" s="39" t="e">
        <v>#N/A</v>
      </c>
    </row>
    <row r="1036" spans="1:5">
      <c r="A1036" s="38">
        <v>1900</v>
      </c>
      <c r="B1036" s="39">
        <v>52.6</v>
      </c>
      <c r="C1036" s="39">
        <v>0</v>
      </c>
      <c r="D1036" s="39">
        <v>7.6</v>
      </c>
      <c r="E1036" s="39" t="e">
        <v>#N/A</v>
      </c>
    </row>
    <row r="1037" spans="1:5">
      <c r="A1037" s="38">
        <v>1901</v>
      </c>
      <c r="B1037" s="39">
        <v>52.6</v>
      </c>
      <c r="C1037" s="39">
        <v>50.4</v>
      </c>
      <c r="D1037" s="39">
        <v>7.6</v>
      </c>
      <c r="E1037" s="39" t="e">
        <v>#N/A</v>
      </c>
    </row>
    <row r="1038" spans="1:5">
      <c r="A1038" s="38">
        <v>1902</v>
      </c>
      <c r="B1038" s="39">
        <v>52.6</v>
      </c>
      <c r="C1038" s="39">
        <v>27.5</v>
      </c>
      <c r="D1038" s="39">
        <v>7.6</v>
      </c>
      <c r="E1038" s="39" t="e">
        <v>#N/A</v>
      </c>
    </row>
    <row r="1039" spans="1:5">
      <c r="A1039" s="38">
        <v>1903</v>
      </c>
      <c r="B1039" s="39">
        <v>41.7</v>
      </c>
      <c r="C1039" s="39">
        <v>-1.7999999999999901</v>
      </c>
      <c r="D1039" s="39">
        <v>7.6</v>
      </c>
      <c r="E1039" s="39" t="e">
        <v>#N/A</v>
      </c>
    </row>
    <row r="1040" spans="1:5">
      <c r="A1040" s="38">
        <v>1904</v>
      </c>
      <c r="B1040" s="39">
        <v>9.0999999999999908</v>
      </c>
      <c r="C1040" s="39">
        <v>-1.7999999999999901</v>
      </c>
      <c r="D1040" s="39">
        <v>7.6</v>
      </c>
      <c r="E1040" s="39" t="e">
        <v>#N/A</v>
      </c>
    </row>
    <row r="1041" spans="1:5">
      <c r="A1041" s="38">
        <v>1905</v>
      </c>
      <c r="B1041" s="39">
        <v>-1.8</v>
      </c>
      <c r="C1041" s="39">
        <v>0</v>
      </c>
      <c r="D1041" s="39">
        <v>7.6</v>
      </c>
      <c r="E1041" s="39" t="e">
        <v>#N/A</v>
      </c>
    </row>
    <row r="1042" spans="1:5">
      <c r="A1042" s="38">
        <v>1906</v>
      </c>
      <c r="B1042" s="39">
        <v>-1.7999999999999901</v>
      </c>
      <c r="C1042" s="39">
        <v>22.9</v>
      </c>
      <c r="D1042" s="39">
        <v>7.6</v>
      </c>
      <c r="E1042" s="39" t="e">
        <v>#N/A</v>
      </c>
    </row>
    <row r="1043" spans="1:5">
      <c r="A1043" s="38">
        <v>1907</v>
      </c>
      <c r="B1043" s="39">
        <v>-1.7999999999999901</v>
      </c>
      <c r="C1043" s="39">
        <v>27.5</v>
      </c>
      <c r="D1043" s="39">
        <v>7.6</v>
      </c>
      <c r="E1043" s="39" t="e">
        <v>#N/A</v>
      </c>
    </row>
    <row r="1044" spans="1:5">
      <c r="A1044" s="38">
        <v>1908</v>
      </c>
      <c r="B1044" s="39">
        <v>-1.80000000000001</v>
      </c>
      <c r="C1044" s="39">
        <v>50.4</v>
      </c>
      <c r="D1044" s="39">
        <v>7.6</v>
      </c>
      <c r="E1044" s="39" t="e">
        <v>#N/A</v>
      </c>
    </row>
    <row r="1045" spans="1:5">
      <c r="A1045" s="38">
        <v>1909</v>
      </c>
      <c r="B1045" s="39">
        <v>9.0999999999999908</v>
      </c>
      <c r="C1045" s="39">
        <v>52.2</v>
      </c>
      <c r="D1045" s="39">
        <v>7.6</v>
      </c>
      <c r="E1045" s="39" t="e">
        <v>#N/A</v>
      </c>
    </row>
    <row r="1046" spans="1:5">
      <c r="A1046" s="38">
        <v>1910</v>
      </c>
      <c r="B1046" s="39">
        <v>41.7</v>
      </c>
      <c r="C1046" s="39">
        <v>52.2</v>
      </c>
      <c r="D1046" s="39">
        <v>7.6</v>
      </c>
      <c r="E1046" s="39" t="e">
        <v>#N/A</v>
      </c>
    </row>
    <row r="1047" spans="1:5">
      <c r="A1047" s="38">
        <v>1911</v>
      </c>
      <c r="B1047" s="39">
        <v>41.7</v>
      </c>
      <c r="C1047" s="39">
        <v>43.9</v>
      </c>
      <c r="D1047" s="39">
        <v>4</v>
      </c>
      <c r="E1047" s="39" t="e">
        <v>#N/A</v>
      </c>
    </row>
    <row r="1048" spans="1:5">
      <c r="A1048" s="38">
        <v>1912</v>
      </c>
      <c r="B1048" s="39">
        <v>50.8</v>
      </c>
      <c r="C1048" s="39">
        <v>43.9</v>
      </c>
      <c r="D1048" s="39">
        <v>4</v>
      </c>
      <c r="E1048" s="39" t="e">
        <v>#N/A</v>
      </c>
    </row>
    <row r="1049" spans="1:5">
      <c r="A1049" s="38">
        <v>1913</v>
      </c>
      <c r="B1049" s="39">
        <v>41.7</v>
      </c>
      <c r="C1049" s="39">
        <v>43.9</v>
      </c>
      <c r="D1049" s="39">
        <v>11.2</v>
      </c>
      <c r="E1049" s="39" t="e">
        <v>#N/A</v>
      </c>
    </row>
    <row r="1050" spans="1:5">
      <c r="A1050" s="38">
        <v>1914</v>
      </c>
      <c r="B1050" s="39">
        <v>50.8</v>
      </c>
      <c r="C1050" s="39">
        <v>43.9</v>
      </c>
      <c r="D1050" s="39">
        <v>11.2</v>
      </c>
      <c r="E1050" s="39" t="e">
        <v>#N/A</v>
      </c>
    </row>
    <row r="1051" spans="1:5">
      <c r="A1051" s="38">
        <v>1915</v>
      </c>
      <c r="B1051" s="39">
        <v>41.7</v>
      </c>
      <c r="C1051" s="39">
        <v>43.9</v>
      </c>
      <c r="D1051" s="39">
        <v>7.6</v>
      </c>
      <c r="E1051" s="39" t="e">
        <v>#N/A</v>
      </c>
    </row>
    <row r="1052" spans="1:5">
      <c r="A1052" s="38">
        <v>1916</v>
      </c>
      <c r="B1052" s="39">
        <v>50.8</v>
      </c>
      <c r="C1052" s="39">
        <v>43.9</v>
      </c>
      <c r="D1052" s="39">
        <v>7.6</v>
      </c>
      <c r="E1052" s="39" t="e">
        <v>#N/A</v>
      </c>
    </row>
    <row r="1053" spans="1:5">
      <c r="A1053" s="38">
        <v>1941</v>
      </c>
      <c r="B1053" s="39">
        <v>21.15</v>
      </c>
      <c r="C1053" s="39">
        <v>13</v>
      </c>
      <c r="D1053" s="39">
        <v>20.8</v>
      </c>
      <c r="E1053" s="39" t="e">
        <v>#N/A</v>
      </c>
    </row>
    <row r="1054" spans="1:5">
      <c r="A1054" s="38">
        <v>1942</v>
      </c>
      <c r="B1054" s="39">
        <v>21.15</v>
      </c>
      <c r="C1054" s="39">
        <v>37.4</v>
      </c>
      <c r="D1054" s="39">
        <v>20.8</v>
      </c>
      <c r="E1054" s="39" t="e">
        <v>#N/A</v>
      </c>
    </row>
    <row r="1055" spans="1:5">
      <c r="A1055" s="38">
        <v>1943</v>
      </c>
      <c r="B1055" s="39">
        <v>21.15</v>
      </c>
      <c r="C1055" s="39">
        <v>19.8</v>
      </c>
      <c r="D1055" s="39">
        <v>21.8032787</v>
      </c>
      <c r="E1055" s="39" t="e">
        <v>#N/A</v>
      </c>
    </row>
    <row r="1056" spans="1:5">
      <c r="A1056" s="38">
        <v>1944</v>
      </c>
      <c r="B1056" s="39">
        <v>21.15</v>
      </c>
      <c r="C1056" s="39">
        <v>30.6</v>
      </c>
      <c r="D1056" s="39">
        <v>21.8032787</v>
      </c>
      <c r="E1056" s="39" t="e">
        <v>#N/A</v>
      </c>
    </row>
    <row r="1057" spans="1:5">
      <c r="A1057" s="38">
        <v>1947</v>
      </c>
      <c r="B1057" s="39">
        <v>21.15</v>
      </c>
      <c r="C1057" s="39">
        <v>13</v>
      </c>
      <c r="D1057" s="39">
        <v>20</v>
      </c>
      <c r="E1057" s="39" t="e">
        <v>#N/A</v>
      </c>
    </row>
    <row r="1058" spans="1:5">
      <c r="A1058" s="38">
        <v>1948</v>
      </c>
      <c r="B1058" s="39">
        <v>-3.5527136788005001E-15</v>
      </c>
      <c r="C1058" s="39">
        <v>22.9</v>
      </c>
      <c r="D1058" s="39">
        <v>2</v>
      </c>
      <c r="E1058" s="39" t="e">
        <v>#N/A</v>
      </c>
    </row>
    <row r="1059" spans="1:5">
      <c r="A1059" s="38">
        <v>1949</v>
      </c>
      <c r="B1059" s="39">
        <v>-7.1054273576010003E-15</v>
      </c>
      <c r="C1059" s="39">
        <v>27.5</v>
      </c>
      <c r="D1059" s="39">
        <v>2</v>
      </c>
      <c r="E1059" s="39" t="e">
        <v>#N/A</v>
      </c>
    </row>
    <row r="1060" spans="1:5">
      <c r="A1060" s="38">
        <v>1950</v>
      </c>
      <c r="B1060" s="39">
        <v>2.6</v>
      </c>
      <c r="C1060" s="39">
        <v>22.9</v>
      </c>
      <c r="D1060" s="39">
        <v>2</v>
      </c>
      <c r="E1060" s="39" t="e">
        <v>#N/A</v>
      </c>
    </row>
    <row r="1061" spans="1:5">
      <c r="A1061" s="38">
        <v>1951</v>
      </c>
      <c r="B1061" s="39">
        <v>2.6000000000000099</v>
      </c>
      <c r="C1061" s="39">
        <v>27.5</v>
      </c>
      <c r="D1061" s="39">
        <v>2</v>
      </c>
      <c r="E1061" s="39" t="e">
        <v>#N/A</v>
      </c>
    </row>
    <row r="1062" spans="1:5">
      <c r="A1062" s="38">
        <v>1952</v>
      </c>
      <c r="B1062" s="39">
        <v>3.5527136788005001E-15</v>
      </c>
      <c r="C1062" s="39">
        <v>25.05</v>
      </c>
      <c r="D1062" s="39">
        <v>2</v>
      </c>
      <c r="E1062" s="39" t="e">
        <v>#N/A</v>
      </c>
    </row>
    <row r="1063" spans="1:5">
      <c r="A1063" s="38">
        <v>1953</v>
      </c>
      <c r="B1063" s="39">
        <v>3.5527136788005001E-15</v>
      </c>
      <c r="C1063" s="39">
        <v>25.35</v>
      </c>
      <c r="D1063" s="39">
        <v>2</v>
      </c>
      <c r="E1063" s="39" t="e">
        <v>#N/A</v>
      </c>
    </row>
    <row r="1064" spans="1:5">
      <c r="A1064" s="38">
        <v>1954</v>
      </c>
      <c r="B1064" s="39">
        <v>2.6</v>
      </c>
      <c r="C1064" s="39">
        <v>25.05</v>
      </c>
      <c r="D1064" s="39">
        <v>2</v>
      </c>
      <c r="E1064" s="39" t="e">
        <v>#N/A</v>
      </c>
    </row>
    <row r="1065" spans="1:5">
      <c r="A1065" s="38">
        <v>1955</v>
      </c>
      <c r="B1065" s="39">
        <v>2.6</v>
      </c>
      <c r="C1065" s="39">
        <v>25.35</v>
      </c>
      <c r="D1065" s="39">
        <v>2</v>
      </c>
      <c r="E1065" s="39" t="e">
        <v>#N/A</v>
      </c>
    </row>
    <row r="1066" spans="1:5">
      <c r="A1066" s="38">
        <v>1956</v>
      </c>
      <c r="B1066" s="39">
        <v>6.2</v>
      </c>
      <c r="C1066" s="39">
        <v>27.5</v>
      </c>
      <c r="D1066" s="39">
        <v>4</v>
      </c>
      <c r="E1066" s="39" t="e">
        <v>#N/A</v>
      </c>
    </row>
    <row r="1067" spans="1:5">
      <c r="A1067" s="38">
        <v>1957</v>
      </c>
      <c r="B1067" s="39">
        <v>6.2000000000000099</v>
      </c>
      <c r="C1067" s="39">
        <v>25.35</v>
      </c>
      <c r="D1067" s="39">
        <v>4</v>
      </c>
      <c r="E1067" s="39" t="e">
        <v>#N/A</v>
      </c>
    </row>
    <row r="1068" spans="1:5">
      <c r="A1068" s="38">
        <v>1958</v>
      </c>
      <c r="B1068" s="39">
        <v>50.8</v>
      </c>
      <c r="C1068" s="39">
        <v>22.9</v>
      </c>
      <c r="D1068" s="39">
        <v>2</v>
      </c>
      <c r="E1068" s="39" t="e">
        <v>#N/A</v>
      </c>
    </row>
    <row r="1069" spans="1:5">
      <c r="A1069" s="38">
        <v>1959</v>
      </c>
      <c r="B1069" s="39">
        <v>50.8</v>
      </c>
      <c r="C1069" s="39">
        <v>27.5</v>
      </c>
      <c r="D1069" s="39">
        <v>2</v>
      </c>
      <c r="E1069" s="39" t="e">
        <v>#N/A</v>
      </c>
    </row>
    <row r="1070" spans="1:5">
      <c r="A1070" s="38">
        <v>1960</v>
      </c>
      <c r="B1070" s="39">
        <v>50.8</v>
      </c>
      <c r="C1070" s="39">
        <v>25.05</v>
      </c>
      <c r="D1070" s="39">
        <v>2</v>
      </c>
      <c r="E1070" s="39" t="e">
        <v>#N/A</v>
      </c>
    </row>
    <row r="1071" spans="1:5">
      <c r="A1071" s="38">
        <v>1961</v>
      </c>
      <c r="B1071" s="39">
        <v>50.8</v>
      </c>
      <c r="C1071" s="39">
        <v>25.35</v>
      </c>
      <c r="D1071" s="39">
        <v>2</v>
      </c>
      <c r="E1071" s="39" t="e">
        <v>#N/A</v>
      </c>
    </row>
    <row r="1072" spans="1:5">
      <c r="A1072" s="38">
        <v>1962</v>
      </c>
      <c r="B1072" s="39">
        <v>48.2</v>
      </c>
      <c r="C1072" s="39">
        <v>22.9</v>
      </c>
      <c r="D1072" s="39">
        <v>2</v>
      </c>
      <c r="E1072" s="39" t="e">
        <v>#N/A</v>
      </c>
    </row>
    <row r="1073" spans="1:5">
      <c r="A1073" s="38">
        <v>1963</v>
      </c>
      <c r="B1073" s="39">
        <v>48.2</v>
      </c>
      <c r="C1073" s="39">
        <v>27.5</v>
      </c>
      <c r="D1073" s="39">
        <v>2</v>
      </c>
      <c r="E1073" s="39" t="e">
        <v>#N/A</v>
      </c>
    </row>
    <row r="1074" spans="1:5">
      <c r="A1074" s="38">
        <v>1964</v>
      </c>
      <c r="B1074" s="39">
        <v>44.6</v>
      </c>
      <c r="C1074" s="39">
        <v>27.5</v>
      </c>
      <c r="D1074" s="39">
        <v>4</v>
      </c>
      <c r="E1074" s="39" t="e">
        <v>#N/A</v>
      </c>
    </row>
    <row r="1075" spans="1:5">
      <c r="A1075" s="38">
        <v>1965</v>
      </c>
      <c r="B1075" s="39">
        <v>48.2</v>
      </c>
      <c r="C1075" s="39">
        <v>25.05</v>
      </c>
      <c r="D1075" s="39">
        <v>2</v>
      </c>
      <c r="E1075" s="39" t="e">
        <v>#N/A</v>
      </c>
    </row>
    <row r="1076" spans="1:5">
      <c r="A1076" s="38">
        <v>1966</v>
      </c>
      <c r="B1076" s="39">
        <v>44.6</v>
      </c>
      <c r="C1076" s="39">
        <v>25.35</v>
      </c>
      <c r="D1076" s="39">
        <v>4</v>
      </c>
      <c r="E1076" s="39" t="e">
        <v>#N/A</v>
      </c>
    </row>
    <row r="1077" spans="1:5">
      <c r="A1077" s="38">
        <v>1967</v>
      </c>
      <c r="B1077" s="39">
        <v>48.2</v>
      </c>
      <c r="C1077" s="39">
        <v>25.35</v>
      </c>
      <c r="D1077" s="39">
        <v>2</v>
      </c>
      <c r="E1077" s="39" t="e">
        <v>#N/A</v>
      </c>
    </row>
    <row r="1078" spans="1:5">
      <c r="A1078" s="38">
        <v>1968</v>
      </c>
      <c r="B1078" s="39">
        <v>50.8</v>
      </c>
      <c r="C1078" s="39">
        <v>25.05</v>
      </c>
      <c r="D1078" s="39">
        <v>18</v>
      </c>
      <c r="E1078" s="39" t="e">
        <v>#N/A</v>
      </c>
    </row>
    <row r="1079" spans="1:5">
      <c r="A1079" s="38">
        <v>1969</v>
      </c>
      <c r="B1079" s="39">
        <v>50.8</v>
      </c>
      <c r="C1079" s="39">
        <v>25.35</v>
      </c>
      <c r="D1079" s="39">
        <v>18</v>
      </c>
      <c r="E1079" s="39" t="e">
        <v>#N/A</v>
      </c>
    </row>
    <row r="1080" spans="1:5">
      <c r="A1080" s="38">
        <v>1970</v>
      </c>
      <c r="B1080" s="39">
        <v>50.8</v>
      </c>
      <c r="C1080" s="39">
        <v>22.9</v>
      </c>
      <c r="D1080" s="39">
        <v>18</v>
      </c>
      <c r="E1080" s="39" t="e">
        <v>#N/A</v>
      </c>
    </row>
    <row r="1081" spans="1:5">
      <c r="A1081" s="38">
        <v>1971</v>
      </c>
      <c r="B1081" s="39">
        <v>50.8</v>
      </c>
      <c r="C1081" s="39">
        <v>27.5</v>
      </c>
      <c r="D1081" s="39">
        <v>18</v>
      </c>
      <c r="E1081" s="39" t="e">
        <v>#N/A</v>
      </c>
    </row>
    <row r="1082" spans="1:5">
      <c r="A1082" s="38">
        <v>1972</v>
      </c>
      <c r="B1082" s="39">
        <v>6.2000000000000099</v>
      </c>
      <c r="C1082" s="39">
        <v>25.05</v>
      </c>
      <c r="D1082" s="39">
        <v>15</v>
      </c>
      <c r="E1082" s="39" t="e">
        <v>#N/A</v>
      </c>
    </row>
    <row r="1083" spans="1:5">
      <c r="A1083" s="38">
        <v>1973</v>
      </c>
      <c r="B1083" s="39">
        <v>6.2000000000000099</v>
      </c>
      <c r="C1083" s="39">
        <v>22.9</v>
      </c>
      <c r="D1083" s="39">
        <v>15</v>
      </c>
      <c r="E1083" s="39" t="e">
        <v>#N/A</v>
      </c>
    </row>
    <row r="1084" spans="1:5">
      <c r="A1084" s="38">
        <v>1974</v>
      </c>
      <c r="B1084" s="39">
        <v>44.6</v>
      </c>
      <c r="C1084" s="39">
        <v>22.9</v>
      </c>
      <c r="D1084" s="39">
        <v>15</v>
      </c>
      <c r="E1084" s="39" t="e">
        <v>#N/A</v>
      </c>
    </row>
    <row r="1085" spans="1:5">
      <c r="A1085" s="38">
        <v>1975</v>
      </c>
      <c r="B1085" s="39">
        <v>44.6</v>
      </c>
      <c r="C1085" s="39">
        <v>25.05</v>
      </c>
      <c r="D1085" s="39">
        <v>15</v>
      </c>
      <c r="E1085" s="39" t="e">
        <v>#N/A</v>
      </c>
    </row>
    <row r="1086" spans="1:5">
      <c r="A1086" s="38">
        <v>1976</v>
      </c>
      <c r="B1086" s="39">
        <v>48.2</v>
      </c>
      <c r="C1086" s="39">
        <v>25.05</v>
      </c>
      <c r="D1086" s="39">
        <v>18</v>
      </c>
      <c r="E1086" s="39" t="e">
        <v>#N/A</v>
      </c>
    </row>
    <row r="1087" spans="1:5">
      <c r="A1087" s="38">
        <v>1977</v>
      </c>
      <c r="B1087" s="39">
        <v>48.2</v>
      </c>
      <c r="C1087" s="39">
        <v>22.9</v>
      </c>
      <c r="D1087" s="39">
        <v>18</v>
      </c>
      <c r="E1087" s="39" t="e">
        <v>#N/A</v>
      </c>
    </row>
    <row r="1088" spans="1:5">
      <c r="A1088" s="38">
        <v>1978</v>
      </c>
      <c r="B1088" s="39">
        <v>48.2</v>
      </c>
      <c r="C1088" s="39">
        <v>27.5</v>
      </c>
      <c r="D1088" s="39">
        <v>18</v>
      </c>
      <c r="E1088" s="39" t="e">
        <v>#N/A</v>
      </c>
    </row>
    <row r="1089" spans="1:5">
      <c r="A1089" s="38">
        <v>1979</v>
      </c>
      <c r="B1089" s="39">
        <v>48.2</v>
      </c>
      <c r="C1089" s="39">
        <v>25.35</v>
      </c>
      <c r="D1089" s="39">
        <v>18</v>
      </c>
      <c r="E1089" s="39" t="e">
        <v>#N/A</v>
      </c>
    </row>
    <row r="1090" spans="1:5">
      <c r="A1090" s="38">
        <v>1980</v>
      </c>
      <c r="B1090" s="39">
        <v>44.6</v>
      </c>
      <c r="C1090" s="39">
        <v>25.35</v>
      </c>
      <c r="D1090" s="39">
        <v>20</v>
      </c>
      <c r="E1090" s="39" t="e">
        <v>#N/A</v>
      </c>
    </row>
    <row r="1091" spans="1:5">
      <c r="A1091" s="38">
        <v>1981</v>
      </c>
      <c r="B1091" s="39">
        <v>44.6</v>
      </c>
      <c r="C1091" s="39">
        <v>27.5</v>
      </c>
      <c r="D1091" s="39">
        <v>20</v>
      </c>
      <c r="E1091" s="39" t="e">
        <v>#N/A</v>
      </c>
    </row>
    <row r="1092" spans="1:5">
      <c r="A1092" s="38">
        <v>1982</v>
      </c>
      <c r="B1092" s="39">
        <v>3.5527136788005001E-15</v>
      </c>
      <c r="C1092" s="39">
        <v>25.05</v>
      </c>
      <c r="D1092" s="39">
        <v>13</v>
      </c>
      <c r="E1092" s="39" t="e">
        <v>#N/A</v>
      </c>
    </row>
    <row r="1093" spans="1:5">
      <c r="A1093" s="38">
        <v>1983</v>
      </c>
      <c r="B1093" s="39">
        <v>3.5527136788005001E-15</v>
      </c>
      <c r="C1093" s="39">
        <v>25.35</v>
      </c>
      <c r="D1093" s="39">
        <v>13</v>
      </c>
      <c r="E1093" s="39" t="e">
        <v>#N/A</v>
      </c>
    </row>
    <row r="1094" spans="1:5">
      <c r="A1094" s="38">
        <v>1984</v>
      </c>
      <c r="B1094" s="39">
        <v>50.8</v>
      </c>
      <c r="C1094" s="39">
        <v>25.05</v>
      </c>
      <c r="D1094" s="39">
        <v>13</v>
      </c>
      <c r="E1094" s="39" t="e">
        <v>#N/A</v>
      </c>
    </row>
    <row r="1095" spans="1:5">
      <c r="A1095" s="38">
        <v>1985</v>
      </c>
      <c r="B1095" s="39">
        <v>50.8</v>
      </c>
      <c r="C1095" s="39">
        <v>25.35</v>
      </c>
      <c r="D1095" s="39">
        <v>13</v>
      </c>
      <c r="E1095" s="39" t="e">
        <v>#N/A</v>
      </c>
    </row>
    <row r="1096" spans="1:5">
      <c r="A1096" s="38">
        <v>1986</v>
      </c>
      <c r="B1096" s="39">
        <v>-3.5527136788005001E-15</v>
      </c>
      <c r="C1096" s="39">
        <v>22.9</v>
      </c>
      <c r="D1096" s="39">
        <v>13</v>
      </c>
      <c r="E1096" s="39" t="e">
        <v>#N/A</v>
      </c>
    </row>
    <row r="1097" spans="1:5">
      <c r="A1097" s="38">
        <v>1987</v>
      </c>
      <c r="B1097" s="39">
        <v>-7.1054273576010003E-15</v>
      </c>
      <c r="C1097" s="39">
        <v>27.5</v>
      </c>
      <c r="D1097" s="39">
        <v>13</v>
      </c>
      <c r="E1097" s="39" t="e">
        <v>#N/A</v>
      </c>
    </row>
    <row r="1098" spans="1:5">
      <c r="A1098" s="38">
        <v>1988</v>
      </c>
      <c r="B1098" s="39">
        <v>50.8</v>
      </c>
      <c r="C1098" s="39">
        <v>22.9</v>
      </c>
      <c r="D1098" s="39">
        <v>13</v>
      </c>
      <c r="E1098" s="39" t="e">
        <v>#N/A</v>
      </c>
    </row>
    <row r="1099" spans="1:5">
      <c r="A1099" s="38">
        <v>1989</v>
      </c>
      <c r="B1099" s="39">
        <v>50.8</v>
      </c>
      <c r="C1099" s="39">
        <v>27.5</v>
      </c>
      <c r="D1099" s="39">
        <v>13</v>
      </c>
      <c r="E1099" s="39" t="e">
        <v>#N/A</v>
      </c>
    </row>
    <row r="1100" spans="1:5">
      <c r="A1100" s="38">
        <v>1990</v>
      </c>
      <c r="B1100" s="39">
        <v>2.6</v>
      </c>
      <c r="C1100" s="39">
        <v>25.05</v>
      </c>
      <c r="D1100" s="39">
        <v>13</v>
      </c>
      <c r="E1100" s="39" t="e">
        <v>#N/A</v>
      </c>
    </row>
    <row r="1101" spans="1:5">
      <c r="A1101" s="38">
        <v>1991</v>
      </c>
      <c r="B1101" s="39">
        <v>2.6</v>
      </c>
      <c r="C1101" s="39">
        <v>22.9</v>
      </c>
      <c r="D1101" s="39">
        <v>13</v>
      </c>
      <c r="E1101" s="39" t="e">
        <v>#N/A</v>
      </c>
    </row>
    <row r="1102" spans="1:5">
      <c r="A1102" s="38">
        <v>1992</v>
      </c>
      <c r="B1102" s="39">
        <v>2.6</v>
      </c>
      <c r="C1102" s="39">
        <v>25.35</v>
      </c>
      <c r="D1102" s="39">
        <v>13</v>
      </c>
      <c r="E1102" s="39" t="e">
        <v>#N/A</v>
      </c>
    </row>
    <row r="1103" spans="1:5">
      <c r="A1103" s="38">
        <v>1993</v>
      </c>
      <c r="B1103" s="39">
        <v>2.6000000000000099</v>
      </c>
      <c r="C1103" s="39">
        <v>27.5</v>
      </c>
      <c r="D1103" s="39">
        <v>13</v>
      </c>
      <c r="E1103" s="39" t="e">
        <v>#N/A</v>
      </c>
    </row>
    <row r="1104" spans="1:5">
      <c r="A1104" s="38">
        <v>1994</v>
      </c>
      <c r="B1104" s="39">
        <v>6.2000000000000099</v>
      </c>
      <c r="C1104" s="39">
        <v>25.05</v>
      </c>
      <c r="D1104" s="39">
        <v>11.2</v>
      </c>
      <c r="E1104" s="39" t="e">
        <v>#N/A</v>
      </c>
    </row>
    <row r="1105" spans="1:5">
      <c r="A1105" s="38">
        <v>1995</v>
      </c>
      <c r="B1105" s="39">
        <v>6.2000000000000099</v>
      </c>
      <c r="C1105" s="39">
        <v>22.9</v>
      </c>
      <c r="D1105" s="39">
        <v>11.2</v>
      </c>
      <c r="E1105" s="39" t="e">
        <v>#N/A</v>
      </c>
    </row>
    <row r="1106" spans="1:5">
      <c r="A1106" s="38">
        <v>1996</v>
      </c>
      <c r="B1106" s="39">
        <v>6.2</v>
      </c>
      <c r="C1106" s="39">
        <v>27.5</v>
      </c>
      <c r="D1106" s="39">
        <v>15</v>
      </c>
      <c r="E1106" s="39" t="e">
        <v>#N/A</v>
      </c>
    </row>
    <row r="1107" spans="1:5">
      <c r="A1107" s="38">
        <v>1997</v>
      </c>
      <c r="B1107" s="39">
        <v>6.2000000000000099</v>
      </c>
      <c r="C1107" s="39">
        <v>25.35</v>
      </c>
      <c r="D1107" s="39">
        <v>15</v>
      </c>
      <c r="E1107" s="39" t="e">
        <v>#N/A</v>
      </c>
    </row>
    <row r="1108" spans="1:5">
      <c r="A1108" s="38">
        <v>1998</v>
      </c>
      <c r="B1108" s="39">
        <v>44.6</v>
      </c>
      <c r="C1108" s="39">
        <v>22.9</v>
      </c>
      <c r="D1108" s="39">
        <v>11.2</v>
      </c>
      <c r="E1108" s="39" t="e">
        <v>#N/A</v>
      </c>
    </row>
    <row r="1109" spans="1:5">
      <c r="A1109" s="38">
        <v>1999</v>
      </c>
      <c r="B1109" s="39">
        <v>44.6</v>
      </c>
      <c r="C1109" s="39">
        <v>25.05</v>
      </c>
      <c r="D1109" s="39">
        <v>11.2</v>
      </c>
      <c r="E1109" s="39" t="e">
        <v>#N/A</v>
      </c>
    </row>
    <row r="1110" spans="1:5">
      <c r="A1110" s="38">
        <v>2000</v>
      </c>
      <c r="B1110" s="39">
        <v>48.2</v>
      </c>
      <c r="C1110" s="39">
        <v>25.05</v>
      </c>
      <c r="D1110" s="39">
        <v>13</v>
      </c>
      <c r="E1110" s="39" t="e">
        <v>#N/A</v>
      </c>
    </row>
    <row r="1111" spans="1:5">
      <c r="A1111" s="38">
        <v>2001</v>
      </c>
      <c r="B1111" s="39">
        <v>48.2</v>
      </c>
      <c r="C1111" s="39">
        <v>22.9</v>
      </c>
      <c r="D1111" s="39">
        <v>13</v>
      </c>
      <c r="E1111" s="39" t="e">
        <v>#N/A</v>
      </c>
    </row>
    <row r="1112" spans="1:5">
      <c r="A1112" s="38">
        <v>2002</v>
      </c>
      <c r="B1112" s="39">
        <v>48.2</v>
      </c>
      <c r="C1112" s="39">
        <v>27.5</v>
      </c>
      <c r="D1112" s="39">
        <v>13</v>
      </c>
      <c r="E1112" s="39" t="e">
        <v>#N/A</v>
      </c>
    </row>
    <row r="1113" spans="1:5">
      <c r="A1113" s="38">
        <v>2003</v>
      </c>
      <c r="B1113" s="39">
        <v>48.2</v>
      </c>
      <c r="C1113" s="39">
        <v>25.35</v>
      </c>
      <c r="D1113" s="39">
        <v>13</v>
      </c>
      <c r="E1113" s="39" t="e">
        <v>#N/A</v>
      </c>
    </row>
    <row r="1114" spans="1:5">
      <c r="A1114" s="38">
        <v>2004</v>
      </c>
      <c r="B1114" s="39">
        <v>44.6</v>
      </c>
      <c r="C1114" s="39">
        <v>25.35</v>
      </c>
      <c r="D1114" s="39">
        <v>15</v>
      </c>
      <c r="E1114" s="39" t="e">
        <v>#N/A</v>
      </c>
    </row>
    <row r="1115" spans="1:5">
      <c r="A1115" s="38">
        <v>2005</v>
      </c>
      <c r="B1115" s="39">
        <v>44.6</v>
      </c>
      <c r="C1115" s="39">
        <v>27.5</v>
      </c>
      <c r="D1115" s="39">
        <v>15</v>
      </c>
      <c r="E1115" s="39" t="e">
        <v>#N/A</v>
      </c>
    </row>
    <row r="1116" spans="1:5">
      <c r="A1116" s="38">
        <v>2006</v>
      </c>
      <c r="B1116" s="39">
        <v>3.5527136788005001E-15</v>
      </c>
      <c r="C1116" s="39">
        <v>25.05</v>
      </c>
      <c r="D1116" s="39">
        <v>9.1999999999999993</v>
      </c>
      <c r="E1116" s="39" t="e">
        <v>#N/A</v>
      </c>
    </row>
    <row r="1117" spans="1:5">
      <c r="A1117" s="38">
        <v>2007</v>
      </c>
      <c r="B1117" s="39">
        <v>3.5527136788005001E-15</v>
      </c>
      <c r="C1117" s="39">
        <v>25.35</v>
      </c>
      <c r="D1117" s="39">
        <v>9.1999999999999993</v>
      </c>
      <c r="E1117" s="39" t="e">
        <v>#N/A</v>
      </c>
    </row>
    <row r="1118" spans="1:5">
      <c r="A1118" s="38">
        <v>2008</v>
      </c>
      <c r="B1118" s="39">
        <v>50.8</v>
      </c>
      <c r="C1118" s="39">
        <v>25.05</v>
      </c>
      <c r="D1118" s="39">
        <v>9.1999999999999993</v>
      </c>
      <c r="E1118" s="39" t="e">
        <v>#N/A</v>
      </c>
    </row>
    <row r="1119" spans="1:5">
      <c r="A1119" s="38">
        <v>2009</v>
      </c>
      <c r="B1119" s="39">
        <v>50.8</v>
      </c>
      <c r="C1119" s="39">
        <v>25.35</v>
      </c>
      <c r="D1119" s="39">
        <v>9.1999999999999993</v>
      </c>
      <c r="E1119" s="39" t="e">
        <v>#N/A</v>
      </c>
    </row>
    <row r="1120" spans="1:5">
      <c r="A1120" s="38">
        <v>2010</v>
      </c>
      <c r="B1120" s="39">
        <v>-3.5527136788005001E-15</v>
      </c>
      <c r="C1120" s="39">
        <v>22.9</v>
      </c>
      <c r="D1120" s="39">
        <v>9.1999999999999993</v>
      </c>
      <c r="E1120" s="39" t="e">
        <v>#N/A</v>
      </c>
    </row>
    <row r="1121" spans="1:5">
      <c r="A1121" s="38">
        <v>2011</v>
      </c>
      <c r="B1121" s="39">
        <v>-7.1054273576010003E-15</v>
      </c>
      <c r="C1121" s="39">
        <v>27.5</v>
      </c>
      <c r="D1121" s="39">
        <v>9.1999999999999993</v>
      </c>
      <c r="E1121" s="39" t="e">
        <v>#N/A</v>
      </c>
    </row>
    <row r="1122" spans="1:5">
      <c r="A1122" s="38">
        <v>2012</v>
      </c>
      <c r="B1122" s="39">
        <v>50.8</v>
      </c>
      <c r="C1122" s="39">
        <v>22.9</v>
      </c>
      <c r="D1122" s="39">
        <v>9.1999999999999993</v>
      </c>
      <c r="E1122" s="39" t="e">
        <v>#N/A</v>
      </c>
    </row>
    <row r="1123" spans="1:5">
      <c r="A1123" s="38">
        <v>2013</v>
      </c>
      <c r="B1123" s="39">
        <v>50.8</v>
      </c>
      <c r="C1123" s="39">
        <v>27.5</v>
      </c>
      <c r="D1123" s="39">
        <v>9.1999999999999993</v>
      </c>
      <c r="E1123" s="39" t="e">
        <v>#N/A</v>
      </c>
    </row>
    <row r="1124" spans="1:5">
      <c r="A1124" s="38">
        <v>2014</v>
      </c>
      <c r="B1124" s="39">
        <v>2.6</v>
      </c>
      <c r="C1124" s="39">
        <v>25.05</v>
      </c>
      <c r="D1124" s="39">
        <v>9.1999999999999993</v>
      </c>
      <c r="E1124" s="39" t="e">
        <v>#N/A</v>
      </c>
    </row>
    <row r="1125" spans="1:5">
      <c r="A1125" s="38">
        <v>2015</v>
      </c>
      <c r="B1125" s="39">
        <v>2.6</v>
      </c>
      <c r="C1125" s="39">
        <v>22.9</v>
      </c>
      <c r="D1125" s="39">
        <v>9.1999999999999993</v>
      </c>
      <c r="E1125" s="39" t="e">
        <v>#N/A</v>
      </c>
    </row>
    <row r="1126" spans="1:5">
      <c r="A1126" s="38">
        <v>2016</v>
      </c>
      <c r="B1126" s="39">
        <v>2.6</v>
      </c>
      <c r="C1126" s="39">
        <v>25.35</v>
      </c>
      <c r="D1126" s="39">
        <v>9.1999999999999993</v>
      </c>
      <c r="E1126" s="39" t="e">
        <v>#N/A</v>
      </c>
    </row>
    <row r="1127" spans="1:5">
      <c r="A1127" s="38">
        <v>2017</v>
      </c>
      <c r="B1127" s="39">
        <v>2.6000000000000099</v>
      </c>
      <c r="C1127" s="39">
        <v>27.5</v>
      </c>
      <c r="D1127" s="39">
        <v>9.1999999999999993</v>
      </c>
      <c r="E1127" s="39" t="e">
        <v>#N/A</v>
      </c>
    </row>
    <row r="1128" spans="1:5">
      <c r="A1128" s="38">
        <v>2018</v>
      </c>
      <c r="B1128" s="39">
        <v>6.2000000000000099</v>
      </c>
      <c r="C1128" s="39">
        <v>25.05</v>
      </c>
      <c r="D1128" s="39">
        <v>7.6</v>
      </c>
      <c r="E1128" s="39" t="e">
        <v>#N/A</v>
      </c>
    </row>
    <row r="1129" spans="1:5">
      <c r="A1129" s="38">
        <v>2019</v>
      </c>
      <c r="B1129" s="39">
        <v>6.2000000000000099</v>
      </c>
      <c r="C1129" s="39">
        <v>22.9</v>
      </c>
      <c r="D1129" s="39">
        <v>7.6</v>
      </c>
      <c r="E1129" s="39" t="e">
        <v>#N/A</v>
      </c>
    </row>
    <row r="1130" spans="1:5">
      <c r="A1130" s="38">
        <v>2020</v>
      </c>
      <c r="B1130" s="39">
        <v>6.2</v>
      </c>
      <c r="C1130" s="39">
        <v>27.5</v>
      </c>
      <c r="D1130" s="39">
        <v>11.2</v>
      </c>
      <c r="E1130" s="39" t="e">
        <v>#N/A</v>
      </c>
    </row>
    <row r="1131" spans="1:5">
      <c r="A1131" s="38">
        <v>2021</v>
      </c>
      <c r="B1131" s="39">
        <v>6.2000000000000099</v>
      </c>
      <c r="C1131" s="39">
        <v>25.35</v>
      </c>
      <c r="D1131" s="39">
        <v>11.2</v>
      </c>
      <c r="E1131" s="39" t="e">
        <v>#N/A</v>
      </c>
    </row>
    <row r="1132" spans="1:5">
      <c r="A1132" s="38">
        <v>2022</v>
      </c>
      <c r="B1132" s="39">
        <v>44.6</v>
      </c>
      <c r="C1132" s="39">
        <v>22.9</v>
      </c>
      <c r="D1132" s="39">
        <v>7.6</v>
      </c>
      <c r="E1132" s="39" t="e">
        <v>#N/A</v>
      </c>
    </row>
    <row r="1133" spans="1:5">
      <c r="A1133" s="38">
        <v>2023</v>
      </c>
      <c r="B1133" s="39">
        <v>44.6</v>
      </c>
      <c r="C1133" s="39">
        <v>25.05</v>
      </c>
      <c r="D1133" s="39">
        <v>7.6</v>
      </c>
      <c r="E1133" s="39" t="e">
        <v>#N/A</v>
      </c>
    </row>
    <row r="1134" spans="1:5">
      <c r="A1134" s="38">
        <v>2024</v>
      </c>
      <c r="B1134" s="39">
        <v>48.2</v>
      </c>
      <c r="C1134" s="39">
        <v>25.05</v>
      </c>
      <c r="D1134" s="39">
        <v>9.1999999999999993</v>
      </c>
      <c r="E1134" s="39" t="e">
        <v>#N/A</v>
      </c>
    </row>
    <row r="1135" spans="1:5">
      <c r="A1135" s="38">
        <v>2025</v>
      </c>
      <c r="B1135" s="39">
        <v>48.2</v>
      </c>
      <c r="C1135" s="39">
        <v>22.9</v>
      </c>
      <c r="D1135" s="39">
        <v>9.1999999999999993</v>
      </c>
      <c r="E1135" s="39" t="e">
        <v>#N/A</v>
      </c>
    </row>
    <row r="1136" spans="1:5">
      <c r="A1136" s="38">
        <v>2026</v>
      </c>
      <c r="B1136" s="39">
        <v>48.2</v>
      </c>
      <c r="C1136" s="39">
        <v>27.5</v>
      </c>
      <c r="D1136" s="39">
        <v>9.1999999999999993</v>
      </c>
      <c r="E1136" s="39" t="e">
        <v>#N/A</v>
      </c>
    </row>
    <row r="1137" spans="1:5">
      <c r="A1137" s="38">
        <v>2027</v>
      </c>
      <c r="B1137" s="39">
        <v>48.2</v>
      </c>
      <c r="C1137" s="39">
        <v>25.35</v>
      </c>
      <c r="D1137" s="39">
        <v>9.1999999999999993</v>
      </c>
      <c r="E1137" s="39" t="e">
        <v>#N/A</v>
      </c>
    </row>
    <row r="1138" spans="1:5">
      <c r="A1138" s="38">
        <v>2028</v>
      </c>
      <c r="B1138" s="39">
        <v>44.6</v>
      </c>
      <c r="C1138" s="39">
        <v>25.35</v>
      </c>
      <c r="D1138" s="39">
        <v>11.2</v>
      </c>
      <c r="E1138" s="39" t="e">
        <v>#N/A</v>
      </c>
    </row>
    <row r="1139" spans="1:5">
      <c r="A1139" s="38">
        <v>2029</v>
      </c>
      <c r="B1139" s="39">
        <v>44.6</v>
      </c>
      <c r="C1139" s="39">
        <v>27.5</v>
      </c>
      <c r="D1139" s="39">
        <v>11.2</v>
      </c>
      <c r="E1139" s="39" t="e">
        <v>#N/A</v>
      </c>
    </row>
    <row r="1140" spans="1:5">
      <c r="A1140" s="38">
        <v>2030</v>
      </c>
      <c r="B1140" s="39">
        <v>3.5527136788005001E-15</v>
      </c>
      <c r="C1140" s="39">
        <v>25.05</v>
      </c>
      <c r="D1140" s="39">
        <v>5.6</v>
      </c>
      <c r="E1140" s="39" t="e">
        <v>#N/A</v>
      </c>
    </row>
    <row r="1141" spans="1:5">
      <c r="A1141" s="38">
        <v>2031</v>
      </c>
      <c r="B1141" s="39">
        <v>3.5527136788005001E-15</v>
      </c>
      <c r="C1141" s="39">
        <v>25.35</v>
      </c>
      <c r="D1141" s="39">
        <v>5.6</v>
      </c>
      <c r="E1141" s="39" t="e">
        <v>#N/A</v>
      </c>
    </row>
    <row r="1142" spans="1:5">
      <c r="A1142" s="38">
        <v>2032</v>
      </c>
      <c r="B1142" s="39">
        <v>50.8</v>
      </c>
      <c r="C1142" s="39">
        <v>25.05</v>
      </c>
      <c r="D1142" s="39">
        <v>5.6</v>
      </c>
      <c r="E1142" s="39" t="e">
        <v>#N/A</v>
      </c>
    </row>
    <row r="1143" spans="1:5">
      <c r="A1143" s="38">
        <v>2033</v>
      </c>
      <c r="B1143" s="39">
        <v>50.8</v>
      </c>
      <c r="C1143" s="39">
        <v>25.35</v>
      </c>
      <c r="D1143" s="39">
        <v>5.6</v>
      </c>
      <c r="E1143" s="39" t="e">
        <v>#N/A</v>
      </c>
    </row>
    <row r="1144" spans="1:5">
      <c r="A1144" s="38">
        <v>2034</v>
      </c>
      <c r="B1144" s="39">
        <v>-3.5527136788005001E-15</v>
      </c>
      <c r="C1144" s="39">
        <v>22.9</v>
      </c>
      <c r="D1144" s="39">
        <v>5.6</v>
      </c>
      <c r="E1144" s="39" t="e">
        <v>#N/A</v>
      </c>
    </row>
    <row r="1145" spans="1:5">
      <c r="A1145" s="38">
        <v>2035</v>
      </c>
      <c r="B1145" s="39">
        <v>-7.1054273576010003E-15</v>
      </c>
      <c r="C1145" s="39">
        <v>27.5</v>
      </c>
      <c r="D1145" s="39">
        <v>5.6</v>
      </c>
      <c r="E1145" s="39" t="e">
        <v>#N/A</v>
      </c>
    </row>
    <row r="1146" spans="1:5">
      <c r="A1146" s="38">
        <v>2036</v>
      </c>
      <c r="B1146" s="39">
        <v>50.8</v>
      </c>
      <c r="C1146" s="39">
        <v>22.9</v>
      </c>
      <c r="D1146" s="39">
        <v>5.6</v>
      </c>
      <c r="E1146" s="39" t="e">
        <v>#N/A</v>
      </c>
    </row>
    <row r="1147" spans="1:5">
      <c r="A1147" s="38">
        <v>2037</v>
      </c>
      <c r="B1147" s="39">
        <v>50.8</v>
      </c>
      <c r="C1147" s="39">
        <v>27.5</v>
      </c>
      <c r="D1147" s="39">
        <v>5.6</v>
      </c>
      <c r="E1147" s="39" t="e">
        <v>#N/A</v>
      </c>
    </row>
    <row r="1148" spans="1:5">
      <c r="A1148" s="38">
        <v>2038</v>
      </c>
      <c r="B1148" s="39">
        <v>2.6</v>
      </c>
      <c r="C1148" s="39">
        <v>25.05</v>
      </c>
      <c r="D1148" s="39">
        <v>5.6</v>
      </c>
      <c r="E1148" s="39" t="e">
        <v>#N/A</v>
      </c>
    </row>
    <row r="1149" spans="1:5">
      <c r="A1149" s="38">
        <v>2039</v>
      </c>
      <c r="B1149" s="39">
        <v>2.6</v>
      </c>
      <c r="C1149" s="39">
        <v>22.9</v>
      </c>
      <c r="D1149" s="39">
        <v>5.6</v>
      </c>
      <c r="E1149" s="39" t="e">
        <v>#N/A</v>
      </c>
    </row>
    <row r="1150" spans="1:5">
      <c r="A1150" s="38">
        <v>2040</v>
      </c>
      <c r="B1150" s="39">
        <v>2.6</v>
      </c>
      <c r="C1150" s="39">
        <v>25.35</v>
      </c>
      <c r="D1150" s="39">
        <v>5.6</v>
      </c>
      <c r="E1150" s="39" t="e">
        <v>#N/A</v>
      </c>
    </row>
    <row r="1151" spans="1:5">
      <c r="A1151" s="38">
        <v>2041</v>
      </c>
      <c r="B1151" s="39">
        <v>2.6000000000000099</v>
      </c>
      <c r="C1151" s="39">
        <v>27.5</v>
      </c>
      <c r="D1151" s="39">
        <v>5.6</v>
      </c>
      <c r="E1151" s="39" t="e">
        <v>#N/A</v>
      </c>
    </row>
    <row r="1152" spans="1:5">
      <c r="A1152" s="38">
        <v>2042</v>
      </c>
      <c r="B1152" s="39">
        <v>6.2000000000000099</v>
      </c>
      <c r="C1152" s="39">
        <v>25.05</v>
      </c>
      <c r="D1152" s="39">
        <v>4</v>
      </c>
      <c r="E1152" s="39" t="e">
        <v>#N/A</v>
      </c>
    </row>
    <row r="1153" spans="1:5">
      <c r="A1153" s="38">
        <v>2043</v>
      </c>
      <c r="B1153" s="39">
        <v>6.2000000000000099</v>
      </c>
      <c r="C1153" s="39">
        <v>22.9</v>
      </c>
      <c r="D1153" s="39">
        <v>4</v>
      </c>
      <c r="E1153" s="39" t="e">
        <v>#N/A</v>
      </c>
    </row>
    <row r="1154" spans="1:5">
      <c r="A1154" s="38">
        <v>2044</v>
      </c>
      <c r="B1154" s="39">
        <v>6.2</v>
      </c>
      <c r="C1154" s="39">
        <v>27.5</v>
      </c>
      <c r="D1154" s="39">
        <v>7.6</v>
      </c>
      <c r="E1154" s="39" t="e">
        <v>#N/A</v>
      </c>
    </row>
    <row r="1155" spans="1:5">
      <c r="A1155" s="38">
        <v>2045</v>
      </c>
      <c r="B1155" s="39">
        <v>6.2000000000000099</v>
      </c>
      <c r="C1155" s="39">
        <v>25.35</v>
      </c>
      <c r="D1155" s="39">
        <v>7.6</v>
      </c>
      <c r="E1155" s="39" t="e">
        <v>#N/A</v>
      </c>
    </row>
    <row r="1156" spans="1:5">
      <c r="A1156" s="38">
        <v>2046</v>
      </c>
      <c r="B1156" s="39">
        <v>44.6</v>
      </c>
      <c r="C1156" s="39">
        <v>22.9</v>
      </c>
      <c r="D1156" s="39">
        <v>4</v>
      </c>
      <c r="E1156" s="39" t="e">
        <v>#N/A</v>
      </c>
    </row>
    <row r="1157" spans="1:5">
      <c r="A1157" s="38">
        <v>2047</v>
      </c>
      <c r="B1157" s="39">
        <v>44.6</v>
      </c>
      <c r="C1157" s="39">
        <v>25.05</v>
      </c>
      <c r="D1157" s="39">
        <v>4</v>
      </c>
      <c r="E1157" s="39" t="e">
        <v>#N/A</v>
      </c>
    </row>
    <row r="1158" spans="1:5">
      <c r="A1158" s="38">
        <v>2048</v>
      </c>
      <c r="B1158" s="39">
        <v>48.2</v>
      </c>
      <c r="C1158" s="39">
        <v>25.05</v>
      </c>
      <c r="D1158" s="39">
        <v>5.6</v>
      </c>
      <c r="E1158" s="39" t="e">
        <v>#N/A</v>
      </c>
    </row>
    <row r="1159" spans="1:5">
      <c r="A1159" s="38">
        <v>2049</v>
      </c>
      <c r="B1159" s="39">
        <v>48.2</v>
      </c>
      <c r="C1159" s="39">
        <v>22.9</v>
      </c>
      <c r="D1159" s="39">
        <v>5.6</v>
      </c>
      <c r="E1159" s="39" t="e">
        <v>#N/A</v>
      </c>
    </row>
    <row r="1160" spans="1:5">
      <c r="A1160" s="38">
        <v>2050</v>
      </c>
      <c r="B1160" s="39">
        <v>48.2</v>
      </c>
      <c r="C1160" s="39">
        <v>27.5</v>
      </c>
      <c r="D1160" s="39">
        <v>5.6</v>
      </c>
      <c r="E1160" s="39" t="e">
        <v>#N/A</v>
      </c>
    </row>
    <row r="1161" spans="1:5">
      <c r="A1161" s="38">
        <v>2051</v>
      </c>
      <c r="B1161" s="39">
        <v>48.2</v>
      </c>
      <c r="C1161" s="39">
        <v>25.35</v>
      </c>
      <c r="D1161" s="39">
        <v>5.6</v>
      </c>
      <c r="E1161" s="39" t="e">
        <v>#N/A</v>
      </c>
    </row>
    <row r="1162" spans="1:5">
      <c r="A1162" s="38">
        <v>2052</v>
      </c>
      <c r="B1162" s="39">
        <v>44.6</v>
      </c>
      <c r="C1162" s="39">
        <v>25.35</v>
      </c>
      <c r="D1162" s="39">
        <v>7.6</v>
      </c>
      <c r="E1162" s="39" t="e">
        <v>#N/A</v>
      </c>
    </row>
    <row r="1163" spans="1:5">
      <c r="A1163" s="38">
        <v>2053</v>
      </c>
      <c r="B1163" s="39">
        <v>44.6</v>
      </c>
      <c r="C1163" s="39">
        <v>27.5</v>
      </c>
      <c r="D1163" s="39">
        <v>7.6</v>
      </c>
      <c r="E1163" s="39" t="e">
        <v>#N/A</v>
      </c>
    </row>
    <row r="1164" spans="1:5">
      <c r="A1164" s="38">
        <v>2054</v>
      </c>
      <c r="B1164" s="39">
        <v>43.8</v>
      </c>
      <c r="C1164" s="39">
        <v>25.05</v>
      </c>
      <c r="D1164" s="39">
        <v>4</v>
      </c>
      <c r="E1164" s="39" t="e">
        <v>#N/A</v>
      </c>
    </row>
    <row r="1165" spans="1:5">
      <c r="A1165" s="38">
        <v>2055</v>
      </c>
      <c r="B1165" s="39">
        <v>43.8</v>
      </c>
      <c r="C1165" s="39">
        <v>25.35</v>
      </c>
      <c r="D1165" s="39">
        <v>4</v>
      </c>
      <c r="E1165" s="39" t="e">
        <v>#N/A</v>
      </c>
    </row>
    <row r="1166" spans="1:5">
      <c r="A1166" s="38">
        <v>2056</v>
      </c>
      <c r="B1166" s="39">
        <v>7.0000000000000098</v>
      </c>
      <c r="C1166" s="39">
        <v>25.05</v>
      </c>
      <c r="D1166" s="39">
        <v>4</v>
      </c>
      <c r="E1166" s="39" t="e">
        <v>#N/A</v>
      </c>
    </row>
    <row r="1167" spans="1:5">
      <c r="A1167" s="38">
        <v>2057</v>
      </c>
      <c r="B1167" s="39">
        <v>7</v>
      </c>
      <c r="C1167" s="39">
        <v>25.35</v>
      </c>
      <c r="D1167" s="39">
        <v>4</v>
      </c>
      <c r="E1167" s="39" t="e">
        <v>#N/A</v>
      </c>
    </row>
    <row r="1168" spans="1:5">
      <c r="A1168" s="38">
        <v>2058</v>
      </c>
      <c r="B1168" s="39">
        <v>7.0000000000000098</v>
      </c>
      <c r="C1168" s="39">
        <v>25.05</v>
      </c>
      <c r="D1168" s="39">
        <v>15</v>
      </c>
      <c r="E1168" s="39" t="e">
        <v>#N/A</v>
      </c>
    </row>
    <row r="1169" spans="1:5">
      <c r="A1169" s="38">
        <v>2059</v>
      </c>
      <c r="B1169" s="39">
        <v>7</v>
      </c>
      <c r="C1169" s="39">
        <v>25.35</v>
      </c>
      <c r="D1169" s="39">
        <v>15</v>
      </c>
      <c r="E1169" s="39" t="e">
        <v>#N/A</v>
      </c>
    </row>
    <row r="1170" spans="1:5">
      <c r="A1170" s="38">
        <v>2060</v>
      </c>
      <c r="B1170" s="39">
        <v>7.0000000000000098</v>
      </c>
      <c r="C1170" s="39">
        <v>25.05</v>
      </c>
      <c r="D1170" s="39">
        <v>11.2</v>
      </c>
      <c r="E1170" s="39" t="e">
        <v>#N/A</v>
      </c>
    </row>
    <row r="1171" spans="1:5">
      <c r="A1171" s="38">
        <v>2061</v>
      </c>
      <c r="B1171" s="39">
        <v>7</v>
      </c>
      <c r="C1171" s="39">
        <v>25.35</v>
      </c>
      <c r="D1171" s="39">
        <v>11.2</v>
      </c>
      <c r="E1171" s="39" t="e">
        <v>#N/A</v>
      </c>
    </row>
    <row r="1172" spans="1:5">
      <c r="A1172" s="38">
        <v>2062</v>
      </c>
      <c r="B1172" s="39">
        <v>7.0000000000000098</v>
      </c>
      <c r="C1172" s="39">
        <v>25.05</v>
      </c>
      <c r="D1172" s="39">
        <v>7.6</v>
      </c>
      <c r="E1172" s="39" t="e">
        <v>#N/A</v>
      </c>
    </row>
    <row r="1173" spans="1:5">
      <c r="A1173" s="38">
        <v>2063</v>
      </c>
      <c r="B1173" s="39">
        <v>7</v>
      </c>
      <c r="C1173" s="39">
        <v>25.35</v>
      </c>
      <c r="D1173" s="39">
        <v>7.6</v>
      </c>
      <c r="E1173" s="39" t="e">
        <v>#N/A</v>
      </c>
    </row>
    <row r="1174" spans="1:5">
      <c r="A1174" s="38">
        <v>2064</v>
      </c>
      <c r="B1174" s="39">
        <v>44.6</v>
      </c>
      <c r="C1174" s="39">
        <v>25.05</v>
      </c>
      <c r="D1174" s="39">
        <v>20</v>
      </c>
      <c r="E1174" s="39" t="e">
        <v>#N/A</v>
      </c>
    </row>
    <row r="1175" spans="1:5">
      <c r="A1175" s="38">
        <v>2065</v>
      </c>
      <c r="B1175" s="39">
        <v>43.8</v>
      </c>
      <c r="C1175" s="39">
        <v>25.05</v>
      </c>
      <c r="D1175" s="39">
        <v>20</v>
      </c>
      <c r="E1175" s="39" t="e">
        <v>#N/A</v>
      </c>
    </row>
    <row r="1176" spans="1:5">
      <c r="A1176" s="38">
        <v>2066</v>
      </c>
      <c r="B1176" s="39">
        <v>44.6</v>
      </c>
      <c r="C1176" s="39">
        <v>22.9</v>
      </c>
      <c r="D1176" s="39">
        <v>20</v>
      </c>
      <c r="E1176" s="39" t="e">
        <v>#N/A</v>
      </c>
    </row>
    <row r="1177" spans="1:5">
      <c r="A1177" s="38">
        <v>2067</v>
      </c>
      <c r="B1177" s="39">
        <v>43.8</v>
      </c>
      <c r="C1177" s="39">
        <v>25.35</v>
      </c>
      <c r="D1177" s="39">
        <v>20</v>
      </c>
      <c r="E1177" s="39" t="e">
        <v>#N/A</v>
      </c>
    </row>
    <row r="1178" spans="1:5">
      <c r="A1178" s="38">
        <v>2068</v>
      </c>
      <c r="B1178" s="39">
        <v>43.8</v>
      </c>
      <c r="C1178" s="39">
        <v>25.05</v>
      </c>
      <c r="D1178" s="39">
        <v>15</v>
      </c>
      <c r="E1178" s="39" t="e">
        <v>#N/A</v>
      </c>
    </row>
    <row r="1179" spans="1:5">
      <c r="A1179" s="38">
        <v>2069</v>
      </c>
      <c r="B1179" s="39">
        <v>43.8</v>
      </c>
      <c r="C1179" s="39">
        <v>25.35</v>
      </c>
      <c r="D1179" s="39">
        <v>15</v>
      </c>
      <c r="E1179" s="39" t="e">
        <v>#N/A</v>
      </c>
    </row>
    <row r="1180" spans="1:5">
      <c r="A1180" s="38">
        <v>2070</v>
      </c>
      <c r="B1180" s="39">
        <v>43.8</v>
      </c>
      <c r="C1180" s="39">
        <v>25.05</v>
      </c>
      <c r="D1180" s="39">
        <v>11.2</v>
      </c>
      <c r="E1180" s="39" t="e">
        <v>#N/A</v>
      </c>
    </row>
    <row r="1181" spans="1:5">
      <c r="A1181" s="38">
        <v>2071</v>
      </c>
      <c r="B1181" s="39">
        <v>43.8</v>
      </c>
      <c r="C1181" s="39">
        <v>25.35</v>
      </c>
      <c r="D1181" s="39">
        <v>11.2</v>
      </c>
      <c r="E1181" s="39" t="e">
        <v>#N/A</v>
      </c>
    </row>
    <row r="1182" spans="1:5">
      <c r="A1182" s="38">
        <v>2072</v>
      </c>
      <c r="B1182" s="39">
        <v>43.8</v>
      </c>
      <c r="C1182" s="39">
        <v>25.05</v>
      </c>
      <c r="D1182" s="39">
        <v>7.6</v>
      </c>
      <c r="E1182" s="39" t="e">
        <v>#N/A</v>
      </c>
    </row>
    <row r="1183" spans="1:5">
      <c r="A1183" s="38">
        <v>2073</v>
      </c>
      <c r="B1183" s="39">
        <v>43.8</v>
      </c>
      <c r="C1183" s="39">
        <v>25.35</v>
      </c>
      <c r="D1183" s="39">
        <v>7.6</v>
      </c>
      <c r="E1183" s="39" t="e">
        <v>#N/A</v>
      </c>
    </row>
    <row r="1184" spans="1:5">
      <c r="A1184" s="38">
        <v>2075</v>
      </c>
      <c r="B1184" s="39">
        <v>38.450000000000003</v>
      </c>
      <c r="C1184" s="39">
        <v>13</v>
      </c>
      <c r="D1184" s="39">
        <v>0</v>
      </c>
      <c r="E1184" s="39" t="e">
        <v>#N/A</v>
      </c>
    </row>
    <row r="1185" spans="1:5">
      <c r="A1185" s="38">
        <v>2076</v>
      </c>
      <c r="B1185" s="39">
        <v>38.450000000000003</v>
      </c>
      <c r="C1185" s="39">
        <v>37.4</v>
      </c>
      <c r="D1185" s="39">
        <v>0</v>
      </c>
      <c r="E1185" s="39" t="e">
        <v>#N/A</v>
      </c>
    </row>
    <row r="1186" spans="1:5">
      <c r="A1186" s="38">
        <v>2077</v>
      </c>
      <c r="B1186" s="39">
        <v>38.450000000000003</v>
      </c>
      <c r="C1186" s="39">
        <v>50.4</v>
      </c>
      <c r="D1186" s="39">
        <v>0</v>
      </c>
      <c r="E1186" s="39" t="e">
        <v>#N/A</v>
      </c>
    </row>
    <row r="1187" spans="1:5">
      <c r="A1187" s="38">
        <v>2078</v>
      </c>
      <c r="B1187" s="39">
        <v>12.35</v>
      </c>
      <c r="C1187" s="39">
        <v>13</v>
      </c>
      <c r="D1187" s="39">
        <v>0</v>
      </c>
      <c r="E1187" s="39" t="e">
        <v>#N/A</v>
      </c>
    </row>
    <row r="1188" spans="1:5">
      <c r="A1188" s="38">
        <v>2079</v>
      </c>
      <c r="B1188" s="39">
        <v>12.35</v>
      </c>
      <c r="C1188" s="39">
        <v>50.4</v>
      </c>
      <c r="D1188" s="39">
        <v>0</v>
      </c>
      <c r="E1188" s="39" t="e">
        <v>#N/A</v>
      </c>
    </row>
    <row r="1189" spans="1:5">
      <c r="A1189" s="38">
        <v>2080</v>
      </c>
      <c r="B1189" s="39">
        <v>12.35</v>
      </c>
      <c r="C1189" s="39">
        <v>37.4</v>
      </c>
      <c r="D1189" s="39">
        <v>0</v>
      </c>
      <c r="E1189" s="39" t="e">
        <v>#N/A</v>
      </c>
    </row>
    <row r="1190" spans="1:5">
      <c r="A1190" s="38">
        <v>2081</v>
      </c>
      <c r="B1190" s="39">
        <v>21.15</v>
      </c>
      <c r="C1190" s="39">
        <v>37.4</v>
      </c>
      <c r="D1190" s="39">
        <v>0</v>
      </c>
      <c r="E1190" s="39" t="e">
        <v>#N/A</v>
      </c>
    </row>
    <row r="1191" spans="1:5">
      <c r="A1191" s="38">
        <v>2082</v>
      </c>
      <c r="B1191" s="39">
        <v>29.65</v>
      </c>
      <c r="C1191" s="39">
        <v>37.4</v>
      </c>
      <c r="D1191" s="39">
        <v>0</v>
      </c>
      <c r="E1191" s="39" t="e">
        <v>#N/A</v>
      </c>
    </row>
    <row r="1192" spans="1:5">
      <c r="A1192" s="38">
        <v>2083</v>
      </c>
      <c r="B1192" s="39">
        <v>38.450000000000003</v>
      </c>
      <c r="C1192" s="39">
        <v>21.2</v>
      </c>
      <c r="D1192" s="39">
        <v>0</v>
      </c>
      <c r="E1192" s="39" t="e">
        <v>#N/A</v>
      </c>
    </row>
    <row r="1193" spans="1:5">
      <c r="A1193" s="38">
        <v>2084</v>
      </c>
      <c r="B1193" s="39">
        <v>50.8</v>
      </c>
      <c r="C1193" s="39">
        <v>21.2</v>
      </c>
      <c r="D1193" s="39">
        <v>0</v>
      </c>
      <c r="E1193" s="39" t="e">
        <v>#N/A</v>
      </c>
    </row>
    <row r="1194" spans="1:5">
      <c r="A1194" s="38">
        <v>2085</v>
      </c>
      <c r="B1194" s="39">
        <v>38.450000000000003</v>
      </c>
      <c r="C1194" s="39">
        <v>29.2</v>
      </c>
      <c r="D1194" s="39">
        <v>0</v>
      </c>
      <c r="E1194" s="39" t="e">
        <v>#N/A</v>
      </c>
    </row>
    <row r="1195" spans="1:5">
      <c r="A1195" s="38">
        <v>2086</v>
      </c>
      <c r="B1195" s="39">
        <v>50.8</v>
      </c>
      <c r="C1195" s="39">
        <v>29.2</v>
      </c>
      <c r="D1195" s="39">
        <v>0</v>
      </c>
      <c r="E1195" s="39" t="e">
        <v>#N/A</v>
      </c>
    </row>
    <row r="1196" spans="1:5">
      <c r="A1196" s="38">
        <v>2087</v>
      </c>
      <c r="B1196" s="39">
        <v>-3.5527136788005001E-15</v>
      </c>
      <c r="C1196" s="39">
        <v>21.2</v>
      </c>
      <c r="D1196" s="39">
        <v>0</v>
      </c>
      <c r="E1196" s="39" t="e">
        <v>#N/A</v>
      </c>
    </row>
    <row r="1197" spans="1:5">
      <c r="A1197" s="38">
        <v>2088</v>
      </c>
      <c r="B1197" s="39">
        <v>12.35</v>
      </c>
      <c r="C1197" s="39">
        <v>21.2</v>
      </c>
      <c r="D1197" s="39">
        <v>0</v>
      </c>
      <c r="E1197" s="39" t="e">
        <v>#N/A</v>
      </c>
    </row>
    <row r="1198" spans="1:5">
      <c r="A1198" s="38">
        <v>2089</v>
      </c>
      <c r="B1198" s="39">
        <v>0</v>
      </c>
      <c r="C1198" s="39">
        <v>29.2</v>
      </c>
      <c r="D1198" s="39">
        <v>0</v>
      </c>
      <c r="E1198" s="39" t="e">
        <v>#N/A</v>
      </c>
    </row>
    <row r="1199" spans="1:5">
      <c r="A1199" s="38">
        <v>2090</v>
      </c>
      <c r="B1199" s="39">
        <v>12.35</v>
      </c>
      <c r="C1199" s="39">
        <v>29.2</v>
      </c>
      <c r="D1199" s="39">
        <v>0</v>
      </c>
      <c r="E1199" s="39" t="e">
        <v>#N/A</v>
      </c>
    </row>
    <row r="1200" spans="1:5">
      <c r="A1200" s="38">
        <v>2091</v>
      </c>
      <c r="B1200" s="39">
        <v>50.8</v>
      </c>
      <c r="C1200" s="39">
        <v>1.7763568394002501E-14</v>
      </c>
      <c r="D1200" s="39">
        <v>0</v>
      </c>
      <c r="E1200" s="39" t="e">
        <v>#N/A</v>
      </c>
    </row>
    <row r="1201" spans="1:5">
      <c r="A1201" s="38">
        <v>2092</v>
      </c>
      <c r="B1201" s="39">
        <v>50.8</v>
      </c>
      <c r="C1201" s="39">
        <v>13</v>
      </c>
      <c r="D1201" s="39">
        <v>0</v>
      </c>
      <c r="E1201" s="39" t="e">
        <v>#N/A</v>
      </c>
    </row>
    <row r="1202" spans="1:5">
      <c r="A1202" s="38">
        <v>2093</v>
      </c>
      <c r="B1202" s="39">
        <v>38.450000000000003</v>
      </c>
      <c r="C1202" s="39">
        <v>1.06581410364015E-14</v>
      </c>
      <c r="D1202" s="39">
        <v>0</v>
      </c>
      <c r="E1202" s="39" t="e">
        <v>#N/A</v>
      </c>
    </row>
    <row r="1203" spans="1:5">
      <c r="A1203" s="38">
        <v>2094</v>
      </c>
      <c r="B1203" s="39">
        <v>50.8</v>
      </c>
      <c r="C1203" s="39">
        <v>37.4</v>
      </c>
      <c r="D1203" s="39">
        <v>0</v>
      </c>
      <c r="E1203" s="39" t="e">
        <v>#N/A</v>
      </c>
    </row>
    <row r="1204" spans="1:5">
      <c r="A1204" s="38">
        <v>2095</v>
      </c>
      <c r="B1204" s="39">
        <v>50.8</v>
      </c>
      <c r="C1204" s="39">
        <v>50.4</v>
      </c>
      <c r="D1204" s="39">
        <v>0</v>
      </c>
      <c r="E1204" s="39" t="e">
        <v>#N/A</v>
      </c>
    </row>
    <row r="1205" spans="1:5">
      <c r="A1205" s="38">
        <v>2096</v>
      </c>
      <c r="B1205" s="39">
        <v>0</v>
      </c>
      <c r="C1205" s="39">
        <v>0</v>
      </c>
      <c r="D1205" s="39">
        <v>0</v>
      </c>
      <c r="E1205" s="39" t="e">
        <v>#N/A</v>
      </c>
    </row>
    <row r="1206" spans="1:5">
      <c r="A1206" s="38">
        <v>2097</v>
      </c>
      <c r="B1206" s="39">
        <v>12.35</v>
      </c>
      <c r="C1206" s="39">
        <v>1.06581410364015E-14</v>
      </c>
      <c r="D1206" s="39">
        <v>0</v>
      </c>
      <c r="E1206" s="39" t="e">
        <v>#N/A</v>
      </c>
    </row>
    <row r="1207" spans="1:5">
      <c r="A1207" s="38">
        <v>2098</v>
      </c>
      <c r="B1207" s="39">
        <v>0</v>
      </c>
      <c r="C1207" s="39">
        <v>13</v>
      </c>
      <c r="D1207" s="39">
        <v>0</v>
      </c>
      <c r="E1207" s="39" t="e">
        <v>#N/A</v>
      </c>
    </row>
    <row r="1208" spans="1:5">
      <c r="A1208" s="38">
        <v>2099</v>
      </c>
      <c r="B1208" s="39">
        <v>-7.1054273576010003E-15</v>
      </c>
      <c r="C1208" s="39">
        <v>37.4</v>
      </c>
      <c r="D1208" s="39">
        <v>0</v>
      </c>
      <c r="E1208" s="39" t="e">
        <v>#N/A</v>
      </c>
    </row>
    <row r="1209" spans="1:5">
      <c r="A1209" s="38">
        <v>2100</v>
      </c>
      <c r="B1209" s="39">
        <v>-3.5527136788005001E-15</v>
      </c>
      <c r="C1209" s="39">
        <v>50.4</v>
      </c>
      <c r="D1209" s="39">
        <v>0</v>
      </c>
      <c r="E1209" s="39" t="e">
        <v>#N/A</v>
      </c>
    </row>
    <row r="1210" spans="1:5">
      <c r="A1210" s="38">
        <v>2101</v>
      </c>
      <c r="B1210" s="39">
        <v>21.15</v>
      </c>
      <c r="C1210" s="39">
        <v>1.4210854715202001E-14</v>
      </c>
      <c r="D1210" s="39">
        <v>0</v>
      </c>
      <c r="E1210" s="39" t="e">
        <v>#N/A</v>
      </c>
    </row>
    <row r="1211" spans="1:5">
      <c r="A1211" s="38">
        <v>2102</v>
      </c>
      <c r="B1211" s="39">
        <v>29.65</v>
      </c>
      <c r="C1211" s="39">
        <v>1.06581410364015E-14</v>
      </c>
      <c r="D1211" s="39">
        <v>0</v>
      </c>
      <c r="E1211" s="39" t="e">
        <v>#N/A</v>
      </c>
    </row>
    <row r="1212" spans="1:5">
      <c r="A1212" s="38">
        <v>2103</v>
      </c>
      <c r="B1212" s="39">
        <v>21.15</v>
      </c>
      <c r="C1212" s="39">
        <v>13</v>
      </c>
      <c r="D1212" s="39">
        <v>0</v>
      </c>
      <c r="E1212" s="39" t="e">
        <v>#N/A</v>
      </c>
    </row>
    <row r="1213" spans="1:5">
      <c r="A1213" s="38">
        <v>2104</v>
      </c>
      <c r="B1213" s="39">
        <v>29.65</v>
      </c>
      <c r="C1213" s="39">
        <v>13</v>
      </c>
      <c r="D1213" s="39">
        <v>0</v>
      </c>
      <c r="E1213" s="39" t="e">
        <v>#N/A</v>
      </c>
    </row>
    <row r="1214" spans="1:5">
      <c r="A1214" s="38">
        <v>2105</v>
      </c>
      <c r="B1214" s="39">
        <v>21.15</v>
      </c>
      <c r="C1214" s="39">
        <v>50.4</v>
      </c>
      <c r="D1214" s="39">
        <v>0</v>
      </c>
      <c r="E1214" s="39" t="e">
        <v>#N/A</v>
      </c>
    </row>
    <row r="1215" spans="1:5">
      <c r="A1215" s="38">
        <v>2106</v>
      </c>
      <c r="B1215" s="39">
        <v>29.65</v>
      </c>
      <c r="C1215" s="39">
        <v>50.4</v>
      </c>
      <c r="D1215" s="39">
        <v>0</v>
      </c>
      <c r="E1215" s="39" t="e">
        <v>#N/A</v>
      </c>
    </row>
    <row r="1216" spans="1:5">
      <c r="A1216" s="38">
        <v>2107</v>
      </c>
      <c r="B1216" s="39">
        <v>-3.5527136788005001E-15</v>
      </c>
      <c r="C1216" s="39">
        <v>22.9</v>
      </c>
      <c r="D1216" s="39">
        <v>0</v>
      </c>
      <c r="E1216" s="39" t="e">
        <v>#N/A</v>
      </c>
    </row>
    <row r="1217" spans="1:5">
      <c r="A1217" s="38">
        <v>2108</v>
      </c>
      <c r="B1217" s="39">
        <v>-7.1054273576010003E-15</v>
      </c>
      <c r="C1217" s="39">
        <v>27.5</v>
      </c>
      <c r="D1217" s="39">
        <v>0</v>
      </c>
      <c r="E1217" s="39" t="e">
        <v>#N/A</v>
      </c>
    </row>
    <row r="1218" spans="1:5">
      <c r="A1218" s="38">
        <v>2109</v>
      </c>
      <c r="B1218" s="39">
        <v>50.8</v>
      </c>
      <c r="C1218" s="39">
        <v>22.9</v>
      </c>
      <c r="D1218" s="39">
        <v>0</v>
      </c>
      <c r="E1218" s="39" t="e">
        <v>#N/A</v>
      </c>
    </row>
    <row r="1219" spans="1:5">
      <c r="A1219" s="38">
        <v>2110</v>
      </c>
      <c r="B1219" s="39">
        <v>50.8</v>
      </c>
      <c r="C1219" s="39">
        <v>27.5</v>
      </c>
      <c r="D1219" s="39">
        <v>0</v>
      </c>
      <c r="E1219" s="39" t="e">
        <v>#N/A</v>
      </c>
    </row>
    <row r="1220" spans="1:5">
      <c r="A1220" s="38">
        <v>2111</v>
      </c>
      <c r="B1220" s="39">
        <v>7</v>
      </c>
      <c r="C1220" s="39">
        <v>22.9</v>
      </c>
      <c r="D1220" s="39">
        <v>0</v>
      </c>
      <c r="E1220" s="39" t="e">
        <v>#N/A</v>
      </c>
    </row>
    <row r="1221" spans="1:5">
      <c r="A1221" s="38">
        <v>2112</v>
      </c>
      <c r="B1221" s="39">
        <v>7</v>
      </c>
      <c r="C1221" s="39">
        <v>27.5</v>
      </c>
      <c r="D1221" s="39">
        <v>0</v>
      </c>
      <c r="E1221" s="39" t="e">
        <v>#N/A</v>
      </c>
    </row>
    <row r="1222" spans="1:5">
      <c r="A1222" s="38">
        <v>2113</v>
      </c>
      <c r="B1222" s="39">
        <v>43.8</v>
      </c>
      <c r="C1222" s="39">
        <v>22.9</v>
      </c>
      <c r="D1222" s="39">
        <v>0</v>
      </c>
      <c r="E1222" s="39" t="e">
        <v>#N/A</v>
      </c>
    </row>
    <row r="1223" spans="1:5">
      <c r="A1223" s="38">
        <v>2114</v>
      </c>
      <c r="B1223" s="39">
        <v>43.8</v>
      </c>
      <c r="C1223" s="39">
        <v>27.5</v>
      </c>
      <c r="D1223" s="39">
        <v>0</v>
      </c>
      <c r="E1223" s="39" t="e">
        <v>#N/A</v>
      </c>
    </row>
    <row r="1224" spans="1:5">
      <c r="A1224" s="38">
        <v>2119</v>
      </c>
      <c r="B1224" s="39">
        <v>6.2000000000000099</v>
      </c>
      <c r="C1224" s="39">
        <v>25.05</v>
      </c>
      <c r="D1224" s="39">
        <v>0</v>
      </c>
      <c r="E1224" s="39" t="e">
        <v>#N/A</v>
      </c>
    </row>
    <row r="1225" spans="1:5">
      <c r="A1225" s="38">
        <v>2120</v>
      </c>
      <c r="B1225" s="39">
        <v>6.2000000000000099</v>
      </c>
      <c r="C1225" s="39">
        <v>22.9</v>
      </c>
      <c r="D1225" s="39">
        <v>0</v>
      </c>
      <c r="E1225" s="39" t="e">
        <v>#N/A</v>
      </c>
    </row>
    <row r="1226" spans="1:5">
      <c r="A1226" s="38">
        <v>2121</v>
      </c>
      <c r="B1226" s="39">
        <v>44.6</v>
      </c>
      <c r="C1226" s="39">
        <v>22.9</v>
      </c>
      <c r="D1226" s="39">
        <v>0</v>
      </c>
      <c r="E1226" s="39" t="e">
        <v>#N/A</v>
      </c>
    </row>
    <row r="1227" spans="1:5">
      <c r="A1227" s="38">
        <v>2122</v>
      </c>
      <c r="B1227" s="39">
        <v>44.6</v>
      </c>
      <c r="C1227" s="39">
        <v>25.05</v>
      </c>
      <c r="D1227" s="39">
        <v>0</v>
      </c>
      <c r="E1227" s="39" t="e">
        <v>#N/A</v>
      </c>
    </row>
    <row r="1228" spans="1:5">
      <c r="A1228" s="38">
        <v>2133</v>
      </c>
      <c r="B1228" s="39">
        <v>38.450000000000003</v>
      </c>
      <c r="C1228" s="39">
        <v>-2.19999999999999</v>
      </c>
      <c r="D1228" s="39">
        <v>0</v>
      </c>
      <c r="E1228" s="39" t="e">
        <v>#N/A</v>
      </c>
    </row>
    <row r="1229" spans="1:5">
      <c r="A1229" s="38">
        <v>2134</v>
      </c>
      <c r="B1229" s="39">
        <v>50.8</v>
      </c>
      <c r="C1229" s="39">
        <v>-2.19999999999999</v>
      </c>
      <c r="D1229" s="39">
        <v>0</v>
      </c>
      <c r="E1229" s="39" t="e">
        <v>#N/A</v>
      </c>
    </row>
    <row r="1230" spans="1:5">
      <c r="A1230" s="38">
        <v>2135</v>
      </c>
      <c r="B1230" s="39">
        <v>38.450000000000003</v>
      </c>
      <c r="C1230" s="39">
        <v>52.6</v>
      </c>
      <c r="D1230" s="39">
        <v>0</v>
      </c>
      <c r="E1230" s="39" t="e">
        <v>#N/A</v>
      </c>
    </row>
    <row r="1231" spans="1:5">
      <c r="A1231" s="38">
        <v>2136</v>
      </c>
      <c r="B1231" s="39">
        <v>50.8</v>
      </c>
      <c r="C1231" s="39">
        <v>52.6</v>
      </c>
      <c r="D1231" s="39">
        <v>0</v>
      </c>
      <c r="E1231" s="39" t="e">
        <v>#N/A</v>
      </c>
    </row>
    <row r="1232" spans="1:5">
      <c r="A1232" s="38">
        <v>2137</v>
      </c>
      <c r="B1232" s="39">
        <v>53</v>
      </c>
      <c r="C1232" s="39">
        <v>1.06581410364015E-14</v>
      </c>
      <c r="D1232" s="39">
        <v>0</v>
      </c>
      <c r="E1232" s="39" t="e">
        <v>#N/A</v>
      </c>
    </row>
    <row r="1233" spans="1:5">
      <c r="A1233" s="38">
        <v>2138</v>
      </c>
      <c r="B1233" s="39">
        <v>53</v>
      </c>
      <c r="C1233" s="39">
        <v>13</v>
      </c>
      <c r="D1233" s="39">
        <v>0</v>
      </c>
      <c r="E1233" s="39" t="e">
        <v>#N/A</v>
      </c>
    </row>
    <row r="1234" spans="1:5">
      <c r="A1234" s="38">
        <v>2139</v>
      </c>
      <c r="B1234" s="39">
        <v>-2.2000000000000002</v>
      </c>
      <c r="C1234" s="39">
        <v>0</v>
      </c>
      <c r="D1234" s="39">
        <v>0</v>
      </c>
      <c r="E1234" s="39" t="e">
        <v>#N/A</v>
      </c>
    </row>
    <row r="1235" spans="1:5">
      <c r="A1235" s="38">
        <v>2140</v>
      </c>
      <c r="B1235" s="39">
        <v>-2.2000000000000002</v>
      </c>
      <c r="C1235" s="39">
        <v>13</v>
      </c>
      <c r="D1235" s="39">
        <v>0</v>
      </c>
      <c r="E1235" s="39" t="e">
        <v>#N/A</v>
      </c>
    </row>
    <row r="1236" spans="1:5">
      <c r="A1236" s="38">
        <v>2141</v>
      </c>
      <c r="B1236" s="39">
        <v>-2.2000000000000002</v>
      </c>
      <c r="C1236" s="39">
        <v>21.2</v>
      </c>
      <c r="D1236" s="39">
        <v>0</v>
      </c>
      <c r="E1236" s="39" t="e">
        <v>#N/A</v>
      </c>
    </row>
    <row r="1237" spans="1:5">
      <c r="A1237" s="38">
        <v>2142</v>
      </c>
      <c r="B1237" s="39">
        <v>-2.2000000000000002</v>
      </c>
      <c r="C1237" s="39">
        <v>29.2</v>
      </c>
      <c r="D1237" s="39">
        <v>0</v>
      </c>
      <c r="E1237" s="39" t="e">
        <v>#N/A</v>
      </c>
    </row>
    <row r="1238" spans="1:5">
      <c r="A1238" s="38">
        <v>2143</v>
      </c>
      <c r="B1238" s="39">
        <v>-2.2000000000000002</v>
      </c>
      <c r="C1238" s="39">
        <v>37.4</v>
      </c>
      <c r="D1238" s="39">
        <v>0</v>
      </c>
      <c r="E1238" s="39" t="e">
        <v>#N/A</v>
      </c>
    </row>
    <row r="1239" spans="1:5">
      <c r="A1239" s="38">
        <v>2144</v>
      </c>
      <c r="B1239" s="39">
        <v>-2.2000000000000002</v>
      </c>
      <c r="C1239" s="39">
        <v>50.4</v>
      </c>
      <c r="D1239" s="39">
        <v>0</v>
      </c>
      <c r="E1239" s="39" t="e">
        <v>#N/A</v>
      </c>
    </row>
    <row r="1240" spans="1:5">
      <c r="A1240" s="38">
        <v>2145</v>
      </c>
      <c r="B1240" s="39">
        <v>-2.2000000000000002</v>
      </c>
      <c r="C1240" s="39">
        <v>52.6</v>
      </c>
      <c r="D1240" s="39">
        <v>0</v>
      </c>
      <c r="E1240" s="39" t="e">
        <v>#N/A</v>
      </c>
    </row>
    <row r="1241" spans="1:5">
      <c r="A1241" s="38">
        <v>2146</v>
      </c>
      <c r="B1241" s="39">
        <v>12.35</v>
      </c>
      <c r="C1241" s="39">
        <v>52.6</v>
      </c>
      <c r="D1241" s="39">
        <v>0</v>
      </c>
      <c r="E1241" s="39" t="e">
        <v>#N/A</v>
      </c>
    </row>
    <row r="1242" spans="1:5">
      <c r="A1242" s="38">
        <v>2149</v>
      </c>
      <c r="B1242" s="39">
        <v>53</v>
      </c>
      <c r="C1242" s="39">
        <v>21.2</v>
      </c>
      <c r="D1242" s="39">
        <v>0</v>
      </c>
      <c r="E1242" s="39" t="e">
        <v>#N/A</v>
      </c>
    </row>
    <row r="1243" spans="1:5">
      <c r="A1243" s="38">
        <v>2150</v>
      </c>
      <c r="B1243" s="39">
        <v>53</v>
      </c>
      <c r="C1243" s="39">
        <v>29.2</v>
      </c>
      <c r="D1243" s="39">
        <v>0</v>
      </c>
      <c r="E1243" s="39" t="e">
        <v>#N/A</v>
      </c>
    </row>
    <row r="1244" spans="1:5">
      <c r="A1244" s="38">
        <v>2151</v>
      </c>
      <c r="B1244" s="39">
        <v>53</v>
      </c>
      <c r="C1244" s="39">
        <v>37.4</v>
      </c>
      <c r="D1244" s="39">
        <v>0</v>
      </c>
      <c r="E1244" s="39" t="e">
        <v>#N/A</v>
      </c>
    </row>
    <row r="1245" spans="1:5">
      <c r="A1245" s="38">
        <v>2152</v>
      </c>
      <c r="B1245" s="39">
        <v>53</v>
      </c>
      <c r="C1245" s="39">
        <v>50.4</v>
      </c>
      <c r="D1245" s="39">
        <v>0</v>
      </c>
      <c r="E1245" s="39" t="e">
        <v>#N/A</v>
      </c>
    </row>
    <row r="1246" spans="1:5">
      <c r="A1246" s="38">
        <v>2153</v>
      </c>
      <c r="B1246" s="39">
        <v>53</v>
      </c>
      <c r="C1246" s="39">
        <v>52.6</v>
      </c>
      <c r="D1246" s="39">
        <v>0</v>
      </c>
      <c r="E1246" s="39" t="e">
        <v>#N/A</v>
      </c>
    </row>
    <row r="1247" spans="1:5">
      <c r="A1247" s="38">
        <v>2154</v>
      </c>
      <c r="B1247" s="39">
        <v>53</v>
      </c>
      <c r="C1247" s="39">
        <v>-2.19999999999999</v>
      </c>
      <c r="D1247" s="39">
        <v>0</v>
      </c>
      <c r="E1247" s="39" t="e">
        <v>#N/A</v>
      </c>
    </row>
    <row r="1248" spans="1:5">
      <c r="A1248" s="38">
        <v>2155</v>
      </c>
      <c r="B1248" s="39">
        <v>-2.2000000000000002</v>
      </c>
      <c r="C1248" s="39">
        <v>-2.2000000000000002</v>
      </c>
      <c r="D1248" s="39">
        <v>0</v>
      </c>
      <c r="E1248" s="39" t="e">
        <v>#N/A</v>
      </c>
    </row>
    <row r="1249" spans="1:5">
      <c r="A1249" s="38">
        <v>2156</v>
      </c>
      <c r="B1249" s="39">
        <v>0</v>
      </c>
      <c r="C1249" s="39">
        <v>-2.2000000000000002</v>
      </c>
      <c r="D1249" s="39">
        <v>0</v>
      </c>
      <c r="E1249" s="39" t="e">
        <v>#N/A</v>
      </c>
    </row>
    <row r="1250" spans="1:5">
      <c r="A1250" s="38">
        <v>2157</v>
      </c>
      <c r="B1250" s="39">
        <v>12.35</v>
      </c>
      <c r="C1250" s="39">
        <v>-2.19999999999999</v>
      </c>
      <c r="D1250" s="39">
        <v>0</v>
      </c>
      <c r="E1250" s="39" t="e">
        <v>#N/A</v>
      </c>
    </row>
    <row r="1251" spans="1:5">
      <c r="A1251" s="38">
        <v>2158</v>
      </c>
      <c r="B1251" s="39">
        <v>21.15</v>
      </c>
      <c r="C1251" s="39">
        <v>-2.19999999999999</v>
      </c>
      <c r="D1251" s="39">
        <v>0</v>
      </c>
      <c r="E1251" s="39" t="e">
        <v>#N/A</v>
      </c>
    </row>
    <row r="1252" spans="1:5">
      <c r="A1252" s="38">
        <v>2159</v>
      </c>
      <c r="B1252" s="39">
        <v>29.65</v>
      </c>
      <c r="C1252" s="39">
        <v>-2.1999999999999802</v>
      </c>
      <c r="D1252" s="39">
        <v>0</v>
      </c>
      <c r="E1252" s="39" t="e">
        <v>#N/A</v>
      </c>
    </row>
    <row r="1253" spans="1:5">
      <c r="A1253" s="38">
        <v>2160</v>
      </c>
      <c r="B1253" s="39">
        <v>0</v>
      </c>
      <c r="C1253" s="39">
        <v>52.6</v>
      </c>
      <c r="D1253" s="39">
        <v>0</v>
      </c>
      <c r="E1253" s="39" t="e">
        <v>#N/A</v>
      </c>
    </row>
    <row r="1254" spans="1:5">
      <c r="A1254" s="38">
        <v>2161</v>
      </c>
      <c r="B1254" s="39">
        <v>21.15</v>
      </c>
      <c r="C1254" s="39">
        <v>21.2</v>
      </c>
      <c r="D1254" s="39">
        <v>0</v>
      </c>
      <c r="E1254" s="39" t="e">
        <v>#N/A</v>
      </c>
    </row>
    <row r="1255" spans="1:5">
      <c r="A1255" s="38">
        <v>2162</v>
      </c>
      <c r="B1255" s="39">
        <v>21.15</v>
      </c>
      <c r="C1255" s="39">
        <v>29.2</v>
      </c>
      <c r="D1255" s="39">
        <v>0</v>
      </c>
      <c r="E1255" s="39" t="e">
        <v>#N/A</v>
      </c>
    </row>
    <row r="1256" spans="1:5">
      <c r="A1256" s="38">
        <v>2163</v>
      </c>
      <c r="B1256" s="39">
        <v>29.65</v>
      </c>
      <c r="C1256" s="39">
        <v>21.2</v>
      </c>
      <c r="D1256" s="39">
        <v>0</v>
      </c>
      <c r="E1256" s="39" t="e">
        <v>#N/A</v>
      </c>
    </row>
    <row r="1257" spans="1:5">
      <c r="A1257" s="38">
        <v>2164</v>
      </c>
      <c r="B1257" s="39">
        <v>29.65</v>
      </c>
      <c r="C1257" s="39">
        <v>29.2</v>
      </c>
      <c r="D1257" s="39">
        <v>0</v>
      </c>
      <c r="E1257" s="39" t="e">
        <v>#N/A</v>
      </c>
    </row>
    <row r="1258" spans="1:5">
      <c r="A1258" s="38">
        <v>2166</v>
      </c>
      <c r="B1258" s="39">
        <v>12.35</v>
      </c>
      <c r="C1258" s="39">
        <v>6.5000000000000098</v>
      </c>
      <c r="D1258" s="39">
        <v>0</v>
      </c>
      <c r="E1258" s="39" t="e">
        <v>#N/A</v>
      </c>
    </row>
    <row r="1259" spans="1:5">
      <c r="A1259" s="38">
        <v>2167</v>
      </c>
      <c r="B1259" s="39">
        <v>21.15</v>
      </c>
      <c r="C1259" s="39">
        <v>6.5000000000000098</v>
      </c>
      <c r="D1259" s="39">
        <v>0</v>
      </c>
      <c r="E1259" s="39" t="e">
        <v>#N/A</v>
      </c>
    </row>
    <row r="1260" spans="1:5">
      <c r="A1260" s="38">
        <v>2169</v>
      </c>
      <c r="B1260" s="39">
        <v>29.65</v>
      </c>
      <c r="C1260" s="39">
        <v>6.5000000000000098</v>
      </c>
      <c r="D1260" s="39">
        <v>0</v>
      </c>
      <c r="E1260" s="39" t="e">
        <v>#N/A</v>
      </c>
    </row>
    <row r="1261" spans="1:5">
      <c r="A1261" s="38">
        <v>2170</v>
      </c>
      <c r="B1261" s="39">
        <v>38.450000000000003</v>
      </c>
      <c r="C1261" s="39">
        <v>6.5000000000000098</v>
      </c>
      <c r="D1261" s="39">
        <v>0</v>
      </c>
      <c r="E1261" s="39" t="e">
        <v>#N/A</v>
      </c>
    </row>
    <row r="1262" spans="1:5">
      <c r="A1262" s="38">
        <v>2171</v>
      </c>
      <c r="B1262" s="39">
        <v>50.8</v>
      </c>
      <c r="C1262" s="39">
        <v>6.5000000000000098</v>
      </c>
      <c r="D1262" s="39">
        <v>0</v>
      </c>
      <c r="E1262" s="39" t="e">
        <v>#N/A</v>
      </c>
    </row>
    <row r="1263" spans="1:5">
      <c r="A1263" s="38">
        <v>2172</v>
      </c>
      <c r="B1263" s="39">
        <v>-3.5527136788005001E-15</v>
      </c>
      <c r="C1263" s="39">
        <v>43.9</v>
      </c>
      <c r="D1263" s="39">
        <v>0</v>
      </c>
      <c r="E1263" s="39" t="e">
        <v>#N/A</v>
      </c>
    </row>
    <row r="1264" spans="1:5">
      <c r="A1264" s="38">
        <v>2173</v>
      </c>
      <c r="B1264" s="39">
        <v>12.35</v>
      </c>
      <c r="C1264" s="39">
        <v>43.9</v>
      </c>
      <c r="D1264" s="39">
        <v>0</v>
      </c>
      <c r="E1264" s="39" t="e">
        <v>#N/A</v>
      </c>
    </row>
    <row r="1265" spans="1:5">
      <c r="A1265" s="38">
        <v>2174</v>
      </c>
      <c r="B1265" s="39">
        <v>21.15</v>
      </c>
      <c r="C1265" s="39">
        <v>43.9</v>
      </c>
      <c r="D1265" s="39">
        <v>0</v>
      </c>
      <c r="E1265" s="39" t="e">
        <v>#N/A</v>
      </c>
    </row>
    <row r="1266" spans="1:5">
      <c r="A1266" s="38">
        <v>2175</v>
      </c>
      <c r="B1266" s="39">
        <v>29.65</v>
      </c>
      <c r="C1266" s="39">
        <v>43.9</v>
      </c>
      <c r="D1266" s="39">
        <v>0</v>
      </c>
      <c r="E1266" s="39" t="e">
        <v>#N/A</v>
      </c>
    </row>
    <row r="1267" spans="1:5">
      <c r="A1267" s="38">
        <v>2176</v>
      </c>
      <c r="B1267" s="39">
        <v>38.450000000000003</v>
      </c>
      <c r="C1267" s="39">
        <v>43.9</v>
      </c>
      <c r="D1267" s="39">
        <v>0</v>
      </c>
      <c r="E1267" s="39" t="e">
        <v>#N/A</v>
      </c>
    </row>
    <row r="1268" spans="1:5">
      <c r="A1268" s="38">
        <v>2177</v>
      </c>
      <c r="B1268" s="39">
        <v>50.8</v>
      </c>
      <c r="C1268" s="39">
        <v>43.9</v>
      </c>
      <c r="D1268" s="39">
        <v>0</v>
      </c>
      <c r="E1268" s="39" t="e">
        <v>#N/A</v>
      </c>
    </row>
    <row r="1269" spans="1:5">
      <c r="A1269" s="38">
        <v>2180</v>
      </c>
      <c r="B1269" s="39">
        <v>43.8</v>
      </c>
      <c r="C1269" s="39">
        <v>21.2</v>
      </c>
      <c r="D1269" s="39">
        <v>0</v>
      </c>
      <c r="E1269" s="39" t="e">
        <v>#N/A</v>
      </c>
    </row>
    <row r="1270" spans="1:5">
      <c r="A1270" s="38">
        <v>2181</v>
      </c>
      <c r="B1270" s="39">
        <v>43.8</v>
      </c>
      <c r="C1270" s="39">
        <v>29.2</v>
      </c>
      <c r="D1270" s="39">
        <v>0</v>
      </c>
      <c r="E1270" s="39" t="e">
        <v>#N/A</v>
      </c>
    </row>
    <row r="1271" spans="1:5">
      <c r="A1271" s="38">
        <v>2185</v>
      </c>
      <c r="B1271" s="39">
        <v>43.8</v>
      </c>
      <c r="C1271" s="39">
        <v>1.4210854715202001E-14</v>
      </c>
      <c r="D1271" s="39">
        <v>0</v>
      </c>
      <c r="E1271" s="39" t="e">
        <v>#N/A</v>
      </c>
    </row>
    <row r="1272" spans="1:5">
      <c r="A1272" s="38">
        <v>2188</v>
      </c>
      <c r="B1272" s="39">
        <v>7</v>
      </c>
      <c r="C1272" s="39">
        <v>13</v>
      </c>
      <c r="D1272" s="39">
        <v>0</v>
      </c>
      <c r="E1272" s="39" t="e">
        <v>#N/A</v>
      </c>
    </row>
    <row r="1273" spans="1:5">
      <c r="A1273" s="38">
        <v>2190</v>
      </c>
      <c r="B1273" s="39">
        <v>38.450000000000003</v>
      </c>
      <c r="C1273" s="39">
        <v>22.9</v>
      </c>
      <c r="D1273" s="39">
        <v>0</v>
      </c>
      <c r="E1273" s="39" t="e">
        <v>#N/A</v>
      </c>
    </row>
    <row r="1274" spans="1:5">
      <c r="A1274" s="38">
        <v>2191</v>
      </c>
      <c r="B1274" s="39">
        <v>38.450000000000003</v>
      </c>
      <c r="C1274" s="39">
        <v>27.5</v>
      </c>
      <c r="D1274" s="39">
        <v>0</v>
      </c>
      <c r="E1274" s="39" t="e">
        <v>#N/A</v>
      </c>
    </row>
    <row r="1275" spans="1:5">
      <c r="A1275" s="38">
        <v>2192</v>
      </c>
      <c r="B1275" s="39">
        <v>12.35</v>
      </c>
      <c r="C1275" s="39">
        <v>22.9</v>
      </c>
      <c r="D1275" s="39">
        <v>0</v>
      </c>
      <c r="E1275" s="39" t="e">
        <v>#N/A</v>
      </c>
    </row>
    <row r="1276" spans="1:5">
      <c r="A1276" s="38">
        <v>2193</v>
      </c>
      <c r="B1276" s="39">
        <v>12.35</v>
      </c>
      <c r="C1276" s="39">
        <v>27.5</v>
      </c>
      <c r="D1276" s="39">
        <v>0</v>
      </c>
      <c r="E1276" s="39" t="e">
        <v>#N/A</v>
      </c>
    </row>
    <row r="1277" spans="1:5">
      <c r="A1277" s="38">
        <v>2194</v>
      </c>
      <c r="B1277" s="39">
        <v>21.15</v>
      </c>
      <c r="C1277" s="39">
        <v>54.4</v>
      </c>
      <c r="D1277" s="39">
        <v>0</v>
      </c>
      <c r="E1277" s="39" t="e">
        <v>#N/A</v>
      </c>
    </row>
    <row r="1278" spans="1:5">
      <c r="A1278" s="38">
        <v>2195</v>
      </c>
      <c r="B1278" s="39">
        <v>29.65</v>
      </c>
      <c r="C1278" s="39">
        <v>54.4</v>
      </c>
      <c r="D1278" s="39">
        <v>0</v>
      </c>
      <c r="E1278" s="39" t="e">
        <v>#N/A</v>
      </c>
    </row>
    <row r="1279" spans="1:5">
      <c r="A1279" s="38">
        <v>2196</v>
      </c>
      <c r="B1279" s="39">
        <v>21.15</v>
      </c>
      <c r="C1279" s="39">
        <v>55</v>
      </c>
      <c r="D1279" s="39">
        <v>0</v>
      </c>
      <c r="E1279" s="39" t="e">
        <v>#N/A</v>
      </c>
    </row>
    <row r="1280" spans="1:5">
      <c r="A1280" s="38">
        <v>2197</v>
      </c>
      <c r="B1280" s="39">
        <v>29.65</v>
      </c>
      <c r="C1280" s="39">
        <v>55</v>
      </c>
      <c r="D1280" s="39">
        <v>0</v>
      </c>
      <c r="E1280" s="39" t="e">
        <v>#N/A</v>
      </c>
    </row>
    <row r="1281" spans="1:5">
      <c r="A1281" s="38">
        <v>2198</v>
      </c>
      <c r="B1281" s="39">
        <v>16.850000000000001</v>
      </c>
      <c r="C1281" s="39">
        <v>52.6</v>
      </c>
      <c r="D1281" s="39">
        <v>0</v>
      </c>
      <c r="E1281" s="39" t="e">
        <v>#N/A</v>
      </c>
    </row>
    <row r="1282" spans="1:5">
      <c r="A1282" s="38">
        <v>2199</v>
      </c>
      <c r="B1282" s="39">
        <v>16.850000000000001</v>
      </c>
      <c r="C1282" s="39">
        <v>54.4</v>
      </c>
      <c r="D1282" s="39">
        <v>0</v>
      </c>
      <c r="E1282" s="39" t="e">
        <v>#N/A</v>
      </c>
    </row>
    <row r="1283" spans="1:5">
      <c r="A1283" s="38">
        <v>2202</v>
      </c>
      <c r="B1283" s="39">
        <v>16.25</v>
      </c>
      <c r="C1283" s="39">
        <v>55</v>
      </c>
      <c r="D1283" s="39">
        <v>0</v>
      </c>
      <c r="E1283" s="39" t="e">
        <v>#N/A</v>
      </c>
    </row>
    <row r="1284" spans="1:5">
      <c r="A1284" s="38">
        <v>2203</v>
      </c>
      <c r="B1284" s="39">
        <v>33.950000000000003</v>
      </c>
      <c r="C1284" s="39">
        <v>52.6</v>
      </c>
      <c r="D1284" s="39">
        <v>0</v>
      </c>
      <c r="E1284" s="39" t="e">
        <v>#N/A</v>
      </c>
    </row>
    <row r="1285" spans="1:5">
      <c r="A1285" s="38">
        <v>2204</v>
      </c>
      <c r="B1285" s="39">
        <v>33.950000000000003</v>
      </c>
      <c r="C1285" s="39">
        <v>54.4</v>
      </c>
      <c r="D1285" s="39">
        <v>0</v>
      </c>
      <c r="E1285" s="39" t="e">
        <v>#N/A</v>
      </c>
    </row>
    <row r="1286" spans="1:5">
      <c r="A1286" s="38">
        <v>2205</v>
      </c>
      <c r="B1286" s="39">
        <v>33.950000000000003</v>
      </c>
      <c r="C1286" s="39">
        <v>55</v>
      </c>
      <c r="D1286" s="39">
        <v>0</v>
      </c>
      <c r="E1286" s="39" t="e">
        <v>#N/A</v>
      </c>
    </row>
    <row r="1287" spans="1:5">
      <c r="A1287" s="38">
        <v>2206</v>
      </c>
      <c r="B1287" s="39">
        <v>34.549999999999997</v>
      </c>
      <c r="C1287" s="39">
        <v>52.6</v>
      </c>
      <c r="D1287" s="39">
        <v>0</v>
      </c>
      <c r="E1287" s="39" t="e">
        <v>#N/A</v>
      </c>
    </row>
    <row r="1288" spans="1:5">
      <c r="A1288" s="38">
        <v>2207</v>
      </c>
      <c r="B1288" s="39">
        <v>34.549999999999997</v>
      </c>
      <c r="C1288" s="39">
        <v>55</v>
      </c>
      <c r="D1288" s="39">
        <v>0</v>
      </c>
      <c r="E1288" s="39" t="e">
        <v>#N/A</v>
      </c>
    </row>
    <row r="1289" spans="1:5">
      <c r="A1289" s="38">
        <v>2208</v>
      </c>
      <c r="B1289" s="39">
        <v>33.950000000000003</v>
      </c>
      <c r="C1289" s="39">
        <v>37.4</v>
      </c>
      <c r="D1289" s="39">
        <v>0</v>
      </c>
      <c r="E1289" s="39" t="e">
        <v>#N/A</v>
      </c>
    </row>
    <row r="1290" spans="1:5">
      <c r="A1290" s="38">
        <v>2209</v>
      </c>
      <c r="B1290" s="39">
        <v>16.850000000000001</v>
      </c>
      <c r="C1290" s="39">
        <v>37.4</v>
      </c>
      <c r="D1290" s="39">
        <v>0</v>
      </c>
      <c r="E1290" s="39" t="e">
        <v>#N/A</v>
      </c>
    </row>
    <row r="1291" spans="1:5">
      <c r="A1291" s="38">
        <v>2218</v>
      </c>
      <c r="B1291" s="39">
        <v>16.850000000000001</v>
      </c>
      <c r="C1291" s="39">
        <v>50.4</v>
      </c>
      <c r="D1291" s="39">
        <v>0</v>
      </c>
      <c r="E1291" s="39" t="e">
        <v>#N/A</v>
      </c>
    </row>
    <row r="1292" spans="1:5">
      <c r="A1292" s="38">
        <v>2219</v>
      </c>
      <c r="B1292" s="39">
        <v>33.950000000000003</v>
      </c>
      <c r="C1292" s="39">
        <v>50.4</v>
      </c>
      <c r="D1292" s="39">
        <v>0</v>
      </c>
      <c r="E1292" s="39" t="e">
        <v>#N/A</v>
      </c>
    </row>
    <row r="1293" spans="1:5">
      <c r="A1293" s="38">
        <v>2220</v>
      </c>
      <c r="B1293" s="39">
        <v>41.65</v>
      </c>
      <c r="C1293" s="39">
        <v>22.9</v>
      </c>
      <c r="D1293" s="39">
        <v>0</v>
      </c>
      <c r="E1293" s="39" t="e">
        <v>#N/A</v>
      </c>
    </row>
    <row r="1294" spans="1:5">
      <c r="A1294" s="38">
        <v>2221</v>
      </c>
      <c r="B1294" s="39">
        <v>41.65</v>
      </c>
      <c r="C1294" s="39">
        <v>27.5</v>
      </c>
      <c r="D1294" s="39">
        <v>0</v>
      </c>
      <c r="E1294" s="39" t="e">
        <v>#N/A</v>
      </c>
    </row>
    <row r="1295" spans="1:5">
      <c r="A1295" s="38">
        <v>2222</v>
      </c>
      <c r="B1295" s="39">
        <v>41.65</v>
      </c>
      <c r="C1295" s="39">
        <v>21.2</v>
      </c>
      <c r="D1295" s="39">
        <v>0</v>
      </c>
      <c r="E1295" s="39" t="e">
        <v>#N/A</v>
      </c>
    </row>
    <row r="1296" spans="1:5">
      <c r="A1296" s="38">
        <v>2223</v>
      </c>
      <c r="B1296" s="39">
        <v>41.65</v>
      </c>
      <c r="C1296" s="39">
        <v>29.2</v>
      </c>
      <c r="D1296" s="39">
        <v>0</v>
      </c>
      <c r="E1296" s="39" t="e">
        <v>#N/A</v>
      </c>
    </row>
    <row r="1297" spans="1:5">
      <c r="A1297" s="38">
        <v>2231</v>
      </c>
      <c r="B1297" s="39">
        <v>7.1054273576010003E-15</v>
      </c>
      <c r="C1297" s="39">
        <v>15.8</v>
      </c>
      <c r="D1297" s="39">
        <v>0</v>
      </c>
      <c r="E1297" s="39" t="e">
        <v>#N/A</v>
      </c>
    </row>
    <row r="1298" spans="1:5">
      <c r="A1298" s="38">
        <v>2232</v>
      </c>
      <c r="B1298" s="39">
        <v>9.0000000000000107</v>
      </c>
      <c r="C1298" s="39">
        <v>15.8</v>
      </c>
      <c r="D1298" s="39">
        <v>0</v>
      </c>
      <c r="E1298" s="39" t="e">
        <v>#N/A</v>
      </c>
    </row>
    <row r="1299" spans="1:5">
      <c r="A1299" s="38">
        <v>2238</v>
      </c>
      <c r="B1299" s="39">
        <v>9.0000000000000107</v>
      </c>
      <c r="C1299" s="39">
        <v>22.9</v>
      </c>
      <c r="D1299" s="39">
        <v>0</v>
      </c>
      <c r="E1299" s="39" t="e">
        <v>#N/A</v>
      </c>
    </row>
    <row r="1300" spans="1:5">
      <c r="A1300" s="38">
        <v>2241</v>
      </c>
      <c r="B1300" s="39">
        <v>2.6000000000000099</v>
      </c>
      <c r="C1300" s="39">
        <v>27.5</v>
      </c>
      <c r="D1300" s="39">
        <v>0</v>
      </c>
      <c r="E1300" s="39" t="e">
        <v>#N/A</v>
      </c>
    </row>
    <row r="1301" spans="1:5">
      <c r="A1301" s="38">
        <v>2243</v>
      </c>
      <c r="B1301" s="39">
        <v>7.1054273576010003E-15</v>
      </c>
      <c r="C1301" s="39">
        <v>34.25</v>
      </c>
      <c r="D1301" s="39">
        <v>0</v>
      </c>
      <c r="E1301" s="39" t="e">
        <v>#N/A</v>
      </c>
    </row>
    <row r="1302" spans="1:5">
      <c r="A1302" s="38">
        <v>2256</v>
      </c>
      <c r="B1302" s="39">
        <v>8.9</v>
      </c>
      <c r="C1302" s="39">
        <v>1.7763568394002501E-14</v>
      </c>
      <c r="D1302" s="39">
        <v>0</v>
      </c>
      <c r="E1302" s="39" t="e">
        <v>#N/A</v>
      </c>
    </row>
    <row r="1303" spans="1:5">
      <c r="A1303" s="38">
        <v>2258</v>
      </c>
      <c r="B1303" s="39">
        <v>41.65</v>
      </c>
      <c r="C1303" s="39">
        <v>37.4</v>
      </c>
      <c r="D1303" s="39">
        <v>0</v>
      </c>
      <c r="E1303" s="39" t="e">
        <v>#N/A</v>
      </c>
    </row>
    <row r="1304" spans="1:5">
      <c r="A1304" s="38">
        <v>2259</v>
      </c>
      <c r="B1304" s="39">
        <v>41.65</v>
      </c>
      <c r="C1304" s="39">
        <v>-7.1054273576010003E-15</v>
      </c>
      <c r="D1304" s="39">
        <v>0</v>
      </c>
      <c r="E1304" s="39" t="e">
        <v>#N/A</v>
      </c>
    </row>
    <row r="1305" spans="1:5">
      <c r="A1305" s="38">
        <v>2266</v>
      </c>
      <c r="B1305" s="39">
        <v>52</v>
      </c>
      <c r="C1305" s="39">
        <v>13</v>
      </c>
      <c r="D1305" s="39">
        <v>4</v>
      </c>
      <c r="E1305" s="39" t="e">
        <v>#N/A</v>
      </c>
    </row>
    <row r="1306" spans="1:5">
      <c r="A1306" s="38">
        <v>2267</v>
      </c>
      <c r="B1306" s="39">
        <v>52</v>
      </c>
      <c r="C1306" s="39">
        <v>37.4</v>
      </c>
      <c r="D1306" s="39">
        <v>4</v>
      </c>
      <c r="E1306" s="39" t="e">
        <v>#N/A</v>
      </c>
    </row>
    <row r="1307" spans="1:5">
      <c r="A1307" s="38">
        <v>2268</v>
      </c>
      <c r="B1307" s="39">
        <v>52</v>
      </c>
      <c r="C1307" s="39">
        <v>13</v>
      </c>
      <c r="D1307" s="39">
        <v>7.6</v>
      </c>
      <c r="E1307" s="39" t="e">
        <v>#N/A</v>
      </c>
    </row>
    <row r="1308" spans="1:5">
      <c r="A1308" s="38">
        <v>2269</v>
      </c>
      <c r="B1308" s="39">
        <v>52</v>
      </c>
      <c r="C1308" s="39">
        <v>37.4</v>
      </c>
      <c r="D1308" s="39">
        <v>7.6</v>
      </c>
      <c r="E1308" s="39" t="e">
        <v>#N/A</v>
      </c>
    </row>
    <row r="1309" spans="1:5">
      <c r="A1309" s="38">
        <v>2270</v>
      </c>
      <c r="B1309" s="39">
        <v>52</v>
      </c>
      <c r="C1309" s="39">
        <v>37.4</v>
      </c>
      <c r="D1309" s="39">
        <v>11.2</v>
      </c>
      <c r="E1309" s="39" t="e">
        <v>#N/A</v>
      </c>
    </row>
    <row r="1310" spans="1:5">
      <c r="A1310" s="38">
        <v>2271</v>
      </c>
      <c r="B1310" s="39">
        <v>52</v>
      </c>
      <c r="C1310" s="39">
        <v>13</v>
      </c>
      <c r="D1310" s="39">
        <v>11.2</v>
      </c>
      <c r="E1310" s="39" t="e">
        <v>#N/A</v>
      </c>
    </row>
    <row r="1311" spans="1:5">
      <c r="A1311" s="38">
        <v>2272</v>
      </c>
      <c r="B1311" s="39">
        <v>52</v>
      </c>
      <c r="C1311" s="39">
        <v>13</v>
      </c>
      <c r="D1311" s="39">
        <v>15</v>
      </c>
      <c r="E1311" s="39" t="e">
        <v>#N/A</v>
      </c>
    </row>
    <row r="1312" spans="1:5">
      <c r="A1312" s="38">
        <v>2273</v>
      </c>
      <c r="B1312" s="39">
        <v>52</v>
      </c>
      <c r="C1312" s="39">
        <v>37.4</v>
      </c>
      <c r="D1312" s="39">
        <v>15</v>
      </c>
      <c r="E1312" s="39" t="e">
        <v>#N/A</v>
      </c>
    </row>
    <row r="1313" spans="1:5">
      <c r="A1313" s="38">
        <v>2274</v>
      </c>
      <c r="B1313" s="39">
        <v>52.6</v>
      </c>
      <c r="C1313" s="39">
        <v>37.4</v>
      </c>
      <c r="D1313" s="39">
        <v>20</v>
      </c>
      <c r="E1313" s="39" t="e">
        <v>#N/A</v>
      </c>
    </row>
    <row r="1314" spans="1:5">
      <c r="A1314" s="38">
        <v>2275</v>
      </c>
      <c r="B1314" s="39">
        <v>52.6</v>
      </c>
      <c r="C1314" s="39">
        <v>13</v>
      </c>
      <c r="D1314" s="39">
        <v>20</v>
      </c>
      <c r="E1314" s="39" t="e">
        <v>#N/A</v>
      </c>
    </row>
    <row r="1315" spans="1:5">
      <c r="A1315" s="38">
        <v>2278</v>
      </c>
      <c r="B1315" s="39">
        <v>43.8</v>
      </c>
      <c r="C1315" s="39">
        <v>29.2</v>
      </c>
      <c r="D1315" s="39">
        <v>20</v>
      </c>
      <c r="E1315" s="39" t="e">
        <v>#N/A</v>
      </c>
    </row>
    <row r="1316" spans="1:5">
      <c r="A1316" s="38">
        <v>2283</v>
      </c>
      <c r="B1316" s="39">
        <v>12.35</v>
      </c>
      <c r="C1316" s="39">
        <v>9.9000000000000306</v>
      </c>
      <c r="D1316" s="39">
        <v>4</v>
      </c>
      <c r="E1316" s="39" t="e">
        <v>#N/A</v>
      </c>
    </row>
    <row r="1317" spans="1:5">
      <c r="A1317" s="38">
        <v>2284</v>
      </c>
      <c r="B1317" s="39">
        <v>38.450000000000003</v>
      </c>
      <c r="C1317" s="39">
        <v>9.9000000000000092</v>
      </c>
      <c r="D1317" s="39">
        <v>4</v>
      </c>
      <c r="E1317" s="39" t="e">
        <v>#N/A</v>
      </c>
    </row>
    <row r="1318" spans="1:5">
      <c r="A1318" s="38">
        <v>2285</v>
      </c>
      <c r="B1318" s="39">
        <v>40.4</v>
      </c>
      <c r="C1318" s="39">
        <v>9.9000000000000199</v>
      </c>
      <c r="D1318" s="39">
        <v>4</v>
      </c>
      <c r="E1318" s="39" t="e">
        <v>#N/A</v>
      </c>
    </row>
    <row r="1319" spans="1:5">
      <c r="A1319" s="38">
        <v>2286</v>
      </c>
      <c r="B1319" s="39">
        <v>29.65</v>
      </c>
      <c r="C1319" s="39">
        <v>9.9000000000000199</v>
      </c>
      <c r="D1319" s="39">
        <v>4</v>
      </c>
      <c r="E1319" s="39" t="e">
        <v>#N/A</v>
      </c>
    </row>
    <row r="1320" spans="1:5">
      <c r="A1320" s="38">
        <v>2287</v>
      </c>
      <c r="B1320" s="39">
        <v>31.25</v>
      </c>
      <c r="C1320" s="39">
        <v>9.9000000000000199</v>
      </c>
      <c r="D1320" s="39">
        <v>4</v>
      </c>
      <c r="E1320" s="39" t="e">
        <v>#N/A</v>
      </c>
    </row>
    <row r="1321" spans="1:5">
      <c r="A1321" s="38">
        <v>2288</v>
      </c>
      <c r="B1321" s="39">
        <v>28.25</v>
      </c>
      <c r="C1321" s="39">
        <v>9.9000000000000199</v>
      </c>
      <c r="D1321" s="39">
        <v>4</v>
      </c>
      <c r="E1321" s="39" t="e">
        <v>#N/A</v>
      </c>
    </row>
    <row r="1322" spans="1:5">
      <c r="A1322" s="38">
        <v>2289</v>
      </c>
      <c r="B1322" s="39">
        <v>21.15</v>
      </c>
      <c r="C1322" s="39">
        <v>9.9000000000000306</v>
      </c>
      <c r="D1322" s="39">
        <v>4</v>
      </c>
      <c r="E1322" s="39" t="e">
        <v>#N/A</v>
      </c>
    </row>
    <row r="1323" spans="1:5">
      <c r="A1323" s="38">
        <v>2290</v>
      </c>
      <c r="B1323" s="39">
        <v>22.55</v>
      </c>
      <c r="C1323" s="39">
        <v>9.9000000000000199</v>
      </c>
      <c r="D1323" s="39">
        <v>4</v>
      </c>
      <c r="E1323" s="39" t="e">
        <v>#N/A</v>
      </c>
    </row>
    <row r="1324" spans="1:5">
      <c r="A1324" s="38">
        <v>2291</v>
      </c>
      <c r="B1324" s="39">
        <v>19.55</v>
      </c>
      <c r="C1324" s="39">
        <v>9.9000000000000306</v>
      </c>
      <c r="D1324" s="39">
        <v>4</v>
      </c>
      <c r="E1324" s="39" t="e">
        <v>#N/A</v>
      </c>
    </row>
    <row r="1325" spans="1:5">
      <c r="A1325" s="38">
        <v>2292</v>
      </c>
      <c r="B1325" s="39">
        <v>10.4</v>
      </c>
      <c r="C1325" s="39">
        <v>9.9000000000000394</v>
      </c>
      <c r="D1325" s="39">
        <v>4</v>
      </c>
      <c r="E1325" s="39" t="e">
        <v>#N/A</v>
      </c>
    </row>
    <row r="1326" spans="1:5">
      <c r="A1326" s="38">
        <v>2294</v>
      </c>
      <c r="B1326" s="39">
        <v>50.8</v>
      </c>
      <c r="C1326" s="39">
        <v>10.75</v>
      </c>
      <c r="D1326" s="39">
        <v>4</v>
      </c>
      <c r="E1326" s="39" t="e">
        <v>#N/A</v>
      </c>
    </row>
    <row r="1327" spans="1:5">
      <c r="A1327" s="38">
        <v>2295</v>
      </c>
      <c r="B1327" s="39">
        <v>-3.1347473636474999E-15</v>
      </c>
      <c r="C1327" s="39">
        <v>10.75</v>
      </c>
      <c r="D1327" s="39">
        <v>4</v>
      </c>
      <c r="E1327" s="39" t="e">
        <v>#N/A</v>
      </c>
    </row>
    <row r="1328" spans="1:5">
      <c r="A1328" s="38">
        <v>2296</v>
      </c>
      <c r="B1328" s="39">
        <v>2.5</v>
      </c>
      <c r="C1328" s="39">
        <v>10.75</v>
      </c>
      <c r="D1328" s="39">
        <v>4</v>
      </c>
      <c r="E1328" s="39" t="e">
        <v>#N/A</v>
      </c>
    </row>
    <row r="1329" spans="1:5">
      <c r="A1329" s="38">
        <v>2297</v>
      </c>
      <c r="B1329" s="39">
        <v>2.5</v>
      </c>
      <c r="C1329" s="39">
        <v>14.95</v>
      </c>
      <c r="D1329" s="39">
        <v>4</v>
      </c>
      <c r="E1329" s="39" t="e">
        <v>#N/A</v>
      </c>
    </row>
    <row r="1330" spans="1:5">
      <c r="A1330" s="38">
        <v>2298</v>
      </c>
      <c r="B1330" s="39">
        <v>2.7167810484945001E-15</v>
      </c>
      <c r="C1330" s="39">
        <v>14.95</v>
      </c>
      <c r="D1330" s="39">
        <v>4</v>
      </c>
      <c r="E1330" s="39" t="e">
        <v>#N/A</v>
      </c>
    </row>
    <row r="1331" spans="1:5">
      <c r="A1331" s="38">
        <v>2299</v>
      </c>
      <c r="B1331" s="39">
        <v>50.8</v>
      </c>
      <c r="C1331" s="39">
        <v>14.95</v>
      </c>
      <c r="D1331" s="39">
        <v>4</v>
      </c>
      <c r="E1331" s="39" t="e">
        <v>#N/A</v>
      </c>
    </row>
    <row r="1332" spans="1:5">
      <c r="A1332" s="38">
        <v>2313</v>
      </c>
      <c r="B1332" s="39">
        <v>38.450000000000003</v>
      </c>
      <c r="C1332" s="39">
        <v>40.5</v>
      </c>
      <c r="D1332" s="39">
        <v>4</v>
      </c>
      <c r="E1332" s="39" t="e">
        <v>#N/A</v>
      </c>
    </row>
    <row r="1333" spans="1:5">
      <c r="A1333" s="38">
        <v>2314</v>
      </c>
      <c r="B1333" s="39">
        <v>12.35</v>
      </c>
      <c r="C1333" s="39">
        <v>40.5</v>
      </c>
      <c r="D1333" s="39">
        <v>4</v>
      </c>
      <c r="E1333" s="39" t="e">
        <v>#N/A</v>
      </c>
    </row>
    <row r="1334" spans="1:5">
      <c r="A1334" s="38">
        <v>2315</v>
      </c>
      <c r="B1334" s="39">
        <v>40.4</v>
      </c>
      <c r="C1334" s="39">
        <v>40.5</v>
      </c>
      <c r="D1334" s="39">
        <v>4</v>
      </c>
      <c r="E1334" s="39" t="e">
        <v>#N/A</v>
      </c>
    </row>
    <row r="1335" spans="1:5">
      <c r="A1335" s="38">
        <v>2316</v>
      </c>
      <c r="B1335" s="39">
        <v>31.25</v>
      </c>
      <c r="C1335" s="39">
        <v>40.5</v>
      </c>
      <c r="D1335" s="39">
        <v>4</v>
      </c>
      <c r="E1335" s="39" t="e">
        <v>#N/A</v>
      </c>
    </row>
    <row r="1336" spans="1:5">
      <c r="A1336" s="38">
        <v>2317</v>
      </c>
      <c r="B1336" s="39">
        <v>29.65</v>
      </c>
      <c r="C1336" s="39">
        <v>40.5</v>
      </c>
      <c r="D1336" s="39">
        <v>4</v>
      </c>
      <c r="E1336" s="39" t="e">
        <v>#N/A</v>
      </c>
    </row>
    <row r="1337" spans="1:5">
      <c r="A1337" s="38">
        <v>2318</v>
      </c>
      <c r="B1337" s="39">
        <v>28.25</v>
      </c>
      <c r="C1337" s="39">
        <v>40.5</v>
      </c>
      <c r="D1337" s="39">
        <v>4</v>
      </c>
      <c r="E1337" s="39" t="e">
        <v>#N/A</v>
      </c>
    </row>
    <row r="1338" spans="1:5">
      <c r="A1338" s="38">
        <v>2319</v>
      </c>
      <c r="B1338" s="39">
        <v>22.55</v>
      </c>
      <c r="C1338" s="39">
        <v>40.5</v>
      </c>
      <c r="D1338" s="39">
        <v>4</v>
      </c>
      <c r="E1338" s="39" t="e">
        <v>#N/A</v>
      </c>
    </row>
    <row r="1339" spans="1:5">
      <c r="A1339" s="38">
        <v>2320</v>
      </c>
      <c r="B1339" s="39">
        <v>21.15</v>
      </c>
      <c r="C1339" s="39">
        <v>40.5</v>
      </c>
      <c r="D1339" s="39">
        <v>4</v>
      </c>
      <c r="E1339" s="39" t="e">
        <v>#N/A</v>
      </c>
    </row>
    <row r="1340" spans="1:5">
      <c r="A1340" s="38">
        <v>2321</v>
      </c>
      <c r="B1340" s="39">
        <v>19.55</v>
      </c>
      <c r="C1340" s="39">
        <v>40.5</v>
      </c>
      <c r="D1340" s="39">
        <v>4</v>
      </c>
      <c r="E1340" s="39" t="e">
        <v>#N/A</v>
      </c>
    </row>
    <row r="1341" spans="1:5">
      <c r="A1341" s="38">
        <v>2322</v>
      </c>
      <c r="B1341" s="39">
        <v>10.4</v>
      </c>
      <c r="C1341" s="39">
        <v>40.5</v>
      </c>
      <c r="D1341" s="39">
        <v>4</v>
      </c>
      <c r="E1341" s="39" t="e">
        <v>#N/A</v>
      </c>
    </row>
    <row r="1342" spans="1:5">
      <c r="A1342" s="38">
        <v>2323</v>
      </c>
      <c r="B1342" s="39">
        <v>36.700000000000003</v>
      </c>
      <c r="C1342" s="39">
        <v>50.4</v>
      </c>
      <c r="D1342" s="39">
        <v>4</v>
      </c>
      <c r="E1342" s="39" t="e">
        <v>#N/A</v>
      </c>
    </row>
    <row r="1343" spans="1:5">
      <c r="A1343" s="38">
        <v>2324</v>
      </c>
      <c r="B1343" s="39">
        <v>36.700000000000003</v>
      </c>
      <c r="C1343" s="39">
        <v>1.06581410364015E-14</v>
      </c>
      <c r="D1343" s="39">
        <v>4</v>
      </c>
      <c r="E1343" s="39" t="e">
        <v>#N/A</v>
      </c>
    </row>
    <row r="1344" spans="1:5">
      <c r="A1344" s="38">
        <v>2325</v>
      </c>
      <c r="B1344" s="39">
        <v>36.700000000000003</v>
      </c>
      <c r="C1344" s="39">
        <v>2.6000000000000099</v>
      </c>
      <c r="D1344" s="39">
        <v>4</v>
      </c>
      <c r="E1344" s="39" t="e">
        <v>#N/A</v>
      </c>
    </row>
    <row r="1345" spans="1:5">
      <c r="A1345" s="38">
        <v>2326</v>
      </c>
      <c r="B1345" s="39">
        <v>36.700000000000003</v>
      </c>
      <c r="C1345" s="39">
        <v>9.9000000000000092</v>
      </c>
      <c r="D1345" s="39">
        <v>4</v>
      </c>
      <c r="E1345" s="39" t="e">
        <v>#N/A</v>
      </c>
    </row>
    <row r="1346" spans="1:5">
      <c r="A1346" s="38">
        <v>2327</v>
      </c>
      <c r="B1346" s="39">
        <v>36.700000000000003</v>
      </c>
      <c r="C1346" s="39">
        <v>13</v>
      </c>
      <c r="D1346" s="39">
        <v>4</v>
      </c>
      <c r="E1346" s="39" t="e">
        <v>#N/A</v>
      </c>
    </row>
    <row r="1347" spans="1:5">
      <c r="A1347" s="38">
        <v>2329</v>
      </c>
      <c r="B1347" s="39">
        <v>36.700000000000003</v>
      </c>
      <c r="C1347" s="39">
        <v>16</v>
      </c>
      <c r="D1347" s="39">
        <v>4</v>
      </c>
      <c r="E1347" s="39" t="e">
        <v>#N/A</v>
      </c>
    </row>
    <row r="1348" spans="1:5">
      <c r="A1348" s="38">
        <v>2331</v>
      </c>
      <c r="B1348" s="39">
        <v>36.700000000000003</v>
      </c>
      <c r="C1348" s="39">
        <v>34.4</v>
      </c>
      <c r="D1348" s="39">
        <v>4</v>
      </c>
      <c r="E1348" s="39" t="e">
        <v>#N/A</v>
      </c>
    </row>
    <row r="1349" spans="1:5">
      <c r="A1349" s="38">
        <v>2332</v>
      </c>
      <c r="B1349" s="39">
        <v>36.700000000000003</v>
      </c>
      <c r="C1349" s="39">
        <v>37.4</v>
      </c>
      <c r="D1349" s="39">
        <v>4</v>
      </c>
      <c r="E1349" s="39" t="e">
        <v>#N/A</v>
      </c>
    </row>
    <row r="1350" spans="1:5">
      <c r="A1350" s="38">
        <v>2333</v>
      </c>
      <c r="B1350" s="39">
        <v>36.700000000000003</v>
      </c>
      <c r="C1350" s="39">
        <v>40.5</v>
      </c>
      <c r="D1350" s="39">
        <v>4</v>
      </c>
      <c r="E1350" s="39" t="e">
        <v>#N/A</v>
      </c>
    </row>
    <row r="1351" spans="1:5">
      <c r="A1351" s="38">
        <v>2334</v>
      </c>
      <c r="B1351" s="39">
        <v>36.700000000000003</v>
      </c>
      <c r="C1351" s="39">
        <v>47.8</v>
      </c>
      <c r="D1351" s="39">
        <v>4</v>
      </c>
      <c r="E1351" s="39" t="e">
        <v>#N/A</v>
      </c>
    </row>
    <row r="1352" spans="1:5">
      <c r="A1352" s="38">
        <v>2335</v>
      </c>
      <c r="B1352" s="39">
        <v>14.1</v>
      </c>
      <c r="C1352" s="39">
        <v>7.1054273576010003E-15</v>
      </c>
      <c r="D1352" s="39">
        <v>4</v>
      </c>
      <c r="E1352" s="39" t="e">
        <v>#N/A</v>
      </c>
    </row>
    <row r="1353" spans="1:5">
      <c r="A1353" s="38">
        <v>2336</v>
      </c>
      <c r="B1353" s="39">
        <v>14.1</v>
      </c>
      <c r="C1353" s="39">
        <v>50.4</v>
      </c>
      <c r="D1353" s="39">
        <v>4</v>
      </c>
      <c r="E1353" s="39" t="e">
        <v>#N/A</v>
      </c>
    </row>
    <row r="1354" spans="1:5">
      <c r="A1354" s="38">
        <v>2337</v>
      </c>
      <c r="B1354" s="39">
        <v>14.1</v>
      </c>
      <c r="C1354" s="39">
        <v>47.8</v>
      </c>
      <c r="D1354" s="39">
        <v>4</v>
      </c>
      <c r="E1354" s="39" t="e">
        <v>#N/A</v>
      </c>
    </row>
    <row r="1355" spans="1:5">
      <c r="A1355" s="38">
        <v>2338</v>
      </c>
      <c r="B1355" s="39">
        <v>14.1</v>
      </c>
      <c r="C1355" s="39">
        <v>40.5</v>
      </c>
      <c r="D1355" s="39">
        <v>4</v>
      </c>
      <c r="E1355" s="39" t="e">
        <v>#N/A</v>
      </c>
    </row>
    <row r="1356" spans="1:5">
      <c r="A1356" s="38">
        <v>2339</v>
      </c>
      <c r="B1356" s="39">
        <v>14.1</v>
      </c>
      <c r="C1356" s="39">
        <v>37.4</v>
      </c>
      <c r="D1356" s="39">
        <v>4</v>
      </c>
      <c r="E1356" s="39" t="e">
        <v>#N/A</v>
      </c>
    </row>
    <row r="1357" spans="1:5">
      <c r="A1357" s="38">
        <v>2341</v>
      </c>
      <c r="B1357" s="39">
        <v>14.1</v>
      </c>
      <c r="C1357" s="39">
        <v>34.4</v>
      </c>
      <c r="D1357" s="39">
        <v>4</v>
      </c>
      <c r="E1357" s="39" t="e">
        <v>#N/A</v>
      </c>
    </row>
    <row r="1358" spans="1:5">
      <c r="A1358" s="38">
        <v>2343</v>
      </c>
      <c r="B1358" s="39">
        <v>14.1</v>
      </c>
      <c r="C1358" s="39">
        <v>13</v>
      </c>
      <c r="D1358" s="39">
        <v>4</v>
      </c>
      <c r="E1358" s="39" t="e">
        <v>#N/A</v>
      </c>
    </row>
    <row r="1359" spans="1:5">
      <c r="A1359" s="38">
        <v>2344</v>
      </c>
      <c r="B1359" s="39">
        <v>14.1</v>
      </c>
      <c r="C1359" s="39">
        <v>16</v>
      </c>
      <c r="D1359" s="39">
        <v>4</v>
      </c>
      <c r="E1359" s="39" t="e">
        <v>#N/A</v>
      </c>
    </row>
    <row r="1360" spans="1:5">
      <c r="A1360" s="38">
        <v>2345</v>
      </c>
      <c r="B1360" s="39">
        <v>14.1</v>
      </c>
      <c r="C1360" s="39">
        <v>9.9000000000000394</v>
      </c>
      <c r="D1360" s="39">
        <v>4</v>
      </c>
      <c r="E1360" s="39" t="e">
        <v>#N/A</v>
      </c>
    </row>
    <row r="1361" spans="1:5">
      <c r="A1361" s="38">
        <v>2346</v>
      </c>
      <c r="B1361" s="39">
        <v>14.1</v>
      </c>
      <c r="C1361" s="39">
        <v>2.6000000000000099</v>
      </c>
      <c r="D1361" s="39">
        <v>4</v>
      </c>
      <c r="E1361" s="39" t="e">
        <v>#N/A</v>
      </c>
    </row>
    <row r="1362" spans="1:5">
      <c r="A1362" s="38">
        <v>16</v>
      </c>
      <c r="B1362" s="39">
        <v>12.35</v>
      </c>
      <c r="C1362" s="39">
        <v>9.9000000000000306</v>
      </c>
      <c r="D1362" s="39">
        <v>20</v>
      </c>
      <c r="E1362" s="39" t="e">
        <v>#N/A</v>
      </c>
    </row>
    <row r="1363" spans="1:5">
      <c r="A1363" s="38">
        <v>19</v>
      </c>
      <c r="B1363" s="39">
        <v>50.8</v>
      </c>
      <c r="C1363" s="39">
        <v>10.75</v>
      </c>
      <c r="D1363" s="39">
        <v>20</v>
      </c>
      <c r="E1363" s="39" t="e">
        <v>#N/A</v>
      </c>
    </row>
    <row r="1364" spans="1:5">
      <c r="A1364" s="38">
        <v>25</v>
      </c>
      <c r="B1364" s="39">
        <v>50.8</v>
      </c>
      <c r="C1364" s="39">
        <v>14.95</v>
      </c>
      <c r="D1364" s="39">
        <v>20</v>
      </c>
      <c r="E1364" s="39" t="e">
        <v>#N/A</v>
      </c>
    </row>
    <row r="1365" spans="1:5">
      <c r="A1365" s="38">
        <v>34</v>
      </c>
      <c r="B1365" s="39">
        <v>12.35</v>
      </c>
      <c r="C1365" s="39">
        <v>40.5</v>
      </c>
      <c r="D1365" s="39">
        <v>20</v>
      </c>
      <c r="E1365" s="39" t="e">
        <v>#N/A</v>
      </c>
    </row>
    <row r="1366" spans="1:5">
      <c r="A1366" s="38">
        <v>35</v>
      </c>
      <c r="B1366" s="39">
        <v>38.450000000000003</v>
      </c>
      <c r="C1366" s="39">
        <v>40.5</v>
      </c>
      <c r="D1366" s="39">
        <v>20</v>
      </c>
      <c r="E1366" s="39" t="e">
        <v>#N/A</v>
      </c>
    </row>
    <row r="1367" spans="1:5">
      <c r="A1367" s="38">
        <v>37</v>
      </c>
      <c r="B1367" s="39">
        <v>36.700000000000003</v>
      </c>
      <c r="C1367" s="39">
        <v>50.4</v>
      </c>
      <c r="D1367" s="39">
        <v>20</v>
      </c>
      <c r="E1367" s="39" t="e">
        <v>#N/A</v>
      </c>
    </row>
    <row r="1368" spans="1:5">
      <c r="A1368" s="38">
        <v>43</v>
      </c>
      <c r="B1368" s="39">
        <v>14.1</v>
      </c>
      <c r="C1368" s="39">
        <v>50.4</v>
      </c>
      <c r="D1368" s="39">
        <v>20</v>
      </c>
      <c r="E1368" s="39" t="e">
        <v>#N/A</v>
      </c>
    </row>
    <row r="1369" spans="1:5">
      <c r="A1369" s="38">
        <v>44</v>
      </c>
      <c r="B1369" s="39">
        <v>12.35</v>
      </c>
      <c r="C1369" s="39">
        <v>9.9000000000000306</v>
      </c>
      <c r="D1369" s="39">
        <v>15</v>
      </c>
      <c r="E1369" s="39" t="e">
        <v>#N/A</v>
      </c>
    </row>
    <row r="1370" spans="1:5">
      <c r="A1370" s="38">
        <v>47</v>
      </c>
      <c r="B1370" s="39">
        <v>50.8</v>
      </c>
      <c r="C1370" s="39">
        <v>10.75</v>
      </c>
      <c r="D1370" s="39">
        <v>15</v>
      </c>
      <c r="E1370" s="39" t="e">
        <v>#N/A</v>
      </c>
    </row>
    <row r="1371" spans="1:5">
      <c r="A1371" s="38">
        <v>48</v>
      </c>
      <c r="B1371" s="39">
        <v>-3.1347473636474999E-15</v>
      </c>
      <c r="C1371" s="39">
        <v>10.75</v>
      </c>
      <c r="D1371" s="39">
        <v>15</v>
      </c>
      <c r="E1371" s="39" t="e">
        <v>#N/A</v>
      </c>
    </row>
    <row r="1372" spans="1:5">
      <c r="A1372" s="38">
        <v>49</v>
      </c>
      <c r="B1372" s="39">
        <v>2.5</v>
      </c>
      <c r="C1372" s="39">
        <v>10.75</v>
      </c>
      <c r="D1372" s="39">
        <v>15</v>
      </c>
      <c r="E1372" s="39" t="e">
        <v>#N/A</v>
      </c>
    </row>
    <row r="1373" spans="1:5">
      <c r="A1373" s="38">
        <v>50</v>
      </c>
      <c r="B1373" s="39">
        <v>2.7167810484945001E-15</v>
      </c>
      <c r="C1373" s="39">
        <v>14.95</v>
      </c>
      <c r="D1373" s="39">
        <v>15</v>
      </c>
      <c r="E1373" s="39" t="e">
        <v>#N/A</v>
      </c>
    </row>
    <row r="1374" spans="1:5">
      <c r="A1374" s="38">
        <v>51</v>
      </c>
      <c r="B1374" s="39">
        <v>2.5</v>
      </c>
      <c r="C1374" s="39">
        <v>14.95</v>
      </c>
      <c r="D1374" s="39">
        <v>15</v>
      </c>
      <c r="E1374" s="39" t="e">
        <v>#N/A</v>
      </c>
    </row>
    <row r="1375" spans="1:5">
      <c r="A1375" s="38">
        <v>53</v>
      </c>
      <c r="B1375" s="39">
        <v>50.8</v>
      </c>
      <c r="C1375" s="39">
        <v>14.95</v>
      </c>
      <c r="D1375" s="39">
        <v>15</v>
      </c>
      <c r="E1375" s="39" t="e">
        <v>#N/A</v>
      </c>
    </row>
    <row r="1376" spans="1:5">
      <c r="A1376" s="38">
        <v>62</v>
      </c>
      <c r="B1376" s="39">
        <v>12.35</v>
      </c>
      <c r="C1376" s="39">
        <v>40.5</v>
      </c>
      <c r="D1376" s="39">
        <v>15</v>
      </c>
      <c r="E1376" s="39" t="e">
        <v>#N/A</v>
      </c>
    </row>
    <row r="1377" spans="1:5">
      <c r="A1377" s="38">
        <v>63</v>
      </c>
      <c r="B1377" s="39">
        <v>38.450000000000003</v>
      </c>
      <c r="C1377" s="39">
        <v>40.5</v>
      </c>
      <c r="D1377" s="39">
        <v>15</v>
      </c>
      <c r="E1377" s="39" t="e">
        <v>#N/A</v>
      </c>
    </row>
    <row r="1378" spans="1:5">
      <c r="A1378" s="38">
        <v>66</v>
      </c>
      <c r="B1378" s="39">
        <v>36.700000000000003</v>
      </c>
      <c r="C1378" s="39">
        <v>50.4</v>
      </c>
      <c r="D1378" s="39">
        <v>15</v>
      </c>
      <c r="E1378" s="39" t="e">
        <v>#N/A</v>
      </c>
    </row>
    <row r="1379" spans="1:5">
      <c r="A1379" s="38">
        <v>72</v>
      </c>
      <c r="B1379" s="39">
        <v>14.1</v>
      </c>
      <c r="C1379" s="39">
        <v>50.4</v>
      </c>
      <c r="D1379" s="39">
        <v>15</v>
      </c>
      <c r="E1379" s="39" t="e">
        <v>#N/A</v>
      </c>
    </row>
    <row r="1380" spans="1:5">
      <c r="A1380" s="38">
        <v>73</v>
      </c>
      <c r="B1380" s="39">
        <v>12.35</v>
      </c>
      <c r="C1380" s="39">
        <v>9.9000000000000306</v>
      </c>
      <c r="D1380" s="39">
        <v>11.2</v>
      </c>
      <c r="E1380" s="39" t="e">
        <v>#N/A</v>
      </c>
    </row>
    <row r="1381" spans="1:5">
      <c r="A1381" s="38">
        <v>74</v>
      </c>
      <c r="B1381" s="39">
        <v>38.450000000000003</v>
      </c>
      <c r="C1381" s="39">
        <v>9.9000000000000092</v>
      </c>
      <c r="D1381" s="39">
        <v>11.2</v>
      </c>
      <c r="E1381" s="39" t="e">
        <v>#N/A</v>
      </c>
    </row>
    <row r="1382" spans="1:5">
      <c r="A1382" s="38">
        <v>79</v>
      </c>
      <c r="B1382" s="39">
        <v>2.7167810484945001E-15</v>
      </c>
      <c r="C1382" s="39">
        <v>14.95</v>
      </c>
      <c r="D1382" s="39">
        <v>11.2</v>
      </c>
      <c r="E1382" s="39" t="e">
        <v>#N/A</v>
      </c>
    </row>
    <row r="1383" spans="1:5">
      <c r="A1383" s="38">
        <v>80</v>
      </c>
      <c r="B1383" s="39">
        <v>2.5</v>
      </c>
      <c r="C1383" s="39">
        <v>14.95</v>
      </c>
      <c r="D1383" s="39">
        <v>11.2</v>
      </c>
      <c r="E1383" s="39" t="e">
        <v>#N/A</v>
      </c>
    </row>
    <row r="1384" spans="1:5">
      <c r="A1384" s="38">
        <v>82</v>
      </c>
      <c r="B1384" s="39">
        <v>50.8</v>
      </c>
      <c r="C1384" s="39">
        <v>14.95</v>
      </c>
      <c r="D1384" s="39">
        <v>11.2</v>
      </c>
      <c r="E1384" s="39" t="e">
        <v>#N/A</v>
      </c>
    </row>
    <row r="1385" spans="1:5">
      <c r="A1385" s="38">
        <v>91</v>
      </c>
      <c r="B1385" s="39">
        <v>12.35</v>
      </c>
      <c r="C1385" s="39">
        <v>40.5</v>
      </c>
      <c r="D1385" s="39">
        <v>11.2</v>
      </c>
      <c r="E1385" s="39" t="e">
        <v>#N/A</v>
      </c>
    </row>
    <row r="1386" spans="1:5">
      <c r="A1386" s="38">
        <v>92</v>
      </c>
      <c r="B1386" s="39">
        <v>38.450000000000003</v>
      </c>
      <c r="C1386" s="39">
        <v>40.5</v>
      </c>
      <c r="D1386" s="39">
        <v>11.2</v>
      </c>
      <c r="E1386" s="39" t="e">
        <v>#N/A</v>
      </c>
    </row>
    <row r="1387" spans="1:5">
      <c r="A1387" s="38">
        <v>93</v>
      </c>
      <c r="B1387" s="39">
        <v>36.700000000000003</v>
      </c>
      <c r="C1387" s="39">
        <v>1.06581410364015E-14</v>
      </c>
      <c r="D1387" s="39">
        <v>11.2</v>
      </c>
      <c r="E1387" s="39" t="e">
        <v>#N/A</v>
      </c>
    </row>
    <row r="1388" spans="1:5">
      <c r="A1388" s="38">
        <v>94</v>
      </c>
      <c r="B1388" s="39">
        <v>36.700000000000003</v>
      </c>
      <c r="C1388" s="39">
        <v>50.4</v>
      </c>
      <c r="D1388" s="39">
        <v>11.2</v>
      </c>
      <c r="E1388" s="39" t="e">
        <v>#N/A</v>
      </c>
    </row>
    <row r="1389" spans="1:5">
      <c r="A1389" s="38">
        <v>95</v>
      </c>
      <c r="B1389" s="39">
        <v>14.1</v>
      </c>
      <c r="C1389" s="39">
        <v>7.1054273576010003E-15</v>
      </c>
      <c r="D1389" s="39">
        <v>11.2</v>
      </c>
      <c r="E1389" s="39" t="e">
        <v>#N/A</v>
      </c>
    </row>
    <row r="1390" spans="1:5">
      <c r="A1390" s="38">
        <v>96</v>
      </c>
      <c r="B1390" s="39">
        <v>14.1</v>
      </c>
      <c r="C1390" s="39">
        <v>50.4</v>
      </c>
      <c r="D1390" s="39">
        <v>11.2</v>
      </c>
      <c r="E1390" s="39" t="e">
        <v>#N/A</v>
      </c>
    </row>
    <row r="1391" spans="1:5">
      <c r="A1391" s="38">
        <v>97</v>
      </c>
      <c r="B1391" s="39">
        <v>12.35</v>
      </c>
      <c r="C1391" s="39">
        <v>9.9000000000000306</v>
      </c>
      <c r="D1391" s="39">
        <v>7.6</v>
      </c>
      <c r="E1391" s="39" t="e">
        <v>#N/A</v>
      </c>
    </row>
    <row r="1392" spans="1:5">
      <c r="A1392" s="38">
        <v>98</v>
      </c>
      <c r="B1392" s="39">
        <v>38.450000000000003</v>
      </c>
      <c r="C1392" s="39">
        <v>9.9000000000000092</v>
      </c>
      <c r="D1392" s="39">
        <v>7.6</v>
      </c>
      <c r="E1392" s="39" t="e">
        <v>#N/A</v>
      </c>
    </row>
    <row r="1393" spans="1:5">
      <c r="A1393" s="38">
        <v>103</v>
      </c>
      <c r="B1393" s="39">
        <v>2.7167810484945001E-15</v>
      </c>
      <c r="C1393" s="39">
        <v>14.95</v>
      </c>
      <c r="D1393" s="39">
        <v>7.6</v>
      </c>
      <c r="E1393" s="39" t="e">
        <v>#N/A</v>
      </c>
    </row>
    <row r="1394" spans="1:5">
      <c r="A1394" s="38">
        <v>104</v>
      </c>
      <c r="B1394" s="39">
        <v>2.5</v>
      </c>
      <c r="C1394" s="39">
        <v>14.95</v>
      </c>
      <c r="D1394" s="39">
        <v>7.6</v>
      </c>
      <c r="E1394" s="39" t="e">
        <v>#N/A</v>
      </c>
    </row>
    <row r="1395" spans="1:5">
      <c r="A1395" s="38">
        <v>106</v>
      </c>
      <c r="B1395" s="39">
        <v>50.8</v>
      </c>
      <c r="C1395" s="39">
        <v>14.95</v>
      </c>
      <c r="D1395" s="39">
        <v>7.6</v>
      </c>
      <c r="E1395" s="39" t="e">
        <v>#N/A</v>
      </c>
    </row>
    <row r="1396" spans="1:5">
      <c r="A1396" s="38">
        <v>2355</v>
      </c>
      <c r="B1396" s="39">
        <v>12.35</v>
      </c>
      <c r="C1396" s="39">
        <v>40.5</v>
      </c>
      <c r="D1396" s="39">
        <v>7.6</v>
      </c>
      <c r="E1396" s="39" t="e">
        <v>#N/A</v>
      </c>
    </row>
    <row r="1397" spans="1:5">
      <c r="A1397" s="38">
        <v>2356</v>
      </c>
      <c r="B1397" s="39">
        <v>38.450000000000003</v>
      </c>
      <c r="C1397" s="39">
        <v>40.5</v>
      </c>
      <c r="D1397" s="39">
        <v>7.6</v>
      </c>
      <c r="E1397" s="39" t="e">
        <v>#N/A</v>
      </c>
    </row>
    <row r="1398" spans="1:5">
      <c r="A1398" s="38">
        <v>2357</v>
      </c>
      <c r="B1398" s="39">
        <v>36.700000000000003</v>
      </c>
      <c r="C1398" s="39">
        <v>1.06581410364015E-14</v>
      </c>
      <c r="D1398" s="39">
        <v>7.6</v>
      </c>
      <c r="E1398" s="39" t="e">
        <v>#N/A</v>
      </c>
    </row>
    <row r="1399" spans="1:5">
      <c r="A1399" s="38">
        <v>2358</v>
      </c>
      <c r="B1399" s="39">
        <v>36.700000000000003</v>
      </c>
      <c r="C1399" s="39">
        <v>50.4</v>
      </c>
      <c r="D1399" s="39">
        <v>7.6</v>
      </c>
      <c r="E1399" s="39" t="e">
        <v>#N/A</v>
      </c>
    </row>
    <row r="1400" spans="1:5">
      <c r="A1400" s="38">
        <v>2359</v>
      </c>
      <c r="B1400" s="39">
        <v>14.1</v>
      </c>
      <c r="C1400" s="39">
        <v>7.1054273576010003E-15</v>
      </c>
      <c r="D1400" s="39">
        <v>7.6</v>
      </c>
      <c r="E1400" s="39" t="e">
        <v>#N/A</v>
      </c>
    </row>
    <row r="1401" spans="1:5">
      <c r="A1401" s="38">
        <v>2360</v>
      </c>
      <c r="B1401" s="39">
        <v>14.1</v>
      </c>
      <c r="C1401" s="39">
        <v>50.4</v>
      </c>
      <c r="D1401" s="39">
        <v>7.6</v>
      </c>
      <c r="E1401" s="39" t="e">
        <v>#N/A</v>
      </c>
    </row>
    <row r="1402" spans="1:5">
      <c r="A1402" s="38">
        <v>2362</v>
      </c>
      <c r="B1402" s="39">
        <v>10.4</v>
      </c>
      <c r="C1402" s="39">
        <v>9.9000000000000394</v>
      </c>
      <c r="D1402" s="39">
        <v>7.6</v>
      </c>
      <c r="E1402" s="39" t="e">
        <v>#N/A</v>
      </c>
    </row>
    <row r="1403" spans="1:5">
      <c r="A1403" s="38">
        <v>2364</v>
      </c>
      <c r="B1403" s="39">
        <v>14.1</v>
      </c>
      <c r="C1403" s="39">
        <v>13</v>
      </c>
      <c r="D1403" s="39">
        <v>7.6</v>
      </c>
      <c r="E1403" s="39" t="e">
        <v>#N/A</v>
      </c>
    </row>
    <row r="1404" spans="1:5">
      <c r="A1404" s="38">
        <v>2365</v>
      </c>
      <c r="B1404" s="39">
        <v>14.1</v>
      </c>
      <c r="C1404" s="39">
        <v>9.9000000000000394</v>
      </c>
      <c r="D1404" s="39">
        <v>7.6</v>
      </c>
      <c r="E1404" s="39" t="e">
        <v>#N/A</v>
      </c>
    </row>
    <row r="1405" spans="1:5">
      <c r="A1405" s="38">
        <v>2366</v>
      </c>
      <c r="B1405" s="39">
        <v>14.1</v>
      </c>
      <c r="C1405" s="39">
        <v>2.6000000000000099</v>
      </c>
      <c r="D1405" s="39">
        <v>7.6</v>
      </c>
      <c r="E1405" s="39" t="e">
        <v>#N/A</v>
      </c>
    </row>
    <row r="1406" spans="1:5">
      <c r="A1406" s="38">
        <v>2367</v>
      </c>
      <c r="B1406" s="39">
        <v>36.700000000000003</v>
      </c>
      <c r="C1406" s="39">
        <v>2.6000000000000099</v>
      </c>
      <c r="D1406" s="39">
        <v>7.6</v>
      </c>
      <c r="E1406" s="39" t="e">
        <v>#N/A</v>
      </c>
    </row>
    <row r="1407" spans="1:5">
      <c r="A1407" s="38">
        <v>2370</v>
      </c>
      <c r="B1407" s="39">
        <v>36.700000000000003</v>
      </c>
      <c r="C1407" s="39">
        <v>13</v>
      </c>
      <c r="D1407" s="39">
        <v>7.6</v>
      </c>
      <c r="E1407" s="39" t="e">
        <v>#N/A</v>
      </c>
    </row>
    <row r="1408" spans="1:5">
      <c r="A1408" s="38">
        <v>2372</v>
      </c>
      <c r="B1408" s="39">
        <v>36.700000000000003</v>
      </c>
      <c r="C1408" s="39">
        <v>16</v>
      </c>
      <c r="D1408" s="39">
        <v>7.6</v>
      </c>
      <c r="E1408" s="39" t="e">
        <v>#N/A</v>
      </c>
    </row>
    <row r="1409" spans="1:5">
      <c r="A1409" s="38">
        <v>2373</v>
      </c>
      <c r="B1409" s="39">
        <v>36.700000000000003</v>
      </c>
      <c r="C1409" s="39">
        <v>9.9000000000000092</v>
      </c>
      <c r="D1409" s="39">
        <v>7.6</v>
      </c>
      <c r="E1409" s="39" t="e">
        <v>#N/A</v>
      </c>
    </row>
    <row r="1410" spans="1:5">
      <c r="A1410" s="38">
        <v>2374</v>
      </c>
      <c r="B1410" s="39">
        <v>40.4</v>
      </c>
      <c r="C1410" s="39">
        <v>9.9000000000000199</v>
      </c>
      <c r="D1410" s="39">
        <v>7.6</v>
      </c>
      <c r="E1410" s="39" t="e">
        <v>#N/A</v>
      </c>
    </row>
    <row r="1411" spans="1:5">
      <c r="A1411" s="38">
        <v>2375</v>
      </c>
      <c r="B1411" s="39">
        <v>29.65</v>
      </c>
      <c r="C1411" s="39">
        <v>9.9000000000000199</v>
      </c>
      <c r="D1411" s="39">
        <v>7.6</v>
      </c>
      <c r="E1411" s="39" t="e">
        <v>#N/A</v>
      </c>
    </row>
    <row r="1412" spans="1:5">
      <c r="A1412" s="38">
        <v>2376</v>
      </c>
      <c r="B1412" s="39">
        <v>28.25</v>
      </c>
      <c r="C1412" s="39">
        <v>9.9000000000000199</v>
      </c>
      <c r="D1412" s="39">
        <v>7.6</v>
      </c>
      <c r="E1412" s="39" t="e">
        <v>#N/A</v>
      </c>
    </row>
    <row r="1413" spans="1:5">
      <c r="A1413" s="38">
        <v>2377</v>
      </c>
      <c r="B1413" s="39">
        <v>31.25</v>
      </c>
      <c r="C1413" s="39">
        <v>9.9000000000000199</v>
      </c>
      <c r="D1413" s="39">
        <v>7.6</v>
      </c>
      <c r="E1413" s="39" t="e">
        <v>#N/A</v>
      </c>
    </row>
    <row r="1414" spans="1:5">
      <c r="A1414" s="38">
        <v>2378</v>
      </c>
      <c r="B1414" s="39">
        <v>21.15</v>
      </c>
      <c r="C1414" s="39">
        <v>9.9000000000000306</v>
      </c>
      <c r="D1414" s="39">
        <v>7.6</v>
      </c>
      <c r="E1414" s="39" t="e">
        <v>#N/A</v>
      </c>
    </row>
    <row r="1415" spans="1:5">
      <c r="A1415" s="38">
        <v>2379</v>
      </c>
      <c r="B1415" s="39">
        <v>19.55</v>
      </c>
      <c r="C1415" s="39">
        <v>9.9000000000000306</v>
      </c>
      <c r="D1415" s="39">
        <v>7.6</v>
      </c>
      <c r="E1415" s="39" t="e">
        <v>#N/A</v>
      </c>
    </row>
    <row r="1416" spans="1:5">
      <c r="A1416" s="38">
        <v>2380</v>
      </c>
      <c r="B1416" s="39">
        <v>22.55</v>
      </c>
      <c r="C1416" s="39">
        <v>9.9000000000000199</v>
      </c>
      <c r="D1416" s="39">
        <v>7.6</v>
      </c>
      <c r="E1416" s="39" t="e">
        <v>#N/A</v>
      </c>
    </row>
    <row r="1417" spans="1:5">
      <c r="A1417" s="38">
        <v>2381</v>
      </c>
      <c r="B1417" s="39">
        <v>14.1</v>
      </c>
      <c r="C1417" s="39">
        <v>37.4</v>
      </c>
      <c r="D1417" s="39">
        <v>7.6</v>
      </c>
      <c r="E1417" s="39" t="e">
        <v>#N/A</v>
      </c>
    </row>
    <row r="1418" spans="1:5">
      <c r="A1418" s="38">
        <v>2383</v>
      </c>
      <c r="B1418" s="39">
        <v>14.1</v>
      </c>
      <c r="C1418" s="39">
        <v>34.4</v>
      </c>
      <c r="D1418" s="39">
        <v>7.6</v>
      </c>
      <c r="E1418" s="39" t="e">
        <v>#N/A</v>
      </c>
    </row>
    <row r="1419" spans="1:5">
      <c r="A1419" s="38">
        <v>2385</v>
      </c>
      <c r="B1419" s="39">
        <v>14.1</v>
      </c>
      <c r="C1419" s="39">
        <v>47.8</v>
      </c>
      <c r="D1419" s="39">
        <v>7.6</v>
      </c>
      <c r="E1419" s="39" t="e">
        <v>#N/A</v>
      </c>
    </row>
    <row r="1420" spans="1:5">
      <c r="A1420" s="38">
        <v>2386</v>
      </c>
      <c r="B1420" s="39">
        <v>10.4</v>
      </c>
      <c r="C1420" s="39">
        <v>40.5</v>
      </c>
      <c r="D1420" s="39">
        <v>7.6</v>
      </c>
      <c r="E1420" s="39" t="e">
        <v>#N/A</v>
      </c>
    </row>
    <row r="1421" spans="1:5">
      <c r="A1421" s="38">
        <v>2387</v>
      </c>
      <c r="B1421" s="39">
        <v>14.1</v>
      </c>
      <c r="C1421" s="39">
        <v>40.5</v>
      </c>
      <c r="D1421" s="39">
        <v>7.6</v>
      </c>
      <c r="E1421" s="39" t="e">
        <v>#N/A</v>
      </c>
    </row>
    <row r="1422" spans="1:5">
      <c r="A1422" s="38">
        <v>2388</v>
      </c>
      <c r="B1422" s="39">
        <v>19.55</v>
      </c>
      <c r="C1422" s="39">
        <v>40.5</v>
      </c>
      <c r="D1422" s="39">
        <v>7.6</v>
      </c>
      <c r="E1422" s="39" t="e">
        <v>#N/A</v>
      </c>
    </row>
    <row r="1423" spans="1:5">
      <c r="A1423" s="38">
        <v>2389</v>
      </c>
      <c r="B1423" s="39">
        <v>21.15</v>
      </c>
      <c r="C1423" s="39">
        <v>40.5</v>
      </c>
      <c r="D1423" s="39">
        <v>7.6</v>
      </c>
      <c r="E1423" s="39" t="e">
        <v>#N/A</v>
      </c>
    </row>
    <row r="1424" spans="1:5">
      <c r="A1424" s="38">
        <v>2390</v>
      </c>
      <c r="B1424" s="39">
        <v>22.55</v>
      </c>
      <c r="C1424" s="39">
        <v>40.5</v>
      </c>
      <c r="D1424" s="39">
        <v>7.6</v>
      </c>
      <c r="E1424" s="39" t="e">
        <v>#N/A</v>
      </c>
    </row>
    <row r="1425" spans="1:5">
      <c r="A1425" s="38">
        <v>2391</v>
      </c>
      <c r="B1425" s="39">
        <v>28.25</v>
      </c>
      <c r="C1425" s="39">
        <v>40.5</v>
      </c>
      <c r="D1425" s="39">
        <v>7.6</v>
      </c>
      <c r="E1425" s="39" t="e">
        <v>#N/A</v>
      </c>
    </row>
    <row r="1426" spans="1:5">
      <c r="A1426" s="38">
        <v>2392</v>
      </c>
      <c r="B1426" s="39">
        <v>29.65</v>
      </c>
      <c r="C1426" s="39">
        <v>40.5</v>
      </c>
      <c r="D1426" s="39">
        <v>7.6</v>
      </c>
      <c r="E1426" s="39" t="e">
        <v>#N/A</v>
      </c>
    </row>
    <row r="1427" spans="1:5">
      <c r="A1427" s="38">
        <v>2393</v>
      </c>
      <c r="B1427" s="39">
        <v>31.25</v>
      </c>
      <c r="C1427" s="39">
        <v>40.5</v>
      </c>
      <c r="D1427" s="39">
        <v>7.6</v>
      </c>
      <c r="E1427" s="39" t="e">
        <v>#N/A</v>
      </c>
    </row>
    <row r="1428" spans="1:5">
      <c r="A1428" s="38">
        <v>2395</v>
      </c>
      <c r="B1428" s="39">
        <v>40.4</v>
      </c>
      <c r="C1428" s="39">
        <v>40.5</v>
      </c>
      <c r="D1428" s="39">
        <v>7.6</v>
      </c>
      <c r="E1428" s="39" t="e">
        <v>#N/A</v>
      </c>
    </row>
    <row r="1429" spans="1:5">
      <c r="A1429" s="38">
        <v>2396</v>
      </c>
      <c r="B1429" s="39">
        <v>36.700000000000003</v>
      </c>
      <c r="C1429" s="39">
        <v>34.4</v>
      </c>
      <c r="D1429" s="39">
        <v>7.6</v>
      </c>
      <c r="E1429" s="39" t="e">
        <v>#N/A</v>
      </c>
    </row>
    <row r="1430" spans="1:5">
      <c r="A1430" s="38">
        <v>2398</v>
      </c>
      <c r="B1430" s="39">
        <v>36.700000000000003</v>
      </c>
      <c r="C1430" s="39">
        <v>37.4</v>
      </c>
      <c r="D1430" s="39">
        <v>7.6</v>
      </c>
      <c r="E1430" s="39" t="e">
        <v>#N/A</v>
      </c>
    </row>
    <row r="1431" spans="1:5">
      <c r="A1431" s="38">
        <v>2399</v>
      </c>
      <c r="B1431" s="39">
        <v>36.700000000000003</v>
      </c>
      <c r="C1431" s="39">
        <v>40.5</v>
      </c>
      <c r="D1431" s="39">
        <v>7.6</v>
      </c>
      <c r="E1431" s="39" t="e">
        <v>#N/A</v>
      </c>
    </row>
    <row r="1432" spans="1:5">
      <c r="A1432" s="38">
        <v>2400</v>
      </c>
      <c r="B1432" s="39">
        <v>36.700000000000003</v>
      </c>
      <c r="C1432" s="39">
        <v>47.8</v>
      </c>
      <c r="D1432" s="39">
        <v>7.6</v>
      </c>
      <c r="E1432" s="39" t="e">
        <v>#N/A</v>
      </c>
    </row>
    <row r="1433" spans="1:5">
      <c r="A1433" s="38">
        <v>2402</v>
      </c>
      <c r="B1433" s="39">
        <v>14.1</v>
      </c>
      <c r="C1433" s="39">
        <v>16</v>
      </c>
      <c r="D1433" s="39">
        <v>7.6</v>
      </c>
      <c r="E1433" s="39" t="e">
        <v>#N/A</v>
      </c>
    </row>
    <row r="1434" spans="1:5">
      <c r="A1434" s="38">
        <v>2403</v>
      </c>
      <c r="B1434" s="39">
        <v>14.1</v>
      </c>
      <c r="C1434" s="39">
        <v>2.6000000000000099</v>
      </c>
      <c r="D1434" s="39">
        <v>11.2</v>
      </c>
      <c r="E1434" s="39" t="e">
        <v>#N/A</v>
      </c>
    </row>
    <row r="1435" spans="1:5">
      <c r="A1435" s="38">
        <v>2405</v>
      </c>
      <c r="B1435" s="39">
        <v>14.1</v>
      </c>
      <c r="C1435" s="39">
        <v>13</v>
      </c>
      <c r="D1435" s="39">
        <v>11.2</v>
      </c>
      <c r="E1435" s="39" t="e">
        <v>#N/A</v>
      </c>
    </row>
    <row r="1436" spans="1:5">
      <c r="A1436" s="38">
        <v>2408</v>
      </c>
      <c r="B1436" s="39">
        <v>14.1</v>
      </c>
      <c r="C1436" s="39">
        <v>9.9000000000000394</v>
      </c>
      <c r="D1436" s="39">
        <v>11.2</v>
      </c>
      <c r="E1436" s="39" t="e">
        <v>#N/A</v>
      </c>
    </row>
    <row r="1437" spans="1:5">
      <c r="A1437" s="38">
        <v>2409</v>
      </c>
      <c r="B1437" s="39">
        <v>10.4</v>
      </c>
      <c r="C1437" s="39">
        <v>9.9000000000000394</v>
      </c>
      <c r="D1437" s="39">
        <v>11.2</v>
      </c>
      <c r="E1437" s="39" t="e">
        <v>#N/A</v>
      </c>
    </row>
    <row r="1438" spans="1:5">
      <c r="A1438" s="38">
        <v>2411</v>
      </c>
      <c r="B1438" s="39">
        <v>14.1</v>
      </c>
      <c r="C1438" s="39">
        <v>16</v>
      </c>
      <c r="D1438" s="39">
        <v>11.2</v>
      </c>
      <c r="E1438" s="39" t="e">
        <v>#N/A</v>
      </c>
    </row>
    <row r="1439" spans="1:5">
      <c r="A1439" s="38">
        <v>2412</v>
      </c>
      <c r="B1439" s="39">
        <v>21.15</v>
      </c>
      <c r="C1439" s="39">
        <v>9.9000000000000306</v>
      </c>
      <c r="D1439" s="39">
        <v>11.2</v>
      </c>
      <c r="E1439" s="39" t="e">
        <v>#N/A</v>
      </c>
    </row>
    <row r="1440" spans="1:5">
      <c r="A1440" s="38">
        <v>2413</v>
      </c>
      <c r="B1440" s="39">
        <v>19.55</v>
      </c>
      <c r="C1440" s="39">
        <v>9.9000000000000306</v>
      </c>
      <c r="D1440" s="39">
        <v>11.2</v>
      </c>
      <c r="E1440" s="39" t="e">
        <v>#N/A</v>
      </c>
    </row>
    <row r="1441" spans="1:5">
      <c r="A1441" s="38">
        <v>2414</v>
      </c>
      <c r="B1441" s="39">
        <v>22.55</v>
      </c>
      <c r="C1441" s="39">
        <v>9.9000000000000199</v>
      </c>
      <c r="D1441" s="39">
        <v>11.2</v>
      </c>
      <c r="E1441" s="39" t="e">
        <v>#N/A</v>
      </c>
    </row>
    <row r="1442" spans="1:5">
      <c r="A1442" s="38">
        <v>2415</v>
      </c>
      <c r="B1442" s="39">
        <v>29.65</v>
      </c>
      <c r="C1442" s="39">
        <v>9.9000000000000199</v>
      </c>
      <c r="D1442" s="39">
        <v>11.2</v>
      </c>
      <c r="E1442" s="39" t="e">
        <v>#N/A</v>
      </c>
    </row>
    <row r="1443" spans="1:5">
      <c r="A1443" s="38">
        <v>2416</v>
      </c>
      <c r="B1443" s="39">
        <v>28.25</v>
      </c>
      <c r="C1443" s="39">
        <v>9.9000000000000199</v>
      </c>
      <c r="D1443" s="39">
        <v>11.2</v>
      </c>
      <c r="E1443" s="39" t="e">
        <v>#N/A</v>
      </c>
    </row>
    <row r="1444" spans="1:5">
      <c r="A1444" s="38">
        <v>2417</v>
      </c>
      <c r="B1444" s="39">
        <v>31.25</v>
      </c>
      <c r="C1444" s="39">
        <v>9.9000000000000199</v>
      </c>
      <c r="D1444" s="39">
        <v>11.2</v>
      </c>
      <c r="E1444" s="39" t="e">
        <v>#N/A</v>
      </c>
    </row>
    <row r="1445" spans="1:5">
      <c r="A1445" s="38">
        <v>2420</v>
      </c>
      <c r="B1445" s="39">
        <v>36.700000000000003</v>
      </c>
      <c r="C1445" s="39">
        <v>13</v>
      </c>
      <c r="D1445" s="39">
        <v>11.2</v>
      </c>
      <c r="E1445" s="39" t="e">
        <v>#N/A</v>
      </c>
    </row>
    <row r="1446" spans="1:5">
      <c r="A1446" s="38">
        <v>2421</v>
      </c>
      <c r="B1446" s="39">
        <v>36.700000000000003</v>
      </c>
      <c r="C1446" s="39">
        <v>9.9000000000000092</v>
      </c>
      <c r="D1446" s="39">
        <v>11.2</v>
      </c>
      <c r="E1446" s="39" t="e">
        <v>#N/A</v>
      </c>
    </row>
    <row r="1447" spans="1:5">
      <c r="A1447" s="38">
        <v>2422</v>
      </c>
      <c r="B1447" s="39">
        <v>36.700000000000003</v>
      </c>
      <c r="C1447" s="39">
        <v>2.6000000000000099</v>
      </c>
      <c r="D1447" s="39">
        <v>11.2</v>
      </c>
      <c r="E1447" s="39" t="e">
        <v>#N/A</v>
      </c>
    </row>
    <row r="1448" spans="1:5">
      <c r="A1448" s="38">
        <v>2424</v>
      </c>
      <c r="B1448" s="39">
        <v>36.700000000000003</v>
      </c>
      <c r="C1448" s="39">
        <v>16</v>
      </c>
      <c r="D1448" s="39">
        <v>11.2</v>
      </c>
      <c r="E1448" s="39" t="e">
        <v>#N/A</v>
      </c>
    </row>
    <row r="1449" spans="1:5">
      <c r="A1449" s="38">
        <v>2425</v>
      </c>
      <c r="B1449" s="39">
        <v>40.4</v>
      </c>
      <c r="C1449" s="39">
        <v>9.9000000000000199</v>
      </c>
      <c r="D1449" s="39">
        <v>11.2</v>
      </c>
      <c r="E1449" s="39" t="e">
        <v>#N/A</v>
      </c>
    </row>
    <row r="1450" spans="1:5">
      <c r="A1450" s="38">
        <v>2426</v>
      </c>
      <c r="B1450" s="39">
        <v>36.700000000000003</v>
      </c>
      <c r="C1450" s="39">
        <v>34.4</v>
      </c>
      <c r="D1450" s="39">
        <v>11.2</v>
      </c>
      <c r="E1450" s="39" t="e">
        <v>#N/A</v>
      </c>
    </row>
    <row r="1451" spans="1:5">
      <c r="A1451" s="38">
        <v>2428</v>
      </c>
      <c r="B1451" s="39">
        <v>36.700000000000003</v>
      </c>
      <c r="C1451" s="39">
        <v>37.4</v>
      </c>
      <c r="D1451" s="39">
        <v>11.2</v>
      </c>
      <c r="E1451" s="39" t="e">
        <v>#N/A</v>
      </c>
    </row>
    <row r="1452" spans="1:5">
      <c r="A1452" s="38">
        <v>2430</v>
      </c>
      <c r="B1452" s="39">
        <v>36.700000000000003</v>
      </c>
      <c r="C1452" s="39">
        <v>47.8</v>
      </c>
      <c r="D1452" s="39">
        <v>11.2</v>
      </c>
      <c r="E1452" s="39" t="e">
        <v>#N/A</v>
      </c>
    </row>
    <row r="1453" spans="1:5">
      <c r="A1453" s="38">
        <v>2431</v>
      </c>
      <c r="B1453" s="39">
        <v>36.700000000000003</v>
      </c>
      <c r="C1453" s="39">
        <v>40.5</v>
      </c>
      <c r="D1453" s="39">
        <v>11.2</v>
      </c>
      <c r="E1453" s="39" t="e">
        <v>#N/A</v>
      </c>
    </row>
    <row r="1454" spans="1:5">
      <c r="A1454" s="38">
        <v>2432</v>
      </c>
      <c r="B1454" s="39">
        <v>40.4</v>
      </c>
      <c r="C1454" s="39">
        <v>40.5</v>
      </c>
      <c r="D1454" s="39">
        <v>11.2</v>
      </c>
      <c r="E1454" s="39" t="e">
        <v>#N/A</v>
      </c>
    </row>
    <row r="1455" spans="1:5">
      <c r="A1455" s="38">
        <v>2433</v>
      </c>
      <c r="B1455" s="39">
        <v>28.25</v>
      </c>
      <c r="C1455" s="39">
        <v>40.5</v>
      </c>
      <c r="D1455" s="39">
        <v>11.2</v>
      </c>
      <c r="E1455" s="39" t="e">
        <v>#N/A</v>
      </c>
    </row>
    <row r="1456" spans="1:5">
      <c r="A1456" s="38">
        <v>2434</v>
      </c>
      <c r="B1456" s="39">
        <v>29.65</v>
      </c>
      <c r="C1456" s="39">
        <v>40.5</v>
      </c>
      <c r="D1456" s="39">
        <v>11.2</v>
      </c>
      <c r="E1456" s="39" t="e">
        <v>#N/A</v>
      </c>
    </row>
    <row r="1457" spans="1:5">
      <c r="A1457" s="38">
        <v>2435</v>
      </c>
      <c r="B1457" s="39">
        <v>31.25</v>
      </c>
      <c r="C1457" s="39">
        <v>40.5</v>
      </c>
      <c r="D1457" s="39">
        <v>11.2</v>
      </c>
      <c r="E1457" s="39" t="e">
        <v>#N/A</v>
      </c>
    </row>
    <row r="1458" spans="1:5">
      <c r="A1458" s="38">
        <v>2436</v>
      </c>
      <c r="B1458" s="39">
        <v>21.15</v>
      </c>
      <c r="C1458" s="39">
        <v>40.5</v>
      </c>
      <c r="D1458" s="39">
        <v>11.2</v>
      </c>
      <c r="E1458" s="39" t="e">
        <v>#N/A</v>
      </c>
    </row>
    <row r="1459" spans="1:5">
      <c r="A1459" s="38">
        <v>2437</v>
      </c>
      <c r="B1459" s="39">
        <v>22.55</v>
      </c>
      <c r="C1459" s="39">
        <v>40.5</v>
      </c>
      <c r="D1459" s="39">
        <v>11.2</v>
      </c>
      <c r="E1459" s="39" t="e">
        <v>#N/A</v>
      </c>
    </row>
    <row r="1460" spans="1:5">
      <c r="A1460" s="38">
        <v>2438</v>
      </c>
      <c r="B1460" s="39">
        <v>19.55</v>
      </c>
      <c r="C1460" s="39">
        <v>40.5</v>
      </c>
      <c r="D1460" s="39">
        <v>11.2</v>
      </c>
      <c r="E1460" s="39" t="e">
        <v>#N/A</v>
      </c>
    </row>
    <row r="1461" spans="1:5">
      <c r="A1461" s="38">
        <v>2440</v>
      </c>
      <c r="B1461" s="39">
        <v>10.4</v>
      </c>
      <c r="C1461" s="39">
        <v>40.5</v>
      </c>
      <c r="D1461" s="39">
        <v>11.2</v>
      </c>
      <c r="E1461" s="39" t="e">
        <v>#N/A</v>
      </c>
    </row>
    <row r="1462" spans="1:5">
      <c r="A1462" s="38">
        <v>2441</v>
      </c>
      <c r="B1462" s="39">
        <v>14.1</v>
      </c>
      <c r="C1462" s="39">
        <v>37.4</v>
      </c>
      <c r="D1462" s="39">
        <v>11.2</v>
      </c>
      <c r="E1462" s="39" t="e">
        <v>#N/A</v>
      </c>
    </row>
    <row r="1463" spans="1:5">
      <c r="A1463" s="38">
        <v>2442</v>
      </c>
      <c r="B1463" s="39">
        <v>14.1</v>
      </c>
      <c r="C1463" s="39">
        <v>40.5</v>
      </c>
      <c r="D1463" s="39">
        <v>11.2</v>
      </c>
      <c r="E1463" s="39" t="e">
        <v>#N/A</v>
      </c>
    </row>
    <row r="1464" spans="1:5">
      <c r="A1464" s="38">
        <v>2443</v>
      </c>
      <c r="B1464" s="39">
        <v>14.1</v>
      </c>
      <c r="C1464" s="39">
        <v>47.8</v>
      </c>
      <c r="D1464" s="39">
        <v>11.2</v>
      </c>
      <c r="E1464" s="39" t="e">
        <v>#N/A</v>
      </c>
    </row>
    <row r="1465" spans="1:5">
      <c r="A1465" s="38">
        <v>2445</v>
      </c>
      <c r="B1465" s="39">
        <v>14.1</v>
      </c>
      <c r="C1465" s="39">
        <v>34.4</v>
      </c>
      <c r="D1465" s="39">
        <v>11.2</v>
      </c>
      <c r="E1465" s="39" t="e">
        <v>#N/A</v>
      </c>
    </row>
    <row r="1466" spans="1:5">
      <c r="A1466" s="38">
        <v>2450</v>
      </c>
      <c r="B1466" s="39">
        <v>10.4</v>
      </c>
      <c r="C1466" s="39">
        <v>9.9000000000000394</v>
      </c>
      <c r="D1466" s="39">
        <v>15</v>
      </c>
      <c r="E1466" s="39" t="e">
        <v>#N/A</v>
      </c>
    </row>
    <row r="1467" spans="1:5">
      <c r="A1467" s="38">
        <v>2361</v>
      </c>
      <c r="B1467" s="39">
        <v>14.1</v>
      </c>
      <c r="C1467" s="39">
        <v>37.4</v>
      </c>
      <c r="D1467" s="39">
        <v>15</v>
      </c>
      <c r="E1467" s="39" t="e">
        <v>#N/A</v>
      </c>
    </row>
    <row r="1468" spans="1:5">
      <c r="A1468" s="38">
        <v>2394</v>
      </c>
      <c r="B1468" s="39">
        <v>14.1</v>
      </c>
      <c r="C1468" s="39">
        <v>34.4</v>
      </c>
      <c r="D1468" s="39">
        <v>15</v>
      </c>
      <c r="E1468" s="39" t="e">
        <v>#N/A</v>
      </c>
    </row>
    <row r="1469" spans="1:5">
      <c r="A1469" s="38">
        <v>2406</v>
      </c>
      <c r="B1469" s="39">
        <v>14.1</v>
      </c>
      <c r="C1469" s="39">
        <v>47.8</v>
      </c>
      <c r="D1469" s="39">
        <v>15</v>
      </c>
      <c r="E1469" s="39" t="e">
        <v>#N/A</v>
      </c>
    </row>
    <row r="1470" spans="1:5">
      <c r="A1470" s="38">
        <v>2407</v>
      </c>
      <c r="B1470" s="39">
        <v>14.1</v>
      </c>
      <c r="C1470" s="39">
        <v>40.5</v>
      </c>
      <c r="D1470" s="39">
        <v>15</v>
      </c>
      <c r="E1470" s="39" t="e">
        <v>#N/A</v>
      </c>
    </row>
    <row r="1471" spans="1:5">
      <c r="A1471" s="38">
        <v>2418</v>
      </c>
      <c r="B1471" s="39">
        <v>10.4</v>
      </c>
      <c r="C1471" s="39">
        <v>40.5</v>
      </c>
      <c r="D1471" s="39">
        <v>15</v>
      </c>
      <c r="E1471" s="39" t="e">
        <v>#N/A</v>
      </c>
    </row>
    <row r="1472" spans="1:5">
      <c r="A1472" s="38">
        <v>2429</v>
      </c>
      <c r="B1472" s="39">
        <v>19.55</v>
      </c>
      <c r="C1472" s="39">
        <v>40.5</v>
      </c>
      <c r="D1472" s="39">
        <v>15</v>
      </c>
      <c r="E1472" s="39" t="e">
        <v>#N/A</v>
      </c>
    </row>
    <row r="1473" spans="1:5">
      <c r="A1473" s="38">
        <v>2439</v>
      </c>
      <c r="B1473" s="39">
        <v>21.15</v>
      </c>
      <c r="C1473" s="39">
        <v>40.5</v>
      </c>
      <c r="D1473" s="39">
        <v>15</v>
      </c>
      <c r="E1473" s="39" t="e">
        <v>#N/A</v>
      </c>
    </row>
    <row r="1474" spans="1:5">
      <c r="A1474" s="38">
        <v>2447</v>
      </c>
      <c r="B1474" s="39">
        <v>22.55</v>
      </c>
      <c r="C1474" s="39">
        <v>40.5</v>
      </c>
      <c r="D1474" s="39">
        <v>15</v>
      </c>
      <c r="E1474" s="39" t="e">
        <v>#N/A</v>
      </c>
    </row>
    <row r="1475" spans="1:5">
      <c r="A1475" s="38">
        <v>2453</v>
      </c>
      <c r="B1475" s="39">
        <v>28.25</v>
      </c>
      <c r="C1475" s="39">
        <v>40.5</v>
      </c>
      <c r="D1475" s="39">
        <v>15</v>
      </c>
      <c r="E1475" s="39" t="e">
        <v>#N/A</v>
      </c>
    </row>
    <row r="1476" spans="1:5">
      <c r="A1476" s="38">
        <v>2455</v>
      </c>
      <c r="B1476" s="39">
        <v>29.65</v>
      </c>
      <c r="C1476" s="39">
        <v>40.5</v>
      </c>
      <c r="D1476" s="39">
        <v>15</v>
      </c>
      <c r="E1476" s="39" t="e">
        <v>#N/A</v>
      </c>
    </row>
    <row r="1477" spans="1:5">
      <c r="A1477" s="38">
        <v>2456</v>
      </c>
      <c r="B1477" s="39">
        <v>31.25</v>
      </c>
      <c r="C1477" s="39">
        <v>40.5</v>
      </c>
      <c r="D1477" s="39">
        <v>15</v>
      </c>
      <c r="E1477" s="39" t="e">
        <v>#N/A</v>
      </c>
    </row>
    <row r="1478" spans="1:5">
      <c r="A1478" s="38">
        <v>2458</v>
      </c>
      <c r="B1478" s="39">
        <v>36.700000000000003</v>
      </c>
      <c r="C1478" s="39">
        <v>37.4</v>
      </c>
      <c r="D1478" s="39">
        <v>15</v>
      </c>
      <c r="E1478" s="39" t="e">
        <v>#N/A</v>
      </c>
    </row>
    <row r="1479" spans="1:5">
      <c r="A1479" s="38">
        <v>2459</v>
      </c>
      <c r="B1479" s="39">
        <v>36.700000000000003</v>
      </c>
      <c r="C1479" s="39">
        <v>40.5</v>
      </c>
      <c r="D1479" s="39">
        <v>15</v>
      </c>
      <c r="E1479" s="39" t="e">
        <v>#N/A</v>
      </c>
    </row>
    <row r="1480" spans="1:5">
      <c r="A1480" s="38">
        <v>2461</v>
      </c>
      <c r="B1480" s="39">
        <v>36.700000000000003</v>
      </c>
      <c r="C1480" s="39">
        <v>34.4</v>
      </c>
      <c r="D1480" s="39">
        <v>15</v>
      </c>
      <c r="E1480" s="39" t="e">
        <v>#N/A</v>
      </c>
    </row>
    <row r="1481" spans="1:5">
      <c r="A1481" s="38">
        <v>2462</v>
      </c>
      <c r="B1481" s="39">
        <v>36.700000000000003</v>
      </c>
      <c r="C1481" s="39">
        <v>47.8</v>
      </c>
      <c r="D1481" s="39">
        <v>15</v>
      </c>
      <c r="E1481" s="39" t="e">
        <v>#N/A</v>
      </c>
    </row>
    <row r="1482" spans="1:5">
      <c r="A1482" s="38">
        <v>2463</v>
      </c>
      <c r="B1482" s="39">
        <v>40.4</v>
      </c>
      <c r="C1482" s="39">
        <v>40.5</v>
      </c>
      <c r="D1482" s="39">
        <v>15</v>
      </c>
      <c r="E1482" s="39" t="e">
        <v>#N/A</v>
      </c>
    </row>
    <row r="1483" spans="1:5">
      <c r="A1483" s="38">
        <v>2470</v>
      </c>
      <c r="B1483" s="39">
        <v>10.4</v>
      </c>
      <c r="C1483" s="39">
        <v>9.9000000000000394</v>
      </c>
      <c r="D1483" s="39">
        <v>20</v>
      </c>
      <c r="E1483" s="39" t="e">
        <v>#N/A</v>
      </c>
    </row>
    <row r="1484" spans="1:5">
      <c r="A1484" s="38">
        <v>2471</v>
      </c>
      <c r="B1484" s="39">
        <v>40.4</v>
      </c>
      <c r="C1484" s="39">
        <v>9.9000000000000199</v>
      </c>
      <c r="D1484" s="39">
        <v>20</v>
      </c>
      <c r="E1484" s="39" t="e">
        <v>#N/A</v>
      </c>
    </row>
    <row r="1485" spans="1:5">
      <c r="A1485" s="38">
        <v>2472</v>
      </c>
      <c r="B1485" s="39">
        <v>36.700000000000003</v>
      </c>
      <c r="C1485" s="39">
        <v>34.4</v>
      </c>
      <c r="D1485" s="39">
        <v>20</v>
      </c>
      <c r="E1485" s="39" t="e">
        <v>#N/A</v>
      </c>
    </row>
    <row r="1486" spans="1:5">
      <c r="A1486" s="38">
        <v>2474</v>
      </c>
      <c r="B1486" s="39">
        <v>36.700000000000003</v>
      </c>
      <c r="C1486" s="39">
        <v>37.4</v>
      </c>
      <c r="D1486" s="39">
        <v>20</v>
      </c>
      <c r="E1486" s="39" t="e">
        <v>#N/A</v>
      </c>
    </row>
    <row r="1487" spans="1:5">
      <c r="A1487" s="38">
        <v>2476</v>
      </c>
      <c r="B1487" s="39">
        <v>36.700000000000003</v>
      </c>
      <c r="C1487" s="39">
        <v>40.5</v>
      </c>
      <c r="D1487" s="39">
        <v>20</v>
      </c>
      <c r="E1487" s="39" t="e">
        <v>#N/A</v>
      </c>
    </row>
    <row r="1488" spans="1:5">
      <c r="A1488" s="38">
        <v>2477</v>
      </c>
      <c r="B1488" s="39">
        <v>40.4</v>
      </c>
      <c r="C1488" s="39">
        <v>40.5</v>
      </c>
      <c r="D1488" s="39">
        <v>20</v>
      </c>
      <c r="E1488" s="39" t="e">
        <v>#N/A</v>
      </c>
    </row>
    <row r="1489" spans="1:5">
      <c r="A1489" s="38">
        <v>2478</v>
      </c>
      <c r="B1489" s="39">
        <v>29.65</v>
      </c>
      <c r="C1489" s="39">
        <v>40.5</v>
      </c>
      <c r="D1489" s="39">
        <v>20</v>
      </c>
      <c r="E1489" s="39" t="e">
        <v>#N/A</v>
      </c>
    </row>
    <row r="1490" spans="1:5">
      <c r="A1490" s="38">
        <v>2479</v>
      </c>
      <c r="B1490" s="39">
        <v>31.25</v>
      </c>
      <c r="C1490" s="39">
        <v>40.5</v>
      </c>
      <c r="D1490" s="39">
        <v>20</v>
      </c>
      <c r="E1490" s="39" t="e">
        <v>#N/A</v>
      </c>
    </row>
    <row r="1491" spans="1:5">
      <c r="A1491" s="38">
        <v>2480</v>
      </c>
      <c r="B1491" s="39">
        <v>28.25</v>
      </c>
      <c r="C1491" s="39">
        <v>40.5</v>
      </c>
      <c r="D1491" s="39">
        <v>20</v>
      </c>
      <c r="E1491" s="39" t="e">
        <v>#N/A</v>
      </c>
    </row>
    <row r="1492" spans="1:5">
      <c r="A1492" s="38">
        <v>2481</v>
      </c>
      <c r="B1492" s="39">
        <v>19.55</v>
      </c>
      <c r="C1492" s="39">
        <v>40.5</v>
      </c>
      <c r="D1492" s="39">
        <v>20</v>
      </c>
      <c r="E1492" s="39" t="e">
        <v>#N/A</v>
      </c>
    </row>
    <row r="1493" spans="1:5">
      <c r="A1493" s="38">
        <v>2482</v>
      </c>
      <c r="B1493" s="39">
        <v>21.15</v>
      </c>
      <c r="C1493" s="39">
        <v>40.5</v>
      </c>
      <c r="D1493" s="39">
        <v>20</v>
      </c>
      <c r="E1493" s="39" t="e">
        <v>#N/A</v>
      </c>
    </row>
    <row r="1494" spans="1:5">
      <c r="A1494" s="38">
        <v>2483</v>
      </c>
      <c r="B1494" s="39">
        <v>22.55</v>
      </c>
      <c r="C1494" s="39">
        <v>40.5</v>
      </c>
      <c r="D1494" s="39">
        <v>20</v>
      </c>
      <c r="E1494" s="39" t="e">
        <v>#N/A</v>
      </c>
    </row>
    <row r="1495" spans="1:5">
      <c r="A1495" s="38">
        <v>2484</v>
      </c>
      <c r="B1495" s="39">
        <v>14.1</v>
      </c>
      <c r="C1495" s="39">
        <v>37.4</v>
      </c>
      <c r="D1495" s="39">
        <v>20</v>
      </c>
      <c r="E1495" s="39" t="e">
        <v>#N/A</v>
      </c>
    </row>
    <row r="1496" spans="1:5">
      <c r="A1496" s="38">
        <v>2486</v>
      </c>
      <c r="B1496" s="39">
        <v>14.1</v>
      </c>
      <c r="C1496" s="39">
        <v>34.4</v>
      </c>
      <c r="D1496" s="39">
        <v>20</v>
      </c>
      <c r="E1496" s="39" t="e">
        <v>#N/A</v>
      </c>
    </row>
    <row r="1497" spans="1:5">
      <c r="A1497" s="38">
        <v>2488</v>
      </c>
      <c r="B1497" s="39">
        <v>14.1</v>
      </c>
      <c r="C1497" s="39">
        <v>40.5</v>
      </c>
      <c r="D1497" s="39">
        <v>20</v>
      </c>
      <c r="E1497" s="39" t="e">
        <v>#N/A</v>
      </c>
    </row>
    <row r="1498" spans="1:5">
      <c r="A1498" s="38">
        <v>2489</v>
      </c>
      <c r="B1498" s="39">
        <v>10.4</v>
      </c>
      <c r="C1498" s="39">
        <v>40.5</v>
      </c>
      <c r="D1498" s="39">
        <v>20</v>
      </c>
      <c r="E1498" s="39" t="e">
        <v>#N/A</v>
      </c>
    </row>
    <row r="1499" spans="1:5">
      <c r="A1499" s="38">
        <v>2490</v>
      </c>
      <c r="B1499" s="39">
        <v>36.700000000000003</v>
      </c>
      <c r="C1499" s="39">
        <v>47.8</v>
      </c>
      <c r="D1499" s="39">
        <v>20</v>
      </c>
      <c r="E1499" s="39" t="e">
        <v>#N/A</v>
      </c>
    </row>
    <row r="1500" spans="1:5">
      <c r="A1500" s="38">
        <v>2491</v>
      </c>
      <c r="B1500" s="39">
        <v>14.1</v>
      </c>
      <c r="C1500" s="39">
        <v>47.8</v>
      </c>
      <c r="D1500" s="39">
        <v>20</v>
      </c>
      <c r="E1500" s="39" t="e">
        <v>#N/A</v>
      </c>
    </row>
    <row r="1501" spans="1:5">
      <c r="A1501" s="38">
        <v>2497</v>
      </c>
      <c r="B1501" s="39">
        <v>40.5</v>
      </c>
      <c r="C1501" s="39">
        <v>16</v>
      </c>
      <c r="D1501" s="39">
        <v>15</v>
      </c>
      <c r="E1501" s="39" t="e">
        <v>#N/A</v>
      </c>
    </row>
    <row r="1502" spans="1:5">
      <c r="A1502" s="38">
        <v>2498</v>
      </c>
      <c r="B1502" s="39">
        <v>40.5</v>
      </c>
      <c r="C1502" s="39">
        <v>9.9000000000000092</v>
      </c>
      <c r="D1502" s="39">
        <v>15</v>
      </c>
      <c r="E1502" s="39" t="e">
        <v>#N/A</v>
      </c>
    </row>
    <row r="1503" spans="1:5">
      <c r="A1503" s="38">
        <v>2502</v>
      </c>
      <c r="B1503" s="39">
        <v>40.5</v>
      </c>
      <c r="C1503" s="39">
        <v>13</v>
      </c>
      <c r="D1503" s="39">
        <v>15</v>
      </c>
      <c r="E1503" s="39" t="e">
        <v>#N/A</v>
      </c>
    </row>
    <row r="1504" spans="1:5">
      <c r="A1504" s="38">
        <v>45</v>
      </c>
      <c r="B1504" s="39">
        <v>38.450000000000003</v>
      </c>
      <c r="C1504" s="39">
        <v>9.9000000000000092</v>
      </c>
      <c r="D1504" s="39">
        <v>20</v>
      </c>
      <c r="E1504" s="39" t="e">
        <v>#N/A</v>
      </c>
    </row>
    <row r="1505" spans="1:5">
      <c r="A1505" s="38">
        <v>21</v>
      </c>
      <c r="B1505" s="39">
        <v>-1.8</v>
      </c>
      <c r="C1505" s="39">
        <v>13</v>
      </c>
      <c r="D1505" s="39">
        <v>20</v>
      </c>
      <c r="E1505" s="39" t="e">
        <v>#N/A</v>
      </c>
    </row>
    <row r="1506" spans="1:5">
      <c r="A1506" s="38">
        <v>22</v>
      </c>
      <c r="B1506" s="39">
        <v>-1.8</v>
      </c>
      <c r="C1506" s="39">
        <v>37.4</v>
      </c>
      <c r="D1506" s="39">
        <v>20</v>
      </c>
      <c r="E1506" s="39" t="e">
        <v>#N/A</v>
      </c>
    </row>
    <row r="1507" spans="1:5">
      <c r="A1507" s="38">
        <v>17</v>
      </c>
      <c r="B1507" s="39">
        <v>38.450000000000003</v>
      </c>
      <c r="C1507" s="39">
        <v>9.9000000000000092</v>
      </c>
      <c r="D1507" s="39">
        <v>15</v>
      </c>
      <c r="E1507" s="39" t="e">
        <v>#N/A</v>
      </c>
    </row>
    <row r="1508" spans="1:5">
      <c r="A1508" s="38">
        <v>20</v>
      </c>
      <c r="B1508" s="39">
        <v>-1.2</v>
      </c>
      <c r="C1508" s="39">
        <v>13</v>
      </c>
      <c r="D1508" s="39">
        <v>15</v>
      </c>
      <c r="E1508" s="39" t="e">
        <v>#N/A</v>
      </c>
    </row>
    <row r="1509" spans="1:5">
      <c r="A1509" s="38">
        <v>23</v>
      </c>
      <c r="B1509" s="39">
        <v>-1.2</v>
      </c>
      <c r="C1509" s="39">
        <v>37.4</v>
      </c>
      <c r="D1509" s="39">
        <v>15</v>
      </c>
      <c r="E1509" s="39" t="e">
        <v>#N/A</v>
      </c>
    </row>
    <row r="1510" spans="1:5">
      <c r="A1510" s="38">
        <v>38</v>
      </c>
      <c r="B1510" s="39">
        <v>-1.2</v>
      </c>
      <c r="C1510" s="39">
        <v>13</v>
      </c>
      <c r="D1510" s="39">
        <v>11.2</v>
      </c>
      <c r="E1510" s="39" t="e">
        <v>#N/A</v>
      </c>
    </row>
    <row r="1511" spans="1:5">
      <c r="A1511" s="38">
        <v>39</v>
      </c>
      <c r="B1511" s="39">
        <v>-1.2</v>
      </c>
      <c r="C1511" s="39">
        <v>37.4</v>
      </c>
      <c r="D1511" s="39">
        <v>11.2</v>
      </c>
      <c r="E1511" s="39" t="e">
        <v>#N/A</v>
      </c>
    </row>
    <row r="1512" spans="1:5">
      <c r="A1512" s="38">
        <v>67</v>
      </c>
      <c r="B1512" s="39">
        <v>12.35</v>
      </c>
      <c r="C1512" s="39">
        <v>25.6715908050537</v>
      </c>
      <c r="D1512" s="39">
        <v>11.2</v>
      </c>
      <c r="E1512" s="39" t="e">
        <v>#N/A</v>
      </c>
    </row>
    <row r="1513" spans="1:5">
      <c r="A1513" s="38">
        <v>41</v>
      </c>
      <c r="B1513" s="39">
        <v>-1.2</v>
      </c>
      <c r="C1513" s="39">
        <v>37.4</v>
      </c>
      <c r="D1513" s="39">
        <v>7.6</v>
      </c>
      <c r="E1513" s="39" t="e">
        <v>#N/A</v>
      </c>
    </row>
    <row r="1514" spans="1:5">
      <c r="A1514" s="38">
        <v>65</v>
      </c>
      <c r="B1514" s="39">
        <v>-1.2</v>
      </c>
      <c r="C1514" s="39">
        <v>13</v>
      </c>
      <c r="D1514" s="39">
        <v>7.6</v>
      </c>
      <c r="E1514" s="39" t="e">
        <v>#N/A</v>
      </c>
    </row>
    <row r="1515" spans="1:5">
      <c r="A1515" s="38">
        <v>69</v>
      </c>
      <c r="B1515" s="39">
        <v>-1.2</v>
      </c>
      <c r="C1515" s="39">
        <v>13</v>
      </c>
      <c r="D1515" s="39">
        <v>4</v>
      </c>
      <c r="E1515" s="39" t="e">
        <v>#N/A</v>
      </c>
    </row>
    <row r="1516" spans="1:5">
      <c r="A1516" s="38">
        <v>70</v>
      </c>
      <c r="B1516" s="39">
        <v>-1.2</v>
      </c>
      <c r="C1516" s="39">
        <v>37.4</v>
      </c>
      <c r="D1516" s="39">
        <v>4</v>
      </c>
      <c r="E1516" s="39" t="e">
        <v>#N/A</v>
      </c>
    </row>
    <row r="1517" spans="1:5">
      <c r="A1517" s="38">
        <v>75</v>
      </c>
      <c r="B1517" s="39">
        <v>2.6000000000000099</v>
      </c>
      <c r="C1517" s="39">
        <v>27.5</v>
      </c>
      <c r="D1517" s="39">
        <v>4</v>
      </c>
      <c r="E1517" s="39" t="e">
        <v>#N/A</v>
      </c>
    </row>
    <row r="1518" spans="1:5">
      <c r="A1518" s="38">
        <v>76</v>
      </c>
      <c r="B1518" s="39">
        <v>48.3</v>
      </c>
      <c r="C1518" s="39">
        <v>0</v>
      </c>
      <c r="D1518" s="39">
        <v>4</v>
      </c>
      <c r="E1518" s="39" t="e">
        <v>#N/A</v>
      </c>
    </row>
    <row r="1519" spans="1:5">
      <c r="A1519" s="38">
        <v>77</v>
      </c>
      <c r="B1519" s="39">
        <v>48.3</v>
      </c>
      <c r="C1519" s="39">
        <v>50.4</v>
      </c>
      <c r="D1519" s="39">
        <v>4</v>
      </c>
      <c r="E1519" s="39" t="e">
        <v>#N/A</v>
      </c>
    </row>
    <row r="1520" spans="1:5">
      <c r="A1520" s="38">
        <v>78</v>
      </c>
      <c r="B1520" s="39">
        <v>1.15463194561012E-15</v>
      </c>
      <c r="C1520" s="39">
        <v>39.725000000000001</v>
      </c>
      <c r="D1520" s="39">
        <v>4</v>
      </c>
      <c r="E1520" s="39" t="e">
        <v>#N/A</v>
      </c>
    </row>
    <row r="1521" spans="1:5">
      <c r="A1521" s="38">
        <v>99</v>
      </c>
      <c r="B1521" s="39">
        <v>2.5</v>
      </c>
      <c r="C1521" s="39">
        <v>39.725000000000001</v>
      </c>
      <c r="D1521" s="39">
        <v>4</v>
      </c>
      <c r="E1521" s="39" t="e">
        <v>#N/A</v>
      </c>
    </row>
    <row r="1522" spans="1:5">
      <c r="A1522" s="38">
        <v>102</v>
      </c>
      <c r="B1522" s="39">
        <v>48.3</v>
      </c>
      <c r="C1522" s="39">
        <v>37.4</v>
      </c>
      <c r="D1522" s="39">
        <v>4</v>
      </c>
      <c r="E1522" s="39" t="e">
        <v>#N/A</v>
      </c>
    </row>
    <row r="1523" spans="1:5">
      <c r="A1523" s="38">
        <v>266</v>
      </c>
      <c r="B1523" s="39">
        <v>48.3</v>
      </c>
      <c r="C1523" s="39">
        <v>35.5</v>
      </c>
      <c r="D1523" s="39">
        <v>4</v>
      </c>
      <c r="E1523" s="39" t="e">
        <v>#N/A</v>
      </c>
    </row>
    <row r="1524" spans="1:5">
      <c r="A1524" s="38">
        <v>1919</v>
      </c>
      <c r="B1524" s="39">
        <v>48.3</v>
      </c>
      <c r="C1524" s="39">
        <v>39.700000000000003</v>
      </c>
      <c r="D1524" s="39">
        <v>4</v>
      </c>
      <c r="E1524" s="39" t="e">
        <v>#N/A</v>
      </c>
    </row>
    <row r="1525" spans="1:5">
      <c r="A1525" s="38">
        <v>1920</v>
      </c>
      <c r="B1525" s="39">
        <v>48.3</v>
      </c>
      <c r="C1525" s="39">
        <v>47.8</v>
      </c>
      <c r="D1525" s="39">
        <v>4</v>
      </c>
      <c r="E1525" s="39" t="e">
        <v>#N/A</v>
      </c>
    </row>
    <row r="1526" spans="1:5">
      <c r="A1526" s="38">
        <v>1921</v>
      </c>
      <c r="B1526" s="39">
        <v>48.3</v>
      </c>
      <c r="C1526" s="39">
        <v>30.6</v>
      </c>
      <c r="D1526" s="39">
        <v>4</v>
      </c>
      <c r="E1526" s="39" t="e">
        <v>#N/A</v>
      </c>
    </row>
    <row r="1527" spans="1:5">
      <c r="A1527" s="38">
        <v>1922</v>
      </c>
      <c r="B1527" s="39">
        <v>48.3</v>
      </c>
      <c r="C1527" s="39">
        <v>27.5</v>
      </c>
      <c r="D1527" s="39">
        <v>4</v>
      </c>
      <c r="E1527" s="39" t="e">
        <v>#N/A</v>
      </c>
    </row>
    <row r="1528" spans="1:5">
      <c r="A1528" s="38">
        <v>1923</v>
      </c>
      <c r="B1528" s="39">
        <v>48.3</v>
      </c>
      <c r="C1528" s="39">
        <v>22.9</v>
      </c>
      <c r="D1528" s="39">
        <v>4</v>
      </c>
      <c r="E1528" s="39" t="e">
        <v>#N/A</v>
      </c>
    </row>
    <row r="1529" spans="1:5">
      <c r="A1529" s="38">
        <v>1924</v>
      </c>
      <c r="B1529" s="39">
        <v>48.3</v>
      </c>
      <c r="C1529" s="39">
        <v>19.8</v>
      </c>
      <c r="D1529" s="39">
        <v>4</v>
      </c>
      <c r="E1529" s="39" t="e">
        <v>#N/A</v>
      </c>
    </row>
    <row r="1530" spans="1:5">
      <c r="A1530" s="38">
        <v>1925</v>
      </c>
      <c r="B1530" s="39">
        <v>48.3</v>
      </c>
      <c r="C1530" s="39">
        <v>14.95</v>
      </c>
      <c r="D1530" s="39">
        <v>4</v>
      </c>
      <c r="E1530" s="39" t="e">
        <v>#N/A</v>
      </c>
    </row>
    <row r="1531" spans="1:5">
      <c r="A1531" s="38">
        <v>1926</v>
      </c>
      <c r="B1531" s="39">
        <v>48.3</v>
      </c>
      <c r="C1531" s="39">
        <v>13</v>
      </c>
      <c r="D1531" s="39">
        <v>4</v>
      </c>
      <c r="E1531" s="39" t="e">
        <v>#N/A</v>
      </c>
    </row>
    <row r="1532" spans="1:5">
      <c r="A1532" s="38">
        <v>1927</v>
      </c>
      <c r="B1532" s="39">
        <v>48.3</v>
      </c>
      <c r="C1532" s="39">
        <v>10.75</v>
      </c>
      <c r="D1532" s="39">
        <v>4</v>
      </c>
      <c r="E1532" s="39" t="e">
        <v>#N/A</v>
      </c>
    </row>
    <row r="1533" spans="1:5">
      <c r="A1533" s="38">
        <v>1928</v>
      </c>
      <c r="B1533" s="39">
        <v>48.3</v>
      </c>
      <c r="C1533" s="39">
        <v>2.5999999999999899</v>
      </c>
      <c r="D1533" s="39">
        <v>4</v>
      </c>
      <c r="E1533" s="39" t="e">
        <v>#N/A</v>
      </c>
    </row>
    <row r="1534" spans="1:5">
      <c r="A1534" s="38">
        <v>1929</v>
      </c>
      <c r="B1534" s="39">
        <v>48.3</v>
      </c>
      <c r="C1534" s="39">
        <v>0</v>
      </c>
      <c r="D1534" s="39">
        <v>20</v>
      </c>
      <c r="E1534" s="39" t="e">
        <v>#N/A</v>
      </c>
    </row>
    <row r="1535" spans="1:5">
      <c r="A1535" s="38">
        <v>1930</v>
      </c>
      <c r="B1535" s="39">
        <v>48.3</v>
      </c>
      <c r="C1535" s="39">
        <v>50.4</v>
      </c>
      <c r="D1535" s="39">
        <v>20</v>
      </c>
      <c r="E1535" s="39" t="e">
        <v>#N/A</v>
      </c>
    </row>
    <row r="1536" spans="1:5">
      <c r="A1536" s="38">
        <v>1931</v>
      </c>
      <c r="B1536" s="39">
        <v>48.3</v>
      </c>
      <c r="C1536" s="39">
        <v>0</v>
      </c>
      <c r="D1536" s="39">
        <v>15</v>
      </c>
      <c r="E1536" s="39" t="e">
        <v>#N/A</v>
      </c>
    </row>
    <row r="1537" spans="1:5">
      <c r="A1537" s="38">
        <v>1932</v>
      </c>
      <c r="B1537" s="39">
        <v>48.3</v>
      </c>
      <c r="C1537" s="39">
        <v>50.4</v>
      </c>
      <c r="D1537" s="39">
        <v>15</v>
      </c>
      <c r="E1537" s="39" t="e">
        <v>#N/A</v>
      </c>
    </row>
    <row r="1538" spans="1:5">
      <c r="A1538" s="38">
        <v>1933</v>
      </c>
      <c r="B1538" s="39">
        <v>48.3</v>
      </c>
      <c r="C1538" s="39">
        <v>0</v>
      </c>
      <c r="D1538" s="39">
        <v>11.2</v>
      </c>
      <c r="E1538" s="39" t="e">
        <v>#N/A</v>
      </c>
    </row>
    <row r="1539" spans="1:5">
      <c r="A1539" s="38">
        <v>1934</v>
      </c>
      <c r="B1539" s="39">
        <v>48.3</v>
      </c>
      <c r="C1539" s="39">
        <v>50.4</v>
      </c>
      <c r="D1539" s="39">
        <v>11.2</v>
      </c>
      <c r="E1539" s="39" t="e">
        <v>#N/A</v>
      </c>
    </row>
    <row r="1540" spans="1:5">
      <c r="A1540" s="38">
        <v>1935</v>
      </c>
      <c r="B1540" s="39">
        <v>48.3</v>
      </c>
      <c r="C1540" s="39">
        <v>0</v>
      </c>
      <c r="D1540" s="39">
        <v>7.6</v>
      </c>
      <c r="E1540" s="39" t="e">
        <v>#N/A</v>
      </c>
    </row>
    <row r="1541" spans="1:5">
      <c r="A1541" s="38">
        <v>1936</v>
      </c>
      <c r="B1541" s="39">
        <v>48.3</v>
      </c>
      <c r="C1541" s="39">
        <v>50.4</v>
      </c>
      <c r="D1541" s="39">
        <v>7.6</v>
      </c>
      <c r="E1541" s="39" t="e">
        <v>#N/A</v>
      </c>
    </row>
    <row r="1542" spans="1:5">
      <c r="A1542" s="38">
        <v>1937</v>
      </c>
      <c r="B1542" s="39">
        <v>48.3</v>
      </c>
      <c r="C1542" s="39">
        <v>37.4</v>
      </c>
      <c r="D1542" s="39">
        <v>7.6</v>
      </c>
      <c r="E1542" s="39" t="e">
        <v>#N/A</v>
      </c>
    </row>
    <row r="1543" spans="1:5">
      <c r="A1543" s="38">
        <v>1938</v>
      </c>
      <c r="B1543" s="39">
        <v>48.3</v>
      </c>
      <c r="C1543" s="39">
        <v>35.5</v>
      </c>
      <c r="D1543" s="39">
        <v>7.6</v>
      </c>
      <c r="E1543" s="39" t="e">
        <v>#N/A</v>
      </c>
    </row>
    <row r="1544" spans="1:5">
      <c r="A1544" s="38">
        <v>1939</v>
      </c>
      <c r="B1544" s="39">
        <v>48.3</v>
      </c>
      <c r="C1544" s="39">
        <v>39.700000000000003</v>
      </c>
      <c r="D1544" s="39">
        <v>7.6</v>
      </c>
      <c r="E1544" s="39" t="e">
        <v>#N/A</v>
      </c>
    </row>
    <row r="1545" spans="1:5">
      <c r="A1545" s="38">
        <v>1940</v>
      </c>
      <c r="B1545" s="39">
        <v>48.3</v>
      </c>
      <c r="C1545" s="39">
        <v>47.8</v>
      </c>
      <c r="D1545" s="39">
        <v>7.6</v>
      </c>
      <c r="E1545" s="39" t="e">
        <v>#N/A</v>
      </c>
    </row>
    <row r="1546" spans="1:5">
      <c r="A1546" s="38">
        <v>2074</v>
      </c>
      <c r="B1546" s="39">
        <v>48.3</v>
      </c>
      <c r="C1546" s="39">
        <v>30.6</v>
      </c>
      <c r="D1546" s="39">
        <v>7.6</v>
      </c>
      <c r="E1546" s="39" t="e">
        <v>#N/A</v>
      </c>
    </row>
    <row r="1547" spans="1:5">
      <c r="A1547" s="38">
        <v>2349</v>
      </c>
      <c r="B1547" s="39">
        <v>48.3</v>
      </c>
      <c r="C1547" s="39">
        <v>27.5</v>
      </c>
      <c r="D1547" s="39">
        <v>7.6</v>
      </c>
      <c r="E1547" s="39" t="e">
        <v>#N/A</v>
      </c>
    </row>
    <row r="1548" spans="1:5">
      <c r="A1548" s="38">
        <v>2350</v>
      </c>
      <c r="B1548" s="39">
        <v>48.3</v>
      </c>
      <c r="C1548" s="39">
        <v>22.9</v>
      </c>
      <c r="D1548" s="39">
        <v>7.6</v>
      </c>
      <c r="E1548" s="39" t="e">
        <v>#N/A</v>
      </c>
    </row>
    <row r="1549" spans="1:5">
      <c r="A1549" s="38">
        <v>2351</v>
      </c>
      <c r="B1549" s="39">
        <v>48.3</v>
      </c>
      <c r="C1549" s="39">
        <v>19.8</v>
      </c>
      <c r="D1549" s="39">
        <v>7.6</v>
      </c>
      <c r="E1549" s="39" t="e">
        <v>#N/A</v>
      </c>
    </row>
    <row r="1550" spans="1:5">
      <c r="A1550" s="38">
        <v>2352</v>
      </c>
      <c r="B1550" s="39">
        <v>48.3</v>
      </c>
      <c r="C1550" s="39">
        <v>14.95</v>
      </c>
      <c r="D1550" s="39">
        <v>7.6</v>
      </c>
      <c r="E1550" s="39" t="e">
        <v>#N/A</v>
      </c>
    </row>
    <row r="1551" spans="1:5">
      <c r="A1551" s="38">
        <v>2353</v>
      </c>
      <c r="B1551" s="39">
        <v>48.3</v>
      </c>
      <c r="C1551" s="39">
        <v>13</v>
      </c>
      <c r="D1551" s="39">
        <v>7.6</v>
      </c>
      <c r="E1551" s="39" t="e">
        <v>#N/A</v>
      </c>
    </row>
    <row r="1552" spans="1:5">
      <c r="A1552" s="38">
        <v>2354</v>
      </c>
      <c r="B1552" s="39">
        <v>48.3</v>
      </c>
      <c r="C1552" s="39">
        <v>10.7</v>
      </c>
      <c r="D1552" s="39">
        <v>7.6</v>
      </c>
      <c r="E1552" s="39" t="e">
        <v>#N/A</v>
      </c>
    </row>
    <row r="1553" spans="1:5">
      <c r="A1553" s="38">
        <v>2363</v>
      </c>
      <c r="B1553" s="39">
        <v>48.3</v>
      </c>
      <c r="C1553" s="39">
        <v>2.5999999999999899</v>
      </c>
      <c r="D1553" s="39">
        <v>7.6</v>
      </c>
      <c r="E1553" s="39" t="e">
        <v>#N/A</v>
      </c>
    </row>
    <row r="1554" spans="1:5">
      <c r="A1554" s="38">
        <v>2368</v>
      </c>
      <c r="B1554" s="39">
        <v>48.3</v>
      </c>
      <c r="C1554" s="39">
        <v>39.700000000000003</v>
      </c>
      <c r="D1554" s="39">
        <v>11.2</v>
      </c>
      <c r="E1554" s="39" t="e">
        <v>#N/A</v>
      </c>
    </row>
    <row r="1555" spans="1:5">
      <c r="A1555" s="38">
        <v>2369</v>
      </c>
      <c r="B1555" s="39">
        <v>48.3</v>
      </c>
      <c r="C1555" s="39">
        <v>37.4</v>
      </c>
      <c r="D1555" s="39">
        <v>11.2</v>
      </c>
      <c r="E1555" s="39" t="e">
        <v>#N/A</v>
      </c>
    </row>
    <row r="1556" spans="1:5">
      <c r="A1556" s="38">
        <v>2371</v>
      </c>
      <c r="B1556" s="39">
        <v>48.3</v>
      </c>
      <c r="C1556" s="39">
        <v>35.5</v>
      </c>
      <c r="D1556" s="39">
        <v>11.2</v>
      </c>
      <c r="E1556" s="39" t="e">
        <v>#N/A</v>
      </c>
    </row>
    <row r="1557" spans="1:5">
      <c r="A1557" s="38">
        <v>2382</v>
      </c>
      <c r="B1557" s="39">
        <v>48.3</v>
      </c>
      <c r="C1557" s="39">
        <v>47.8</v>
      </c>
      <c r="D1557" s="39">
        <v>11.2</v>
      </c>
      <c r="E1557" s="39" t="e">
        <v>#N/A</v>
      </c>
    </row>
    <row r="1558" spans="1:5">
      <c r="A1558" s="38">
        <v>2384</v>
      </c>
      <c r="B1558" s="39">
        <v>48.3</v>
      </c>
      <c r="C1558" s="39">
        <v>30.6</v>
      </c>
      <c r="D1558" s="39">
        <v>11.2</v>
      </c>
      <c r="E1558" s="39" t="e">
        <v>#N/A</v>
      </c>
    </row>
    <row r="1559" spans="1:5">
      <c r="A1559" s="38">
        <v>2397</v>
      </c>
      <c r="B1559" s="39">
        <v>48.3</v>
      </c>
      <c r="C1559" s="39">
        <v>27.5</v>
      </c>
      <c r="D1559" s="39">
        <v>11.2</v>
      </c>
      <c r="E1559" s="39" t="e">
        <v>#N/A</v>
      </c>
    </row>
    <row r="1560" spans="1:5">
      <c r="A1560" s="38">
        <v>2401</v>
      </c>
      <c r="B1560" s="39">
        <v>48.3</v>
      </c>
      <c r="C1560" s="39">
        <v>22.9</v>
      </c>
      <c r="D1560" s="39">
        <v>11.2</v>
      </c>
      <c r="E1560" s="39" t="e">
        <v>#N/A</v>
      </c>
    </row>
    <row r="1561" spans="1:5">
      <c r="A1561" s="38">
        <v>2404</v>
      </c>
      <c r="B1561" s="39">
        <v>48.3</v>
      </c>
      <c r="C1561" s="39">
        <v>19.8</v>
      </c>
      <c r="D1561" s="39">
        <v>11.2</v>
      </c>
      <c r="E1561" s="39" t="e">
        <v>#N/A</v>
      </c>
    </row>
    <row r="1562" spans="1:5">
      <c r="A1562" s="38">
        <v>2410</v>
      </c>
      <c r="B1562" s="39">
        <v>48.3</v>
      </c>
      <c r="C1562" s="39">
        <v>13</v>
      </c>
      <c r="D1562" s="39">
        <v>11.2</v>
      </c>
      <c r="E1562" s="39" t="e">
        <v>#N/A</v>
      </c>
    </row>
    <row r="1563" spans="1:5">
      <c r="A1563" s="38">
        <v>2419</v>
      </c>
      <c r="B1563" s="39">
        <v>48.3</v>
      </c>
      <c r="C1563" s="39">
        <v>10.7</v>
      </c>
      <c r="D1563" s="39">
        <v>11.2</v>
      </c>
      <c r="E1563" s="39" t="e">
        <v>#N/A</v>
      </c>
    </row>
    <row r="1564" spans="1:5">
      <c r="A1564" s="38">
        <v>2423</v>
      </c>
      <c r="B1564" s="39">
        <v>48.3</v>
      </c>
      <c r="C1564" s="39">
        <v>14.95</v>
      </c>
      <c r="D1564" s="39">
        <v>11.2</v>
      </c>
      <c r="E1564" s="39" t="e">
        <v>#N/A</v>
      </c>
    </row>
    <row r="1565" spans="1:5">
      <c r="A1565" s="38">
        <v>2427</v>
      </c>
      <c r="B1565" s="39">
        <v>48.3</v>
      </c>
      <c r="C1565" s="39">
        <v>2.5999999999999899</v>
      </c>
      <c r="D1565" s="39">
        <v>11.2</v>
      </c>
      <c r="E1565" s="39" t="e">
        <v>#N/A</v>
      </c>
    </row>
    <row r="1566" spans="1:5">
      <c r="A1566" s="38">
        <v>2444</v>
      </c>
      <c r="B1566" s="39">
        <v>48.3</v>
      </c>
      <c r="C1566" s="39">
        <v>39.700000000000003</v>
      </c>
      <c r="D1566" s="39">
        <v>15</v>
      </c>
      <c r="E1566" s="39" t="e">
        <v>#N/A</v>
      </c>
    </row>
    <row r="1567" spans="1:5">
      <c r="A1567" s="38">
        <v>2449</v>
      </c>
      <c r="B1567" s="39">
        <v>48.3</v>
      </c>
      <c r="C1567" s="39">
        <v>37.4</v>
      </c>
      <c r="D1567" s="39">
        <v>15</v>
      </c>
      <c r="E1567" s="39" t="e">
        <v>#N/A</v>
      </c>
    </row>
    <row r="1568" spans="1:5">
      <c r="A1568" s="38">
        <v>2454</v>
      </c>
      <c r="B1568" s="39">
        <v>48.3</v>
      </c>
      <c r="C1568" s="39">
        <v>35.5</v>
      </c>
      <c r="D1568" s="39">
        <v>15</v>
      </c>
      <c r="E1568" s="39" t="e">
        <v>#N/A</v>
      </c>
    </row>
    <row r="1569" spans="1:5">
      <c r="A1569" s="38">
        <v>2457</v>
      </c>
      <c r="B1569" s="39">
        <v>48.3</v>
      </c>
      <c r="C1569" s="39">
        <v>47.8</v>
      </c>
      <c r="D1569" s="39">
        <v>15</v>
      </c>
      <c r="E1569" s="39" t="e">
        <v>#N/A</v>
      </c>
    </row>
    <row r="1570" spans="1:5">
      <c r="A1570" s="38">
        <v>2460</v>
      </c>
      <c r="B1570" s="39">
        <v>48.3</v>
      </c>
      <c r="C1570" s="39">
        <v>2.5999999999999899</v>
      </c>
      <c r="D1570" s="39">
        <v>15</v>
      </c>
      <c r="E1570" s="39" t="e">
        <v>#N/A</v>
      </c>
    </row>
    <row r="1571" spans="1:5">
      <c r="A1571" s="38">
        <v>2467</v>
      </c>
      <c r="B1571" s="39">
        <v>48.3</v>
      </c>
      <c r="C1571" s="39">
        <v>13</v>
      </c>
      <c r="D1571" s="39">
        <v>15</v>
      </c>
      <c r="E1571" s="39" t="e">
        <v>#N/A</v>
      </c>
    </row>
    <row r="1572" spans="1:5">
      <c r="A1572" s="38">
        <v>2475</v>
      </c>
      <c r="B1572" s="39">
        <v>48.3</v>
      </c>
      <c r="C1572" s="39">
        <v>10.75</v>
      </c>
      <c r="D1572" s="39">
        <v>15</v>
      </c>
      <c r="E1572" s="39" t="e">
        <v>#N/A</v>
      </c>
    </row>
    <row r="1573" spans="1:5">
      <c r="A1573" s="38">
        <v>2487</v>
      </c>
      <c r="B1573" s="39">
        <v>48.3</v>
      </c>
      <c r="C1573" s="39">
        <v>14.95</v>
      </c>
      <c r="D1573" s="39">
        <v>15</v>
      </c>
      <c r="E1573" s="39" t="e">
        <v>#N/A</v>
      </c>
    </row>
    <row r="1574" spans="1:5">
      <c r="A1574" s="38">
        <v>2492</v>
      </c>
      <c r="B1574" s="39">
        <v>48.3</v>
      </c>
      <c r="C1574" s="39">
        <v>22.9</v>
      </c>
      <c r="D1574" s="39">
        <v>15</v>
      </c>
      <c r="E1574" s="39" t="e">
        <v>#N/A</v>
      </c>
    </row>
    <row r="1575" spans="1:5">
      <c r="A1575" s="38">
        <v>2500</v>
      </c>
      <c r="B1575" s="39">
        <v>48.3</v>
      </c>
      <c r="C1575" s="39">
        <v>21.2</v>
      </c>
      <c r="D1575" s="39">
        <v>15</v>
      </c>
      <c r="E1575" s="39" t="e">
        <v>#N/A</v>
      </c>
    </row>
    <row r="1576" spans="1:5">
      <c r="A1576" s="38">
        <v>2501</v>
      </c>
      <c r="B1576" s="39">
        <v>48.3</v>
      </c>
      <c r="C1576" s="39">
        <v>19.8</v>
      </c>
      <c r="D1576" s="39">
        <v>15</v>
      </c>
      <c r="E1576" s="39" t="e">
        <v>#N/A</v>
      </c>
    </row>
    <row r="1577" spans="1:5">
      <c r="A1577" s="38">
        <v>2503</v>
      </c>
      <c r="B1577" s="39">
        <v>48.3</v>
      </c>
      <c r="C1577" s="39">
        <v>29.2</v>
      </c>
      <c r="D1577" s="39">
        <v>15</v>
      </c>
      <c r="E1577" s="39" t="e">
        <v>#N/A</v>
      </c>
    </row>
    <row r="1578" spans="1:5">
      <c r="A1578" s="38">
        <v>2504</v>
      </c>
      <c r="B1578" s="39">
        <v>48.3</v>
      </c>
      <c r="C1578" s="39">
        <v>27.5</v>
      </c>
      <c r="D1578" s="39">
        <v>15</v>
      </c>
      <c r="E1578" s="39" t="e">
        <v>#N/A</v>
      </c>
    </row>
    <row r="1579" spans="1:5">
      <c r="A1579" s="38">
        <v>2505</v>
      </c>
      <c r="B1579" s="39">
        <v>48.3</v>
      </c>
      <c r="C1579" s="39">
        <v>30.6</v>
      </c>
      <c r="D1579" s="39">
        <v>15</v>
      </c>
      <c r="E1579" s="39" t="e">
        <v>#N/A</v>
      </c>
    </row>
    <row r="1580" spans="1:5">
      <c r="A1580" s="38">
        <v>2506</v>
      </c>
      <c r="B1580" s="39">
        <v>48.3</v>
      </c>
      <c r="C1580" s="39">
        <v>37.4</v>
      </c>
      <c r="D1580" s="39">
        <v>20</v>
      </c>
      <c r="E1580" s="39" t="e">
        <v>#N/A</v>
      </c>
    </row>
    <row r="1581" spans="1:5">
      <c r="A1581" s="38">
        <v>2507</v>
      </c>
      <c r="B1581" s="39">
        <v>48.3</v>
      </c>
      <c r="C1581" s="39">
        <v>35.5</v>
      </c>
      <c r="D1581" s="39">
        <v>20</v>
      </c>
      <c r="E1581" s="39" t="e">
        <v>#N/A</v>
      </c>
    </row>
    <row r="1582" spans="1:5">
      <c r="A1582" s="38">
        <v>2508</v>
      </c>
      <c r="B1582" s="39">
        <v>48.3</v>
      </c>
      <c r="C1582" s="39">
        <v>39.700000000000003</v>
      </c>
      <c r="D1582" s="39">
        <v>20</v>
      </c>
      <c r="E1582" s="39" t="e">
        <v>#N/A</v>
      </c>
    </row>
    <row r="1583" spans="1:5">
      <c r="A1583" s="38">
        <v>2509</v>
      </c>
      <c r="B1583" s="39">
        <v>48.3</v>
      </c>
      <c r="C1583" s="39">
        <v>47.8</v>
      </c>
      <c r="D1583" s="39">
        <v>20</v>
      </c>
      <c r="E1583" s="39" t="e">
        <v>#N/A</v>
      </c>
    </row>
    <row r="1584" spans="1:5">
      <c r="A1584" s="38">
        <v>2510</v>
      </c>
      <c r="B1584" s="39">
        <v>48.3</v>
      </c>
      <c r="C1584" s="39">
        <v>29.2</v>
      </c>
      <c r="D1584" s="39">
        <v>20</v>
      </c>
      <c r="E1584" s="39" t="e">
        <v>#N/A</v>
      </c>
    </row>
    <row r="1585" spans="1:5">
      <c r="A1585" s="38">
        <v>2511</v>
      </c>
      <c r="B1585" s="39">
        <v>48.3</v>
      </c>
      <c r="C1585" s="39">
        <v>27.5</v>
      </c>
      <c r="D1585" s="39">
        <v>20</v>
      </c>
      <c r="E1585" s="39" t="e">
        <v>#N/A</v>
      </c>
    </row>
    <row r="1586" spans="1:5">
      <c r="A1586" s="38">
        <v>2512</v>
      </c>
      <c r="B1586" s="39">
        <v>48.3</v>
      </c>
      <c r="C1586" s="39">
        <v>30.6</v>
      </c>
      <c r="D1586" s="39">
        <v>20</v>
      </c>
      <c r="E1586" s="39" t="e">
        <v>#N/A</v>
      </c>
    </row>
    <row r="1587" spans="1:5">
      <c r="A1587" s="38">
        <v>2513</v>
      </c>
      <c r="B1587" s="39">
        <v>48.3</v>
      </c>
      <c r="C1587" s="39">
        <v>22.9</v>
      </c>
      <c r="D1587" s="39">
        <v>20</v>
      </c>
      <c r="E1587" s="39" t="e">
        <v>#N/A</v>
      </c>
    </row>
    <row r="1588" spans="1:5">
      <c r="A1588" s="38">
        <v>2514</v>
      </c>
      <c r="B1588" s="39">
        <v>48.3</v>
      </c>
      <c r="C1588" s="39">
        <v>21.2</v>
      </c>
      <c r="D1588" s="39">
        <v>20</v>
      </c>
      <c r="E1588" s="39" t="e">
        <v>#N/A</v>
      </c>
    </row>
    <row r="1589" spans="1:5">
      <c r="A1589" s="38">
        <v>2515</v>
      </c>
      <c r="B1589" s="39">
        <v>48.3</v>
      </c>
      <c r="C1589" s="39">
        <v>19.8</v>
      </c>
      <c r="D1589" s="39">
        <v>20</v>
      </c>
      <c r="E1589" s="39" t="e">
        <v>#N/A</v>
      </c>
    </row>
    <row r="1590" spans="1:5">
      <c r="A1590" s="38">
        <v>2516</v>
      </c>
      <c r="B1590" s="39">
        <v>48.3</v>
      </c>
      <c r="C1590" s="39">
        <v>14.95</v>
      </c>
      <c r="D1590" s="39">
        <v>20</v>
      </c>
      <c r="E1590" s="39" t="e">
        <v>#N/A</v>
      </c>
    </row>
    <row r="1591" spans="1:5">
      <c r="A1591" s="38">
        <v>2517</v>
      </c>
      <c r="B1591" s="39">
        <v>48.3</v>
      </c>
      <c r="C1591" s="39">
        <v>13</v>
      </c>
      <c r="D1591" s="39">
        <v>20</v>
      </c>
      <c r="E1591" s="39" t="e">
        <v>#N/A</v>
      </c>
    </row>
    <row r="1592" spans="1:5">
      <c r="A1592" s="38">
        <v>2518</v>
      </c>
      <c r="B1592" s="39">
        <v>48.3</v>
      </c>
      <c r="C1592" s="39">
        <v>10.75</v>
      </c>
      <c r="D1592" s="39">
        <v>20</v>
      </c>
      <c r="E1592" s="39" t="e">
        <v>#N/A</v>
      </c>
    </row>
    <row r="1593" spans="1:5">
      <c r="A1593" s="38">
        <v>2519</v>
      </c>
      <c r="B1593" s="39">
        <v>48.3</v>
      </c>
      <c r="C1593" s="39">
        <v>2.5999999999999899</v>
      </c>
      <c r="D1593" s="39">
        <v>20</v>
      </c>
      <c r="E1593" s="39" t="e">
        <v>#N/A</v>
      </c>
    </row>
    <row r="1594" spans="1:5">
      <c r="A1594" s="38">
        <v>32</v>
      </c>
      <c r="B1594" s="39">
        <v>9.0000000000000107</v>
      </c>
      <c r="C1594" s="39">
        <v>21.2</v>
      </c>
      <c r="D1594" s="39">
        <v>0</v>
      </c>
      <c r="E1594" s="39" t="e">
        <v>#N/A</v>
      </c>
    </row>
    <row r="1595" spans="1:5">
      <c r="A1595" s="38">
        <v>52</v>
      </c>
      <c r="B1595" s="39">
        <v>-2.2000000000000002</v>
      </c>
      <c r="C1595" s="39">
        <v>43.9</v>
      </c>
      <c r="D1595" s="39">
        <v>0</v>
      </c>
      <c r="E1595" s="39" t="e">
        <v>#N/A</v>
      </c>
    </row>
    <row r="1596" spans="1:5">
      <c r="A1596" s="38">
        <v>54</v>
      </c>
      <c r="B1596" s="39">
        <v>6.9999999999999902</v>
      </c>
      <c r="C1596" s="39">
        <v>52.6</v>
      </c>
      <c r="D1596" s="39">
        <v>0</v>
      </c>
      <c r="E1596" s="39" t="e">
        <v>#N/A</v>
      </c>
    </row>
    <row r="1597" spans="1:5">
      <c r="A1597" s="38">
        <v>56</v>
      </c>
      <c r="B1597" s="39">
        <v>43.8</v>
      </c>
      <c r="C1597" s="39">
        <v>-2.19999999999999</v>
      </c>
      <c r="D1597" s="39">
        <v>0</v>
      </c>
      <c r="E1597" s="39" t="e">
        <v>#N/A</v>
      </c>
    </row>
    <row r="1598" spans="1:5">
      <c r="A1598" s="38">
        <v>57</v>
      </c>
      <c r="B1598" s="39">
        <v>53</v>
      </c>
      <c r="C1598" s="39">
        <v>6.5000000000000098</v>
      </c>
      <c r="D1598" s="39">
        <v>0</v>
      </c>
      <c r="E1598" s="39" t="e">
        <v>#N/A</v>
      </c>
    </row>
    <row r="1599" spans="1:5">
      <c r="A1599" s="38">
        <v>58</v>
      </c>
      <c r="B1599" s="39">
        <v>53</v>
      </c>
      <c r="C1599" s="39">
        <v>43.9</v>
      </c>
      <c r="D1599" s="39">
        <v>0</v>
      </c>
      <c r="E1599" s="39" t="e">
        <v>#N/A</v>
      </c>
    </row>
    <row r="1600" spans="1:5">
      <c r="A1600" s="38">
        <v>60</v>
      </c>
      <c r="B1600" s="39">
        <v>25.4</v>
      </c>
      <c r="C1600" s="39">
        <v>21.2</v>
      </c>
      <c r="D1600" s="39">
        <v>0</v>
      </c>
      <c r="E1600" s="39" t="e">
        <v>#N/A</v>
      </c>
    </row>
    <row r="1601" spans="1:5">
      <c r="A1601" s="38">
        <v>68</v>
      </c>
      <c r="B1601" s="39">
        <v>25.4</v>
      </c>
      <c r="C1601" s="39">
        <v>29.2</v>
      </c>
      <c r="D1601" s="39">
        <v>0</v>
      </c>
      <c r="E1601" s="39" t="e">
        <v>#N/A</v>
      </c>
    </row>
    <row r="1602" spans="1:5">
      <c r="A1602" s="38">
        <v>83</v>
      </c>
      <c r="B1602" s="39">
        <v>7</v>
      </c>
      <c r="C1602" s="39">
        <v>25.2</v>
      </c>
      <c r="D1602" s="39">
        <v>0</v>
      </c>
      <c r="E1602" s="39" t="e">
        <v>#N/A</v>
      </c>
    </row>
    <row r="1603" spans="1:5">
      <c r="A1603" s="38">
        <v>85</v>
      </c>
      <c r="B1603" s="39">
        <v>43.8</v>
      </c>
      <c r="C1603" s="39">
        <v>25.2</v>
      </c>
      <c r="D1603" s="39">
        <v>0</v>
      </c>
      <c r="E1603" s="39" t="e">
        <v>#N/A</v>
      </c>
    </row>
    <row r="1604" spans="1:5">
      <c r="A1604" s="38">
        <v>86</v>
      </c>
      <c r="B1604" s="39">
        <v>7</v>
      </c>
      <c r="C1604" s="39">
        <v>21.2</v>
      </c>
      <c r="D1604" s="39">
        <v>0</v>
      </c>
      <c r="E1604" s="39" t="e">
        <v>#N/A</v>
      </c>
    </row>
    <row r="1605" spans="1:5">
      <c r="A1605" s="38">
        <v>87</v>
      </c>
      <c r="B1605" s="39">
        <v>7</v>
      </c>
      <c r="C1605" s="39">
        <v>29.2</v>
      </c>
      <c r="D1605" s="39">
        <v>0</v>
      </c>
      <c r="E1605" s="39" t="e">
        <v>#N/A</v>
      </c>
    </row>
    <row r="1606" spans="1:5">
      <c r="A1606" s="38">
        <v>88</v>
      </c>
      <c r="B1606" s="39">
        <v>43.8</v>
      </c>
      <c r="C1606" s="39">
        <v>52.6</v>
      </c>
      <c r="D1606" s="39">
        <v>0</v>
      </c>
      <c r="E1606" s="39" t="e">
        <v>#N/A</v>
      </c>
    </row>
    <row r="1607" spans="1:5">
      <c r="A1607" s="38">
        <v>238</v>
      </c>
      <c r="B1607" s="39">
        <v>-7.1054273576010003E-15</v>
      </c>
      <c r="C1607" s="39">
        <v>6.5000000000000098</v>
      </c>
      <c r="D1607" s="39">
        <v>0</v>
      </c>
      <c r="E1607" s="39" t="e">
        <v>#N/A</v>
      </c>
    </row>
    <row r="1608" spans="1:5">
      <c r="A1608" s="38">
        <v>239</v>
      </c>
      <c r="B1608" s="39">
        <v>6.1749999999999998</v>
      </c>
      <c r="C1608" s="39">
        <v>13</v>
      </c>
      <c r="D1608" s="39">
        <v>0</v>
      </c>
      <c r="E1608" s="39" t="e">
        <v>#N/A</v>
      </c>
    </row>
    <row r="1609" spans="1:5">
      <c r="A1609" s="38">
        <v>240</v>
      </c>
      <c r="B1609" s="39">
        <v>6.1749999999999998</v>
      </c>
      <c r="C1609" s="39">
        <v>1.4210854715202001E-14</v>
      </c>
      <c r="D1609" s="39">
        <v>0</v>
      </c>
      <c r="E1609" s="39" t="e">
        <v>#N/A</v>
      </c>
    </row>
    <row r="1610" spans="1:5">
      <c r="A1610" s="38">
        <v>241</v>
      </c>
      <c r="B1610" s="39">
        <v>6.1749999999999998</v>
      </c>
      <c r="C1610" s="39">
        <v>-2.19999999999999</v>
      </c>
      <c r="D1610" s="39">
        <v>0</v>
      </c>
      <c r="E1610" s="39" t="e">
        <v>#N/A</v>
      </c>
    </row>
    <row r="1611" spans="1:5">
      <c r="A1611" s="38">
        <v>242</v>
      </c>
      <c r="B1611" s="39">
        <v>-2.2000000000000002</v>
      </c>
      <c r="C1611" s="39">
        <v>6.5000000000000098</v>
      </c>
      <c r="D1611" s="39">
        <v>0</v>
      </c>
      <c r="E1611" s="39" t="e">
        <v>#N/A</v>
      </c>
    </row>
    <row r="1612" spans="1:5">
      <c r="A1612" s="38">
        <v>243</v>
      </c>
      <c r="B1612" s="39">
        <v>16.850000000000001</v>
      </c>
      <c r="C1612" s="39">
        <v>43.9</v>
      </c>
      <c r="D1612" s="39">
        <v>0</v>
      </c>
      <c r="E1612" s="39" t="e">
        <v>#N/A</v>
      </c>
    </row>
    <row r="1613" spans="1:5">
      <c r="A1613" s="38">
        <v>244</v>
      </c>
      <c r="B1613" s="39">
        <v>33.950000000000003</v>
      </c>
      <c r="C1613" s="39">
        <v>43.9</v>
      </c>
      <c r="D1613" s="39">
        <v>0</v>
      </c>
      <c r="E1613" s="39" t="e">
        <v>#N/A</v>
      </c>
    </row>
    <row r="1614" spans="1:5">
      <c r="A1614" s="38">
        <v>2549</v>
      </c>
      <c r="B1614" s="39">
        <v>3.6</v>
      </c>
      <c r="C1614" s="39">
        <v>15.8</v>
      </c>
      <c r="D1614" s="39">
        <v>0</v>
      </c>
      <c r="E1614" s="39" t="e">
        <v>#N/A</v>
      </c>
    </row>
    <row r="1615" spans="1:5">
      <c r="A1615" s="38">
        <v>84</v>
      </c>
      <c r="B1615" s="39">
        <v>35.799999999999997</v>
      </c>
      <c r="C1615" s="39">
        <v>21.2</v>
      </c>
      <c r="D1615" s="39">
        <v>0</v>
      </c>
      <c r="E1615" s="39" t="e">
        <v>#N/A</v>
      </c>
    </row>
    <row r="1616" spans="1:5">
      <c r="A1616" s="38">
        <v>2547</v>
      </c>
      <c r="B1616" s="39">
        <v>35.799999999999997</v>
      </c>
      <c r="C1616" s="39">
        <v>29.2</v>
      </c>
      <c r="D1616" s="39">
        <v>0</v>
      </c>
      <c r="E1616" s="39" t="e">
        <v>#N/A</v>
      </c>
    </row>
    <row r="1617" spans="1:5">
      <c r="A1617" s="38">
        <v>2550</v>
      </c>
      <c r="B1617" s="39">
        <v>38.450000000000003</v>
      </c>
      <c r="C1617" s="39">
        <v>26.4</v>
      </c>
      <c r="D1617" s="39">
        <v>0</v>
      </c>
      <c r="E1617" s="39" t="e">
        <v>#N/A</v>
      </c>
    </row>
    <row r="1618" spans="1:5">
      <c r="A1618" s="38">
        <v>2551</v>
      </c>
      <c r="B1618" s="39">
        <v>35.799999999999997</v>
      </c>
      <c r="C1618" s="39">
        <v>26.4</v>
      </c>
      <c r="D1618" s="39">
        <v>0</v>
      </c>
      <c r="E1618" s="39" t="e">
        <v>#N/A</v>
      </c>
    </row>
    <row r="1619" spans="1:5">
      <c r="A1619" s="38">
        <v>2552</v>
      </c>
      <c r="B1619" s="39">
        <v>35.799999999999997</v>
      </c>
      <c r="C1619" s="39">
        <v>23.8</v>
      </c>
      <c r="D1619" s="39">
        <v>0</v>
      </c>
      <c r="E1619" s="39" t="e">
        <v>#N/A</v>
      </c>
    </row>
    <row r="1620" spans="1:5">
      <c r="A1620" s="38">
        <v>2553</v>
      </c>
      <c r="B1620" s="39">
        <v>38.450000000000003</v>
      </c>
      <c r="C1620" s="39">
        <v>23.8</v>
      </c>
      <c r="D1620" s="39">
        <v>0</v>
      </c>
      <c r="E1620" s="39" t="e">
        <v>#N/A</v>
      </c>
    </row>
    <row r="1621" spans="1:5">
      <c r="A1621" s="38">
        <v>2556</v>
      </c>
      <c r="B1621" s="39">
        <v>3.6</v>
      </c>
      <c r="C1621" s="39">
        <v>22.9</v>
      </c>
      <c r="D1621" s="39">
        <v>0</v>
      </c>
      <c r="E1621" s="39" t="e">
        <v>#N/A</v>
      </c>
    </row>
    <row r="1622" spans="1:5">
      <c r="A1622" s="38">
        <v>2557</v>
      </c>
      <c r="B1622" s="39">
        <v>3.6</v>
      </c>
      <c r="C1622" s="39">
        <v>21.2</v>
      </c>
      <c r="D1622" s="39">
        <v>0</v>
      </c>
      <c r="E1622" s="39" t="e">
        <v>#N/A</v>
      </c>
    </row>
    <row r="1623" spans="1:5">
      <c r="A1623" s="38">
        <v>2558</v>
      </c>
      <c r="B1623" s="39">
        <v>12.35</v>
      </c>
      <c r="C1623" s="39">
        <v>15.8</v>
      </c>
      <c r="D1623" s="39">
        <v>0</v>
      </c>
      <c r="E1623" s="39" t="e">
        <v>#N/A</v>
      </c>
    </row>
    <row r="1624" spans="1:5">
      <c r="A1624" s="38">
        <v>2546</v>
      </c>
      <c r="B1624" s="39">
        <v>21.15</v>
      </c>
      <c r="C1624" s="39">
        <v>40.6</v>
      </c>
      <c r="D1624" s="39">
        <v>4</v>
      </c>
      <c r="E1624" s="39" t="e">
        <v>#N/A</v>
      </c>
    </row>
    <row r="1625" spans="1:5">
      <c r="A1625" s="38">
        <v>2548</v>
      </c>
      <c r="B1625" s="39">
        <v>29.65</v>
      </c>
      <c r="C1625" s="39">
        <v>40.6</v>
      </c>
      <c r="D1625" s="39">
        <v>4</v>
      </c>
      <c r="E1625" s="39" t="e">
        <v>#N/A</v>
      </c>
    </row>
    <row r="1626" spans="1:5">
      <c r="A1626" s="38">
        <v>2554</v>
      </c>
      <c r="B1626" s="39">
        <v>29.65</v>
      </c>
      <c r="C1626" s="39">
        <v>9.8000000000000096</v>
      </c>
      <c r="D1626" s="39">
        <v>4</v>
      </c>
      <c r="E1626" s="39" t="e">
        <v>#N/A</v>
      </c>
    </row>
    <row r="1627" spans="1:5">
      <c r="A1627" s="38">
        <v>2555</v>
      </c>
      <c r="B1627" s="39">
        <v>21.15</v>
      </c>
      <c r="C1627" s="39">
        <v>9.8000000000000096</v>
      </c>
      <c r="D1627" s="39">
        <v>4</v>
      </c>
      <c r="E1627" s="39" t="e">
        <v>#N/A</v>
      </c>
    </row>
    <row r="1628" spans="1:5">
      <c r="A1628" s="38">
        <v>2559</v>
      </c>
      <c r="B1628" s="39">
        <v>21.15</v>
      </c>
      <c r="C1628" s="39">
        <v>40.6</v>
      </c>
      <c r="D1628" s="39">
        <v>7.6</v>
      </c>
      <c r="E1628" s="39" t="e">
        <v>#N/A</v>
      </c>
    </row>
    <row r="1629" spans="1:5">
      <c r="A1629" s="38">
        <v>2560</v>
      </c>
      <c r="B1629" s="39">
        <v>29.65</v>
      </c>
      <c r="C1629" s="39">
        <v>40.6</v>
      </c>
      <c r="D1629" s="39">
        <v>7.6</v>
      </c>
      <c r="E1629" s="39" t="e">
        <v>#N/A</v>
      </c>
    </row>
    <row r="1630" spans="1:5">
      <c r="A1630" s="38">
        <v>2561</v>
      </c>
      <c r="B1630" s="39">
        <v>29.65</v>
      </c>
      <c r="C1630" s="39">
        <v>9.8000000000000096</v>
      </c>
      <c r="D1630" s="39">
        <v>7.6</v>
      </c>
      <c r="E1630" s="39" t="e">
        <v>#N/A</v>
      </c>
    </row>
    <row r="1631" spans="1:5">
      <c r="A1631" s="38">
        <v>2562</v>
      </c>
      <c r="B1631" s="39">
        <v>21.15</v>
      </c>
      <c r="C1631" s="39">
        <v>9.8000000000000096</v>
      </c>
      <c r="D1631" s="39">
        <v>7.6</v>
      </c>
      <c r="E1631" s="39" t="e">
        <v>#N/A</v>
      </c>
    </row>
    <row r="1632" spans="1:5">
      <c r="A1632" s="38">
        <v>2563</v>
      </c>
      <c r="B1632" s="39">
        <v>29.65</v>
      </c>
      <c r="C1632" s="39">
        <v>9.8000000000000096</v>
      </c>
      <c r="D1632" s="39">
        <v>11.2</v>
      </c>
      <c r="E1632" s="39" t="e">
        <v>#N/A</v>
      </c>
    </row>
    <row r="1633" spans="1:5">
      <c r="A1633" s="38">
        <v>2564</v>
      </c>
      <c r="B1633" s="39">
        <v>21.15</v>
      </c>
      <c r="C1633" s="39">
        <v>9.8000000000000096</v>
      </c>
      <c r="D1633" s="39">
        <v>11.2</v>
      </c>
      <c r="E1633" s="39" t="e">
        <v>#N/A</v>
      </c>
    </row>
    <row r="1634" spans="1:5">
      <c r="A1634" s="38">
        <v>2565</v>
      </c>
      <c r="B1634" s="39">
        <v>21.15</v>
      </c>
      <c r="C1634" s="39">
        <v>40.6</v>
      </c>
      <c r="D1634" s="39">
        <v>11.2</v>
      </c>
      <c r="E1634" s="39" t="e">
        <v>#N/A</v>
      </c>
    </row>
    <row r="1635" spans="1:5">
      <c r="A1635" s="38">
        <v>2566</v>
      </c>
      <c r="B1635" s="39">
        <v>29.65</v>
      </c>
      <c r="C1635" s="39">
        <v>40.6</v>
      </c>
      <c r="D1635" s="39">
        <v>11.2</v>
      </c>
      <c r="E1635" s="39" t="e">
        <v>#N/A</v>
      </c>
    </row>
    <row r="1636" spans="1:5">
      <c r="A1636" s="38">
        <v>2569</v>
      </c>
      <c r="B1636" s="39">
        <v>21.15</v>
      </c>
      <c r="C1636" s="39">
        <v>9.7000000000000099</v>
      </c>
      <c r="D1636" s="39">
        <v>11.2</v>
      </c>
      <c r="E1636" s="39" t="e">
        <v>#N/A</v>
      </c>
    </row>
    <row r="1637" spans="1:5">
      <c r="A1637" s="38">
        <v>2570</v>
      </c>
      <c r="B1637" s="39">
        <v>29.65</v>
      </c>
      <c r="C1637" s="39">
        <v>9.7000000000000099</v>
      </c>
      <c r="D1637" s="39">
        <v>11.2</v>
      </c>
      <c r="E1637" s="39" t="e">
        <v>#N/A</v>
      </c>
    </row>
    <row r="1638" spans="1:5">
      <c r="A1638" s="38">
        <v>2575</v>
      </c>
      <c r="B1638" s="39">
        <v>21.15</v>
      </c>
      <c r="C1638" s="39">
        <v>40.700000000000003</v>
      </c>
      <c r="D1638" s="39">
        <v>15</v>
      </c>
      <c r="E1638" s="39" t="e">
        <v>#N/A</v>
      </c>
    </row>
    <row r="1639" spans="1:5">
      <c r="A1639" s="38">
        <v>2576</v>
      </c>
      <c r="B1639" s="39">
        <v>29.65</v>
      </c>
      <c r="C1639" s="39">
        <v>40.700000000000003</v>
      </c>
      <c r="D1639" s="39">
        <v>15</v>
      </c>
      <c r="E1639" s="39" t="e">
        <v>#N/A</v>
      </c>
    </row>
    <row r="1640" spans="1:5">
      <c r="A1640" s="38">
        <v>2577</v>
      </c>
      <c r="B1640" s="39">
        <v>41.7</v>
      </c>
      <c r="C1640" s="39">
        <v>34.4</v>
      </c>
      <c r="D1640" s="39">
        <v>15</v>
      </c>
      <c r="E1640" s="39" t="e">
        <v>#N/A</v>
      </c>
    </row>
    <row r="1641" spans="1:5">
      <c r="A1641" s="38">
        <v>2579</v>
      </c>
      <c r="B1641" s="39">
        <v>41.7</v>
      </c>
      <c r="C1641" s="39">
        <v>27.5</v>
      </c>
      <c r="D1641" s="39">
        <v>15</v>
      </c>
      <c r="E1641" s="39" t="e">
        <v>#N/A</v>
      </c>
    </row>
    <row r="1642" spans="1:5">
      <c r="A1642" s="38">
        <v>2580</v>
      </c>
      <c r="B1642" s="39">
        <v>50.8</v>
      </c>
      <c r="C1642" s="39">
        <v>34.4</v>
      </c>
      <c r="D1642" s="39">
        <v>15</v>
      </c>
      <c r="E1642" s="39" t="e">
        <v>#N/A</v>
      </c>
    </row>
    <row r="1643" spans="1:5">
      <c r="A1643" s="38">
        <v>2581</v>
      </c>
      <c r="B1643" s="39">
        <v>41.7</v>
      </c>
      <c r="C1643" s="39">
        <v>16</v>
      </c>
      <c r="D1643" s="39">
        <v>15</v>
      </c>
      <c r="E1643" s="39" t="e">
        <v>#N/A</v>
      </c>
    </row>
    <row r="1644" spans="1:5">
      <c r="A1644" s="38">
        <v>2582</v>
      </c>
      <c r="B1644" s="39">
        <v>41.7</v>
      </c>
      <c r="C1644" s="39">
        <v>22.9</v>
      </c>
      <c r="D1644" s="39">
        <v>15</v>
      </c>
      <c r="E1644" s="39" t="e">
        <v>#N/A</v>
      </c>
    </row>
    <row r="1645" spans="1:5">
      <c r="A1645" s="38">
        <v>2584</v>
      </c>
      <c r="B1645" s="39">
        <v>9.1</v>
      </c>
      <c r="C1645" s="39">
        <v>32.450000000000003</v>
      </c>
      <c r="D1645" s="39">
        <v>4</v>
      </c>
      <c r="E1645" s="39" t="e">
        <v>#N/A</v>
      </c>
    </row>
    <row r="1646" spans="1:5">
      <c r="A1646" s="38">
        <v>2585</v>
      </c>
      <c r="B1646" s="39">
        <v>-7.1054273576010003E-15</v>
      </c>
      <c r="C1646" s="39">
        <v>32.450000000000003</v>
      </c>
      <c r="D1646" s="39">
        <v>4</v>
      </c>
      <c r="E1646" s="39" t="e">
        <v>#N/A</v>
      </c>
    </row>
    <row r="1647" spans="1:5">
      <c r="A1647" s="38">
        <v>2592</v>
      </c>
      <c r="B1647" s="39">
        <v>7.3</v>
      </c>
      <c r="C1647" s="39">
        <v>28.7</v>
      </c>
      <c r="D1647" s="39">
        <v>4</v>
      </c>
      <c r="E1647" s="39" t="e">
        <v>#N/A</v>
      </c>
    </row>
    <row r="1648" spans="1:5">
      <c r="A1648" s="38">
        <v>2593</v>
      </c>
      <c r="B1648" s="39">
        <v>7.2999999999999901</v>
      </c>
      <c r="C1648" s="39">
        <v>36.200000000000003</v>
      </c>
      <c r="D1648" s="39">
        <v>4</v>
      </c>
      <c r="E1648" s="39" t="e">
        <v>#N/A</v>
      </c>
    </row>
    <row r="1649" spans="1:5">
      <c r="A1649" s="38">
        <v>2594</v>
      </c>
      <c r="B1649" s="39">
        <v>7.3</v>
      </c>
      <c r="C1649" s="39">
        <v>32.75</v>
      </c>
      <c r="D1649" s="39">
        <v>4</v>
      </c>
      <c r="E1649" s="39" t="e">
        <v>#N/A</v>
      </c>
    </row>
    <row r="1650" spans="1:5">
      <c r="A1650" s="38">
        <v>2595</v>
      </c>
      <c r="B1650" s="39">
        <v>9.1000000000002004</v>
      </c>
      <c r="C1650" s="39">
        <v>32.75</v>
      </c>
      <c r="D1650" s="39">
        <v>4</v>
      </c>
      <c r="E1650" s="39" t="e">
        <v>#N/A</v>
      </c>
    </row>
    <row r="1651" spans="1:5">
      <c r="A1651" s="38">
        <v>2596</v>
      </c>
      <c r="B1651" s="39">
        <v>7.3000000000000096</v>
      </c>
      <c r="C1651" s="39">
        <v>34.049999999999997</v>
      </c>
      <c r="D1651" s="39">
        <v>4</v>
      </c>
      <c r="E1651" s="39" t="e">
        <v>#N/A</v>
      </c>
    </row>
    <row r="1652" spans="1:5">
      <c r="A1652" s="38">
        <v>2598</v>
      </c>
      <c r="B1652" s="39">
        <v>7.6000000000000103</v>
      </c>
      <c r="C1652" s="39">
        <v>34.049999999999997</v>
      </c>
      <c r="D1652" s="39">
        <v>4</v>
      </c>
      <c r="E1652" s="39" t="e">
        <v>#N/A</v>
      </c>
    </row>
    <row r="1653" spans="1:5">
      <c r="A1653" s="38">
        <v>2599</v>
      </c>
      <c r="B1653" s="39">
        <v>7.6</v>
      </c>
      <c r="C1653" s="39">
        <v>32.75</v>
      </c>
      <c r="D1653" s="39">
        <v>4</v>
      </c>
      <c r="E1653" s="39" t="e">
        <v>#N/A</v>
      </c>
    </row>
    <row r="1654" spans="1:5">
      <c r="A1654" s="38">
        <v>2600</v>
      </c>
      <c r="B1654" s="39">
        <v>9.1000000000002093</v>
      </c>
      <c r="C1654" s="39">
        <v>34.049999999999997</v>
      </c>
      <c r="D1654" s="39">
        <v>4</v>
      </c>
      <c r="E1654" s="39" t="e">
        <v>#N/A</v>
      </c>
    </row>
    <row r="1655" spans="1:5">
      <c r="A1655" s="38">
        <v>2601</v>
      </c>
      <c r="B1655" s="39">
        <v>9.1</v>
      </c>
      <c r="C1655" s="39">
        <v>32.450000000000003</v>
      </c>
      <c r="D1655" s="39">
        <v>7.6</v>
      </c>
      <c r="E1655" s="39" t="e">
        <v>#N/A</v>
      </c>
    </row>
    <row r="1656" spans="1:5">
      <c r="A1656" s="38">
        <v>2602</v>
      </c>
      <c r="B1656" s="39">
        <v>7.3</v>
      </c>
      <c r="C1656" s="39">
        <v>32.75</v>
      </c>
      <c r="D1656" s="39">
        <v>7.6</v>
      </c>
      <c r="E1656" s="39" t="e">
        <v>#N/A</v>
      </c>
    </row>
    <row r="1657" spans="1:5">
      <c r="A1657" s="38">
        <v>2603</v>
      </c>
      <c r="B1657" s="39">
        <v>9.1000000000002004</v>
      </c>
      <c r="C1657" s="39">
        <v>32.75</v>
      </c>
      <c r="D1657" s="39">
        <v>7.6</v>
      </c>
      <c r="E1657" s="39" t="e">
        <v>#N/A</v>
      </c>
    </row>
    <row r="1658" spans="1:5">
      <c r="A1658" s="38">
        <v>2604</v>
      </c>
      <c r="B1658" s="39">
        <v>7.6</v>
      </c>
      <c r="C1658" s="39">
        <v>32.75</v>
      </c>
      <c r="D1658" s="39">
        <v>7.6</v>
      </c>
      <c r="E1658" s="39" t="e">
        <v>#N/A</v>
      </c>
    </row>
    <row r="1659" spans="1:5">
      <c r="A1659" s="38">
        <v>2605</v>
      </c>
      <c r="B1659" s="39">
        <v>-7.1054273576010003E-15</v>
      </c>
      <c r="C1659" s="39">
        <v>32.450000000000003</v>
      </c>
      <c r="D1659" s="39">
        <v>7.6</v>
      </c>
      <c r="E1659" s="39" t="e">
        <v>#N/A</v>
      </c>
    </row>
    <row r="1660" spans="1:5">
      <c r="A1660" s="38">
        <v>2606</v>
      </c>
      <c r="B1660" s="39">
        <v>7.3</v>
      </c>
      <c r="C1660" s="39">
        <v>28.7</v>
      </c>
      <c r="D1660" s="39">
        <v>7.6</v>
      </c>
      <c r="E1660" s="39" t="e">
        <v>#N/A</v>
      </c>
    </row>
    <row r="1661" spans="1:5">
      <c r="A1661" s="38">
        <v>2607</v>
      </c>
      <c r="B1661" s="39">
        <v>7.2999999999999901</v>
      </c>
      <c r="C1661" s="39">
        <v>36.200000000000003</v>
      </c>
      <c r="D1661" s="39">
        <v>7.6</v>
      </c>
      <c r="E1661" s="39" t="e">
        <v>#N/A</v>
      </c>
    </row>
    <row r="1662" spans="1:5">
      <c r="A1662" s="38">
        <v>2608</v>
      </c>
      <c r="B1662" s="39">
        <v>7.6000000000000103</v>
      </c>
      <c r="C1662" s="39">
        <v>34.049999999999997</v>
      </c>
      <c r="D1662" s="39">
        <v>7.6</v>
      </c>
      <c r="E1662" s="39" t="e">
        <v>#N/A</v>
      </c>
    </row>
    <row r="1663" spans="1:5">
      <c r="A1663" s="38">
        <v>2609</v>
      </c>
      <c r="B1663" s="39">
        <v>2.6000000000000099</v>
      </c>
      <c r="C1663" s="39">
        <v>27.5</v>
      </c>
      <c r="D1663" s="39">
        <v>7.6</v>
      </c>
      <c r="E1663" s="39" t="e">
        <v>#N/A</v>
      </c>
    </row>
    <row r="1664" spans="1:5">
      <c r="A1664" s="38">
        <v>2611</v>
      </c>
      <c r="B1664" s="39">
        <v>9.1</v>
      </c>
      <c r="C1664" s="39">
        <v>29.2</v>
      </c>
      <c r="D1664" s="39">
        <v>4</v>
      </c>
      <c r="E1664" s="39" t="e">
        <v>#N/A</v>
      </c>
    </row>
    <row r="1665" spans="1:5">
      <c r="A1665" s="38">
        <v>2612</v>
      </c>
      <c r="B1665" s="39">
        <v>8.8000000000000007</v>
      </c>
      <c r="C1665" s="39">
        <v>27.5</v>
      </c>
      <c r="D1665" s="39">
        <v>4</v>
      </c>
      <c r="E1665" s="39" t="e">
        <v>#N/A</v>
      </c>
    </row>
    <row r="1666" spans="1:5">
      <c r="A1666" s="38">
        <v>2613</v>
      </c>
      <c r="B1666" s="39">
        <v>8.8000000000000007</v>
      </c>
      <c r="C1666" s="39">
        <v>29.2</v>
      </c>
      <c r="D1666" s="39">
        <v>4</v>
      </c>
      <c r="E1666" s="39" t="e">
        <v>#N/A</v>
      </c>
    </row>
    <row r="1667" spans="1:5">
      <c r="A1667" s="38">
        <v>2614</v>
      </c>
      <c r="B1667" s="39">
        <v>8.8000000000000007</v>
      </c>
      <c r="C1667" s="39">
        <v>29.2</v>
      </c>
      <c r="D1667" s="39">
        <v>7.6</v>
      </c>
      <c r="E1667" s="39" t="e">
        <v>#N/A</v>
      </c>
    </row>
    <row r="1668" spans="1:5">
      <c r="A1668" s="38">
        <v>2615</v>
      </c>
      <c r="B1668" s="39">
        <v>8.8000000000000007</v>
      </c>
      <c r="C1668" s="39">
        <v>27.5</v>
      </c>
      <c r="D1668" s="39">
        <v>7.6</v>
      </c>
      <c r="E1668" s="39" t="e">
        <v>#N/A</v>
      </c>
    </row>
    <row r="1669" spans="1:5">
      <c r="A1669" s="38">
        <v>2616</v>
      </c>
      <c r="B1669" s="39">
        <v>9.1</v>
      </c>
      <c r="C1669" s="39">
        <v>29.2</v>
      </c>
      <c r="D1669" s="39">
        <v>7.6</v>
      </c>
      <c r="E1669" s="39" t="e">
        <v>#N/A</v>
      </c>
    </row>
    <row r="1670" spans="1:5">
      <c r="A1670" s="38">
        <v>2626</v>
      </c>
      <c r="B1670" s="39">
        <v>9.1</v>
      </c>
      <c r="C1670" s="39">
        <v>32.450000000000003</v>
      </c>
      <c r="D1670" s="39">
        <v>11.2</v>
      </c>
      <c r="E1670" s="39" t="e">
        <v>#N/A</v>
      </c>
    </row>
    <row r="1671" spans="1:5">
      <c r="A1671" s="38">
        <v>2627</v>
      </c>
      <c r="B1671" s="39">
        <v>7.3</v>
      </c>
      <c r="C1671" s="39">
        <v>32.75</v>
      </c>
      <c r="D1671" s="39">
        <v>11.2</v>
      </c>
      <c r="E1671" s="39" t="e">
        <v>#N/A</v>
      </c>
    </row>
    <row r="1672" spans="1:5">
      <c r="A1672" s="38">
        <v>2628</v>
      </c>
      <c r="B1672" s="39">
        <v>9.1000000000002004</v>
      </c>
      <c r="C1672" s="39">
        <v>32.75</v>
      </c>
      <c r="D1672" s="39">
        <v>11.2</v>
      </c>
      <c r="E1672" s="39" t="e">
        <v>#N/A</v>
      </c>
    </row>
    <row r="1673" spans="1:5">
      <c r="A1673" s="38">
        <v>2629</v>
      </c>
      <c r="B1673" s="39">
        <v>7.6</v>
      </c>
      <c r="C1673" s="39">
        <v>32.75</v>
      </c>
      <c r="D1673" s="39">
        <v>11.2</v>
      </c>
      <c r="E1673" s="39" t="e">
        <v>#N/A</v>
      </c>
    </row>
    <row r="1674" spans="1:5">
      <c r="A1674" s="38">
        <v>2630</v>
      </c>
      <c r="B1674" s="39">
        <v>8.8000000000000007</v>
      </c>
      <c r="C1674" s="39">
        <v>29.2</v>
      </c>
      <c r="D1674" s="39">
        <v>11.2</v>
      </c>
      <c r="E1674" s="39" t="e">
        <v>#N/A</v>
      </c>
    </row>
    <row r="1675" spans="1:5">
      <c r="A1675" s="38">
        <v>2631</v>
      </c>
      <c r="B1675" s="39">
        <v>-7.1054273576010003E-15</v>
      </c>
      <c r="C1675" s="39">
        <v>32.450000000000003</v>
      </c>
      <c r="D1675" s="39">
        <v>11.2</v>
      </c>
      <c r="E1675" s="39" t="e">
        <v>#N/A</v>
      </c>
    </row>
    <row r="1676" spans="1:5">
      <c r="A1676" s="38">
        <v>2632</v>
      </c>
      <c r="B1676" s="39">
        <v>7.3</v>
      </c>
      <c r="C1676" s="39">
        <v>28.7</v>
      </c>
      <c r="D1676" s="39">
        <v>11.2</v>
      </c>
      <c r="E1676" s="39" t="e">
        <v>#N/A</v>
      </c>
    </row>
    <row r="1677" spans="1:5">
      <c r="A1677" s="38">
        <v>2633</v>
      </c>
      <c r="B1677" s="39">
        <v>7.2999999999999901</v>
      </c>
      <c r="C1677" s="39">
        <v>36.200000000000003</v>
      </c>
      <c r="D1677" s="39">
        <v>11.2</v>
      </c>
      <c r="E1677" s="39" t="e">
        <v>#N/A</v>
      </c>
    </row>
    <row r="1678" spans="1:5">
      <c r="A1678" s="38">
        <v>2634</v>
      </c>
      <c r="B1678" s="39">
        <v>7.6000000000000103</v>
      </c>
      <c r="C1678" s="39">
        <v>34.049999999999997</v>
      </c>
      <c r="D1678" s="39">
        <v>11.2</v>
      </c>
      <c r="E1678" s="39" t="e">
        <v>#N/A</v>
      </c>
    </row>
    <row r="1679" spans="1:5">
      <c r="A1679" s="38">
        <v>2635</v>
      </c>
      <c r="B1679" s="39">
        <v>8.8000000000000007</v>
      </c>
      <c r="C1679" s="39">
        <v>27.5</v>
      </c>
      <c r="D1679" s="39">
        <v>11.2</v>
      </c>
      <c r="E1679" s="39" t="e">
        <v>#N/A</v>
      </c>
    </row>
    <row r="1680" spans="1:5">
      <c r="A1680" s="38">
        <v>2636</v>
      </c>
      <c r="B1680" s="39">
        <v>2.6000000000000099</v>
      </c>
      <c r="C1680" s="39">
        <v>27.5</v>
      </c>
      <c r="D1680" s="39">
        <v>11.2</v>
      </c>
      <c r="E1680" s="39" t="e">
        <v>#N/A</v>
      </c>
    </row>
    <row r="1681" spans="1:5">
      <c r="A1681" s="38">
        <v>2637</v>
      </c>
      <c r="B1681" s="39">
        <v>-7.1054273576010003E-15</v>
      </c>
      <c r="C1681" s="39">
        <v>6.5000000000000098</v>
      </c>
      <c r="D1681" s="39">
        <v>15</v>
      </c>
      <c r="E1681" s="39" t="e">
        <v>#N/A</v>
      </c>
    </row>
    <row r="1682" spans="1:5">
      <c r="A1682" s="38">
        <v>2638</v>
      </c>
      <c r="B1682" s="39">
        <v>-7.5180456785640499E-15</v>
      </c>
      <c r="C1682" s="39">
        <v>9.4500000000000099</v>
      </c>
      <c r="D1682" s="39">
        <v>15</v>
      </c>
      <c r="E1682" s="39" t="e">
        <v>#N/A</v>
      </c>
    </row>
    <row r="1683" spans="1:5">
      <c r="A1683" s="38">
        <v>2640</v>
      </c>
      <c r="B1683" s="39">
        <v>41.7</v>
      </c>
      <c r="C1683" s="39">
        <v>6.5000000000000098</v>
      </c>
      <c r="D1683" s="39">
        <v>15</v>
      </c>
      <c r="E1683" s="39" t="e">
        <v>#N/A</v>
      </c>
    </row>
    <row r="1684" spans="1:5">
      <c r="A1684" s="38">
        <v>2642</v>
      </c>
      <c r="B1684" s="39">
        <v>9.1</v>
      </c>
      <c r="C1684" s="39">
        <v>6.5000000000000098</v>
      </c>
      <c r="D1684" s="39">
        <v>15</v>
      </c>
      <c r="E1684" s="39" t="e">
        <v>#N/A</v>
      </c>
    </row>
    <row r="1685" spans="1:5">
      <c r="A1685" s="38">
        <v>2643</v>
      </c>
      <c r="B1685" s="39">
        <v>9.1</v>
      </c>
      <c r="C1685" s="39">
        <v>9.4500000000000099</v>
      </c>
      <c r="D1685" s="39">
        <v>15</v>
      </c>
      <c r="E1685" s="39" t="e">
        <v>#N/A</v>
      </c>
    </row>
    <row r="1686" spans="1:5">
      <c r="A1686" s="38">
        <v>2644</v>
      </c>
      <c r="B1686" s="39">
        <v>12.35</v>
      </c>
      <c r="C1686" s="39">
        <v>9.4500000000000099</v>
      </c>
      <c r="D1686" s="39">
        <v>15</v>
      </c>
      <c r="E1686" s="39" t="e">
        <v>#N/A</v>
      </c>
    </row>
    <row r="1687" spans="1:5">
      <c r="A1687" s="38">
        <v>2645</v>
      </c>
      <c r="B1687" s="39">
        <v>12.35</v>
      </c>
      <c r="C1687" s="39">
        <v>6.5000000000000098</v>
      </c>
      <c r="D1687" s="39">
        <v>15</v>
      </c>
      <c r="E1687" s="39" t="e">
        <v>#N/A</v>
      </c>
    </row>
    <row r="1688" spans="1:5">
      <c r="A1688" s="38">
        <v>2646</v>
      </c>
      <c r="B1688" s="39">
        <v>50.8</v>
      </c>
      <c r="C1688" s="39">
        <v>9.4500000000000099</v>
      </c>
      <c r="D1688" s="39">
        <v>15</v>
      </c>
      <c r="E1688" s="39" t="e">
        <v>#N/A</v>
      </c>
    </row>
    <row r="1689" spans="1:5">
      <c r="A1689" s="38">
        <v>2647</v>
      </c>
      <c r="B1689" s="39">
        <v>41.7</v>
      </c>
      <c r="C1689" s="39">
        <v>9.4500000000000099</v>
      </c>
      <c r="D1689" s="39">
        <v>15</v>
      </c>
      <c r="E1689" s="39" t="e">
        <v>#N/A</v>
      </c>
    </row>
    <row r="1690" spans="1:5">
      <c r="A1690" s="38">
        <v>2648</v>
      </c>
      <c r="B1690" s="39">
        <v>38.450000000000003</v>
      </c>
      <c r="C1690" s="39">
        <v>9.4500000000000099</v>
      </c>
      <c r="D1690" s="39">
        <v>15</v>
      </c>
      <c r="E1690" s="39" t="e">
        <v>#N/A</v>
      </c>
    </row>
    <row r="1691" spans="1:5">
      <c r="A1691" s="38">
        <v>2649</v>
      </c>
      <c r="B1691" s="39">
        <v>7.3</v>
      </c>
      <c r="C1691" s="39">
        <v>32.75</v>
      </c>
      <c r="D1691" s="39">
        <v>15</v>
      </c>
      <c r="E1691" s="39" t="e">
        <v>#N/A</v>
      </c>
    </row>
    <row r="1692" spans="1:5">
      <c r="A1692" s="38">
        <v>2650</v>
      </c>
      <c r="B1692" s="39">
        <v>7.6</v>
      </c>
      <c r="C1692" s="39">
        <v>32.75</v>
      </c>
      <c r="D1692" s="39">
        <v>15</v>
      </c>
      <c r="E1692" s="39" t="e">
        <v>#N/A</v>
      </c>
    </row>
    <row r="1693" spans="1:5">
      <c r="A1693" s="38">
        <v>2651</v>
      </c>
      <c r="B1693" s="39">
        <v>8.8000000000000007</v>
      </c>
      <c r="C1693" s="39">
        <v>29.2</v>
      </c>
      <c r="D1693" s="39">
        <v>15</v>
      </c>
      <c r="E1693" s="39" t="e">
        <v>#N/A</v>
      </c>
    </row>
    <row r="1694" spans="1:5">
      <c r="A1694" s="38">
        <v>2652</v>
      </c>
      <c r="B1694" s="39">
        <v>7.6000000000000103</v>
      </c>
      <c r="C1694" s="39">
        <v>34.049999999999997</v>
      </c>
      <c r="D1694" s="39">
        <v>15</v>
      </c>
      <c r="E1694" s="39" t="e">
        <v>#N/A</v>
      </c>
    </row>
    <row r="1695" spans="1:5">
      <c r="A1695" s="38">
        <v>2653</v>
      </c>
      <c r="B1695" s="39">
        <v>8.8000000000000007</v>
      </c>
      <c r="C1695" s="39">
        <v>27.5</v>
      </c>
      <c r="D1695" s="39">
        <v>15</v>
      </c>
      <c r="E1695" s="39" t="e">
        <v>#N/A</v>
      </c>
    </row>
    <row r="1696" spans="1:5">
      <c r="A1696" s="38">
        <v>2654</v>
      </c>
      <c r="B1696" s="39">
        <v>-7.1054273576010003E-15</v>
      </c>
      <c r="C1696" s="39">
        <v>32.450000000000003</v>
      </c>
      <c r="D1696" s="39">
        <v>15</v>
      </c>
      <c r="E1696" s="39" t="e">
        <v>#N/A</v>
      </c>
    </row>
    <row r="1697" spans="1:5">
      <c r="A1697" s="38">
        <v>2655</v>
      </c>
      <c r="B1697" s="39">
        <v>9.1</v>
      </c>
      <c r="C1697" s="39">
        <v>32.450000000000003</v>
      </c>
      <c r="D1697" s="39">
        <v>15</v>
      </c>
      <c r="E1697" s="39" t="e">
        <v>#N/A</v>
      </c>
    </row>
    <row r="1698" spans="1:5">
      <c r="A1698" s="38">
        <v>2656</v>
      </c>
      <c r="B1698" s="39">
        <v>7.3</v>
      </c>
      <c r="C1698" s="39">
        <v>28.7</v>
      </c>
      <c r="D1698" s="39">
        <v>15</v>
      </c>
      <c r="E1698" s="39" t="e">
        <v>#N/A</v>
      </c>
    </row>
    <row r="1699" spans="1:5">
      <c r="A1699" s="38">
        <v>2657</v>
      </c>
      <c r="B1699" s="39">
        <v>7.2999999999999901</v>
      </c>
      <c r="C1699" s="39">
        <v>36.200000000000003</v>
      </c>
      <c r="D1699" s="39">
        <v>15</v>
      </c>
      <c r="E1699" s="39" t="e">
        <v>#N/A</v>
      </c>
    </row>
    <row r="1700" spans="1:5">
      <c r="A1700" s="38">
        <v>2658</v>
      </c>
      <c r="B1700" s="39">
        <v>9.1000000000002004</v>
      </c>
      <c r="C1700" s="39">
        <v>32.75</v>
      </c>
      <c r="D1700" s="39">
        <v>15</v>
      </c>
      <c r="E1700" s="39" t="e">
        <v>#N/A</v>
      </c>
    </row>
    <row r="1701" spans="1:5">
      <c r="A1701" s="38">
        <v>2659</v>
      </c>
      <c r="B1701" s="39">
        <v>2.6000000000000099</v>
      </c>
      <c r="C1701" s="39">
        <v>27.5</v>
      </c>
      <c r="D1701" s="39">
        <v>15</v>
      </c>
      <c r="E1701" s="39" t="e">
        <v>#N/A</v>
      </c>
    </row>
    <row r="1702" spans="1:5">
      <c r="A1702" s="38">
        <v>2660</v>
      </c>
      <c r="B1702" s="39">
        <v>7.3000000000000096</v>
      </c>
      <c r="C1702" s="39">
        <v>34.049999999999997</v>
      </c>
      <c r="D1702" s="39">
        <v>15</v>
      </c>
      <c r="E1702" s="39" t="e">
        <v>#N/A</v>
      </c>
    </row>
    <row r="1703" spans="1:5">
      <c r="A1703" s="38">
        <v>2661</v>
      </c>
      <c r="B1703" s="39">
        <v>9.1000000000002093</v>
      </c>
      <c r="C1703" s="39">
        <v>34.049999999999997</v>
      </c>
      <c r="D1703" s="39">
        <v>15</v>
      </c>
      <c r="E1703" s="39" t="e">
        <v>#N/A</v>
      </c>
    </row>
    <row r="1704" spans="1:5">
      <c r="A1704" s="38">
        <v>2662</v>
      </c>
      <c r="B1704" s="39">
        <v>7.3000000000000096</v>
      </c>
      <c r="C1704" s="39">
        <v>34.049999999999997</v>
      </c>
      <c r="D1704" s="39">
        <v>11.2</v>
      </c>
      <c r="E1704" s="39" t="e">
        <v>#N/A</v>
      </c>
    </row>
    <row r="1705" spans="1:5">
      <c r="A1705" s="38">
        <v>2663</v>
      </c>
      <c r="B1705" s="39">
        <v>9.1000000000002093</v>
      </c>
      <c r="C1705" s="39">
        <v>34.049999999999997</v>
      </c>
      <c r="D1705" s="39">
        <v>11.2</v>
      </c>
      <c r="E1705" s="39" t="e">
        <v>#N/A</v>
      </c>
    </row>
    <row r="1706" spans="1:5">
      <c r="A1706" s="38">
        <v>2664</v>
      </c>
      <c r="B1706" s="39">
        <v>7.3000000000000096</v>
      </c>
      <c r="C1706" s="39">
        <v>34.049999999999997</v>
      </c>
      <c r="D1706" s="39">
        <v>7.6</v>
      </c>
      <c r="E1706" s="39" t="e">
        <v>#N/A</v>
      </c>
    </row>
    <row r="1707" spans="1:5">
      <c r="A1707" s="38">
        <v>2665</v>
      </c>
      <c r="B1707" s="39">
        <v>9.1000000000002093</v>
      </c>
      <c r="C1707" s="39">
        <v>34.049999999999997</v>
      </c>
      <c r="D1707" s="39">
        <v>7.6</v>
      </c>
      <c r="E1707" s="39" t="e">
        <v>#N/A</v>
      </c>
    </row>
    <row r="1708" spans="1:5">
      <c r="A1708" s="38">
        <v>11</v>
      </c>
      <c r="B1708" s="39">
        <v>9.1</v>
      </c>
      <c r="C1708" s="39">
        <v>32.450000000000003</v>
      </c>
      <c r="D1708" s="39">
        <v>0</v>
      </c>
      <c r="E1708" s="39" t="e">
        <v>#N/A</v>
      </c>
    </row>
    <row r="1709" spans="1:5">
      <c r="A1709" s="38">
        <v>29</v>
      </c>
      <c r="B1709" s="39">
        <v>7.3</v>
      </c>
      <c r="C1709" s="39">
        <v>28.7</v>
      </c>
      <c r="D1709" s="39">
        <v>0</v>
      </c>
      <c r="E1709" s="39" t="e">
        <v>#N/A</v>
      </c>
    </row>
    <row r="1710" spans="1:5">
      <c r="A1710" s="38">
        <v>30</v>
      </c>
      <c r="B1710" s="39">
        <v>7.3</v>
      </c>
      <c r="C1710" s="39">
        <v>32.75</v>
      </c>
      <c r="D1710" s="39">
        <v>0</v>
      </c>
      <c r="E1710" s="39" t="e">
        <v>#N/A</v>
      </c>
    </row>
    <row r="1711" spans="1:5">
      <c r="A1711" s="38">
        <v>31</v>
      </c>
      <c r="B1711" s="39">
        <v>9.1000000000002004</v>
      </c>
      <c r="C1711" s="39">
        <v>32.75</v>
      </c>
      <c r="D1711" s="39">
        <v>0</v>
      </c>
      <c r="E1711" s="39" t="e">
        <v>#N/A</v>
      </c>
    </row>
    <row r="1712" spans="1:5">
      <c r="A1712" s="38">
        <v>36</v>
      </c>
      <c r="B1712" s="39">
        <v>7.3000000000000096</v>
      </c>
      <c r="C1712" s="39">
        <v>34.049999999999997</v>
      </c>
      <c r="D1712" s="39">
        <v>0</v>
      </c>
      <c r="E1712" s="39" t="e">
        <v>#N/A</v>
      </c>
    </row>
    <row r="1713" spans="1:5">
      <c r="A1713" s="38">
        <v>40</v>
      </c>
      <c r="B1713" s="39">
        <v>7.6000000000000103</v>
      </c>
      <c r="C1713" s="39">
        <v>34.049999999999997</v>
      </c>
      <c r="D1713" s="39">
        <v>0</v>
      </c>
      <c r="E1713" s="39" t="e">
        <v>#N/A</v>
      </c>
    </row>
    <row r="1714" spans="1:5">
      <c r="A1714" s="38">
        <v>46</v>
      </c>
      <c r="B1714" s="39">
        <v>7.6</v>
      </c>
      <c r="C1714" s="39">
        <v>32.75</v>
      </c>
      <c r="D1714" s="39">
        <v>0</v>
      </c>
      <c r="E1714" s="39" t="e">
        <v>#N/A</v>
      </c>
    </row>
    <row r="1715" spans="1:5">
      <c r="A1715" s="38">
        <v>55</v>
      </c>
      <c r="B1715" s="39">
        <v>9.1000000000002093</v>
      </c>
      <c r="C1715" s="39">
        <v>34.049999999999997</v>
      </c>
      <c r="D1715" s="39">
        <v>0</v>
      </c>
      <c r="E1715" s="39" t="e">
        <v>#N/A</v>
      </c>
    </row>
    <row r="1716" spans="1:5">
      <c r="A1716" s="38">
        <v>245</v>
      </c>
      <c r="B1716" s="39">
        <v>9.1</v>
      </c>
      <c r="C1716" s="39">
        <v>29.2</v>
      </c>
      <c r="D1716" s="39">
        <v>0</v>
      </c>
      <c r="E1716" s="39" t="e">
        <v>#N/A</v>
      </c>
    </row>
    <row r="1717" spans="1:5">
      <c r="A1717" s="38">
        <v>434</v>
      </c>
      <c r="B1717" s="39">
        <v>8.8000000000000007</v>
      </c>
      <c r="C1717" s="39">
        <v>29.2</v>
      </c>
      <c r="D1717" s="39">
        <v>0</v>
      </c>
      <c r="E1717" s="39" t="e">
        <v>#N/A</v>
      </c>
    </row>
    <row r="1718" spans="1:5">
      <c r="A1718" s="38">
        <v>1074</v>
      </c>
      <c r="B1718" s="39">
        <v>9.1</v>
      </c>
      <c r="C1718" s="39">
        <v>27.5</v>
      </c>
      <c r="D1718" s="39">
        <v>0</v>
      </c>
      <c r="E1718" s="39" t="e">
        <v>#N/A</v>
      </c>
    </row>
    <row r="1719" spans="1:5">
      <c r="A1719" s="38">
        <v>1495</v>
      </c>
      <c r="B1719" s="39">
        <v>9.0999999999999908</v>
      </c>
      <c r="C1719" s="39">
        <v>37.4</v>
      </c>
      <c r="D1719" s="39">
        <v>0</v>
      </c>
      <c r="E1719" s="39" t="e">
        <v>#N/A</v>
      </c>
    </row>
    <row r="1720" spans="1:5">
      <c r="A1720" s="38">
        <v>1498</v>
      </c>
      <c r="B1720" s="39">
        <v>-7.1054273576010003E-15</v>
      </c>
      <c r="C1720" s="39">
        <v>32.450000000000003</v>
      </c>
      <c r="D1720" s="39">
        <v>0</v>
      </c>
      <c r="E1720" s="39" t="e">
        <v>#N/A</v>
      </c>
    </row>
    <row r="1721" spans="1:5">
      <c r="A1721" s="38">
        <v>1501</v>
      </c>
      <c r="B1721" s="39">
        <v>7.2999999999999901</v>
      </c>
      <c r="C1721" s="39">
        <v>36.200000000000003</v>
      </c>
      <c r="D1721" s="39">
        <v>0</v>
      </c>
      <c r="E1721" s="39" t="e">
        <v>#N/A</v>
      </c>
    </row>
    <row r="1722" spans="1:5">
      <c r="A1722" s="38">
        <v>1540</v>
      </c>
      <c r="B1722" s="39">
        <v>8.8000000000000007</v>
      </c>
      <c r="C1722" s="39">
        <v>27.5</v>
      </c>
      <c r="D1722" s="39">
        <v>0</v>
      </c>
      <c r="E1722" s="39" t="e">
        <v>#N/A</v>
      </c>
    </row>
    <row r="1723" spans="1:5">
      <c r="A1723" s="38">
        <v>1542</v>
      </c>
      <c r="B1723" s="39">
        <v>6.2</v>
      </c>
      <c r="C1723" s="39">
        <v>27.5</v>
      </c>
      <c r="D1723" s="39">
        <v>0</v>
      </c>
      <c r="E1723" s="39" t="e">
        <v>#N/A</v>
      </c>
    </row>
    <row r="1724" spans="1:5">
      <c r="A1724" s="38">
        <v>1543</v>
      </c>
      <c r="B1724" s="39">
        <v>2.5000000000000102</v>
      </c>
      <c r="C1724" s="39">
        <v>27.5</v>
      </c>
      <c r="D1724" s="39">
        <v>0</v>
      </c>
      <c r="E1724" s="39" t="e">
        <v>#N/A</v>
      </c>
    </row>
    <row r="1725" spans="1:5">
      <c r="A1725" s="38">
        <v>1549</v>
      </c>
      <c r="B1725" s="39">
        <v>41.65</v>
      </c>
      <c r="C1725" s="39">
        <v>16</v>
      </c>
      <c r="D1725" s="39">
        <v>0</v>
      </c>
      <c r="E1725" s="39" t="e">
        <v>#N/A</v>
      </c>
    </row>
    <row r="1726" spans="1:5">
      <c r="A1726" s="38">
        <v>1550</v>
      </c>
      <c r="B1726" s="39">
        <v>50.8</v>
      </c>
      <c r="C1726" s="39">
        <v>16</v>
      </c>
      <c r="D1726" s="39">
        <v>0</v>
      </c>
      <c r="E1726" s="39" t="e">
        <v>#N/A</v>
      </c>
    </row>
    <row r="1727" spans="1:5">
      <c r="A1727" s="38">
        <v>1809</v>
      </c>
      <c r="B1727" s="39">
        <v>7.9999999999999902</v>
      </c>
      <c r="C1727" s="39">
        <v>52.6</v>
      </c>
      <c r="D1727" s="39">
        <v>0</v>
      </c>
      <c r="E1727" s="39" t="e">
        <v>#N/A</v>
      </c>
    </row>
    <row r="1728" spans="1:5">
      <c r="A1728" s="38">
        <v>1812</v>
      </c>
      <c r="B1728" s="39">
        <v>8</v>
      </c>
      <c r="C1728" s="39">
        <v>54.4</v>
      </c>
      <c r="D1728" s="39">
        <v>0</v>
      </c>
      <c r="E1728" s="39" t="e">
        <v>#N/A</v>
      </c>
    </row>
    <row r="1729" spans="1:5">
      <c r="A1729" s="38">
        <v>1820</v>
      </c>
      <c r="B1729" s="39">
        <v>16.25</v>
      </c>
      <c r="C1729" s="39">
        <v>54.4</v>
      </c>
      <c r="D1729" s="39">
        <v>0</v>
      </c>
      <c r="E1729" s="39" t="e">
        <v>#N/A</v>
      </c>
    </row>
    <row r="1730" spans="1:5">
      <c r="A1730" s="38">
        <v>1821</v>
      </c>
      <c r="B1730" s="39">
        <v>21.15</v>
      </c>
      <c r="C1730" s="39">
        <v>6.5000000000000098</v>
      </c>
      <c r="D1730" s="39">
        <v>15</v>
      </c>
      <c r="E1730" s="39" t="e">
        <v>#N/A</v>
      </c>
    </row>
    <row r="1731" spans="1:5">
      <c r="A1731" s="38">
        <v>1822</v>
      </c>
      <c r="B1731" s="39">
        <v>21.15</v>
      </c>
      <c r="C1731" s="39">
        <v>9.4500000000000099</v>
      </c>
      <c r="D1731" s="39">
        <v>15</v>
      </c>
      <c r="E1731" s="39" t="e">
        <v>#N/A</v>
      </c>
    </row>
    <row r="1732" spans="1:5">
      <c r="A1732" s="38">
        <v>1823</v>
      </c>
      <c r="B1732" s="39">
        <v>29.65</v>
      </c>
      <c r="C1732" s="39">
        <v>6.5000000000000098</v>
      </c>
      <c r="D1732" s="39">
        <v>15</v>
      </c>
      <c r="E1732" s="39" t="e">
        <v>#N/A</v>
      </c>
    </row>
    <row r="1733" spans="1:5">
      <c r="A1733" s="38">
        <v>1824</v>
      </c>
      <c r="B1733" s="39">
        <v>29.65</v>
      </c>
      <c r="C1733" s="39">
        <v>9.4500000000000099</v>
      </c>
      <c r="D1733" s="39">
        <v>15</v>
      </c>
      <c r="E1733" s="39" t="e">
        <v>#N/A</v>
      </c>
    </row>
    <row r="1734" spans="1:5">
      <c r="A1734" s="38">
        <v>1825</v>
      </c>
      <c r="B1734" s="39">
        <v>41.7</v>
      </c>
      <c r="C1734" s="39">
        <v>13</v>
      </c>
      <c r="D1734" s="39">
        <v>15</v>
      </c>
      <c r="E1734" s="39" t="e">
        <v>#N/A</v>
      </c>
    </row>
    <row r="1735" spans="1:5">
      <c r="A1735" s="38">
        <v>1826</v>
      </c>
      <c r="B1735" s="39">
        <v>7</v>
      </c>
      <c r="C1735" s="39">
        <v>15.8</v>
      </c>
      <c r="D1735" s="39">
        <v>0</v>
      </c>
      <c r="E1735" s="39" t="e">
        <v>#N/A</v>
      </c>
    </row>
    <row r="1736" spans="1:5">
      <c r="A1736" s="38">
        <v>64</v>
      </c>
      <c r="B1736" s="39">
        <v>41.45</v>
      </c>
      <c r="C1736" s="39">
        <v>27.5</v>
      </c>
      <c r="D1736" s="39">
        <v>20</v>
      </c>
      <c r="E1736" s="39" t="e">
        <v>#N/A</v>
      </c>
    </row>
    <row r="1737" spans="1:5">
      <c r="A1737" s="38">
        <v>71</v>
      </c>
      <c r="B1737" s="39">
        <v>41.45</v>
      </c>
      <c r="C1737" s="39">
        <v>22.9</v>
      </c>
      <c r="D1737" s="39">
        <v>20</v>
      </c>
      <c r="E1737" s="39" t="e">
        <v>#N/A</v>
      </c>
    </row>
    <row r="1738" spans="1:5">
      <c r="A1738" s="38">
        <v>59</v>
      </c>
      <c r="B1738" s="39">
        <v>11.35</v>
      </c>
      <c r="C1738" s="39">
        <v>-2.5</v>
      </c>
      <c r="D1738" s="39">
        <v>-0.7</v>
      </c>
      <c r="E1738" s="39" t="e">
        <v>#N/A</v>
      </c>
    </row>
    <row r="1739" spans="1:5">
      <c r="A1739" s="38">
        <v>61</v>
      </c>
      <c r="B1739" s="39">
        <v>13.35</v>
      </c>
      <c r="C1739" s="39">
        <v>2.5</v>
      </c>
      <c r="D1739" s="39">
        <v>-0.7</v>
      </c>
      <c r="E1739" s="39" t="e">
        <v>#N/A</v>
      </c>
    </row>
    <row r="1740" spans="1:5">
      <c r="A1740" s="38">
        <v>81</v>
      </c>
      <c r="B1740" s="39">
        <v>13.35</v>
      </c>
      <c r="C1740" s="39">
        <v>-2.5</v>
      </c>
      <c r="D1740" s="39">
        <v>-0.7</v>
      </c>
      <c r="E1740" s="39" t="e">
        <v>#N/A</v>
      </c>
    </row>
    <row r="1741" spans="1:5">
      <c r="A1741" s="38">
        <v>89</v>
      </c>
      <c r="B1741" s="39">
        <v>11.35</v>
      </c>
      <c r="C1741" s="39">
        <v>2.5</v>
      </c>
      <c r="D1741" s="39">
        <v>-0.7</v>
      </c>
      <c r="E1741" s="39" t="e">
        <v>#N/A</v>
      </c>
    </row>
    <row r="1742" spans="1:5">
      <c r="A1742" s="38">
        <v>90</v>
      </c>
      <c r="B1742" s="39">
        <v>20.149999999999999</v>
      </c>
      <c r="C1742" s="39">
        <v>-2.5</v>
      </c>
      <c r="D1742" s="39">
        <v>-0.7</v>
      </c>
      <c r="E1742" s="39" t="e">
        <v>#N/A</v>
      </c>
    </row>
    <row r="1743" spans="1:5">
      <c r="A1743" s="38">
        <v>100</v>
      </c>
      <c r="B1743" s="39">
        <v>22.15</v>
      </c>
      <c r="C1743" s="39">
        <v>2.5</v>
      </c>
      <c r="D1743" s="39">
        <v>-0.7</v>
      </c>
      <c r="E1743" s="39" t="e">
        <v>#N/A</v>
      </c>
    </row>
    <row r="1744" spans="1:5">
      <c r="A1744" s="38">
        <v>101</v>
      </c>
      <c r="B1744" s="39">
        <v>22.15</v>
      </c>
      <c r="C1744" s="39">
        <v>-2.5</v>
      </c>
      <c r="D1744" s="39">
        <v>-0.7</v>
      </c>
      <c r="E1744" s="39" t="e">
        <v>#N/A</v>
      </c>
    </row>
    <row r="1745" spans="1:5">
      <c r="A1745" s="38">
        <v>105</v>
      </c>
      <c r="B1745" s="39">
        <v>20.149999999999999</v>
      </c>
      <c r="C1745" s="39">
        <v>2.5</v>
      </c>
      <c r="D1745" s="39">
        <v>-0.7</v>
      </c>
      <c r="E1745" s="39" t="e">
        <v>#N/A</v>
      </c>
    </row>
    <row r="1746" spans="1:5">
      <c r="A1746" s="38">
        <v>107</v>
      </c>
      <c r="B1746" s="39">
        <v>28.65</v>
      </c>
      <c r="C1746" s="39">
        <v>-2.5</v>
      </c>
      <c r="D1746" s="39">
        <v>-0.7</v>
      </c>
      <c r="E1746" s="39" t="e">
        <v>#N/A</v>
      </c>
    </row>
    <row r="1747" spans="1:5">
      <c r="A1747" s="38">
        <v>108</v>
      </c>
      <c r="B1747" s="39">
        <v>30.65</v>
      </c>
      <c r="C1747" s="39">
        <v>2.5</v>
      </c>
      <c r="D1747" s="39">
        <v>-0.7</v>
      </c>
      <c r="E1747" s="39" t="e">
        <v>#N/A</v>
      </c>
    </row>
    <row r="1748" spans="1:5">
      <c r="A1748" s="38">
        <v>109</v>
      </c>
      <c r="B1748" s="39">
        <v>30.65</v>
      </c>
      <c r="C1748" s="39">
        <v>-2.5</v>
      </c>
      <c r="D1748" s="39">
        <v>-0.7</v>
      </c>
      <c r="E1748" s="39" t="e">
        <v>#N/A</v>
      </c>
    </row>
    <row r="1749" spans="1:5">
      <c r="A1749" s="38">
        <v>110</v>
      </c>
      <c r="B1749" s="39">
        <v>28.65</v>
      </c>
      <c r="C1749" s="39">
        <v>2.5</v>
      </c>
      <c r="D1749" s="39">
        <v>-0.7</v>
      </c>
      <c r="E1749" s="39" t="e">
        <v>#N/A</v>
      </c>
    </row>
    <row r="1750" spans="1:5">
      <c r="A1750" s="38">
        <v>111</v>
      </c>
      <c r="B1750" s="39">
        <v>37.450000000000003</v>
      </c>
      <c r="C1750" s="39">
        <v>-2.5</v>
      </c>
      <c r="D1750" s="39">
        <v>-0.7</v>
      </c>
      <c r="E1750" s="39" t="e">
        <v>#N/A</v>
      </c>
    </row>
    <row r="1751" spans="1:5">
      <c r="A1751" s="38">
        <v>112</v>
      </c>
      <c r="B1751" s="39">
        <v>39.450000000000003</v>
      </c>
      <c r="C1751" s="39">
        <v>2.5</v>
      </c>
      <c r="D1751" s="39">
        <v>-0.7</v>
      </c>
      <c r="E1751" s="39" t="e">
        <v>#N/A</v>
      </c>
    </row>
    <row r="1752" spans="1:5">
      <c r="A1752" s="38">
        <v>113</v>
      </c>
      <c r="B1752" s="39">
        <v>39.450000000000003</v>
      </c>
      <c r="C1752" s="39">
        <v>-2.5</v>
      </c>
      <c r="D1752" s="39">
        <v>-0.7</v>
      </c>
      <c r="E1752" s="39" t="e">
        <v>#N/A</v>
      </c>
    </row>
    <row r="1753" spans="1:5">
      <c r="A1753" s="38">
        <v>114</v>
      </c>
      <c r="B1753" s="39">
        <v>37.450000000000003</v>
      </c>
      <c r="C1753" s="39">
        <v>2.5</v>
      </c>
      <c r="D1753" s="39">
        <v>-0.7</v>
      </c>
      <c r="E1753" s="39" t="e">
        <v>#N/A</v>
      </c>
    </row>
    <row r="1754" spans="1:5">
      <c r="A1754" s="38">
        <v>115</v>
      </c>
      <c r="B1754" s="39">
        <v>-1</v>
      </c>
      <c r="C1754" s="39">
        <v>10.5</v>
      </c>
      <c r="D1754" s="39">
        <v>-0.7</v>
      </c>
      <c r="E1754" s="39" t="e">
        <v>#N/A</v>
      </c>
    </row>
    <row r="1755" spans="1:5">
      <c r="A1755" s="38">
        <v>116</v>
      </c>
      <c r="B1755" s="39">
        <v>0.999999999999998</v>
      </c>
      <c r="C1755" s="39">
        <v>15.5</v>
      </c>
      <c r="D1755" s="39">
        <v>-0.7</v>
      </c>
      <c r="E1755" s="39" t="e">
        <v>#N/A</v>
      </c>
    </row>
    <row r="1756" spans="1:5">
      <c r="A1756" s="38">
        <v>117</v>
      </c>
      <c r="B1756" s="39">
        <v>0.999999999999998</v>
      </c>
      <c r="C1756" s="39">
        <v>10.5</v>
      </c>
      <c r="D1756" s="39">
        <v>-0.7</v>
      </c>
      <c r="E1756" s="39" t="e">
        <v>#N/A</v>
      </c>
    </row>
    <row r="1757" spans="1:5">
      <c r="A1757" s="38">
        <v>118</v>
      </c>
      <c r="B1757" s="39">
        <v>-1</v>
      </c>
      <c r="C1757" s="39">
        <v>15.5</v>
      </c>
      <c r="D1757" s="39">
        <v>-0.7</v>
      </c>
      <c r="E1757" s="39" t="e">
        <v>#N/A</v>
      </c>
    </row>
    <row r="1758" spans="1:5">
      <c r="A1758" s="38">
        <v>119</v>
      </c>
      <c r="B1758" s="39">
        <v>49.8</v>
      </c>
      <c r="C1758" s="39">
        <v>10.5</v>
      </c>
      <c r="D1758" s="39">
        <v>-0.7</v>
      </c>
      <c r="E1758" s="39" t="e">
        <v>#N/A</v>
      </c>
    </row>
    <row r="1759" spans="1:5">
      <c r="A1759" s="38">
        <v>120</v>
      </c>
      <c r="B1759" s="39">
        <v>51.8</v>
      </c>
      <c r="C1759" s="39">
        <v>15.5</v>
      </c>
      <c r="D1759" s="39">
        <v>-0.7</v>
      </c>
      <c r="E1759" s="39" t="e">
        <v>#N/A</v>
      </c>
    </row>
    <row r="1760" spans="1:5">
      <c r="A1760" s="38">
        <v>121</v>
      </c>
      <c r="B1760" s="39">
        <v>51.8</v>
      </c>
      <c r="C1760" s="39">
        <v>10.5</v>
      </c>
      <c r="D1760" s="39">
        <v>-0.7</v>
      </c>
      <c r="E1760" s="39" t="e">
        <v>#N/A</v>
      </c>
    </row>
    <row r="1761" spans="1:5">
      <c r="A1761" s="38">
        <v>122</v>
      </c>
      <c r="B1761" s="39">
        <v>49.8</v>
      </c>
      <c r="C1761" s="39">
        <v>15.5</v>
      </c>
      <c r="D1761" s="39">
        <v>-0.7</v>
      </c>
      <c r="E1761" s="39" t="e">
        <v>#N/A</v>
      </c>
    </row>
    <row r="1762" spans="1:5">
      <c r="A1762" s="38">
        <v>123</v>
      </c>
      <c r="B1762" s="39">
        <v>1</v>
      </c>
      <c r="C1762" s="39">
        <v>1</v>
      </c>
      <c r="D1762" s="39">
        <v>-0.7</v>
      </c>
      <c r="E1762" s="39" t="e">
        <v>#N/A</v>
      </c>
    </row>
    <row r="1763" spans="1:5">
      <c r="A1763" s="38">
        <v>124</v>
      </c>
      <c r="B1763" s="39">
        <v>-1</v>
      </c>
      <c r="C1763" s="39">
        <v>-1</v>
      </c>
      <c r="D1763" s="39">
        <v>-0.7</v>
      </c>
      <c r="E1763" s="39" t="e">
        <v>#N/A</v>
      </c>
    </row>
    <row r="1764" spans="1:5">
      <c r="A1764" s="38">
        <v>125</v>
      </c>
      <c r="B1764" s="39">
        <v>1</v>
      </c>
      <c r="C1764" s="39">
        <v>-1</v>
      </c>
      <c r="D1764" s="39">
        <v>-0.7</v>
      </c>
      <c r="E1764" s="39" t="e">
        <v>#N/A</v>
      </c>
    </row>
    <row r="1765" spans="1:5">
      <c r="A1765" s="38">
        <v>126</v>
      </c>
      <c r="B1765" s="39">
        <v>-1</v>
      </c>
      <c r="C1765" s="39">
        <v>1</v>
      </c>
      <c r="D1765" s="39">
        <v>-0.7</v>
      </c>
      <c r="E1765" s="39" t="e">
        <v>#N/A</v>
      </c>
    </row>
    <row r="1766" spans="1:5">
      <c r="A1766" s="38">
        <v>127</v>
      </c>
      <c r="B1766" s="39">
        <v>49.8</v>
      </c>
      <c r="C1766" s="39">
        <v>-1</v>
      </c>
      <c r="D1766" s="39">
        <v>-0.7</v>
      </c>
      <c r="E1766" s="39" t="e">
        <v>#N/A</v>
      </c>
    </row>
    <row r="1767" spans="1:5">
      <c r="A1767" s="38">
        <v>128</v>
      </c>
      <c r="B1767" s="39">
        <v>51.8</v>
      </c>
      <c r="C1767" s="39">
        <v>-1</v>
      </c>
      <c r="D1767" s="39">
        <v>-0.7</v>
      </c>
      <c r="E1767" s="39" t="e">
        <v>#N/A</v>
      </c>
    </row>
    <row r="1768" spans="1:5">
      <c r="A1768" s="38">
        <v>129</v>
      </c>
      <c r="B1768" s="39">
        <v>51.8</v>
      </c>
      <c r="C1768" s="39">
        <v>1</v>
      </c>
      <c r="D1768" s="39">
        <v>-0.7</v>
      </c>
      <c r="E1768" s="39" t="e">
        <v>#N/A</v>
      </c>
    </row>
    <row r="1769" spans="1:5">
      <c r="A1769" s="38">
        <v>130</v>
      </c>
      <c r="B1769" s="39">
        <v>49.8</v>
      </c>
      <c r="C1769" s="39">
        <v>1</v>
      </c>
      <c r="D1769" s="39">
        <v>-0.7</v>
      </c>
      <c r="E1769" s="39" t="e">
        <v>#N/A</v>
      </c>
    </row>
    <row r="1770" spans="1:5">
      <c r="A1770" s="38">
        <v>131</v>
      </c>
      <c r="B1770" s="39">
        <v>-1</v>
      </c>
      <c r="C1770" s="39">
        <v>20.2</v>
      </c>
      <c r="D1770" s="39">
        <v>-0.7</v>
      </c>
      <c r="E1770" s="39" t="e">
        <v>#N/A</v>
      </c>
    </row>
    <row r="1771" spans="1:5">
      <c r="A1771" s="38">
        <v>132</v>
      </c>
      <c r="B1771" s="39">
        <v>1</v>
      </c>
      <c r="C1771" s="39">
        <v>20.2</v>
      </c>
      <c r="D1771" s="39">
        <v>-0.7</v>
      </c>
      <c r="E1771" s="39" t="e">
        <v>#N/A</v>
      </c>
    </row>
    <row r="1772" spans="1:5">
      <c r="A1772" s="38">
        <v>133</v>
      </c>
      <c r="B1772" s="39">
        <v>49.8</v>
      </c>
      <c r="C1772" s="39">
        <v>20.2</v>
      </c>
      <c r="D1772" s="39">
        <v>-0.7</v>
      </c>
      <c r="E1772" s="39" t="e">
        <v>#N/A</v>
      </c>
    </row>
    <row r="1773" spans="1:5">
      <c r="A1773" s="38">
        <v>134</v>
      </c>
      <c r="B1773" s="39">
        <v>51.8</v>
      </c>
      <c r="C1773" s="39">
        <v>20.2</v>
      </c>
      <c r="D1773" s="39">
        <v>-0.7</v>
      </c>
      <c r="E1773" s="39" t="e">
        <v>#N/A</v>
      </c>
    </row>
    <row r="1774" spans="1:5">
      <c r="A1774" s="38">
        <v>135</v>
      </c>
      <c r="B1774" s="39">
        <v>1</v>
      </c>
      <c r="C1774" s="39">
        <v>22.2</v>
      </c>
      <c r="D1774" s="39">
        <v>-0.7</v>
      </c>
      <c r="E1774" s="39" t="e">
        <v>#N/A</v>
      </c>
    </row>
    <row r="1775" spans="1:5">
      <c r="A1775" s="38">
        <v>136</v>
      </c>
      <c r="B1775" s="39">
        <v>-1</v>
      </c>
      <c r="C1775" s="39">
        <v>22.2</v>
      </c>
      <c r="D1775" s="39">
        <v>-0.7</v>
      </c>
      <c r="E1775" s="39" t="e">
        <v>#N/A</v>
      </c>
    </row>
    <row r="1776" spans="1:5">
      <c r="A1776" s="38">
        <v>137</v>
      </c>
      <c r="B1776" s="39">
        <v>51.8</v>
      </c>
      <c r="C1776" s="39">
        <v>22.2</v>
      </c>
      <c r="D1776" s="39">
        <v>-0.7</v>
      </c>
      <c r="E1776" s="39" t="e">
        <v>#N/A</v>
      </c>
    </row>
    <row r="1777" spans="1:5">
      <c r="A1777" s="38">
        <v>138</v>
      </c>
      <c r="B1777" s="39">
        <v>49.8</v>
      </c>
      <c r="C1777" s="39">
        <v>22.2</v>
      </c>
      <c r="D1777" s="39">
        <v>-0.7</v>
      </c>
      <c r="E1777" s="39" t="e">
        <v>#N/A</v>
      </c>
    </row>
    <row r="1778" spans="1:5">
      <c r="A1778" s="38">
        <v>139</v>
      </c>
      <c r="B1778" s="39">
        <v>1</v>
      </c>
      <c r="C1778" s="39">
        <v>30.2</v>
      </c>
      <c r="D1778" s="39">
        <v>-0.7</v>
      </c>
      <c r="E1778" s="39" t="e">
        <v>#N/A</v>
      </c>
    </row>
    <row r="1779" spans="1:5">
      <c r="A1779" s="38">
        <v>140</v>
      </c>
      <c r="B1779" s="39">
        <v>51.8</v>
      </c>
      <c r="C1779" s="39">
        <v>30.2</v>
      </c>
      <c r="D1779" s="39">
        <v>-0.7</v>
      </c>
      <c r="E1779" s="39" t="e">
        <v>#N/A</v>
      </c>
    </row>
    <row r="1780" spans="1:5">
      <c r="A1780" s="38">
        <v>141</v>
      </c>
      <c r="B1780" s="39">
        <v>-1</v>
      </c>
      <c r="C1780" s="39">
        <v>28.2</v>
      </c>
      <c r="D1780" s="39">
        <v>-0.7</v>
      </c>
      <c r="E1780" s="39" t="e">
        <v>#N/A</v>
      </c>
    </row>
    <row r="1781" spans="1:5">
      <c r="A1781" s="38">
        <v>142</v>
      </c>
      <c r="B1781" s="39">
        <v>1</v>
      </c>
      <c r="C1781" s="39">
        <v>28.2</v>
      </c>
      <c r="D1781" s="39">
        <v>-0.7</v>
      </c>
      <c r="E1781" s="39" t="e">
        <v>#N/A</v>
      </c>
    </row>
    <row r="1782" spans="1:5">
      <c r="A1782" s="38">
        <v>143</v>
      </c>
      <c r="B1782" s="39">
        <v>-1</v>
      </c>
      <c r="C1782" s="39">
        <v>30.2</v>
      </c>
      <c r="D1782" s="39">
        <v>-0.7</v>
      </c>
      <c r="E1782" s="39" t="e">
        <v>#N/A</v>
      </c>
    </row>
    <row r="1783" spans="1:5">
      <c r="A1783" s="38">
        <v>144</v>
      </c>
      <c r="B1783" s="39">
        <v>49.8</v>
      </c>
      <c r="C1783" s="39">
        <v>28.2</v>
      </c>
      <c r="D1783" s="39">
        <v>-0.7</v>
      </c>
      <c r="E1783" s="39" t="e">
        <v>#N/A</v>
      </c>
    </row>
    <row r="1784" spans="1:5">
      <c r="A1784" s="38">
        <v>145</v>
      </c>
      <c r="B1784" s="39">
        <v>51.8</v>
      </c>
      <c r="C1784" s="39">
        <v>28.2</v>
      </c>
      <c r="D1784" s="39">
        <v>-0.7</v>
      </c>
      <c r="E1784" s="39" t="e">
        <v>#N/A</v>
      </c>
    </row>
    <row r="1785" spans="1:5">
      <c r="A1785" s="38">
        <v>146</v>
      </c>
      <c r="B1785" s="39">
        <v>49.8</v>
      </c>
      <c r="C1785" s="39">
        <v>30.2</v>
      </c>
      <c r="D1785" s="39">
        <v>-0.7</v>
      </c>
      <c r="E1785" s="39" t="e">
        <v>#N/A</v>
      </c>
    </row>
    <row r="1786" spans="1:5">
      <c r="A1786" s="38">
        <v>147</v>
      </c>
      <c r="B1786" s="39">
        <v>1</v>
      </c>
      <c r="C1786" s="39">
        <v>51.4</v>
      </c>
      <c r="D1786" s="39">
        <v>-0.7</v>
      </c>
      <c r="E1786" s="39" t="e">
        <v>#N/A</v>
      </c>
    </row>
    <row r="1787" spans="1:5">
      <c r="A1787" s="38">
        <v>148</v>
      </c>
      <c r="B1787" s="39">
        <v>51.8</v>
      </c>
      <c r="C1787" s="39">
        <v>51.4</v>
      </c>
      <c r="D1787" s="39">
        <v>-0.7</v>
      </c>
      <c r="E1787" s="39" t="e">
        <v>#N/A</v>
      </c>
    </row>
    <row r="1788" spans="1:5">
      <c r="A1788" s="38">
        <v>149</v>
      </c>
      <c r="B1788" s="39">
        <v>1</v>
      </c>
      <c r="C1788" s="39">
        <v>49.4</v>
      </c>
      <c r="D1788" s="39">
        <v>-0.7</v>
      </c>
      <c r="E1788" s="39" t="e">
        <v>#N/A</v>
      </c>
    </row>
    <row r="1789" spans="1:5">
      <c r="A1789" s="38">
        <v>150</v>
      </c>
      <c r="B1789" s="39">
        <v>51.8</v>
      </c>
      <c r="C1789" s="39">
        <v>49.4</v>
      </c>
      <c r="D1789" s="39">
        <v>-0.7</v>
      </c>
      <c r="E1789" s="39" t="e">
        <v>#N/A</v>
      </c>
    </row>
    <row r="1790" spans="1:5">
      <c r="A1790" s="38">
        <v>151</v>
      </c>
      <c r="B1790" s="39">
        <v>-1</v>
      </c>
      <c r="C1790" s="39">
        <v>49.4</v>
      </c>
      <c r="D1790" s="39">
        <v>-0.7</v>
      </c>
      <c r="E1790" s="39" t="e">
        <v>#N/A</v>
      </c>
    </row>
    <row r="1791" spans="1:5">
      <c r="A1791" s="38">
        <v>152</v>
      </c>
      <c r="B1791" s="39">
        <v>-1</v>
      </c>
      <c r="C1791" s="39">
        <v>51.4</v>
      </c>
      <c r="D1791" s="39">
        <v>-0.7</v>
      </c>
      <c r="E1791" s="39" t="e">
        <v>#N/A</v>
      </c>
    </row>
    <row r="1792" spans="1:5">
      <c r="A1792" s="38">
        <v>153</v>
      </c>
      <c r="B1792" s="39">
        <v>49.8</v>
      </c>
      <c r="C1792" s="39">
        <v>49.4</v>
      </c>
      <c r="D1792" s="39">
        <v>-0.7</v>
      </c>
      <c r="E1792" s="39" t="e">
        <v>#N/A</v>
      </c>
    </row>
    <row r="1793" spans="1:5">
      <c r="A1793" s="38">
        <v>154</v>
      </c>
      <c r="B1793" s="39">
        <v>49.8</v>
      </c>
      <c r="C1793" s="39">
        <v>51.4</v>
      </c>
      <c r="D1793" s="39">
        <v>-0.7</v>
      </c>
      <c r="E1793" s="39" t="e">
        <v>#N/A</v>
      </c>
    </row>
    <row r="1794" spans="1:5">
      <c r="A1794" s="38">
        <v>155</v>
      </c>
      <c r="B1794" s="39">
        <v>-1</v>
      </c>
      <c r="C1794" s="39">
        <v>34.9</v>
      </c>
      <c r="D1794" s="39">
        <v>-0.7</v>
      </c>
      <c r="E1794" s="39" t="e">
        <v>#N/A</v>
      </c>
    </row>
    <row r="1795" spans="1:5">
      <c r="A1795" s="38">
        <v>156</v>
      </c>
      <c r="B1795" s="39">
        <v>0.999999999999998</v>
      </c>
      <c r="C1795" s="39">
        <v>39.9</v>
      </c>
      <c r="D1795" s="39">
        <v>-0.7</v>
      </c>
      <c r="E1795" s="39" t="e">
        <v>#N/A</v>
      </c>
    </row>
    <row r="1796" spans="1:5">
      <c r="A1796" s="38">
        <v>157</v>
      </c>
      <c r="B1796" s="39">
        <v>0.999999999999998</v>
      </c>
      <c r="C1796" s="39">
        <v>34.9</v>
      </c>
      <c r="D1796" s="39">
        <v>-0.7</v>
      </c>
      <c r="E1796" s="39" t="e">
        <v>#N/A</v>
      </c>
    </row>
    <row r="1797" spans="1:5">
      <c r="A1797" s="38">
        <v>158</v>
      </c>
      <c r="B1797" s="39">
        <v>-1</v>
      </c>
      <c r="C1797" s="39">
        <v>39.9</v>
      </c>
      <c r="D1797" s="39">
        <v>-0.7</v>
      </c>
      <c r="E1797" s="39" t="e">
        <v>#N/A</v>
      </c>
    </row>
    <row r="1798" spans="1:5">
      <c r="A1798" s="38">
        <v>159</v>
      </c>
      <c r="B1798" s="39">
        <v>49.8</v>
      </c>
      <c r="C1798" s="39">
        <v>34.9</v>
      </c>
      <c r="D1798" s="39">
        <v>-0.7</v>
      </c>
      <c r="E1798" s="39" t="e">
        <v>#N/A</v>
      </c>
    </row>
    <row r="1799" spans="1:5">
      <c r="A1799" s="38">
        <v>160</v>
      </c>
      <c r="B1799" s="39">
        <v>51.8</v>
      </c>
      <c r="C1799" s="39">
        <v>39.9</v>
      </c>
      <c r="D1799" s="39">
        <v>-0.7</v>
      </c>
      <c r="E1799" s="39" t="e">
        <v>#N/A</v>
      </c>
    </row>
    <row r="1800" spans="1:5">
      <c r="A1800" s="38">
        <v>161</v>
      </c>
      <c r="B1800" s="39">
        <v>51.8</v>
      </c>
      <c r="C1800" s="39">
        <v>34.9</v>
      </c>
      <c r="D1800" s="39">
        <v>-0.7</v>
      </c>
      <c r="E1800" s="39" t="e">
        <v>#N/A</v>
      </c>
    </row>
    <row r="1801" spans="1:5">
      <c r="A1801" s="38">
        <v>162</v>
      </c>
      <c r="B1801" s="39">
        <v>49.8</v>
      </c>
      <c r="C1801" s="39">
        <v>39.9</v>
      </c>
      <c r="D1801" s="39">
        <v>-0.7</v>
      </c>
      <c r="E1801" s="39" t="e">
        <v>#N/A</v>
      </c>
    </row>
    <row r="1802" spans="1:5">
      <c r="A1802" s="38">
        <v>163</v>
      </c>
      <c r="B1802" s="39">
        <v>11.35</v>
      </c>
      <c r="C1802" s="39">
        <v>47.9</v>
      </c>
      <c r="D1802" s="39">
        <v>-0.7</v>
      </c>
      <c r="E1802" s="39" t="e">
        <v>#N/A</v>
      </c>
    </row>
    <row r="1803" spans="1:5">
      <c r="A1803" s="38">
        <v>164</v>
      </c>
      <c r="B1803" s="39">
        <v>13.35</v>
      </c>
      <c r="C1803" s="39">
        <v>52.9</v>
      </c>
      <c r="D1803" s="39">
        <v>-0.7</v>
      </c>
      <c r="E1803" s="39" t="e">
        <v>#N/A</v>
      </c>
    </row>
    <row r="1804" spans="1:5">
      <c r="A1804" s="38">
        <v>165</v>
      </c>
      <c r="B1804" s="39">
        <v>13.35</v>
      </c>
      <c r="C1804" s="39">
        <v>47.9</v>
      </c>
      <c r="D1804" s="39">
        <v>-0.7</v>
      </c>
      <c r="E1804" s="39" t="e">
        <v>#N/A</v>
      </c>
    </row>
    <row r="1805" spans="1:5">
      <c r="A1805" s="38">
        <v>166</v>
      </c>
      <c r="B1805" s="39">
        <v>11.35</v>
      </c>
      <c r="C1805" s="39">
        <v>52.9</v>
      </c>
      <c r="D1805" s="39">
        <v>-0.7</v>
      </c>
      <c r="E1805" s="39" t="e">
        <v>#N/A</v>
      </c>
    </row>
    <row r="1806" spans="1:5">
      <c r="A1806" s="38">
        <v>167</v>
      </c>
      <c r="B1806" s="39">
        <v>20.149999999999999</v>
      </c>
      <c r="C1806" s="39">
        <v>47.9</v>
      </c>
      <c r="D1806" s="39">
        <v>-0.7</v>
      </c>
      <c r="E1806" s="39" t="e">
        <v>#N/A</v>
      </c>
    </row>
    <row r="1807" spans="1:5">
      <c r="A1807" s="38">
        <v>168</v>
      </c>
      <c r="B1807" s="39">
        <v>22.15</v>
      </c>
      <c r="C1807" s="39">
        <v>52.9</v>
      </c>
      <c r="D1807" s="39">
        <v>-0.7</v>
      </c>
      <c r="E1807" s="39" t="e">
        <v>#N/A</v>
      </c>
    </row>
    <row r="1808" spans="1:5">
      <c r="A1808" s="38">
        <v>169</v>
      </c>
      <c r="B1808" s="39">
        <v>22.15</v>
      </c>
      <c r="C1808" s="39">
        <v>47.9</v>
      </c>
      <c r="D1808" s="39">
        <v>-0.7</v>
      </c>
      <c r="E1808" s="39" t="e">
        <v>#N/A</v>
      </c>
    </row>
    <row r="1809" spans="1:5">
      <c r="A1809" s="38">
        <v>170</v>
      </c>
      <c r="B1809" s="39">
        <v>20.149999999999999</v>
      </c>
      <c r="C1809" s="39">
        <v>52.9</v>
      </c>
      <c r="D1809" s="39">
        <v>-0.7</v>
      </c>
      <c r="E1809" s="39" t="e">
        <v>#N/A</v>
      </c>
    </row>
    <row r="1810" spans="1:5">
      <c r="A1810" s="38">
        <v>171</v>
      </c>
      <c r="B1810" s="39">
        <v>28.65</v>
      </c>
      <c r="C1810" s="39">
        <v>47.9</v>
      </c>
      <c r="D1810" s="39">
        <v>-0.7</v>
      </c>
      <c r="E1810" s="39" t="e">
        <v>#N/A</v>
      </c>
    </row>
    <row r="1811" spans="1:5">
      <c r="A1811" s="38">
        <v>172</v>
      </c>
      <c r="B1811" s="39">
        <v>30.65</v>
      </c>
      <c r="C1811" s="39">
        <v>52.9</v>
      </c>
      <c r="D1811" s="39">
        <v>-0.7</v>
      </c>
      <c r="E1811" s="39" t="e">
        <v>#N/A</v>
      </c>
    </row>
    <row r="1812" spans="1:5">
      <c r="A1812" s="38">
        <v>173</v>
      </c>
      <c r="B1812" s="39">
        <v>30.65</v>
      </c>
      <c r="C1812" s="39">
        <v>47.9</v>
      </c>
      <c r="D1812" s="39">
        <v>-0.7</v>
      </c>
      <c r="E1812" s="39" t="e">
        <v>#N/A</v>
      </c>
    </row>
    <row r="1813" spans="1:5">
      <c r="A1813" s="38">
        <v>174</v>
      </c>
      <c r="B1813" s="39">
        <v>28.65</v>
      </c>
      <c r="C1813" s="39">
        <v>52.9</v>
      </c>
      <c r="D1813" s="39">
        <v>-0.7</v>
      </c>
      <c r="E1813" s="39" t="e">
        <v>#N/A</v>
      </c>
    </row>
    <row r="1814" spans="1:5">
      <c r="A1814" s="38">
        <v>175</v>
      </c>
      <c r="B1814" s="39">
        <v>37.450000000000003</v>
      </c>
      <c r="C1814" s="39">
        <v>47.9</v>
      </c>
      <c r="D1814" s="39">
        <v>-0.7</v>
      </c>
      <c r="E1814" s="39" t="e">
        <v>#N/A</v>
      </c>
    </row>
    <row r="1815" spans="1:5">
      <c r="A1815" s="38">
        <v>176</v>
      </c>
      <c r="B1815" s="39">
        <v>39.450000000000003</v>
      </c>
      <c r="C1815" s="39">
        <v>52.9</v>
      </c>
      <c r="D1815" s="39">
        <v>-0.7</v>
      </c>
      <c r="E1815" s="39" t="e">
        <v>#N/A</v>
      </c>
    </row>
    <row r="1816" spans="1:5">
      <c r="A1816" s="38">
        <v>177</v>
      </c>
      <c r="B1816" s="39">
        <v>39.450000000000003</v>
      </c>
      <c r="C1816" s="39">
        <v>47.9</v>
      </c>
      <c r="D1816" s="39">
        <v>-0.7</v>
      </c>
      <c r="E1816" s="39" t="e">
        <v>#N/A</v>
      </c>
    </row>
    <row r="1817" spans="1:5">
      <c r="A1817" s="38">
        <v>178</v>
      </c>
      <c r="B1817" s="39">
        <v>37.450000000000003</v>
      </c>
      <c r="C1817" s="39">
        <v>52.9</v>
      </c>
      <c r="D1817" s="39">
        <v>-0.7</v>
      </c>
      <c r="E1817" s="39" t="e">
        <v>#N/A</v>
      </c>
    </row>
    <row r="1818" spans="1:5">
      <c r="A1818" s="38">
        <v>179</v>
      </c>
      <c r="B1818" s="39">
        <v>0</v>
      </c>
      <c r="C1818" s="39">
        <v>11.5</v>
      </c>
      <c r="D1818" s="39">
        <v>-0.7</v>
      </c>
      <c r="E1818" s="39" t="e">
        <v>#N/A</v>
      </c>
    </row>
    <row r="1819" spans="1:5">
      <c r="A1819" s="38">
        <v>180</v>
      </c>
      <c r="B1819" s="39">
        <v>0</v>
      </c>
      <c r="C1819" s="39">
        <v>14.5</v>
      </c>
      <c r="D1819" s="39">
        <v>-0.7</v>
      </c>
      <c r="E1819" s="39" t="e">
        <v>#N/A</v>
      </c>
    </row>
    <row r="1820" spans="1:5">
      <c r="A1820" s="38">
        <v>181</v>
      </c>
      <c r="B1820" s="39">
        <v>50.8</v>
      </c>
      <c r="C1820" s="39">
        <v>11.5</v>
      </c>
      <c r="D1820" s="39">
        <v>-0.7</v>
      </c>
      <c r="E1820" s="39" t="e">
        <v>#N/A</v>
      </c>
    </row>
    <row r="1821" spans="1:5">
      <c r="A1821" s="38">
        <v>182</v>
      </c>
      <c r="B1821" s="39">
        <v>50.8</v>
      </c>
      <c r="C1821" s="39">
        <v>14.5</v>
      </c>
      <c r="D1821" s="39">
        <v>-0.7</v>
      </c>
      <c r="E1821" s="39" t="e">
        <v>#N/A</v>
      </c>
    </row>
    <row r="1822" spans="1:5">
      <c r="A1822" s="38">
        <v>183</v>
      </c>
      <c r="B1822" s="39">
        <v>12.35</v>
      </c>
      <c r="C1822" s="39">
        <v>-1.49999999999999</v>
      </c>
      <c r="D1822" s="39">
        <v>-0.7</v>
      </c>
      <c r="E1822" s="39" t="e">
        <v>#N/A</v>
      </c>
    </row>
    <row r="1823" spans="1:5">
      <c r="A1823" s="38">
        <v>184</v>
      </c>
      <c r="B1823" s="39">
        <v>12.35</v>
      </c>
      <c r="C1823" s="39">
        <v>1.50000000000001</v>
      </c>
      <c r="D1823" s="39">
        <v>-0.7</v>
      </c>
      <c r="E1823" s="39" t="e">
        <v>#N/A</v>
      </c>
    </row>
    <row r="1824" spans="1:5">
      <c r="A1824" s="38">
        <v>185</v>
      </c>
      <c r="B1824" s="39">
        <v>21.15</v>
      </c>
      <c r="C1824" s="39">
        <v>-1.49999999999999</v>
      </c>
      <c r="D1824" s="39">
        <v>-0.7</v>
      </c>
      <c r="E1824" s="39" t="e">
        <v>#N/A</v>
      </c>
    </row>
    <row r="1825" spans="1:5">
      <c r="A1825" s="38">
        <v>186</v>
      </c>
      <c r="B1825" s="39">
        <v>21.15</v>
      </c>
      <c r="C1825" s="39">
        <v>1.50000000000001</v>
      </c>
      <c r="D1825" s="39">
        <v>-0.7</v>
      </c>
      <c r="E1825" s="39" t="e">
        <v>#N/A</v>
      </c>
    </row>
    <row r="1826" spans="1:5">
      <c r="A1826" s="38">
        <v>187</v>
      </c>
      <c r="B1826" s="39">
        <v>29.65</v>
      </c>
      <c r="C1826" s="39">
        <v>-1.49999999999998</v>
      </c>
      <c r="D1826" s="39">
        <v>-0.7</v>
      </c>
      <c r="E1826" s="39" t="e">
        <v>#N/A</v>
      </c>
    </row>
    <row r="1827" spans="1:5">
      <c r="A1827" s="38">
        <v>188</v>
      </c>
      <c r="B1827" s="39">
        <v>29.65</v>
      </c>
      <c r="C1827" s="39">
        <v>1.50000000000002</v>
      </c>
      <c r="D1827" s="39">
        <v>-0.7</v>
      </c>
      <c r="E1827" s="39" t="e">
        <v>#N/A</v>
      </c>
    </row>
    <row r="1828" spans="1:5">
      <c r="A1828" s="38">
        <v>189</v>
      </c>
      <c r="B1828" s="39">
        <v>38.450000000000003</v>
      </c>
      <c r="C1828" s="39">
        <v>-1.49999999999998</v>
      </c>
      <c r="D1828" s="39">
        <v>-0.7</v>
      </c>
      <c r="E1828" s="39" t="e">
        <v>#N/A</v>
      </c>
    </row>
    <row r="1829" spans="1:5">
      <c r="A1829" s="38">
        <v>190</v>
      </c>
      <c r="B1829" s="39">
        <v>38.450000000000003</v>
      </c>
      <c r="C1829" s="39">
        <v>1.50000000000002</v>
      </c>
      <c r="D1829" s="39">
        <v>-0.7</v>
      </c>
      <c r="E1829" s="39" t="e">
        <v>#N/A</v>
      </c>
    </row>
    <row r="1830" spans="1:5">
      <c r="A1830" s="38">
        <v>191</v>
      </c>
      <c r="B1830" s="39">
        <v>12.35</v>
      </c>
      <c r="C1830" s="39">
        <v>48.9</v>
      </c>
      <c r="D1830" s="39">
        <v>-0.7</v>
      </c>
      <c r="E1830" s="39" t="e">
        <v>#N/A</v>
      </c>
    </row>
    <row r="1831" spans="1:5">
      <c r="A1831" s="38">
        <v>192</v>
      </c>
      <c r="B1831" s="39">
        <v>12.35</v>
      </c>
      <c r="C1831" s="39">
        <v>51.9</v>
      </c>
      <c r="D1831" s="39">
        <v>-0.7</v>
      </c>
      <c r="E1831" s="39" t="e">
        <v>#N/A</v>
      </c>
    </row>
    <row r="1832" spans="1:5">
      <c r="A1832" s="38">
        <v>193</v>
      </c>
      <c r="B1832" s="39">
        <v>21.15</v>
      </c>
      <c r="C1832" s="39">
        <v>48.9</v>
      </c>
      <c r="D1832" s="39">
        <v>-0.7</v>
      </c>
      <c r="E1832" s="39" t="e">
        <v>#N/A</v>
      </c>
    </row>
    <row r="1833" spans="1:5">
      <c r="A1833" s="38">
        <v>194</v>
      </c>
      <c r="B1833" s="39">
        <v>21.15</v>
      </c>
      <c r="C1833" s="39">
        <v>51.9</v>
      </c>
      <c r="D1833" s="39">
        <v>-0.7</v>
      </c>
      <c r="E1833" s="39" t="e">
        <v>#N/A</v>
      </c>
    </row>
    <row r="1834" spans="1:5">
      <c r="A1834" s="38">
        <v>195</v>
      </c>
      <c r="B1834" s="39">
        <v>29.65</v>
      </c>
      <c r="C1834" s="39">
        <v>48.9</v>
      </c>
      <c r="D1834" s="39">
        <v>-0.7</v>
      </c>
      <c r="E1834" s="39" t="e">
        <v>#N/A</v>
      </c>
    </row>
    <row r="1835" spans="1:5">
      <c r="A1835" s="38">
        <v>196</v>
      </c>
      <c r="B1835" s="39">
        <v>29.65</v>
      </c>
      <c r="C1835" s="39">
        <v>51.9</v>
      </c>
      <c r="D1835" s="39">
        <v>-0.7</v>
      </c>
      <c r="E1835" s="39" t="e">
        <v>#N/A</v>
      </c>
    </row>
    <row r="1836" spans="1:5">
      <c r="A1836" s="38">
        <v>197</v>
      </c>
      <c r="B1836" s="39">
        <v>38.450000000000003</v>
      </c>
      <c r="C1836" s="39">
        <v>48.9</v>
      </c>
      <c r="D1836" s="39">
        <v>-0.7</v>
      </c>
      <c r="E1836" s="39" t="e">
        <v>#N/A</v>
      </c>
    </row>
    <row r="1837" spans="1:5">
      <c r="A1837" s="38">
        <v>198</v>
      </c>
      <c r="B1837" s="39">
        <v>38.450000000000003</v>
      </c>
      <c r="C1837" s="39">
        <v>51.9</v>
      </c>
      <c r="D1837" s="39">
        <v>-0.7</v>
      </c>
      <c r="E1837" s="39" t="e">
        <v>#N/A</v>
      </c>
    </row>
    <row r="1838" spans="1:5">
      <c r="A1838" s="38">
        <v>199</v>
      </c>
      <c r="B1838" s="39">
        <v>0</v>
      </c>
      <c r="C1838" s="39">
        <v>35.9</v>
      </c>
      <c r="D1838" s="39">
        <v>-0.7</v>
      </c>
      <c r="E1838" s="39" t="e">
        <v>#N/A</v>
      </c>
    </row>
    <row r="1839" spans="1:5">
      <c r="A1839" s="38">
        <v>200</v>
      </c>
      <c r="B1839" s="39">
        <v>0</v>
      </c>
      <c r="C1839" s="39">
        <v>38.9</v>
      </c>
      <c r="D1839" s="39">
        <v>-0.7</v>
      </c>
      <c r="E1839" s="39" t="e">
        <v>#N/A</v>
      </c>
    </row>
    <row r="1840" spans="1:5">
      <c r="A1840" s="38">
        <v>201</v>
      </c>
      <c r="B1840" s="39">
        <v>50.8</v>
      </c>
      <c r="C1840" s="39">
        <v>35.9</v>
      </c>
      <c r="D1840" s="39">
        <v>-0.7</v>
      </c>
      <c r="E1840" s="39" t="e">
        <v>#N/A</v>
      </c>
    </row>
    <row r="1841" spans="1:5">
      <c r="A1841" s="38">
        <v>202</v>
      </c>
      <c r="B1841" s="39">
        <v>50.8</v>
      </c>
      <c r="C1841" s="39">
        <v>38.9</v>
      </c>
      <c r="D1841" s="39">
        <v>-0.7</v>
      </c>
      <c r="E1841" s="39" t="e">
        <v>#N/A</v>
      </c>
    </row>
    <row r="1842" spans="1:5">
      <c r="A1842" s="38">
        <v>203</v>
      </c>
      <c r="B1842" s="39">
        <v>38.450000000000003</v>
      </c>
      <c r="C1842" s="39">
        <v>50.4</v>
      </c>
      <c r="D1842" s="39">
        <v>-0.7</v>
      </c>
      <c r="E1842" s="39" t="e">
        <v>#N/A</v>
      </c>
    </row>
    <row r="1843" spans="1:5">
      <c r="A1843" s="38">
        <v>204</v>
      </c>
      <c r="B1843" s="39">
        <v>12.35</v>
      </c>
      <c r="C1843" s="39">
        <v>50.4</v>
      </c>
      <c r="D1843" s="39">
        <v>-0.7</v>
      </c>
      <c r="E1843" s="39" t="e">
        <v>#N/A</v>
      </c>
    </row>
    <row r="1844" spans="1:5">
      <c r="A1844" s="38">
        <v>205</v>
      </c>
      <c r="B1844" s="39">
        <v>50.8</v>
      </c>
      <c r="C1844" s="39">
        <v>21.2</v>
      </c>
      <c r="D1844" s="39">
        <v>-0.7</v>
      </c>
      <c r="E1844" s="39" t="e">
        <v>#N/A</v>
      </c>
    </row>
    <row r="1845" spans="1:5">
      <c r="A1845" s="38">
        <v>206</v>
      </c>
      <c r="B1845" s="39">
        <v>50.8</v>
      </c>
      <c r="C1845" s="39">
        <v>29.2</v>
      </c>
      <c r="D1845" s="39">
        <v>-0.7</v>
      </c>
      <c r="E1845" s="39" t="e">
        <v>#N/A</v>
      </c>
    </row>
    <row r="1846" spans="1:5">
      <c r="A1846" s="38">
        <v>207</v>
      </c>
      <c r="B1846" s="39">
        <v>-3.5527136788005001E-15</v>
      </c>
      <c r="C1846" s="39">
        <v>21.2</v>
      </c>
      <c r="D1846" s="39">
        <v>-0.7</v>
      </c>
      <c r="E1846" s="39" t="e">
        <v>#N/A</v>
      </c>
    </row>
    <row r="1847" spans="1:5">
      <c r="A1847" s="38">
        <v>208</v>
      </c>
      <c r="B1847" s="39">
        <v>0</v>
      </c>
      <c r="C1847" s="39">
        <v>29.2</v>
      </c>
      <c r="D1847" s="39">
        <v>-0.7</v>
      </c>
      <c r="E1847" s="39" t="e">
        <v>#N/A</v>
      </c>
    </row>
    <row r="1848" spans="1:5">
      <c r="A1848" s="38">
        <v>209</v>
      </c>
      <c r="B1848" s="39">
        <v>50.8</v>
      </c>
      <c r="C1848" s="39">
        <v>1.7763568394002501E-14</v>
      </c>
      <c r="D1848" s="39">
        <v>-0.7</v>
      </c>
      <c r="E1848" s="39" t="e">
        <v>#N/A</v>
      </c>
    </row>
    <row r="1849" spans="1:5">
      <c r="A1849" s="38">
        <v>210</v>
      </c>
      <c r="B1849" s="39">
        <v>50.8</v>
      </c>
      <c r="C1849" s="39">
        <v>13</v>
      </c>
      <c r="D1849" s="39">
        <v>-0.7</v>
      </c>
      <c r="E1849" s="39" t="e">
        <v>#N/A</v>
      </c>
    </row>
    <row r="1850" spans="1:5">
      <c r="A1850" s="38">
        <v>211</v>
      </c>
      <c r="B1850" s="39">
        <v>38.450000000000003</v>
      </c>
      <c r="C1850" s="39">
        <v>1.06581410364015E-14</v>
      </c>
      <c r="D1850" s="39">
        <v>-0.7</v>
      </c>
      <c r="E1850" s="39" t="e">
        <v>#N/A</v>
      </c>
    </row>
    <row r="1851" spans="1:5">
      <c r="A1851" s="38">
        <v>212</v>
      </c>
      <c r="B1851" s="39">
        <v>50.8</v>
      </c>
      <c r="C1851" s="39">
        <v>37.4</v>
      </c>
      <c r="D1851" s="39">
        <v>-0.7</v>
      </c>
      <c r="E1851" s="39" t="e">
        <v>#N/A</v>
      </c>
    </row>
    <row r="1852" spans="1:5">
      <c r="A1852" s="38">
        <v>213</v>
      </c>
      <c r="B1852" s="39">
        <v>50.8</v>
      </c>
      <c r="C1852" s="39">
        <v>50.4</v>
      </c>
      <c r="D1852" s="39">
        <v>-0.7</v>
      </c>
      <c r="E1852" s="39" t="e">
        <v>#N/A</v>
      </c>
    </row>
    <row r="1853" spans="1:5">
      <c r="A1853" s="38">
        <v>214</v>
      </c>
      <c r="B1853" s="39">
        <v>0</v>
      </c>
      <c r="C1853" s="39">
        <v>0</v>
      </c>
      <c r="D1853" s="39">
        <v>-0.7</v>
      </c>
      <c r="E1853" s="39" t="e">
        <v>#N/A</v>
      </c>
    </row>
    <row r="1854" spans="1:5">
      <c r="A1854" s="38">
        <v>215</v>
      </c>
      <c r="B1854" s="39">
        <v>12.35</v>
      </c>
      <c r="C1854" s="39">
        <v>1.06581410364015E-14</v>
      </c>
      <c r="D1854" s="39">
        <v>-0.7</v>
      </c>
      <c r="E1854" s="39" t="e">
        <v>#N/A</v>
      </c>
    </row>
    <row r="1855" spans="1:5">
      <c r="A1855" s="38">
        <v>216</v>
      </c>
      <c r="B1855" s="39">
        <v>0</v>
      </c>
      <c r="C1855" s="39">
        <v>13</v>
      </c>
      <c r="D1855" s="39">
        <v>-0.7</v>
      </c>
      <c r="E1855" s="39" t="e">
        <v>#N/A</v>
      </c>
    </row>
    <row r="1856" spans="1:5">
      <c r="A1856" s="38">
        <v>217</v>
      </c>
      <c r="B1856" s="39">
        <v>-7.1054273576010003E-15</v>
      </c>
      <c r="C1856" s="39">
        <v>37.4</v>
      </c>
      <c r="D1856" s="39">
        <v>-0.7</v>
      </c>
      <c r="E1856" s="39" t="e">
        <v>#N/A</v>
      </c>
    </row>
    <row r="1857" spans="1:5">
      <c r="A1857" s="38">
        <v>218</v>
      </c>
      <c r="B1857" s="39">
        <v>-3.5527136788005001E-15</v>
      </c>
      <c r="C1857" s="39">
        <v>50.4</v>
      </c>
      <c r="D1857" s="39">
        <v>-0.7</v>
      </c>
      <c r="E1857" s="39" t="e">
        <v>#N/A</v>
      </c>
    </row>
    <row r="1858" spans="1:5">
      <c r="A1858" s="38">
        <v>219</v>
      </c>
      <c r="B1858" s="39">
        <v>21.15</v>
      </c>
      <c r="C1858" s="39">
        <v>1.4210854715202001E-14</v>
      </c>
      <c r="D1858" s="39">
        <v>-0.7</v>
      </c>
      <c r="E1858" s="39" t="e">
        <v>#N/A</v>
      </c>
    </row>
    <row r="1859" spans="1:5">
      <c r="A1859" s="38">
        <v>220</v>
      </c>
      <c r="B1859" s="39">
        <v>29.65</v>
      </c>
      <c r="C1859" s="39">
        <v>1.06581410364015E-14</v>
      </c>
      <c r="D1859" s="39">
        <v>-0.7</v>
      </c>
      <c r="E1859" s="39" t="e">
        <v>#N/A</v>
      </c>
    </row>
    <row r="1860" spans="1:5">
      <c r="A1860" s="38">
        <v>221</v>
      </c>
      <c r="B1860" s="39">
        <v>21.15</v>
      </c>
      <c r="C1860" s="39">
        <v>50.4</v>
      </c>
      <c r="D1860" s="39">
        <v>-0.7</v>
      </c>
      <c r="E1860" s="39" t="e">
        <v>#N/A</v>
      </c>
    </row>
    <row r="1861" spans="1:5">
      <c r="A1861" s="38">
        <v>222</v>
      </c>
      <c r="B1861" s="39">
        <v>29.65</v>
      </c>
      <c r="C1861" s="39">
        <v>50.4</v>
      </c>
      <c r="D1861" s="39">
        <v>-0.7</v>
      </c>
      <c r="E1861" s="39" t="e">
        <v>#N/A</v>
      </c>
    </row>
    <row r="1862" spans="1:5">
      <c r="A1862" s="38">
        <v>14</v>
      </c>
      <c r="B1862" s="39">
        <v>43.8</v>
      </c>
      <c r="C1862" s="39">
        <v>28.1</v>
      </c>
      <c r="D1862" s="39">
        <v>22.6</v>
      </c>
      <c r="E1862" s="39" t="e">
        <v>#N/A</v>
      </c>
    </row>
    <row r="1863" spans="1:5">
      <c r="A1863" s="38">
        <v>15</v>
      </c>
      <c r="B1863" s="39">
        <v>43.8</v>
      </c>
      <c r="C1863" s="39">
        <v>22.3</v>
      </c>
      <c r="D1863" s="39">
        <v>22.6</v>
      </c>
      <c r="E1863" s="39" t="e">
        <v>#N/A</v>
      </c>
    </row>
    <row r="1864" spans="1:5">
      <c r="A1864" s="38">
        <v>225</v>
      </c>
      <c r="B1864" s="39">
        <v>11.35</v>
      </c>
      <c r="C1864" s="39">
        <v>10.5</v>
      </c>
      <c r="D1864" s="39">
        <v>-0.7</v>
      </c>
      <c r="E1864" s="39" t="e">
        <v>#N/A</v>
      </c>
    </row>
    <row r="1865" spans="1:5">
      <c r="A1865" s="38">
        <v>226</v>
      </c>
      <c r="B1865" s="39">
        <v>13.35</v>
      </c>
      <c r="C1865" s="39">
        <v>15.5</v>
      </c>
      <c r="D1865" s="39">
        <v>-0.7</v>
      </c>
      <c r="E1865" s="39" t="e">
        <v>#N/A</v>
      </c>
    </row>
    <row r="1866" spans="1:5">
      <c r="A1866" s="38">
        <v>227</v>
      </c>
      <c r="B1866" s="39">
        <v>13.35</v>
      </c>
      <c r="C1866" s="39">
        <v>10.5</v>
      </c>
      <c r="D1866" s="39">
        <v>-0.7</v>
      </c>
      <c r="E1866" s="39" t="e">
        <v>#N/A</v>
      </c>
    </row>
    <row r="1867" spans="1:5">
      <c r="A1867" s="38">
        <v>228</v>
      </c>
      <c r="B1867" s="39">
        <v>11.35</v>
      </c>
      <c r="C1867" s="39">
        <v>15.5</v>
      </c>
      <c r="D1867" s="39">
        <v>-0.7</v>
      </c>
      <c r="E1867" s="39" t="e">
        <v>#N/A</v>
      </c>
    </row>
    <row r="1868" spans="1:5">
      <c r="A1868" s="38">
        <v>229</v>
      </c>
      <c r="B1868" s="39">
        <v>20.149999999999999</v>
      </c>
      <c r="C1868" s="39">
        <v>10.5</v>
      </c>
      <c r="D1868" s="39">
        <v>-0.7</v>
      </c>
      <c r="E1868" s="39" t="e">
        <v>#N/A</v>
      </c>
    </row>
    <row r="1869" spans="1:5">
      <c r="A1869" s="38">
        <v>230</v>
      </c>
      <c r="B1869" s="39">
        <v>22.15</v>
      </c>
      <c r="C1869" s="39">
        <v>15.5</v>
      </c>
      <c r="D1869" s="39">
        <v>-0.7</v>
      </c>
      <c r="E1869" s="39" t="e">
        <v>#N/A</v>
      </c>
    </row>
    <row r="1870" spans="1:5">
      <c r="A1870" s="38">
        <v>231</v>
      </c>
      <c r="B1870" s="39">
        <v>22.15</v>
      </c>
      <c r="C1870" s="39">
        <v>10.5</v>
      </c>
      <c r="D1870" s="39">
        <v>-0.7</v>
      </c>
      <c r="E1870" s="39" t="e">
        <v>#N/A</v>
      </c>
    </row>
    <row r="1871" spans="1:5">
      <c r="A1871" s="38">
        <v>232</v>
      </c>
      <c r="B1871" s="39">
        <v>20.149999999999999</v>
      </c>
      <c r="C1871" s="39">
        <v>15.5</v>
      </c>
      <c r="D1871" s="39">
        <v>-0.7</v>
      </c>
      <c r="E1871" s="39" t="e">
        <v>#N/A</v>
      </c>
    </row>
    <row r="1872" spans="1:5">
      <c r="A1872" s="38">
        <v>233</v>
      </c>
      <c r="B1872" s="39">
        <v>28.65</v>
      </c>
      <c r="C1872" s="39">
        <v>10.5</v>
      </c>
      <c r="D1872" s="39">
        <v>-0.7</v>
      </c>
      <c r="E1872" s="39" t="e">
        <v>#N/A</v>
      </c>
    </row>
    <row r="1873" spans="1:5">
      <c r="A1873" s="38">
        <v>234</v>
      </c>
      <c r="B1873" s="39">
        <v>30.65</v>
      </c>
      <c r="C1873" s="39">
        <v>15.5</v>
      </c>
      <c r="D1873" s="39">
        <v>-0.7</v>
      </c>
      <c r="E1873" s="39" t="e">
        <v>#N/A</v>
      </c>
    </row>
    <row r="1874" spans="1:5">
      <c r="A1874" s="38">
        <v>235</v>
      </c>
      <c r="B1874" s="39">
        <v>30.65</v>
      </c>
      <c r="C1874" s="39">
        <v>10.5</v>
      </c>
      <c r="D1874" s="39">
        <v>-0.7</v>
      </c>
      <c r="E1874" s="39" t="e">
        <v>#N/A</v>
      </c>
    </row>
    <row r="1875" spans="1:5">
      <c r="A1875" s="38">
        <v>236</v>
      </c>
      <c r="B1875" s="39">
        <v>28.65</v>
      </c>
      <c r="C1875" s="39">
        <v>15.5</v>
      </c>
      <c r="D1875" s="39">
        <v>-0.7</v>
      </c>
      <c r="E1875" s="39" t="e">
        <v>#N/A</v>
      </c>
    </row>
    <row r="1876" spans="1:5">
      <c r="A1876" s="38">
        <v>237</v>
      </c>
      <c r="B1876" s="39">
        <v>37.450000000000003</v>
      </c>
      <c r="C1876" s="39">
        <v>10.5</v>
      </c>
      <c r="D1876" s="39">
        <v>-0.7</v>
      </c>
      <c r="E1876" s="39" t="e">
        <v>#N/A</v>
      </c>
    </row>
    <row r="1877" spans="1:5">
      <c r="A1877" s="38">
        <v>246</v>
      </c>
      <c r="B1877" s="39">
        <v>39.450000000000003</v>
      </c>
      <c r="C1877" s="39">
        <v>15.5</v>
      </c>
      <c r="D1877" s="39">
        <v>-0.7</v>
      </c>
      <c r="E1877" s="39" t="e">
        <v>#N/A</v>
      </c>
    </row>
    <row r="1878" spans="1:5">
      <c r="A1878" s="38">
        <v>247</v>
      </c>
      <c r="B1878" s="39">
        <v>39.450000000000003</v>
      </c>
      <c r="C1878" s="39">
        <v>10.5</v>
      </c>
      <c r="D1878" s="39">
        <v>-0.7</v>
      </c>
      <c r="E1878" s="39" t="e">
        <v>#N/A</v>
      </c>
    </row>
    <row r="1879" spans="1:5">
      <c r="A1879" s="38">
        <v>248</v>
      </c>
      <c r="B1879" s="39">
        <v>37.450000000000003</v>
      </c>
      <c r="C1879" s="39">
        <v>15.5</v>
      </c>
      <c r="D1879" s="39">
        <v>-0.7</v>
      </c>
      <c r="E1879" s="39" t="e">
        <v>#N/A</v>
      </c>
    </row>
    <row r="1880" spans="1:5">
      <c r="A1880" s="38">
        <v>249</v>
      </c>
      <c r="B1880" s="39">
        <v>11.35</v>
      </c>
      <c r="C1880" s="39">
        <v>34.9</v>
      </c>
      <c r="D1880" s="39">
        <v>-0.7</v>
      </c>
      <c r="E1880" s="39" t="e">
        <v>#N/A</v>
      </c>
    </row>
    <row r="1881" spans="1:5">
      <c r="A1881" s="38">
        <v>250</v>
      </c>
      <c r="B1881" s="39">
        <v>13.35</v>
      </c>
      <c r="C1881" s="39">
        <v>39.9</v>
      </c>
      <c r="D1881" s="39">
        <v>-0.7</v>
      </c>
      <c r="E1881" s="39" t="e">
        <v>#N/A</v>
      </c>
    </row>
    <row r="1882" spans="1:5">
      <c r="A1882" s="38">
        <v>251</v>
      </c>
      <c r="B1882" s="39">
        <v>13.35</v>
      </c>
      <c r="C1882" s="39">
        <v>34.9</v>
      </c>
      <c r="D1882" s="39">
        <v>-0.7</v>
      </c>
      <c r="E1882" s="39" t="e">
        <v>#N/A</v>
      </c>
    </row>
    <row r="1883" spans="1:5">
      <c r="A1883" s="38">
        <v>252</v>
      </c>
      <c r="B1883" s="39">
        <v>11.35</v>
      </c>
      <c r="C1883" s="39">
        <v>39.9</v>
      </c>
      <c r="D1883" s="39">
        <v>-0.7</v>
      </c>
      <c r="E1883" s="39" t="e">
        <v>#N/A</v>
      </c>
    </row>
    <row r="1884" spans="1:5">
      <c r="A1884" s="38">
        <v>254</v>
      </c>
      <c r="B1884" s="39">
        <v>20.149999999999999</v>
      </c>
      <c r="C1884" s="39">
        <v>34.9</v>
      </c>
      <c r="D1884" s="39">
        <v>-0.7</v>
      </c>
      <c r="E1884" s="39" t="e">
        <v>#N/A</v>
      </c>
    </row>
    <row r="1885" spans="1:5">
      <c r="A1885" s="38">
        <v>255</v>
      </c>
      <c r="B1885" s="39">
        <v>22.15</v>
      </c>
      <c r="C1885" s="39">
        <v>39.9</v>
      </c>
      <c r="D1885" s="39">
        <v>-0.7</v>
      </c>
      <c r="E1885" s="39" t="e">
        <v>#N/A</v>
      </c>
    </row>
    <row r="1886" spans="1:5">
      <c r="A1886" s="38">
        <v>256</v>
      </c>
      <c r="B1886" s="39">
        <v>22.15</v>
      </c>
      <c r="C1886" s="39">
        <v>34.9</v>
      </c>
      <c r="D1886" s="39">
        <v>-0.7</v>
      </c>
      <c r="E1886" s="39" t="e">
        <v>#N/A</v>
      </c>
    </row>
    <row r="1887" spans="1:5">
      <c r="A1887" s="38">
        <v>257</v>
      </c>
      <c r="B1887" s="39">
        <v>20.149999999999999</v>
      </c>
      <c r="C1887" s="39">
        <v>39.9</v>
      </c>
      <c r="D1887" s="39">
        <v>-0.7</v>
      </c>
      <c r="E1887" s="39" t="e">
        <v>#N/A</v>
      </c>
    </row>
    <row r="1888" spans="1:5">
      <c r="A1888" s="38">
        <v>258</v>
      </c>
      <c r="B1888" s="39">
        <v>28.65</v>
      </c>
      <c r="C1888" s="39">
        <v>34.9</v>
      </c>
      <c r="D1888" s="39">
        <v>-0.7</v>
      </c>
      <c r="E1888" s="39" t="e">
        <v>#N/A</v>
      </c>
    </row>
    <row r="1889" spans="1:5">
      <c r="A1889" s="38">
        <v>259</v>
      </c>
      <c r="B1889" s="39">
        <v>30.65</v>
      </c>
      <c r="C1889" s="39">
        <v>39.9</v>
      </c>
      <c r="D1889" s="39">
        <v>-0.7</v>
      </c>
      <c r="E1889" s="39" t="e">
        <v>#N/A</v>
      </c>
    </row>
    <row r="1890" spans="1:5">
      <c r="A1890" s="38">
        <v>260</v>
      </c>
      <c r="B1890" s="39">
        <v>30.65</v>
      </c>
      <c r="C1890" s="39">
        <v>34.9</v>
      </c>
      <c r="D1890" s="39">
        <v>-0.7</v>
      </c>
      <c r="E1890" s="39" t="e">
        <v>#N/A</v>
      </c>
    </row>
    <row r="1891" spans="1:5">
      <c r="A1891" s="38">
        <v>261</v>
      </c>
      <c r="B1891" s="39">
        <v>28.65</v>
      </c>
      <c r="C1891" s="39">
        <v>39.9</v>
      </c>
      <c r="D1891" s="39">
        <v>-0.7</v>
      </c>
      <c r="E1891" s="39" t="e">
        <v>#N/A</v>
      </c>
    </row>
    <row r="1892" spans="1:5">
      <c r="A1892" s="38">
        <v>262</v>
      </c>
      <c r="B1892" s="39">
        <v>37.450000000000003</v>
      </c>
      <c r="C1892" s="39">
        <v>34.9</v>
      </c>
      <c r="D1892" s="39">
        <v>-0.7</v>
      </c>
      <c r="E1892" s="39" t="e">
        <v>#N/A</v>
      </c>
    </row>
    <row r="1893" spans="1:5">
      <c r="A1893" s="38">
        <v>263</v>
      </c>
      <c r="B1893" s="39">
        <v>39.450000000000003</v>
      </c>
      <c r="C1893" s="39">
        <v>39.9</v>
      </c>
      <c r="D1893" s="39">
        <v>-0.7</v>
      </c>
      <c r="E1893" s="39" t="e">
        <v>#N/A</v>
      </c>
    </row>
    <row r="1894" spans="1:5">
      <c r="A1894" s="38">
        <v>264</v>
      </c>
      <c r="B1894" s="39">
        <v>39.450000000000003</v>
      </c>
      <c r="C1894" s="39">
        <v>34.9</v>
      </c>
      <c r="D1894" s="39">
        <v>-0.7</v>
      </c>
      <c r="E1894" s="39" t="e">
        <v>#N/A</v>
      </c>
    </row>
    <row r="1895" spans="1:5">
      <c r="A1895" s="38">
        <v>265</v>
      </c>
      <c r="B1895" s="39">
        <v>37.450000000000003</v>
      </c>
      <c r="C1895" s="39">
        <v>39.9</v>
      </c>
      <c r="D1895" s="39">
        <v>-0.7</v>
      </c>
      <c r="E1895" s="39" t="e">
        <v>#N/A</v>
      </c>
    </row>
    <row r="1896" spans="1:5">
      <c r="A1896" s="38">
        <v>267</v>
      </c>
      <c r="B1896" s="39">
        <v>13.35</v>
      </c>
      <c r="C1896" s="39">
        <v>22.2</v>
      </c>
      <c r="D1896" s="39">
        <v>-0.7</v>
      </c>
      <c r="E1896" s="39" t="e">
        <v>#N/A</v>
      </c>
    </row>
    <row r="1897" spans="1:5">
      <c r="A1897" s="38">
        <v>268</v>
      </c>
      <c r="B1897" s="39">
        <v>13.35</v>
      </c>
      <c r="C1897" s="39">
        <v>28.2</v>
      </c>
      <c r="D1897" s="39">
        <v>-0.7</v>
      </c>
      <c r="E1897" s="39" t="e">
        <v>#N/A</v>
      </c>
    </row>
    <row r="1898" spans="1:5">
      <c r="A1898" s="38">
        <v>269</v>
      </c>
      <c r="B1898" s="39">
        <v>11.35</v>
      </c>
      <c r="C1898" s="39">
        <v>20.2</v>
      </c>
      <c r="D1898" s="39">
        <v>-0.7</v>
      </c>
      <c r="E1898" s="39" t="e">
        <v>#N/A</v>
      </c>
    </row>
    <row r="1899" spans="1:5">
      <c r="A1899" s="38">
        <v>270</v>
      </c>
      <c r="B1899" s="39">
        <v>13.35</v>
      </c>
      <c r="C1899" s="39">
        <v>20.2</v>
      </c>
      <c r="D1899" s="39">
        <v>-0.7</v>
      </c>
      <c r="E1899" s="39" t="e">
        <v>#N/A</v>
      </c>
    </row>
    <row r="1900" spans="1:5">
      <c r="A1900" s="38">
        <v>271</v>
      </c>
      <c r="B1900" s="39">
        <v>11.35</v>
      </c>
      <c r="C1900" s="39">
        <v>22.2</v>
      </c>
      <c r="D1900" s="39">
        <v>-0.7</v>
      </c>
      <c r="E1900" s="39" t="e">
        <v>#N/A</v>
      </c>
    </row>
    <row r="1901" spans="1:5">
      <c r="A1901" s="38">
        <v>272</v>
      </c>
      <c r="B1901" s="39">
        <v>11.35</v>
      </c>
      <c r="C1901" s="39">
        <v>28.2</v>
      </c>
      <c r="D1901" s="39">
        <v>-0.7</v>
      </c>
      <c r="E1901" s="39" t="e">
        <v>#N/A</v>
      </c>
    </row>
    <row r="1902" spans="1:5">
      <c r="A1902" s="38">
        <v>273</v>
      </c>
      <c r="B1902" s="39">
        <v>13.35</v>
      </c>
      <c r="C1902" s="39">
        <v>30.2</v>
      </c>
      <c r="D1902" s="39">
        <v>-0.7</v>
      </c>
      <c r="E1902" s="39" t="e">
        <v>#N/A</v>
      </c>
    </row>
    <row r="1903" spans="1:5">
      <c r="A1903" s="38">
        <v>274</v>
      </c>
      <c r="B1903" s="39">
        <v>11.35</v>
      </c>
      <c r="C1903" s="39">
        <v>30.2</v>
      </c>
      <c r="D1903" s="39">
        <v>-0.7</v>
      </c>
      <c r="E1903" s="39" t="e">
        <v>#N/A</v>
      </c>
    </row>
    <row r="1904" spans="1:5">
      <c r="A1904" s="38">
        <v>275</v>
      </c>
      <c r="B1904" s="39">
        <v>26.4</v>
      </c>
      <c r="C1904" s="39">
        <v>22.2</v>
      </c>
      <c r="D1904" s="39">
        <v>-0.7</v>
      </c>
      <c r="E1904" s="39" t="e">
        <v>#N/A</v>
      </c>
    </row>
    <row r="1905" spans="1:5">
      <c r="A1905" s="38">
        <v>276</v>
      </c>
      <c r="B1905" s="39">
        <v>26.4</v>
      </c>
      <c r="C1905" s="39">
        <v>28.2</v>
      </c>
      <c r="D1905" s="39">
        <v>-0.7</v>
      </c>
      <c r="E1905" s="39" t="e">
        <v>#N/A</v>
      </c>
    </row>
    <row r="1906" spans="1:5">
      <c r="A1906" s="38">
        <v>277</v>
      </c>
      <c r="B1906" s="39">
        <v>26.4</v>
      </c>
      <c r="C1906" s="39">
        <v>20.2</v>
      </c>
      <c r="D1906" s="39">
        <v>-0.7</v>
      </c>
      <c r="E1906" s="39" t="e">
        <v>#N/A</v>
      </c>
    </row>
    <row r="1907" spans="1:5">
      <c r="A1907" s="38">
        <v>278</v>
      </c>
      <c r="B1907" s="39">
        <v>24.4</v>
      </c>
      <c r="C1907" s="39">
        <v>20.2</v>
      </c>
      <c r="D1907" s="39">
        <v>-0.7</v>
      </c>
      <c r="E1907" s="39" t="e">
        <v>#N/A</v>
      </c>
    </row>
    <row r="1908" spans="1:5">
      <c r="A1908" s="38">
        <v>288</v>
      </c>
      <c r="B1908" s="39">
        <v>24.4</v>
      </c>
      <c r="C1908" s="39">
        <v>22.2</v>
      </c>
      <c r="D1908" s="39">
        <v>-0.7</v>
      </c>
      <c r="E1908" s="39" t="e">
        <v>#N/A</v>
      </c>
    </row>
    <row r="1909" spans="1:5">
      <c r="A1909" s="38">
        <v>289</v>
      </c>
      <c r="B1909" s="39">
        <v>24.4</v>
      </c>
      <c r="C1909" s="39">
        <v>28.2</v>
      </c>
      <c r="D1909" s="39">
        <v>-0.7</v>
      </c>
      <c r="E1909" s="39" t="e">
        <v>#N/A</v>
      </c>
    </row>
    <row r="1910" spans="1:5">
      <c r="A1910" s="38">
        <v>290</v>
      </c>
      <c r="B1910" s="39">
        <v>26.4</v>
      </c>
      <c r="C1910" s="39">
        <v>30.2</v>
      </c>
      <c r="D1910" s="39">
        <v>-0.7</v>
      </c>
      <c r="E1910" s="39" t="e">
        <v>#N/A</v>
      </c>
    </row>
    <row r="1911" spans="1:5">
      <c r="A1911" s="38">
        <v>291</v>
      </c>
      <c r="B1911" s="39">
        <v>24.4</v>
      </c>
      <c r="C1911" s="39">
        <v>30.2</v>
      </c>
      <c r="D1911" s="39">
        <v>-0.7</v>
      </c>
      <c r="E1911" s="39" t="e">
        <v>#N/A</v>
      </c>
    </row>
    <row r="1912" spans="1:5">
      <c r="A1912" s="38">
        <v>292</v>
      </c>
      <c r="B1912" s="39">
        <v>39.450000000000003</v>
      </c>
      <c r="C1912" s="39">
        <v>20.2</v>
      </c>
      <c r="D1912" s="39">
        <v>-0.7</v>
      </c>
      <c r="E1912" s="39" t="e">
        <v>#N/A</v>
      </c>
    </row>
    <row r="1913" spans="1:5">
      <c r="A1913" s="38">
        <v>293</v>
      </c>
      <c r="B1913" s="39">
        <v>39.450000000000003</v>
      </c>
      <c r="C1913" s="39">
        <v>22.2</v>
      </c>
      <c r="D1913" s="39">
        <v>-0.7</v>
      </c>
      <c r="E1913" s="39" t="e">
        <v>#N/A</v>
      </c>
    </row>
    <row r="1914" spans="1:5">
      <c r="A1914" s="38">
        <v>294</v>
      </c>
      <c r="B1914" s="39">
        <v>39.450000000000003</v>
      </c>
      <c r="C1914" s="39">
        <v>30.2</v>
      </c>
      <c r="D1914" s="39">
        <v>-0.7</v>
      </c>
      <c r="E1914" s="39" t="e">
        <v>#N/A</v>
      </c>
    </row>
    <row r="1915" spans="1:5">
      <c r="A1915" s="38">
        <v>295</v>
      </c>
      <c r="B1915" s="39">
        <v>39.450000000000003</v>
      </c>
      <c r="C1915" s="39">
        <v>28.2</v>
      </c>
      <c r="D1915" s="39">
        <v>-0.7</v>
      </c>
      <c r="E1915" s="39" t="e">
        <v>#N/A</v>
      </c>
    </row>
    <row r="1916" spans="1:5">
      <c r="A1916" s="38">
        <v>296</v>
      </c>
      <c r="B1916" s="39">
        <v>37.450000000000003</v>
      </c>
      <c r="C1916" s="39">
        <v>20.2</v>
      </c>
      <c r="D1916" s="39">
        <v>-0.7</v>
      </c>
      <c r="E1916" s="39" t="e">
        <v>#N/A</v>
      </c>
    </row>
    <row r="1917" spans="1:5">
      <c r="A1917" s="38">
        <v>297</v>
      </c>
      <c r="B1917" s="39">
        <v>37.450000000000003</v>
      </c>
      <c r="C1917" s="39">
        <v>22.2</v>
      </c>
      <c r="D1917" s="39">
        <v>-0.7</v>
      </c>
      <c r="E1917" s="39" t="e">
        <v>#N/A</v>
      </c>
    </row>
    <row r="1918" spans="1:5">
      <c r="A1918" s="38">
        <v>298</v>
      </c>
      <c r="B1918" s="39">
        <v>37.450000000000003</v>
      </c>
      <c r="C1918" s="39">
        <v>28.2</v>
      </c>
      <c r="D1918" s="39">
        <v>-0.7</v>
      </c>
      <c r="E1918" s="39" t="e">
        <v>#N/A</v>
      </c>
    </row>
    <row r="1919" spans="1:5">
      <c r="A1919" s="38">
        <v>299</v>
      </c>
      <c r="B1919" s="39">
        <v>37.450000000000003</v>
      </c>
      <c r="C1919" s="39">
        <v>30.2</v>
      </c>
      <c r="D1919" s="39">
        <v>-0.7</v>
      </c>
      <c r="E1919" s="39" t="e">
        <v>#N/A</v>
      </c>
    </row>
    <row r="1920" spans="1:5">
      <c r="A1920" s="38">
        <v>300</v>
      </c>
      <c r="B1920" s="39">
        <v>44.8</v>
      </c>
      <c r="C1920" s="39">
        <v>26.2</v>
      </c>
      <c r="D1920" s="39">
        <v>-0.7</v>
      </c>
      <c r="E1920" s="39" t="e">
        <v>#N/A</v>
      </c>
    </row>
    <row r="1921" spans="1:5">
      <c r="A1921" s="38">
        <v>301</v>
      </c>
      <c r="B1921" s="39">
        <v>42.8</v>
      </c>
      <c r="C1921" s="39">
        <v>24.2</v>
      </c>
      <c r="D1921" s="39">
        <v>-0.7</v>
      </c>
      <c r="E1921" s="39" t="e">
        <v>#N/A</v>
      </c>
    </row>
    <row r="1922" spans="1:5">
      <c r="A1922" s="38">
        <v>302</v>
      </c>
      <c r="B1922" s="39">
        <v>6</v>
      </c>
      <c r="C1922" s="39">
        <v>24.2</v>
      </c>
      <c r="D1922" s="39">
        <v>-0.7</v>
      </c>
      <c r="E1922" s="39" t="e">
        <v>#N/A</v>
      </c>
    </row>
    <row r="1923" spans="1:5">
      <c r="A1923" s="38">
        <v>303</v>
      </c>
      <c r="B1923" s="39">
        <v>8</v>
      </c>
      <c r="C1923" s="39">
        <v>26.2</v>
      </c>
      <c r="D1923" s="39">
        <v>-0.7</v>
      </c>
      <c r="E1923" s="39" t="e">
        <v>#N/A</v>
      </c>
    </row>
    <row r="1924" spans="1:5">
      <c r="A1924" s="38">
        <v>304</v>
      </c>
      <c r="B1924" s="39">
        <v>8</v>
      </c>
      <c r="C1924" s="39">
        <v>24.2</v>
      </c>
      <c r="D1924" s="39">
        <v>-0.7</v>
      </c>
      <c r="E1924" s="39" t="e">
        <v>#N/A</v>
      </c>
    </row>
    <row r="1925" spans="1:5">
      <c r="A1925" s="38">
        <v>305</v>
      </c>
      <c r="B1925" s="39">
        <v>6</v>
      </c>
      <c r="C1925" s="39">
        <v>26.2</v>
      </c>
      <c r="D1925" s="39">
        <v>-0.7</v>
      </c>
      <c r="E1925" s="39" t="e">
        <v>#N/A</v>
      </c>
    </row>
    <row r="1926" spans="1:5">
      <c r="A1926" s="38">
        <v>306</v>
      </c>
      <c r="B1926" s="39">
        <v>44.8</v>
      </c>
      <c r="C1926" s="39">
        <v>24.2</v>
      </c>
      <c r="D1926" s="39">
        <v>-0.7</v>
      </c>
      <c r="E1926" s="39" t="e">
        <v>#N/A</v>
      </c>
    </row>
    <row r="1927" spans="1:5">
      <c r="A1927" s="38">
        <v>307</v>
      </c>
      <c r="B1927" s="39">
        <v>42.8</v>
      </c>
      <c r="C1927" s="39">
        <v>26.2</v>
      </c>
      <c r="D1927" s="39">
        <v>-0.7</v>
      </c>
      <c r="E1927" s="39" t="e">
        <v>#N/A</v>
      </c>
    </row>
    <row r="1928" spans="1:5">
      <c r="A1928" s="38">
        <v>308</v>
      </c>
      <c r="B1928" s="39">
        <v>12.35</v>
      </c>
      <c r="C1928" s="39">
        <v>11.5</v>
      </c>
      <c r="D1928" s="39">
        <v>-0.7</v>
      </c>
      <c r="E1928" s="39" t="e">
        <v>#N/A</v>
      </c>
    </row>
    <row r="1929" spans="1:5">
      <c r="A1929" s="38">
        <v>309</v>
      </c>
      <c r="B1929" s="39">
        <v>12.35</v>
      </c>
      <c r="C1929" s="39">
        <v>14.5</v>
      </c>
      <c r="D1929" s="39">
        <v>-0.7</v>
      </c>
      <c r="E1929" s="39" t="e">
        <v>#N/A</v>
      </c>
    </row>
    <row r="1930" spans="1:5">
      <c r="A1930" s="38">
        <v>310</v>
      </c>
      <c r="B1930" s="39">
        <v>21.15</v>
      </c>
      <c r="C1930" s="39">
        <v>11.5</v>
      </c>
      <c r="D1930" s="39">
        <v>-0.7</v>
      </c>
      <c r="E1930" s="39" t="e">
        <v>#N/A</v>
      </c>
    </row>
    <row r="1931" spans="1:5">
      <c r="A1931" s="38">
        <v>311</v>
      </c>
      <c r="B1931" s="39">
        <v>21.15</v>
      </c>
      <c r="C1931" s="39">
        <v>14.5</v>
      </c>
      <c r="D1931" s="39">
        <v>-0.7</v>
      </c>
      <c r="E1931" s="39" t="e">
        <v>#N/A</v>
      </c>
    </row>
    <row r="1932" spans="1:5">
      <c r="A1932" s="38">
        <v>312</v>
      </c>
      <c r="B1932" s="39">
        <v>29.65</v>
      </c>
      <c r="C1932" s="39">
        <v>11.5</v>
      </c>
      <c r="D1932" s="39">
        <v>-0.7</v>
      </c>
      <c r="E1932" s="39" t="e">
        <v>#N/A</v>
      </c>
    </row>
    <row r="1933" spans="1:5">
      <c r="A1933" s="38">
        <v>313</v>
      </c>
      <c r="B1933" s="39">
        <v>29.65</v>
      </c>
      <c r="C1933" s="39">
        <v>14.5</v>
      </c>
      <c r="D1933" s="39">
        <v>-0.7</v>
      </c>
      <c r="E1933" s="39" t="e">
        <v>#N/A</v>
      </c>
    </row>
    <row r="1934" spans="1:5">
      <c r="A1934" s="38">
        <v>314</v>
      </c>
      <c r="B1934" s="39">
        <v>38.450000000000003</v>
      </c>
      <c r="C1934" s="39">
        <v>11.5</v>
      </c>
      <c r="D1934" s="39">
        <v>-0.7</v>
      </c>
      <c r="E1934" s="39" t="e">
        <v>#N/A</v>
      </c>
    </row>
    <row r="1935" spans="1:5">
      <c r="A1935" s="38">
        <v>315</v>
      </c>
      <c r="B1935" s="39">
        <v>38.450000000000003</v>
      </c>
      <c r="C1935" s="39">
        <v>14.5</v>
      </c>
      <c r="D1935" s="39">
        <v>-0.7</v>
      </c>
      <c r="E1935" s="39" t="e">
        <v>#N/A</v>
      </c>
    </row>
    <row r="1936" spans="1:5">
      <c r="A1936" s="38">
        <v>316</v>
      </c>
      <c r="B1936" s="39">
        <v>12.35</v>
      </c>
      <c r="C1936" s="39">
        <v>35.9</v>
      </c>
      <c r="D1936" s="39">
        <v>-0.7</v>
      </c>
      <c r="E1936" s="39" t="e">
        <v>#N/A</v>
      </c>
    </row>
    <row r="1937" spans="1:5">
      <c r="A1937" s="38">
        <v>317</v>
      </c>
      <c r="B1937" s="39">
        <v>12.35</v>
      </c>
      <c r="C1937" s="39">
        <v>38.9</v>
      </c>
      <c r="D1937" s="39">
        <v>-0.7</v>
      </c>
      <c r="E1937" s="39" t="e">
        <v>#N/A</v>
      </c>
    </row>
    <row r="1938" spans="1:5">
      <c r="A1938" s="38">
        <v>326</v>
      </c>
      <c r="B1938" s="39">
        <v>21.15</v>
      </c>
      <c r="C1938" s="39">
        <v>35.9</v>
      </c>
      <c r="D1938" s="39">
        <v>-0.7</v>
      </c>
      <c r="E1938" s="39" t="e">
        <v>#N/A</v>
      </c>
    </row>
    <row r="1939" spans="1:5">
      <c r="A1939" s="38">
        <v>327</v>
      </c>
      <c r="B1939" s="39">
        <v>21.15</v>
      </c>
      <c r="C1939" s="39">
        <v>38.9</v>
      </c>
      <c r="D1939" s="39">
        <v>-0.7</v>
      </c>
      <c r="E1939" s="39" t="e">
        <v>#N/A</v>
      </c>
    </row>
    <row r="1940" spans="1:5">
      <c r="A1940" s="38">
        <v>339</v>
      </c>
      <c r="B1940" s="39">
        <v>29.65</v>
      </c>
      <c r="C1940" s="39">
        <v>35.9</v>
      </c>
      <c r="D1940" s="39">
        <v>-0.7</v>
      </c>
      <c r="E1940" s="39" t="e">
        <v>#N/A</v>
      </c>
    </row>
    <row r="1941" spans="1:5">
      <c r="A1941" s="38">
        <v>340</v>
      </c>
      <c r="B1941" s="39">
        <v>29.65</v>
      </c>
      <c r="C1941" s="39">
        <v>38.9</v>
      </c>
      <c r="D1941" s="39">
        <v>-0.7</v>
      </c>
      <c r="E1941" s="39" t="e">
        <v>#N/A</v>
      </c>
    </row>
    <row r="1942" spans="1:5">
      <c r="A1942" s="38">
        <v>341</v>
      </c>
      <c r="B1942" s="39">
        <v>38.450000000000003</v>
      </c>
      <c r="C1942" s="39">
        <v>35.9</v>
      </c>
      <c r="D1942" s="39">
        <v>-0.7</v>
      </c>
      <c r="E1942" s="39" t="e">
        <v>#N/A</v>
      </c>
    </row>
    <row r="1943" spans="1:5">
      <c r="A1943" s="38">
        <v>342</v>
      </c>
      <c r="B1943" s="39">
        <v>38.450000000000003</v>
      </c>
      <c r="C1943" s="39">
        <v>38.9</v>
      </c>
      <c r="D1943" s="39">
        <v>-0.7</v>
      </c>
      <c r="E1943" s="39" t="e">
        <v>#N/A</v>
      </c>
    </row>
    <row r="1944" spans="1:5">
      <c r="A1944" s="38">
        <v>793</v>
      </c>
      <c r="B1944" s="39">
        <v>38.450000000000003</v>
      </c>
      <c r="C1944" s="39">
        <v>13</v>
      </c>
      <c r="D1944" s="39">
        <v>-0.7</v>
      </c>
      <c r="E1944" s="39" t="e">
        <v>#N/A</v>
      </c>
    </row>
    <row r="1945" spans="1:5">
      <c r="A1945" s="38">
        <v>794</v>
      </c>
      <c r="B1945" s="39">
        <v>38.450000000000003</v>
      </c>
      <c r="C1945" s="39">
        <v>37.4</v>
      </c>
      <c r="D1945" s="39">
        <v>-0.7</v>
      </c>
      <c r="E1945" s="39" t="e">
        <v>#N/A</v>
      </c>
    </row>
    <row r="1946" spans="1:5">
      <c r="A1946" s="38">
        <v>796</v>
      </c>
      <c r="B1946" s="39">
        <v>12.35</v>
      </c>
      <c r="C1946" s="39">
        <v>13</v>
      </c>
      <c r="D1946" s="39">
        <v>-0.7</v>
      </c>
      <c r="E1946" s="39" t="e">
        <v>#N/A</v>
      </c>
    </row>
    <row r="1947" spans="1:5">
      <c r="A1947" s="38">
        <v>797</v>
      </c>
      <c r="B1947" s="39">
        <v>12.35</v>
      </c>
      <c r="C1947" s="39">
        <v>37.4</v>
      </c>
      <c r="D1947" s="39">
        <v>-0.7</v>
      </c>
      <c r="E1947" s="39" t="e">
        <v>#N/A</v>
      </c>
    </row>
    <row r="1948" spans="1:5">
      <c r="A1948" s="38">
        <v>799</v>
      </c>
      <c r="B1948" s="39">
        <v>21.15</v>
      </c>
      <c r="C1948" s="39">
        <v>37.4</v>
      </c>
      <c r="D1948" s="39">
        <v>-0.7</v>
      </c>
      <c r="E1948" s="39" t="e">
        <v>#N/A</v>
      </c>
    </row>
    <row r="1949" spans="1:5">
      <c r="A1949" s="38">
        <v>800</v>
      </c>
      <c r="B1949" s="39">
        <v>29.65</v>
      </c>
      <c r="C1949" s="39">
        <v>37.4</v>
      </c>
      <c r="D1949" s="39">
        <v>-0.7</v>
      </c>
      <c r="E1949" s="39" t="e">
        <v>#N/A</v>
      </c>
    </row>
    <row r="1950" spans="1:5">
      <c r="A1950" s="38">
        <v>801</v>
      </c>
      <c r="B1950" s="39">
        <v>38.450000000000003</v>
      </c>
      <c r="C1950" s="39">
        <v>21.2</v>
      </c>
      <c r="D1950" s="39">
        <v>-0.7</v>
      </c>
      <c r="E1950" s="39" t="e">
        <v>#N/A</v>
      </c>
    </row>
    <row r="1951" spans="1:5">
      <c r="A1951" s="38">
        <v>802</v>
      </c>
      <c r="B1951" s="39">
        <v>38.450000000000003</v>
      </c>
      <c r="C1951" s="39">
        <v>29.2</v>
      </c>
      <c r="D1951" s="39">
        <v>-0.7</v>
      </c>
      <c r="E1951" s="39" t="e">
        <v>#N/A</v>
      </c>
    </row>
    <row r="1952" spans="1:5">
      <c r="A1952" s="38">
        <v>803</v>
      </c>
      <c r="B1952" s="39">
        <v>12.35</v>
      </c>
      <c r="C1952" s="39">
        <v>21.2</v>
      </c>
      <c r="D1952" s="39">
        <v>-0.7</v>
      </c>
      <c r="E1952" s="39" t="e">
        <v>#N/A</v>
      </c>
    </row>
    <row r="1953" spans="1:5">
      <c r="A1953" s="38">
        <v>804</v>
      </c>
      <c r="B1953" s="39">
        <v>12.35</v>
      </c>
      <c r="C1953" s="39">
        <v>29.2</v>
      </c>
      <c r="D1953" s="39">
        <v>-0.7</v>
      </c>
      <c r="E1953" s="39" t="e">
        <v>#N/A</v>
      </c>
    </row>
    <row r="1954" spans="1:5">
      <c r="A1954" s="38">
        <v>805</v>
      </c>
      <c r="B1954" s="39">
        <v>21.15</v>
      </c>
      <c r="C1954" s="39">
        <v>13</v>
      </c>
      <c r="D1954" s="39">
        <v>-0.7</v>
      </c>
      <c r="E1954" s="39" t="e">
        <v>#N/A</v>
      </c>
    </row>
    <row r="1955" spans="1:5">
      <c r="A1955" s="38">
        <v>806</v>
      </c>
      <c r="B1955" s="39">
        <v>29.65</v>
      </c>
      <c r="C1955" s="39">
        <v>13</v>
      </c>
      <c r="D1955" s="39">
        <v>-0.7</v>
      </c>
      <c r="E1955" s="39" t="e">
        <v>#N/A</v>
      </c>
    </row>
    <row r="1956" spans="1:5">
      <c r="A1956" s="38">
        <v>807</v>
      </c>
      <c r="B1956" s="39">
        <v>25.4</v>
      </c>
      <c r="C1956" s="39">
        <v>29.2</v>
      </c>
      <c r="D1956" s="39">
        <v>-0.7</v>
      </c>
      <c r="E1956" s="39" t="e">
        <v>#N/A</v>
      </c>
    </row>
    <row r="1957" spans="1:5">
      <c r="A1957" s="38">
        <v>808</v>
      </c>
      <c r="B1957" s="39">
        <v>25.4</v>
      </c>
      <c r="C1957" s="39">
        <v>21.2</v>
      </c>
      <c r="D1957" s="39">
        <v>-0.7</v>
      </c>
      <c r="E1957" s="39" t="e">
        <v>#N/A</v>
      </c>
    </row>
    <row r="1958" spans="1:5">
      <c r="A1958" s="38">
        <v>810</v>
      </c>
      <c r="B1958" s="39">
        <v>43.8</v>
      </c>
      <c r="C1958" s="39">
        <v>25.2</v>
      </c>
      <c r="D1958" s="39">
        <v>-0.7</v>
      </c>
      <c r="E1958" s="39" t="e">
        <v>#N/A</v>
      </c>
    </row>
    <row r="1959" spans="1:5">
      <c r="A1959" s="38">
        <v>811</v>
      </c>
      <c r="B1959" s="39">
        <v>7</v>
      </c>
      <c r="C1959" s="39">
        <v>25.2</v>
      </c>
      <c r="D1959" s="39">
        <v>-0.7</v>
      </c>
      <c r="E1959" s="39" t="e">
        <v>#N/A</v>
      </c>
    </row>
    <row r="1960" spans="1:5">
      <c r="A1960" s="38">
        <v>813</v>
      </c>
      <c r="B1960" s="39">
        <v>6.1749999999999998</v>
      </c>
      <c r="C1960" s="39">
        <v>37.4</v>
      </c>
      <c r="D1960" s="39">
        <v>0</v>
      </c>
      <c r="E1960" s="39" t="e">
        <v>#N/A</v>
      </c>
    </row>
    <row r="1961" spans="1:5">
      <c r="A1961" s="38">
        <v>814</v>
      </c>
      <c r="B1961" s="39">
        <v>6.1749999999999998</v>
      </c>
      <c r="C1961" s="39">
        <v>50.4</v>
      </c>
      <c r="D1961" s="39">
        <v>0</v>
      </c>
      <c r="E1961" s="39" t="e">
        <v>#N/A</v>
      </c>
    </row>
    <row r="1962" spans="1:5">
      <c r="A1962" s="38">
        <v>816</v>
      </c>
      <c r="B1962" s="39">
        <v>6.1749999999999998</v>
      </c>
      <c r="C1962" s="39">
        <v>52.6</v>
      </c>
      <c r="D1962" s="39">
        <v>0</v>
      </c>
      <c r="E1962" s="39" t="e">
        <v>#N/A</v>
      </c>
    </row>
    <row r="1963" spans="1:5">
      <c r="A1963" s="38">
        <v>817</v>
      </c>
      <c r="B1963" s="39">
        <v>6.1750000000000096</v>
      </c>
      <c r="C1963" s="39">
        <v>29.2</v>
      </c>
      <c r="D1963" s="39">
        <v>0</v>
      </c>
      <c r="E1963" s="39" t="e">
        <v>#N/A</v>
      </c>
    </row>
    <row r="1964" spans="1:5">
      <c r="A1964" s="38">
        <v>819</v>
      </c>
      <c r="B1964" s="39">
        <v>44.625</v>
      </c>
      <c r="C1964" s="39">
        <v>29.2</v>
      </c>
      <c r="D1964" s="39">
        <v>0</v>
      </c>
      <c r="E1964" s="39" t="e">
        <v>#N/A</v>
      </c>
    </row>
    <row r="1965" spans="1:5">
      <c r="A1965" s="38">
        <v>820</v>
      </c>
      <c r="B1965" s="39">
        <v>44.625</v>
      </c>
      <c r="C1965" s="39">
        <v>37.4</v>
      </c>
      <c r="D1965" s="39">
        <v>0</v>
      </c>
      <c r="E1965" s="39" t="e">
        <v>#N/A</v>
      </c>
    </row>
    <row r="1966" spans="1:5">
      <c r="A1966" s="38">
        <v>822</v>
      </c>
      <c r="B1966" s="39">
        <v>44.625</v>
      </c>
      <c r="C1966" s="39">
        <v>50.4</v>
      </c>
      <c r="D1966" s="39">
        <v>0</v>
      </c>
      <c r="E1966" s="39" t="e">
        <v>#N/A</v>
      </c>
    </row>
    <row r="1967" spans="1:5">
      <c r="A1967" s="38">
        <v>824</v>
      </c>
      <c r="B1967" s="39">
        <v>44.625</v>
      </c>
      <c r="C1967" s="39">
        <v>13</v>
      </c>
      <c r="D1967" s="39">
        <v>0</v>
      </c>
      <c r="E1967" s="39" t="e">
        <v>#N/A</v>
      </c>
    </row>
    <row r="1968" spans="1:5">
      <c r="A1968" s="38">
        <v>828</v>
      </c>
      <c r="B1968" s="39">
        <v>44.625</v>
      </c>
      <c r="C1968" s="39">
        <v>21.2</v>
      </c>
      <c r="D1968" s="39">
        <v>0</v>
      </c>
      <c r="E1968" s="39" t="e">
        <v>#N/A</v>
      </c>
    </row>
    <row r="1969" spans="1:5">
      <c r="A1969" s="38">
        <v>829</v>
      </c>
      <c r="B1969" s="39">
        <v>44.625</v>
      </c>
      <c r="C1969" s="39">
        <v>1.4210854715202001E-14</v>
      </c>
      <c r="D1969" s="39">
        <v>0</v>
      </c>
      <c r="E1969" s="39" t="e">
        <v>#N/A</v>
      </c>
    </row>
    <row r="1970" spans="1:5">
      <c r="A1970" s="38">
        <v>838</v>
      </c>
      <c r="B1970" s="39">
        <v>44.625</v>
      </c>
      <c r="C1970" s="39">
        <v>52.6</v>
      </c>
      <c r="D1970" s="39">
        <v>0</v>
      </c>
      <c r="E1970" s="39" t="e">
        <v>#N/A</v>
      </c>
    </row>
    <row r="1971" spans="1:5">
      <c r="A1971" s="38">
        <v>26</v>
      </c>
      <c r="B1971" s="39">
        <v>14.3</v>
      </c>
      <c r="C1971" s="39">
        <v>21.55</v>
      </c>
      <c r="D1971" s="39">
        <v>15</v>
      </c>
      <c r="E1971" s="39" t="e">
        <v>#N/A</v>
      </c>
    </row>
    <row r="1972" spans="1:5">
      <c r="A1972" s="38">
        <v>279</v>
      </c>
      <c r="B1972" s="39">
        <v>14.3</v>
      </c>
      <c r="C1972" s="39">
        <v>16</v>
      </c>
      <c r="D1972" s="39">
        <v>15</v>
      </c>
      <c r="E1972" s="39" t="e">
        <v>#N/A</v>
      </c>
    </row>
    <row r="1973" spans="1:5">
      <c r="A1973" s="38">
        <v>338</v>
      </c>
      <c r="B1973" s="39">
        <v>37.5</v>
      </c>
      <c r="C1973" s="39">
        <v>21.55</v>
      </c>
      <c r="D1973" s="39">
        <v>15</v>
      </c>
      <c r="E1973" s="39" t="e">
        <v>#N/A</v>
      </c>
    </row>
    <row r="1974" spans="1:5">
      <c r="A1974" s="38">
        <v>343</v>
      </c>
      <c r="B1974" s="39">
        <v>36.75</v>
      </c>
      <c r="C1974" s="39">
        <v>29.2</v>
      </c>
      <c r="D1974" s="39">
        <v>15</v>
      </c>
      <c r="E1974" s="39" t="e">
        <v>#N/A</v>
      </c>
    </row>
    <row r="1975" spans="1:5">
      <c r="A1975" s="38">
        <v>344</v>
      </c>
      <c r="B1975" s="39">
        <v>36.5</v>
      </c>
      <c r="C1975" s="39">
        <v>21.55</v>
      </c>
      <c r="D1975" s="39">
        <v>15</v>
      </c>
      <c r="E1975" s="39" t="e">
        <v>#N/A</v>
      </c>
    </row>
    <row r="1976" spans="1:5">
      <c r="A1976" s="38">
        <v>345</v>
      </c>
      <c r="B1976" s="39">
        <v>36.5</v>
      </c>
      <c r="C1976" s="39">
        <v>16</v>
      </c>
      <c r="D1976" s="39">
        <v>15</v>
      </c>
      <c r="E1976" s="39" t="e">
        <v>#N/A</v>
      </c>
    </row>
    <row r="1977" spans="1:5">
      <c r="A1977" s="38">
        <v>346</v>
      </c>
      <c r="B1977" s="39">
        <v>38.450000000000003</v>
      </c>
      <c r="C1977" s="39">
        <v>21.55</v>
      </c>
      <c r="D1977" s="39">
        <v>15</v>
      </c>
      <c r="E1977" s="39" t="e">
        <v>#N/A</v>
      </c>
    </row>
    <row r="1978" spans="1:5">
      <c r="A1978" s="38">
        <v>559</v>
      </c>
      <c r="B1978" s="39">
        <v>18.75</v>
      </c>
      <c r="C1978" s="39">
        <v>18.05</v>
      </c>
      <c r="D1978" s="39">
        <v>7.6</v>
      </c>
      <c r="E1978" s="39" t="e">
        <v>#N/A</v>
      </c>
    </row>
    <row r="1979" spans="1:5">
      <c r="A1979" s="38">
        <v>574</v>
      </c>
      <c r="B1979" s="39">
        <v>24.55</v>
      </c>
      <c r="C1979" s="39">
        <v>18.05</v>
      </c>
      <c r="D1979" s="39">
        <v>7.6</v>
      </c>
      <c r="E1979" s="39" t="e">
        <v>#N/A</v>
      </c>
    </row>
    <row r="1980" spans="1:5">
      <c r="A1980" s="38">
        <v>688</v>
      </c>
      <c r="B1980" s="39">
        <v>17.25</v>
      </c>
      <c r="C1980" s="39">
        <v>18.05</v>
      </c>
      <c r="D1980" s="39">
        <v>7.6</v>
      </c>
      <c r="E1980" s="39" t="e">
        <v>#N/A</v>
      </c>
    </row>
    <row r="1981" spans="1:5">
      <c r="A1981" s="38">
        <v>693</v>
      </c>
      <c r="B1981" s="39">
        <v>34.35</v>
      </c>
      <c r="C1981" s="39">
        <v>16.850000000000001</v>
      </c>
      <c r="D1981" s="39">
        <v>7.6</v>
      </c>
      <c r="E1981" s="39" t="e">
        <v>#N/A</v>
      </c>
    </row>
    <row r="1982" spans="1:5">
      <c r="A1982" s="38">
        <v>694</v>
      </c>
      <c r="B1982" s="39">
        <v>38.450000000000003</v>
      </c>
      <c r="C1982" s="39">
        <v>16.850000000000001</v>
      </c>
      <c r="D1982" s="39">
        <v>7.6</v>
      </c>
      <c r="E1982" s="39" t="e">
        <v>#N/A</v>
      </c>
    </row>
    <row r="1983" spans="1:5">
      <c r="A1983" s="38">
        <v>695</v>
      </c>
      <c r="B1983" s="39">
        <v>18.75</v>
      </c>
      <c r="C1983" s="39">
        <v>17.45</v>
      </c>
      <c r="D1983" s="39">
        <v>7.6</v>
      </c>
      <c r="E1983" s="39" t="e">
        <v>#N/A</v>
      </c>
    </row>
    <row r="1984" spans="1:5">
      <c r="A1984" s="38">
        <v>696</v>
      </c>
      <c r="B1984" s="39">
        <v>24.55</v>
      </c>
      <c r="C1984" s="39">
        <v>17.45</v>
      </c>
      <c r="D1984" s="39">
        <v>7.6</v>
      </c>
      <c r="E1984" s="39" t="e">
        <v>#N/A</v>
      </c>
    </row>
    <row r="1985" spans="1:5">
      <c r="A1985" s="38">
        <v>697</v>
      </c>
      <c r="B1985" s="39">
        <v>34.35</v>
      </c>
      <c r="C1985" s="39">
        <v>17.45</v>
      </c>
      <c r="D1985" s="39">
        <v>7.6</v>
      </c>
      <c r="E1985" s="39" t="e">
        <v>#N/A</v>
      </c>
    </row>
    <row r="1986" spans="1:5">
      <c r="A1986" s="38">
        <v>698</v>
      </c>
      <c r="B1986" s="39">
        <v>17.25</v>
      </c>
      <c r="C1986" s="39">
        <v>17.45</v>
      </c>
      <c r="D1986" s="39">
        <v>7.6</v>
      </c>
      <c r="E1986" s="39" t="e">
        <v>#N/A</v>
      </c>
    </row>
    <row r="1987" spans="1:5">
      <c r="A1987" s="38">
        <v>701</v>
      </c>
      <c r="B1987" s="39">
        <v>38.450000000000003</v>
      </c>
      <c r="C1987" s="39">
        <v>33.35</v>
      </c>
      <c r="D1987" s="39">
        <v>7.6</v>
      </c>
      <c r="E1987" s="39" t="e">
        <v>#N/A</v>
      </c>
    </row>
    <row r="1988" spans="1:5">
      <c r="A1988" s="38">
        <v>707</v>
      </c>
      <c r="B1988" s="39">
        <v>17.649999999999999</v>
      </c>
      <c r="C1988" s="39">
        <v>33.35</v>
      </c>
      <c r="D1988" s="39">
        <v>7.6</v>
      </c>
      <c r="E1988" s="39" t="e">
        <v>#N/A</v>
      </c>
    </row>
    <row r="1989" spans="1:5">
      <c r="A1989" s="38">
        <v>710</v>
      </c>
      <c r="B1989" s="39">
        <v>23.55</v>
      </c>
      <c r="C1989" s="39">
        <v>33.35</v>
      </c>
      <c r="D1989" s="39">
        <v>7.6</v>
      </c>
      <c r="E1989" s="39" t="e">
        <v>#N/A</v>
      </c>
    </row>
    <row r="1990" spans="1:5">
      <c r="A1990" s="38">
        <v>721</v>
      </c>
      <c r="B1990" s="39">
        <v>28.3</v>
      </c>
      <c r="C1990" s="39">
        <v>33.35</v>
      </c>
      <c r="D1990" s="39">
        <v>7.6</v>
      </c>
      <c r="E1990" s="39" t="e">
        <v>#N/A</v>
      </c>
    </row>
    <row r="1991" spans="1:5">
      <c r="A1991" s="38">
        <v>748</v>
      </c>
      <c r="B1991" s="39">
        <v>30.7</v>
      </c>
      <c r="C1991" s="39">
        <v>33.35</v>
      </c>
      <c r="D1991" s="39">
        <v>7.6</v>
      </c>
      <c r="E1991" s="39" t="e">
        <v>#N/A</v>
      </c>
    </row>
    <row r="1992" spans="1:5">
      <c r="A1992" s="38">
        <v>839</v>
      </c>
      <c r="B1992" s="39">
        <v>36.450000000000003</v>
      </c>
      <c r="C1992" s="39">
        <v>33.35</v>
      </c>
      <c r="D1992" s="39">
        <v>7.6</v>
      </c>
      <c r="E1992" s="39" t="e">
        <v>#N/A</v>
      </c>
    </row>
    <row r="1993" spans="1:5">
      <c r="A1993" s="38">
        <v>856</v>
      </c>
      <c r="B1993" s="39">
        <v>13.95</v>
      </c>
      <c r="C1993" s="39">
        <v>31.45</v>
      </c>
      <c r="D1993" s="39">
        <v>7.6</v>
      </c>
      <c r="E1993" s="39" t="e">
        <v>#N/A</v>
      </c>
    </row>
    <row r="1994" spans="1:5">
      <c r="A1994" s="38">
        <v>857</v>
      </c>
      <c r="B1994" s="39">
        <v>12.35</v>
      </c>
      <c r="C1994" s="39">
        <v>31.45</v>
      </c>
      <c r="D1994" s="39">
        <v>7.6</v>
      </c>
      <c r="E1994" s="39" t="e">
        <v>#N/A</v>
      </c>
    </row>
    <row r="1995" spans="1:5">
      <c r="A1995" s="38">
        <v>863</v>
      </c>
      <c r="B1995" s="39">
        <v>17.649999999999999</v>
      </c>
      <c r="C1995" s="39">
        <v>33.950000000000003</v>
      </c>
      <c r="D1995" s="39">
        <v>7.6</v>
      </c>
      <c r="E1995" s="39" t="e">
        <v>#N/A</v>
      </c>
    </row>
    <row r="1996" spans="1:5">
      <c r="A1996" s="38">
        <v>864</v>
      </c>
      <c r="B1996" s="39">
        <v>23.55</v>
      </c>
      <c r="C1996" s="39">
        <v>33.950000000000003</v>
      </c>
      <c r="D1996" s="39">
        <v>7.6</v>
      </c>
      <c r="E1996" s="39" t="e">
        <v>#N/A</v>
      </c>
    </row>
    <row r="1997" spans="1:5">
      <c r="A1997" s="38">
        <v>865</v>
      </c>
      <c r="B1997" s="39">
        <v>28.3</v>
      </c>
      <c r="C1997" s="39">
        <v>33.950000000000003</v>
      </c>
      <c r="D1997" s="39">
        <v>7.6</v>
      </c>
      <c r="E1997" s="39" t="e">
        <v>#N/A</v>
      </c>
    </row>
    <row r="1998" spans="1:5">
      <c r="A1998" s="38">
        <v>878</v>
      </c>
      <c r="B1998" s="39">
        <v>30.7</v>
      </c>
      <c r="C1998" s="39">
        <v>33.950000000000003</v>
      </c>
      <c r="D1998" s="39">
        <v>7.6</v>
      </c>
      <c r="E1998" s="39" t="e">
        <v>#N/A</v>
      </c>
    </row>
    <row r="1999" spans="1:5">
      <c r="A1999" s="38">
        <v>879</v>
      </c>
      <c r="B1999" s="39">
        <v>36.450000000000003</v>
      </c>
      <c r="C1999" s="39">
        <v>33.950000000000003</v>
      </c>
      <c r="D1999" s="39">
        <v>7.6</v>
      </c>
      <c r="E1999" s="39" t="e">
        <v>#N/A</v>
      </c>
    </row>
    <row r="2000" spans="1:5">
      <c r="A2000" s="38">
        <v>888</v>
      </c>
      <c r="B2000" s="39">
        <v>13.95</v>
      </c>
      <c r="C2000" s="39">
        <v>33.950000000000003</v>
      </c>
      <c r="D2000" s="39">
        <v>7.6</v>
      </c>
      <c r="E2000" s="39" t="e">
        <v>#N/A</v>
      </c>
    </row>
    <row r="2001" spans="1:5">
      <c r="A2001" s="38">
        <v>891</v>
      </c>
      <c r="B2001" s="39">
        <v>25.9</v>
      </c>
      <c r="C2001" s="39">
        <v>33.35</v>
      </c>
      <c r="D2001" s="39">
        <v>7.6</v>
      </c>
      <c r="E2001" s="39" t="e">
        <v>#N/A</v>
      </c>
    </row>
    <row r="2002" spans="1:5">
      <c r="A2002" s="38">
        <v>909</v>
      </c>
      <c r="B2002" s="39">
        <v>34.25</v>
      </c>
      <c r="C2002" s="39">
        <v>33.35</v>
      </c>
      <c r="D2002" s="39">
        <v>7.6</v>
      </c>
      <c r="E2002" s="39" t="e">
        <v>#N/A</v>
      </c>
    </row>
    <row r="2003" spans="1:5">
      <c r="A2003" s="38">
        <v>910</v>
      </c>
      <c r="B2003" s="39">
        <v>34.25</v>
      </c>
      <c r="C2003" s="39">
        <v>33.950000000000003</v>
      </c>
      <c r="D2003" s="39">
        <v>7.6</v>
      </c>
      <c r="E2003" s="39" t="e">
        <v>#N/A</v>
      </c>
    </row>
    <row r="2004" spans="1:5">
      <c r="A2004" s="38">
        <v>911</v>
      </c>
      <c r="B2004" s="39">
        <v>25.9</v>
      </c>
      <c r="C2004" s="39">
        <v>33.950000000000003</v>
      </c>
      <c r="D2004" s="39">
        <v>7.6</v>
      </c>
      <c r="E2004" s="39" t="e">
        <v>#N/A</v>
      </c>
    </row>
    <row r="2005" spans="1:5">
      <c r="A2005" s="38">
        <v>953</v>
      </c>
      <c r="B2005" s="39">
        <v>13.95</v>
      </c>
      <c r="C2005" s="39">
        <v>29.2</v>
      </c>
      <c r="D2005" s="39">
        <v>7.6</v>
      </c>
      <c r="E2005" s="39" t="e">
        <v>#N/A</v>
      </c>
    </row>
    <row r="2006" spans="1:5">
      <c r="A2006" s="38">
        <v>954</v>
      </c>
      <c r="B2006" s="39">
        <v>13.95</v>
      </c>
      <c r="C2006" s="39">
        <v>21.2</v>
      </c>
      <c r="D2006" s="39">
        <v>7.6</v>
      </c>
      <c r="E2006" s="39" t="e">
        <v>#N/A</v>
      </c>
    </row>
    <row r="2007" spans="1:5">
      <c r="A2007" s="38">
        <v>956</v>
      </c>
      <c r="B2007" s="39">
        <v>14.55</v>
      </c>
      <c r="C2007" s="39">
        <v>24.8</v>
      </c>
      <c r="D2007" s="39">
        <v>7.6</v>
      </c>
      <c r="E2007" s="39" t="e">
        <v>#N/A</v>
      </c>
    </row>
    <row r="2008" spans="1:5">
      <c r="A2008" s="38">
        <v>957</v>
      </c>
      <c r="B2008" s="39">
        <v>14.55</v>
      </c>
      <c r="C2008" s="39">
        <v>27.55</v>
      </c>
      <c r="D2008" s="39">
        <v>7.6</v>
      </c>
      <c r="E2008" s="39" t="e">
        <v>#N/A</v>
      </c>
    </row>
    <row r="2009" spans="1:5">
      <c r="A2009" s="38">
        <v>959</v>
      </c>
      <c r="B2009" s="39">
        <v>13.95</v>
      </c>
      <c r="C2009" s="39">
        <v>24.8</v>
      </c>
      <c r="D2009" s="39">
        <v>7.6</v>
      </c>
      <c r="E2009" s="39" t="e">
        <v>#N/A</v>
      </c>
    </row>
    <row r="2010" spans="1:5">
      <c r="A2010" s="38">
        <v>960</v>
      </c>
      <c r="B2010" s="39">
        <v>13.95</v>
      </c>
      <c r="C2010" s="39">
        <v>27.55</v>
      </c>
      <c r="D2010" s="39">
        <v>7.6</v>
      </c>
      <c r="E2010" s="39" t="e">
        <v>#N/A</v>
      </c>
    </row>
    <row r="2011" spans="1:5">
      <c r="A2011" s="38">
        <v>961</v>
      </c>
      <c r="B2011" s="39">
        <v>35.659999999999997</v>
      </c>
      <c r="C2011" s="39">
        <v>34.4</v>
      </c>
      <c r="D2011" s="39">
        <v>11.2</v>
      </c>
      <c r="E2011" s="39" t="e">
        <v>#N/A</v>
      </c>
    </row>
    <row r="2012" spans="1:5">
      <c r="A2012" s="38">
        <v>964</v>
      </c>
      <c r="B2012" s="39">
        <v>29.65</v>
      </c>
      <c r="C2012" s="39">
        <v>32.6</v>
      </c>
      <c r="D2012" s="39">
        <v>11.2</v>
      </c>
      <c r="E2012" s="39" t="e">
        <v>#N/A</v>
      </c>
    </row>
    <row r="2013" spans="1:5">
      <c r="A2013" s="38">
        <v>967</v>
      </c>
      <c r="B2013" s="39">
        <v>17.3</v>
      </c>
      <c r="C2013" s="39">
        <v>33.200000000000003</v>
      </c>
      <c r="D2013" s="39">
        <v>11.2</v>
      </c>
      <c r="E2013" s="39" t="e">
        <v>#N/A</v>
      </c>
    </row>
    <row r="2014" spans="1:5">
      <c r="A2014" s="38">
        <v>968</v>
      </c>
      <c r="B2014" s="39">
        <v>17.3</v>
      </c>
      <c r="C2014" s="39">
        <v>34.4</v>
      </c>
      <c r="D2014" s="39">
        <v>11.2</v>
      </c>
      <c r="E2014" s="39" t="e">
        <v>#N/A</v>
      </c>
    </row>
    <row r="2015" spans="1:5">
      <c r="A2015" s="38">
        <v>969</v>
      </c>
      <c r="B2015" s="39">
        <v>35.659999999999997</v>
      </c>
      <c r="C2015" s="39">
        <v>32.6</v>
      </c>
      <c r="D2015" s="39">
        <v>11.2</v>
      </c>
      <c r="E2015" s="39" t="e">
        <v>#N/A</v>
      </c>
    </row>
    <row r="2016" spans="1:5">
      <c r="A2016" s="38">
        <v>970</v>
      </c>
      <c r="B2016" s="39">
        <v>38.450000000000003</v>
      </c>
      <c r="C2016" s="39">
        <v>32.6</v>
      </c>
      <c r="D2016" s="39">
        <v>11.2</v>
      </c>
      <c r="E2016" s="39" t="e">
        <v>#N/A</v>
      </c>
    </row>
    <row r="2017" spans="1:5">
      <c r="A2017" s="38">
        <v>978</v>
      </c>
      <c r="B2017" s="39">
        <v>13.3</v>
      </c>
      <c r="C2017" s="39">
        <v>34.4</v>
      </c>
      <c r="D2017" s="39">
        <v>11.2</v>
      </c>
      <c r="E2017" s="39" t="e">
        <v>#N/A</v>
      </c>
    </row>
    <row r="2018" spans="1:5">
      <c r="A2018" s="38">
        <v>223</v>
      </c>
      <c r="B2018" s="39">
        <v>32.729999999999997</v>
      </c>
      <c r="C2018" s="39">
        <v>34.4</v>
      </c>
      <c r="D2018" s="39">
        <v>11.2</v>
      </c>
      <c r="E2018" s="39" t="e">
        <v>#N/A</v>
      </c>
    </row>
    <row r="2019" spans="1:5">
      <c r="A2019" s="38">
        <v>330</v>
      </c>
      <c r="B2019" s="39">
        <v>41.7</v>
      </c>
      <c r="C2019" s="39">
        <v>17.2</v>
      </c>
      <c r="D2019" s="39">
        <v>15</v>
      </c>
      <c r="E2019" s="39" t="e">
        <v>#N/A</v>
      </c>
    </row>
    <row r="2020" spans="1:5">
      <c r="A2020" s="38">
        <v>332</v>
      </c>
      <c r="B2020" s="39">
        <v>42.45</v>
      </c>
      <c r="C2020" s="39">
        <v>17.2</v>
      </c>
      <c r="D2020" s="39">
        <v>15</v>
      </c>
      <c r="E2020" s="39" t="e">
        <v>#N/A</v>
      </c>
    </row>
    <row r="2021" spans="1:5">
      <c r="A2021" s="38">
        <v>334</v>
      </c>
      <c r="B2021" s="39">
        <v>42.45</v>
      </c>
      <c r="C2021" s="39">
        <v>16</v>
      </c>
      <c r="D2021" s="39">
        <v>15</v>
      </c>
      <c r="E2021" s="39" t="e">
        <v>#N/A</v>
      </c>
    </row>
    <row r="2022" spans="1:5">
      <c r="A2022" s="38">
        <v>670</v>
      </c>
      <c r="B2022" s="39">
        <v>7.3</v>
      </c>
      <c r="C2022" s="39">
        <v>32.450000000000003</v>
      </c>
      <c r="D2022" s="39">
        <v>15</v>
      </c>
      <c r="E2022" s="39" t="e">
        <v>#N/A</v>
      </c>
    </row>
    <row r="2023" spans="1:5">
      <c r="A2023" s="38">
        <v>671</v>
      </c>
      <c r="B2023" s="39">
        <v>41.7</v>
      </c>
      <c r="C2023" s="39">
        <v>17.2</v>
      </c>
      <c r="D2023" s="39">
        <v>11.2</v>
      </c>
      <c r="E2023" s="39" t="e">
        <v>#N/A</v>
      </c>
    </row>
    <row r="2024" spans="1:5">
      <c r="A2024" s="38">
        <v>672</v>
      </c>
      <c r="B2024" s="39">
        <v>42.45</v>
      </c>
      <c r="C2024" s="39">
        <v>17.2</v>
      </c>
      <c r="D2024" s="39">
        <v>11.2</v>
      </c>
      <c r="E2024" s="39" t="e">
        <v>#N/A</v>
      </c>
    </row>
    <row r="2025" spans="1:5">
      <c r="A2025" s="38">
        <v>673</v>
      </c>
      <c r="B2025" s="39">
        <v>42.45</v>
      </c>
      <c r="C2025" s="39">
        <v>16</v>
      </c>
      <c r="D2025" s="39">
        <v>11.2</v>
      </c>
      <c r="E2025" s="39" t="e">
        <v>#N/A</v>
      </c>
    </row>
    <row r="2026" spans="1:5">
      <c r="A2026" s="38">
        <v>674</v>
      </c>
      <c r="B2026" s="39">
        <v>7.3</v>
      </c>
      <c r="C2026" s="39">
        <v>32.450000000000003</v>
      </c>
      <c r="D2026" s="39">
        <v>11.2</v>
      </c>
      <c r="E2026" s="39" t="e">
        <v>#N/A</v>
      </c>
    </row>
    <row r="2027" spans="1:5">
      <c r="A2027" s="38">
        <v>675</v>
      </c>
      <c r="B2027" s="39">
        <v>41.7</v>
      </c>
      <c r="C2027" s="39">
        <v>17.2</v>
      </c>
      <c r="D2027" s="39">
        <v>7.6</v>
      </c>
      <c r="E2027" s="39" t="e">
        <v>#N/A</v>
      </c>
    </row>
    <row r="2028" spans="1:5">
      <c r="A2028" s="38">
        <v>676</v>
      </c>
      <c r="B2028" s="39">
        <v>42.45</v>
      </c>
      <c r="C2028" s="39">
        <v>17.2</v>
      </c>
      <c r="D2028" s="39">
        <v>7.6</v>
      </c>
      <c r="E2028" s="39" t="e">
        <v>#N/A</v>
      </c>
    </row>
    <row r="2029" spans="1:5">
      <c r="A2029" s="38">
        <v>677</v>
      </c>
      <c r="B2029" s="39">
        <v>42.45</v>
      </c>
      <c r="C2029" s="39">
        <v>16</v>
      </c>
      <c r="D2029" s="39">
        <v>7.6</v>
      </c>
      <c r="E2029" s="39" t="e">
        <v>#N/A</v>
      </c>
    </row>
    <row r="2030" spans="1:5">
      <c r="A2030" s="38">
        <v>678</v>
      </c>
      <c r="B2030" s="39">
        <v>7.3</v>
      </c>
      <c r="C2030" s="39">
        <v>32.450000000000003</v>
      </c>
      <c r="D2030" s="39">
        <v>7.6</v>
      </c>
      <c r="E2030" s="39" t="e">
        <v>#N/A</v>
      </c>
    </row>
    <row r="2031" spans="1:5">
      <c r="A2031" s="38">
        <v>679</v>
      </c>
      <c r="B2031" s="39">
        <v>41.7</v>
      </c>
      <c r="C2031" s="39">
        <v>17.2</v>
      </c>
      <c r="D2031" s="39">
        <v>4</v>
      </c>
      <c r="E2031" s="39" t="e">
        <v>#N/A</v>
      </c>
    </row>
    <row r="2032" spans="1:5">
      <c r="A2032" s="38">
        <v>680</v>
      </c>
      <c r="B2032" s="39">
        <v>42.45</v>
      </c>
      <c r="C2032" s="39">
        <v>17.2</v>
      </c>
      <c r="D2032" s="39">
        <v>4</v>
      </c>
      <c r="E2032" s="39" t="e">
        <v>#N/A</v>
      </c>
    </row>
    <row r="2033" spans="1:5">
      <c r="A2033" s="38">
        <v>681</v>
      </c>
      <c r="B2033" s="39">
        <v>42.45</v>
      </c>
      <c r="C2033" s="39">
        <v>16</v>
      </c>
      <c r="D2033" s="39">
        <v>4</v>
      </c>
      <c r="E2033" s="39" t="e">
        <v>#N/A</v>
      </c>
    </row>
    <row r="2034" spans="1:5">
      <c r="A2034" s="38">
        <v>682</v>
      </c>
      <c r="B2034" s="39">
        <v>7.3</v>
      </c>
      <c r="C2034" s="39">
        <v>32.450000000000003</v>
      </c>
      <c r="D2034" s="39">
        <v>4</v>
      </c>
      <c r="E2034" s="39" t="e">
        <v>#N/A</v>
      </c>
    </row>
    <row r="2035" spans="1:5">
      <c r="A2035" s="38">
        <v>224</v>
      </c>
      <c r="B2035" s="39">
        <v>10.4</v>
      </c>
      <c r="C2035" s="39">
        <v>7.1054273576010003E-15</v>
      </c>
      <c r="D2035" s="39">
        <v>15</v>
      </c>
      <c r="E2035" s="39" t="e">
        <v>#N/A</v>
      </c>
    </row>
    <row r="2036" spans="1:5">
      <c r="A2036" s="38">
        <v>284</v>
      </c>
      <c r="B2036" s="39">
        <v>40.5</v>
      </c>
      <c r="C2036" s="39">
        <v>-1.7763568394002501E-15</v>
      </c>
      <c r="D2036" s="39">
        <v>15</v>
      </c>
      <c r="E2036" s="39" t="e">
        <v>#N/A</v>
      </c>
    </row>
    <row r="2037" spans="1:5">
      <c r="A2037" s="38">
        <v>329</v>
      </c>
      <c r="B2037" s="39">
        <v>10.4</v>
      </c>
      <c r="C2037" s="39">
        <v>2.6000000000000099</v>
      </c>
      <c r="D2037" s="39">
        <v>15</v>
      </c>
      <c r="E2037" s="39" t="e">
        <v>#N/A</v>
      </c>
    </row>
    <row r="2038" spans="1:5">
      <c r="A2038" s="38">
        <v>331</v>
      </c>
      <c r="B2038" s="39">
        <v>12.35</v>
      </c>
      <c r="C2038" s="39">
        <v>2.6000000000000099</v>
      </c>
      <c r="D2038" s="39">
        <v>15</v>
      </c>
      <c r="E2038" s="39" t="e">
        <v>#N/A</v>
      </c>
    </row>
    <row r="2039" spans="1:5">
      <c r="A2039" s="38">
        <v>335</v>
      </c>
      <c r="B2039" s="39">
        <v>38.450000000000003</v>
      </c>
      <c r="C2039" s="39">
        <v>2.6000000000000099</v>
      </c>
      <c r="D2039" s="39">
        <v>15</v>
      </c>
      <c r="E2039" s="39" t="e">
        <v>#N/A</v>
      </c>
    </row>
    <row r="2040" spans="1:5">
      <c r="A2040" s="38">
        <v>336</v>
      </c>
      <c r="B2040" s="39">
        <v>40.5</v>
      </c>
      <c r="C2040" s="39">
        <v>2.6000000000000201</v>
      </c>
      <c r="D2040" s="39">
        <v>15</v>
      </c>
      <c r="E2040" s="39" t="e">
        <v>#N/A</v>
      </c>
    </row>
    <row r="2041" spans="1:5">
      <c r="A2041" s="38">
        <v>337</v>
      </c>
      <c r="B2041" s="39">
        <v>10.4</v>
      </c>
      <c r="C2041" s="39">
        <v>2.6000000000000099</v>
      </c>
      <c r="D2041" s="39">
        <v>20</v>
      </c>
      <c r="E2041" s="39" t="e">
        <v>#N/A</v>
      </c>
    </row>
    <row r="2042" spans="1:5">
      <c r="A2042" s="38">
        <v>364</v>
      </c>
      <c r="B2042" s="39">
        <v>40.5</v>
      </c>
      <c r="C2042" s="39">
        <v>2.6000000000000201</v>
      </c>
      <c r="D2042" s="39">
        <v>20</v>
      </c>
      <c r="E2042" s="39" t="e">
        <v>#N/A</v>
      </c>
    </row>
    <row r="2043" spans="1:5">
      <c r="A2043" s="38">
        <v>375</v>
      </c>
      <c r="B2043" s="39">
        <v>12.35</v>
      </c>
      <c r="C2043" s="39">
        <v>2.6000000000000099</v>
      </c>
      <c r="D2043" s="39">
        <v>20</v>
      </c>
      <c r="E2043" s="39" t="e">
        <v>#N/A</v>
      </c>
    </row>
    <row r="2044" spans="1:5">
      <c r="A2044" s="38">
        <v>376</v>
      </c>
      <c r="B2044" s="39">
        <v>10.4</v>
      </c>
      <c r="C2044" s="39">
        <v>7.1054273576010003E-15</v>
      </c>
      <c r="D2044" s="39">
        <v>20</v>
      </c>
      <c r="E2044" s="39" t="e">
        <v>#N/A</v>
      </c>
    </row>
    <row r="2045" spans="1:5">
      <c r="A2045" s="38">
        <v>435</v>
      </c>
      <c r="B2045" s="39">
        <v>38.450000000000003</v>
      </c>
      <c r="C2045" s="39">
        <v>2.6000000000000099</v>
      </c>
      <c r="D2045" s="39">
        <v>20</v>
      </c>
      <c r="E2045" s="39" t="e">
        <v>#N/A</v>
      </c>
    </row>
    <row r="2046" spans="1:5">
      <c r="A2046" s="38">
        <v>579</v>
      </c>
      <c r="B2046" s="39">
        <v>40.5</v>
      </c>
      <c r="C2046" s="39">
        <v>-1.7763568394002501E-15</v>
      </c>
      <c r="D2046" s="39">
        <v>20</v>
      </c>
      <c r="E2046" s="39" t="e">
        <v>#N/A</v>
      </c>
    </row>
    <row r="2047" spans="1:5">
      <c r="A2047" s="38">
        <v>280</v>
      </c>
      <c r="B2047" s="39">
        <v>9.5000000000000107</v>
      </c>
      <c r="C2047" s="39">
        <v>22.9</v>
      </c>
      <c r="D2047" s="39">
        <v>20</v>
      </c>
      <c r="E2047" s="39" t="e">
        <v>#N/A</v>
      </c>
    </row>
    <row r="2048" spans="1:5">
      <c r="A2048" s="38">
        <v>281</v>
      </c>
      <c r="B2048" s="39">
        <v>9.5000000000000107</v>
      </c>
      <c r="C2048" s="39">
        <v>27.5</v>
      </c>
      <c r="D2048" s="39">
        <v>20</v>
      </c>
      <c r="E2048" s="39" t="e">
        <v>#N/A</v>
      </c>
    </row>
    <row r="2049" spans="1:5">
      <c r="A2049" s="38">
        <v>282</v>
      </c>
      <c r="B2049" s="39">
        <v>41.2</v>
      </c>
      <c r="C2049" s="39">
        <v>22.9</v>
      </c>
      <c r="D2049" s="39">
        <v>20</v>
      </c>
      <c r="E2049" s="39" t="e">
        <v>#N/A</v>
      </c>
    </row>
    <row r="2050" spans="1:5">
      <c r="A2050" s="38">
        <v>285</v>
      </c>
      <c r="B2050" s="39">
        <v>41.2</v>
      </c>
      <c r="C2050" s="39">
        <v>27.5</v>
      </c>
      <c r="D2050" s="39">
        <v>20</v>
      </c>
      <c r="E2050" s="39" t="e">
        <v>#N/A</v>
      </c>
    </row>
    <row r="2051" spans="1:5">
      <c r="A2051" s="38">
        <v>24</v>
      </c>
      <c r="B2051" s="39">
        <v>12.35</v>
      </c>
      <c r="C2051" s="39">
        <v>16</v>
      </c>
      <c r="D2051" s="39">
        <v>21.2426229634146</v>
      </c>
      <c r="E2051" s="39" t="e">
        <v>#N/A</v>
      </c>
    </row>
    <row r="2052" spans="1:5">
      <c r="A2052" s="38">
        <v>28</v>
      </c>
      <c r="B2052" s="39">
        <v>38.450000000000003</v>
      </c>
      <c r="C2052" s="39">
        <v>16</v>
      </c>
      <c r="D2052" s="39">
        <v>21.2426229634146</v>
      </c>
      <c r="E2052" s="39" t="e">
        <v>#N/A</v>
      </c>
    </row>
    <row r="2053" spans="1:5">
      <c r="A2053" s="38">
        <v>661</v>
      </c>
      <c r="B2053" s="39">
        <v>-1.8</v>
      </c>
      <c r="C2053" s="39">
        <v>13</v>
      </c>
      <c r="D2053" s="39">
        <v>4</v>
      </c>
      <c r="E2053" s="39" t="e">
        <v>#N/A</v>
      </c>
    </row>
    <row r="2054" spans="1:5">
      <c r="A2054" s="38">
        <v>683</v>
      </c>
      <c r="B2054" s="39">
        <v>-1.7999999999999901</v>
      </c>
      <c r="C2054" s="39">
        <v>21.2</v>
      </c>
      <c r="D2054" s="39">
        <v>4</v>
      </c>
      <c r="E2054" s="39" t="e">
        <v>#N/A</v>
      </c>
    </row>
    <row r="2055" spans="1:5">
      <c r="A2055" s="38">
        <v>684</v>
      </c>
      <c r="B2055" s="39">
        <v>-1.7999999999999901</v>
      </c>
      <c r="C2055" s="39">
        <v>29.2</v>
      </c>
      <c r="D2055" s="39">
        <v>4</v>
      </c>
      <c r="E2055" s="39" t="e">
        <v>#N/A</v>
      </c>
    </row>
    <row r="2056" spans="1:5">
      <c r="A2056" s="38">
        <v>685</v>
      </c>
      <c r="B2056" s="39">
        <v>-1.8</v>
      </c>
      <c r="C2056" s="39">
        <v>37.4</v>
      </c>
      <c r="D2056" s="39">
        <v>4</v>
      </c>
      <c r="E2056" s="39" t="e">
        <v>#N/A</v>
      </c>
    </row>
    <row r="2057" spans="1:5">
      <c r="A2057" s="38">
        <v>686</v>
      </c>
      <c r="B2057" s="39">
        <v>12.35</v>
      </c>
      <c r="C2057" s="39">
        <v>52.2</v>
      </c>
      <c r="D2057" s="39">
        <v>4</v>
      </c>
      <c r="E2057" s="39" t="e">
        <v>#N/A</v>
      </c>
    </row>
    <row r="2058" spans="1:5">
      <c r="A2058" s="38">
        <v>687</v>
      </c>
      <c r="B2058" s="39">
        <v>21.15</v>
      </c>
      <c r="C2058" s="39">
        <v>52.2</v>
      </c>
      <c r="D2058" s="39">
        <v>4</v>
      </c>
      <c r="E2058" s="39" t="e">
        <v>#N/A</v>
      </c>
    </row>
    <row r="2059" spans="1:5">
      <c r="A2059" s="38">
        <v>689</v>
      </c>
      <c r="B2059" s="39">
        <v>29.65</v>
      </c>
      <c r="C2059" s="39">
        <v>52.2</v>
      </c>
      <c r="D2059" s="39">
        <v>4</v>
      </c>
      <c r="E2059" s="39" t="e">
        <v>#N/A</v>
      </c>
    </row>
    <row r="2060" spans="1:5">
      <c r="A2060" s="38">
        <v>692</v>
      </c>
      <c r="B2060" s="39">
        <v>38.450000000000003</v>
      </c>
      <c r="C2060" s="39">
        <v>52.2</v>
      </c>
      <c r="D2060" s="39">
        <v>4</v>
      </c>
      <c r="E2060" s="39" t="e">
        <v>#N/A</v>
      </c>
    </row>
    <row r="2061" spans="1:5">
      <c r="A2061" s="38">
        <v>699</v>
      </c>
      <c r="B2061" s="39">
        <v>52.6</v>
      </c>
      <c r="C2061" s="39">
        <v>13</v>
      </c>
      <c r="D2061" s="39">
        <v>4</v>
      </c>
      <c r="E2061" s="39" t="e">
        <v>#N/A</v>
      </c>
    </row>
    <row r="2062" spans="1:5">
      <c r="A2062" s="38">
        <v>700</v>
      </c>
      <c r="B2062" s="39">
        <v>7</v>
      </c>
      <c r="C2062" s="39">
        <v>21.2</v>
      </c>
      <c r="D2062" s="39">
        <v>4</v>
      </c>
      <c r="E2062" s="39" t="e">
        <v>#N/A</v>
      </c>
    </row>
    <row r="2063" spans="1:5">
      <c r="A2063" s="38">
        <v>702</v>
      </c>
      <c r="B2063" s="39">
        <v>7</v>
      </c>
      <c r="C2063" s="39">
        <v>29.2</v>
      </c>
      <c r="D2063" s="39">
        <v>4</v>
      </c>
      <c r="E2063" s="39" t="e">
        <v>#N/A</v>
      </c>
    </row>
    <row r="2064" spans="1:5">
      <c r="A2064" s="38">
        <v>706</v>
      </c>
      <c r="B2064" s="39">
        <v>52.6</v>
      </c>
      <c r="C2064" s="39">
        <v>37.4</v>
      </c>
      <c r="D2064" s="39">
        <v>4</v>
      </c>
      <c r="E2064" s="39" t="e">
        <v>#N/A</v>
      </c>
    </row>
    <row r="2065" spans="1:5">
      <c r="A2065" s="38">
        <v>708</v>
      </c>
      <c r="B2065" s="39">
        <v>43.8</v>
      </c>
      <c r="C2065" s="39">
        <v>29.2</v>
      </c>
      <c r="D2065" s="39">
        <v>4</v>
      </c>
      <c r="E2065" s="39" t="e">
        <v>#N/A</v>
      </c>
    </row>
    <row r="2066" spans="1:5">
      <c r="A2066" s="38">
        <v>709</v>
      </c>
      <c r="B2066" s="39">
        <v>43.8</v>
      </c>
      <c r="C2066" s="39">
        <v>21.2</v>
      </c>
      <c r="D2066" s="39">
        <v>4</v>
      </c>
      <c r="E2066" s="39" t="e">
        <v>#N/A</v>
      </c>
    </row>
    <row r="2067" spans="1:5">
      <c r="A2067" s="38">
        <v>711</v>
      </c>
      <c r="B2067" s="39">
        <v>52.6</v>
      </c>
      <c r="C2067" s="39">
        <v>29.2</v>
      </c>
      <c r="D2067" s="39">
        <v>4</v>
      </c>
      <c r="E2067" s="39" t="e">
        <v>#N/A</v>
      </c>
    </row>
    <row r="2068" spans="1:5">
      <c r="A2068" s="38">
        <v>712</v>
      </c>
      <c r="B2068" s="39">
        <v>52.6</v>
      </c>
      <c r="C2068" s="39">
        <v>21.2</v>
      </c>
      <c r="D2068" s="39">
        <v>4</v>
      </c>
      <c r="E2068" s="39" t="e">
        <v>#N/A</v>
      </c>
    </row>
    <row r="2069" spans="1:5">
      <c r="A2069" s="38">
        <v>713</v>
      </c>
      <c r="B2069" s="39">
        <v>12.3499999999996</v>
      </c>
      <c r="C2069" s="39">
        <v>-1.7999999999999901</v>
      </c>
      <c r="D2069" s="39">
        <v>4</v>
      </c>
      <c r="E2069" s="39" t="e">
        <v>#N/A</v>
      </c>
    </row>
    <row r="2070" spans="1:5">
      <c r="A2070" s="38">
        <v>714</v>
      </c>
      <c r="B2070" s="39">
        <v>21.15</v>
      </c>
      <c r="C2070" s="39">
        <v>-1.7999999999999901</v>
      </c>
      <c r="D2070" s="39">
        <v>4</v>
      </c>
      <c r="E2070" s="39" t="e">
        <v>#N/A</v>
      </c>
    </row>
    <row r="2071" spans="1:5">
      <c r="A2071" s="38">
        <v>715</v>
      </c>
      <c r="B2071" s="39">
        <v>29.65</v>
      </c>
      <c r="C2071" s="39">
        <v>-1.7999999999999901</v>
      </c>
      <c r="D2071" s="39">
        <v>4</v>
      </c>
      <c r="E2071" s="39" t="e">
        <v>#N/A</v>
      </c>
    </row>
    <row r="2072" spans="1:5">
      <c r="A2072" s="38">
        <v>716</v>
      </c>
      <c r="B2072" s="39">
        <v>38.450000000000003</v>
      </c>
      <c r="C2072" s="39">
        <v>-1.7999999999999901</v>
      </c>
      <c r="D2072" s="39">
        <v>4</v>
      </c>
      <c r="E2072" s="39" t="e">
        <v>#N/A</v>
      </c>
    </row>
    <row r="2073" spans="1:5">
      <c r="A2073" s="38">
        <v>718</v>
      </c>
      <c r="B2073" s="39">
        <v>-1.7999999999999901</v>
      </c>
      <c r="C2073" s="39">
        <v>21.2</v>
      </c>
      <c r="D2073" s="39">
        <v>20</v>
      </c>
      <c r="E2073" s="39" t="e">
        <v>#N/A</v>
      </c>
    </row>
    <row r="2074" spans="1:5">
      <c r="A2074" s="38">
        <v>735</v>
      </c>
      <c r="B2074" s="39">
        <v>7</v>
      </c>
      <c r="C2074" s="39">
        <v>21.2</v>
      </c>
      <c r="D2074" s="39">
        <v>20</v>
      </c>
      <c r="E2074" s="39" t="e">
        <v>#N/A</v>
      </c>
    </row>
    <row r="2075" spans="1:5">
      <c r="A2075" s="38">
        <v>737</v>
      </c>
      <c r="B2075" s="39">
        <v>14.5</v>
      </c>
      <c r="C2075" s="39">
        <v>21.2</v>
      </c>
      <c r="D2075" s="39">
        <v>20</v>
      </c>
      <c r="E2075" s="39" t="e">
        <v>#N/A</v>
      </c>
    </row>
    <row r="2076" spans="1:5">
      <c r="A2076" s="38">
        <v>744</v>
      </c>
      <c r="B2076" s="39">
        <v>-1.7999999999999901</v>
      </c>
      <c r="C2076" s="39">
        <v>29.2</v>
      </c>
      <c r="D2076" s="39">
        <v>20</v>
      </c>
      <c r="E2076" s="39" t="e">
        <v>#N/A</v>
      </c>
    </row>
    <row r="2077" spans="1:5">
      <c r="A2077" s="38">
        <v>745</v>
      </c>
      <c r="B2077" s="39">
        <v>7</v>
      </c>
      <c r="C2077" s="39">
        <v>29.2</v>
      </c>
      <c r="D2077" s="39">
        <v>20</v>
      </c>
      <c r="E2077" s="39" t="e">
        <v>#N/A</v>
      </c>
    </row>
    <row r="2078" spans="1:5">
      <c r="A2078" s="38">
        <v>746</v>
      </c>
      <c r="B2078" s="39">
        <v>13.9</v>
      </c>
      <c r="C2078" s="39">
        <v>29.2</v>
      </c>
      <c r="D2078" s="39">
        <v>20</v>
      </c>
      <c r="E2078" s="39" t="e">
        <v>#N/A</v>
      </c>
    </row>
    <row r="2079" spans="1:5">
      <c r="A2079" s="38">
        <v>747</v>
      </c>
      <c r="B2079" s="39">
        <v>36.5</v>
      </c>
      <c r="C2079" s="39">
        <v>29.2</v>
      </c>
      <c r="D2079" s="39">
        <v>20</v>
      </c>
      <c r="E2079" s="39" t="e">
        <v>#N/A</v>
      </c>
    </row>
    <row r="2080" spans="1:5">
      <c r="A2080" s="38">
        <v>840</v>
      </c>
      <c r="B2080" s="39">
        <v>52.6</v>
      </c>
      <c r="C2080" s="39">
        <v>29.2</v>
      </c>
      <c r="D2080" s="39">
        <v>20</v>
      </c>
      <c r="E2080" s="39" t="e">
        <v>#N/A</v>
      </c>
    </row>
    <row r="2081" spans="1:5">
      <c r="A2081" s="38">
        <v>841</v>
      </c>
      <c r="B2081" s="39">
        <v>43.8</v>
      </c>
      <c r="C2081" s="39">
        <v>21.2</v>
      </c>
      <c r="D2081" s="39">
        <v>20</v>
      </c>
      <c r="E2081" s="39" t="e">
        <v>#N/A</v>
      </c>
    </row>
    <row r="2082" spans="1:5">
      <c r="A2082" s="38">
        <v>842</v>
      </c>
      <c r="B2082" s="39">
        <v>52.6</v>
      </c>
      <c r="C2082" s="39">
        <v>21.2</v>
      </c>
      <c r="D2082" s="39">
        <v>20</v>
      </c>
      <c r="E2082" s="39" t="e">
        <v>#N/A</v>
      </c>
    </row>
    <row r="2083" spans="1:5">
      <c r="A2083" s="38">
        <v>843</v>
      </c>
      <c r="B2083" s="39">
        <v>12.35</v>
      </c>
      <c r="C2083" s="39">
        <v>52.2</v>
      </c>
      <c r="D2083" s="39">
        <v>20</v>
      </c>
      <c r="E2083" s="39" t="e">
        <v>#N/A</v>
      </c>
    </row>
    <row r="2084" spans="1:5">
      <c r="A2084" s="38">
        <v>844</v>
      </c>
      <c r="B2084" s="39">
        <v>12.3499999999996</v>
      </c>
      <c r="C2084" s="39">
        <v>-1.7999999999999901</v>
      </c>
      <c r="D2084" s="39">
        <v>20</v>
      </c>
      <c r="E2084" s="39" t="e">
        <v>#N/A</v>
      </c>
    </row>
    <row r="2085" spans="1:5">
      <c r="A2085" s="38">
        <v>859</v>
      </c>
      <c r="B2085" s="39">
        <v>21.15</v>
      </c>
      <c r="C2085" s="39">
        <v>52.2</v>
      </c>
      <c r="D2085" s="39">
        <v>20</v>
      </c>
      <c r="E2085" s="39" t="e">
        <v>#N/A</v>
      </c>
    </row>
    <row r="2086" spans="1:5">
      <c r="A2086" s="38">
        <v>860</v>
      </c>
      <c r="B2086" s="39">
        <v>21.15</v>
      </c>
      <c r="C2086" s="39">
        <v>33.35</v>
      </c>
      <c r="D2086" s="39">
        <v>20</v>
      </c>
      <c r="E2086" s="39" t="e">
        <v>#N/A</v>
      </c>
    </row>
    <row r="2087" spans="1:5">
      <c r="A2087" s="38">
        <v>862</v>
      </c>
      <c r="B2087" s="39">
        <v>21.15</v>
      </c>
      <c r="C2087" s="39">
        <v>18</v>
      </c>
      <c r="D2087" s="39">
        <v>20</v>
      </c>
      <c r="E2087" s="39" t="e">
        <v>#N/A</v>
      </c>
    </row>
    <row r="2088" spans="1:5">
      <c r="A2088" s="38">
        <v>889</v>
      </c>
      <c r="B2088" s="39">
        <v>21.15</v>
      </c>
      <c r="C2088" s="39">
        <v>-1.7999999999999901</v>
      </c>
      <c r="D2088" s="39">
        <v>20</v>
      </c>
      <c r="E2088" s="39" t="e">
        <v>#N/A</v>
      </c>
    </row>
    <row r="2089" spans="1:5">
      <c r="A2089" s="38">
        <v>890</v>
      </c>
      <c r="B2089" s="39">
        <v>29.65</v>
      </c>
      <c r="C2089" s="39">
        <v>52.2</v>
      </c>
      <c r="D2089" s="39">
        <v>20</v>
      </c>
      <c r="E2089" s="39" t="e">
        <v>#N/A</v>
      </c>
    </row>
    <row r="2090" spans="1:5">
      <c r="A2090" s="38">
        <v>908</v>
      </c>
      <c r="B2090" s="39">
        <v>29.65</v>
      </c>
      <c r="C2090" s="39">
        <v>33.35</v>
      </c>
      <c r="D2090" s="39">
        <v>20</v>
      </c>
      <c r="E2090" s="39" t="e">
        <v>#N/A</v>
      </c>
    </row>
    <row r="2091" spans="1:5">
      <c r="A2091" s="38">
        <v>922</v>
      </c>
      <c r="B2091" s="39">
        <v>29.65</v>
      </c>
      <c r="C2091" s="39">
        <v>18</v>
      </c>
      <c r="D2091" s="39">
        <v>20</v>
      </c>
      <c r="E2091" s="39" t="e">
        <v>#N/A</v>
      </c>
    </row>
    <row r="2092" spans="1:5">
      <c r="A2092" s="38">
        <v>924</v>
      </c>
      <c r="B2092" s="39">
        <v>29.65</v>
      </c>
      <c r="C2092" s="39">
        <v>-1.7999999999999901</v>
      </c>
      <c r="D2092" s="39">
        <v>20</v>
      </c>
      <c r="E2092" s="39" t="e">
        <v>#N/A</v>
      </c>
    </row>
    <row r="2093" spans="1:5">
      <c r="A2093" s="38">
        <v>925</v>
      </c>
      <c r="B2093" s="39">
        <v>38.450000000000003</v>
      </c>
      <c r="C2093" s="39">
        <v>52.2</v>
      </c>
      <c r="D2093" s="39">
        <v>20</v>
      </c>
      <c r="E2093" s="39" t="e">
        <v>#N/A</v>
      </c>
    </row>
    <row r="2094" spans="1:5">
      <c r="A2094" s="38">
        <v>930</v>
      </c>
      <c r="B2094" s="39">
        <v>38.450000000000003</v>
      </c>
      <c r="C2094" s="39">
        <v>-1.7999999999999901</v>
      </c>
      <c r="D2094" s="39">
        <v>20</v>
      </c>
      <c r="E2094" s="39" t="e">
        <v>#N/A</v>
      </c>
    </row>
    <row r="2095" spans="1:5">
      <c r="A2095" s="38">
        <v>932</v>
      </c>
      <c r="B2095" s="39">
        <v>-1.8</v>
      </c>
      <c r="C2095" s="39">
        <v>13</v>
      </c>
      <c r="D2095" s="39">
        <v>15</v>
      </c>
      <c r="E2095" s="39" t="e">
        <v>#N/A</v>
      </c>
    </row>
    <row r="2096" spans="1:5">
      <c r="A2096" s="38">
        <v>933</v>
      </c>
      <c r="B2096" s="39">
        <v>52.6</v>
      </c>
      <c r="C2096" s="39">
        <v>13</v>
      </c>
      <c r="D2096" s="39">
        <v>15</v>
      </c>
      <c r="E2096" s="39" t="e">
        <v>#N/A</v>
      </c>
    </row>
    <row r="2097" spans="1:5">
      <c r="A2097" s="38">
        <v>937</v>
      </c>
      <c r="B2097" s="39">
        <v>-1.7999999999999901</v>
      </c>
      <c r="C2097" s="39">
        <v>21.2</v>
      </c>
      <c r="D2097" s="39">
        <v>15</v>
      </c>
      <c r="E2097" s="39" t="e">
        <v>#N/A</v>
      </c>
    </row>
    <row r="2098" spans="1:5">
      <c r="A2098" s="38">
        <v>940</v>
      </c>
      <c r="B2098" s="39">
        <v>7</v>
      </c>
      <c r="C2098" s="39">
        <v>21.2</v>
      </c>
      <c r="D2098" s="39">
        <v>15</v>
      </c>
      <c r="E2098" s="39" t="e">
        <v>#N/A</v>
      </c>
    </row>
    <row r="2099" spans="1:5">
      <c r="A2099" s="38">
        <v>952</v>
      </c>
      <c r="B2099" s="39">
        <v>14.5</v>
      </c>
      <c r="C2099" s="39">
        <v>21.2</v>
      </c>
      <c r="D2099" s="39">
        <v>15</v>
      </c>
      <c r="E2099" s="39" t="e">
        <v>#N/A</v>
      </c>
    </row>
    <row r="2100" spans="1:5">
      <c r="A2100" s="38">
        <v>955</v>
      </c>
      <c r="B2100" s="39">
        <v>-1.7999999999999901</v>
      </c>
      <c r="C2100" s="39">
        <v>29.2</v>
      </c>
      <c r="D2100" s="39">
        <v>15</v>
      </c>
      <c r="E2100" s="39" t="e">
        <v>#N/A</v>
      </c>
    </row>
    <row r="2101" spans="1:5">
      <c r="A2101" s="38">
        <v>958</v>
      </c>
      <c r="B2101" s="39">
        <v>7</v>
      </c>
      <c r="C2101" s="39">
        <v>29.2</v>
      </c>
      <c r="D2101" s="39">
        <v>15</v>
      </c>
      <c r="E2101" s="39" t="e">
        <v>#N/A</v>
      </c>
    </row>
    <row r="2102" spans="1:5">
      <c r="A2102" s="38">
        <v>963</v>
      </c>
      <c r="B2102" s="39">
        <v>13.9</v>
      </c>
      <c r="C2102" s="39">
        <v>29.2</v>
      </c>
      <c r="D2102" s="39">
        <v>15</v>
      </c>
      <c r="E2102" s="39" t="e">
        <v>#N/A</v>
      </c>
    </row>
    <row r="2103" spans="1:5">
      <c r="A2103" s="38">
        <v>965</v>
      </c>
      <c r="B2103" s="39">
        <v>-1.8</v>
      </c>
      <c r="C2103" s="39">
        <v>37.4</v>
      </c>
      <c r="D2103" s="39">
        <v>15</v>
      </c>
      <c r="E2103" s="39" t="e">
        <v>#N/A</v>
      </c>
    </row>
    <row r="2104" spans="1:5">
      <c r="A2104" s="38">
        <v>966</v>
      </c>
      <c r="B2104" s="39">
        <v>52.6</v>
      </c>
      <c r="C2104" s="39">
        <v>37.4</v>
      </c>
      <c r="D2104" s="39">
        <v>15</v>
      </c>
      <c r="E2104" s="39" t="e">
        <v>#N/A</v>
      </c>
    </row>
    <row r="2105" spans="1:5">
      <c r="A2105" s="38">
        <v>971</v>
      </c>
      <c r="B2105" s="39">
        <v>36.5</v>
      </c>
      <c r="C2105" s="39">
        <v>29.2</v>
      </c>
      <c r="D2105" s="39">
        <v>15</v>
      </c>
      <c r="E2105" s="39" t="e">
        <v>#N/A</v>
      </c>
    </row>
    <row r="2106" spans="1:5">
      <c r="A2106" s="38">
        <v>972</v>
      </c>
      <c r="B2106" s="39">
        <v>43.8</v>
      </c>
      <c r="C2106" s="39">
        <v>29.2</v>
      </c>
      <c r="D2106" s="39">
        <v>15</v>
      </c>
      <c r="E2106" s="39" t="e">
        <v>#N/A</v>
      </c>
    </row>
    <row r="2107" spans="1:5">
      <c r="A2107" s="38">
        <v>973</v>
      </c>
      <c r="B2107" s="39">
        <v>52.6</v>
      </c>
      <c r="C2107" s="39">
        <v>29.2</v>
      </c>
      <c r="D2107" s="39">
        <v>15</v>
      </c>
      <c r="E2107" s="39" t="e">
        <v>#N/A</v>
      </c>
    </row>
    <row r="2108" spans="1:5">
      <c r="A2108" s="38">
        <v>974</v>
      </c>
      <c r="B2108" s="39">
        <v>43.8</v>
      </c>
      <c r="C2108" s="39">
        <v>21.2</v>
      </c>
      <c r="D2108" s="39">
        <v>15</v>
      </c>
      <c r="E2108" s="39" t="e">
        <v>#N/A</v>
      </c>
    </row>
    <row r="2109" spans="1:5">
      <c r="A2109" s="38">
        <v>976</v>
      </c>
      <c r="B2109" s="39">
        <v>52.6</v>
      </c>
      <c r="C2109" s="39">
        <v>21.2</v>
      </c>
      <c r="D2109" s="39">
        <v>15</v>
      </c>
      <c r="E2109" s="39" t="e">
        <v>#N/A</v>
      </c>
    </row>
    <row r="2110" spans="1:5">
      <c r="A2110" s="38">
        <v>980</v>
      </c>
      <c r="B2110" s="39">
        <v>12.35</v>
      </c>
      <c r="C2110" s="39">
        <v>52.2</v>
      </c>
      <c r="D2110" s="39">
        <v>15</v>
      </c>
      <c r="E2110" s="39" t="e">
        <v>#N/A</v>
      </c>
    </row>
    <row r="2111" spans="1:5">
      <c r="A2111" s="38">
        <v>982</v>
      </c>
      <c r="B2111" s="39">
        <v>12.3499999999996</v>
      </c>
      <c r="C2111" s="39">
        <v>-1.7999999999999901</v>
      </c>
      <c r="D2111" s="39">
        <v>15</v>
      </c>
      <c r="E2111" s="39" t="e">
        <v>#N/A</v>
      </c>
    </row>
    <row r="2112" spans="1:5">
      <c r="A2112" s="38">
        <v>984</v>
      </c>
      <c r="B2112" s="39">
        <v>21.15</v>
      </c>
      <c r="C2112" s="39">
        <v>52.2</v>
      </c>
      <c r="D2112" s="39">
        <v>15</v>
      </c>
      <c r="E2112" s="39" t="e">
        <v>#N/A</v>
      </c>
    </row>
    <row r="2113" spans="1:5">
      <c r="A2113" s="38">
        <v>985</v>
      </c>
      <c r="B2113" s="39">
        <v>21.15</v>
      </c>
      <c r="C2113" s="39">
        <v>33.35</v>
      </c>
      <c r="D2113" s="39">
        <v>15</v>
      </c>
      <c r="E2113" s="39" t="e">
        <v>#N/A</v>
      </c>
    </row>
    <row r="2114" spans="1:5">
      <c r="A2114" s="38">
        <v>987</v>
      </c>
      <c r="B2114" s="39">
        <v>21.15</v>
      </c>
      <c r="C2114" s="39">
        <v>18</v>
      </c>
      <c r="D2114" s="39">
        <v>15</v>
      </c>
      <c r="E2114" s="39" t="e">
        <v>#N/A</v>
      </c>
    </row>
    <row r="2115" spans="1:5">
      <c r="A2115" s="38">
        <v>988</v>
      </c>
      <c r="B2115" s="39">
        <v>21.15</v>
      </c>
      <c r="C2115" s="39">
        <v>-1.7999999999999901</v>
      </c>
      <c r="D2115" s="39">
        <v>15</v>
      </c>
      <c r="E2115" s="39" t="e">
        <v>#N/A</v>
      </c>
    </row>
    <row r="2116" spans="1:5">
      <c r="A2116" s="38">
        <v>989</v>
      </c>
      <c r="B2116" s="39">
        <v>29.65</v>
      </c>
      <c r="C2116" s="39">
        <v>52.2</v>
      </c>
      <c r="D2116" s="39">
        <v>15</v>
      </c>
      <c r="E2116" s="39" t="e">
        <v>#N/A</v>
      </c>
    </row>
    <row r="2117" spans="1:5">
      <c r="A2117" s="38">
        <v>990</v>
      </c>
      <c r="B2117" s="39">
        <v>29.65</v>
      </c>
      <c r="C2117" s="39">
        <v>18</v>
      </c>
      <c r="D2117" s="39">
        <v>15</v>
      </c>
      <c r="E2117" s="39" t="e">
        <v>#N/A</v>
      </c>
    </row>
    <row r="2118" spans="1:5">
      <c r="A2118" s="38">
        <v>991</v>
      </c>
      <c r="B2118" s="39">
        <v>29.65</v>
      </c>
      <c r="C2118" s="39">
        <v>-1.7999999999999901</v>
      </c>
      <c r="D2118" s="39">
        <v>15</v>
      </c>
      <c r="E2118" s="39" t="e">
        <v>#N/A</v>
      </c>
    </row>
    <row r="2119" spans="1:5">
      <c r="A2119" s="38">
        <v>992</v>
      </c>
      <c r="B2119" s="39">
        <v>38.450000000000003</v>
      </c>
      <c r="C2119" s="39">
        <v>52.2</v>
      </c>
      <c r="D2119" s="39">
        <v>15</v>
      </c>
      <c r="E2119" s="39" t="e">
        <v>#N/A</v>
      </c>
    </row>
    <row r="2120" spans="1:5">
      <c r="A2120" s="38">
        <v>994</v>
      </c>
      <c r="B2120" s="39">
        <v>38.450000000000003</v>
      </c>
      <c r="C2120" s="39">
        <v>-1.7999999999999901</v>
      </c>
      <c r="D2120" s="39">
        <v>15</v>
      </c>
      <c r="E2120" s="39" t="e">
        <v>#N/A</v>
      </c>
    </row>
    <row r="2121" spans="1:5">
      <c r="A2121" s="38">
        <v>996</v>
      </c>
      <c r="B2121" s="39">
        <v>-1.8</v>
      </c>
      <c r="C2121" s="39">
        <v>13</v>
      </c>
      <c r="D2121" s="39">
        <v>11.2</v>
      </c>
      <c r="E2121" s="39" t="e">
        <v>#N/A</v>
      </c>
    </row>
    <row r="2122" spans="1:5">
      <c r="A2122" s="38">
        <v>997</v>
      </c>
      <c r="B2122" s="39">
        <v>52.6</v>
      </c>
      <c r="C2122" s="39">
        <v>13</v>
      </c>
      <c r="D2122" s="39">
        <v>11.2</v>
      </c>
      <c r="E2122" s="39" t="e">
        <v>#N/A</v>
      </c>
    </row>
    <row r="2123" spans="1:5">
      <c r="A2123" s="38">
        <v>1014</v>
      </c>
      <c r="B2123" s="39">
        <v>-1.7999999999999901</v>
      </c>
      <c r="C2123" s="39">
        <v>21.2</v>
      </c>
      <c r="D2123" s="39">
        <v>11.2</v>
      </c>
      <c r="E2123" s="39" t="e">
        <v>#N/A</v>
      </c>
    </row>
    <row r="2124" spans="1:5">
      <c r="A2124" s="38">
        <v>1015</v>
      </c>
      <c r="B2124" s="39">
        <v>7</v>
      </c>
      <c r="C2124" s="39">
        <v>21.2</v>
      </c>
      <c r="D2124" s="39">
        <v>11.2</v>
      </c>
      <c r="E2124" s="39" t="e">
        <v>#N/A</v>
      </c>
    </row>
    <row r="2125" spans="1:5">
      <c r="A2125" s="38">
        <v>1019</v>
      </c>
      <c r="B2125" s="39">
        <v>14.5</v>
      </c>
      <c r="C2125" s="39">
        <v>21.2</v>
      </c>
      <c r="D2125" s="39">
        <v>11.2</v>
      </c>
      <c r="E2125" s="39" t="e">
        <v>#N/A</v>
      </c>
    </row>
    <row r="2126" spans="1:5">
      <c r="A2126" s="38">
        <v>1021</v>
      </c>
      <c r="B2126" s="39">
        <v>-1.7999999999999901</v>
      </c>
      <c r="C2126" s="39">
        <v>29.2</v>
      </c>
      <c r="D2126" s="39">
        <v>11.2</v>
      </c>
      <c r="E2126" s="39" t="e">
        <v>#N/A</v>
      </c>
    </row>
    <row r="2127" spans="1:5">
      <c r="A2127" s="38">
        <v>1022</v>
      </c>
      <c r="B2127" s="39">
        <v>7</v>
      </c>
      <c r="C2127" s="39">
        <v>29.2</v>
      </c>
      <c r="D2127" s="39">
        <v>11.2</v>
      </c>
      <c r="E2127" s="39" t="e">
        <v>#N/A</v>
      </c>
    </row>
    <row r="2128" spans="1:5">
      <c r="A2128" s="38">
        <v>1026</v>
      </c>
      <c r="B2128" s="39">
        <v>13.9</v>
      </c>
      <c r="C2128" s="39">
        <v>29.2</v>
      </c>
      <c r="D2128" s="39">
        <v>11.2</v>
      </c>
      <c r="E2128" s="39" t="e">
        <v>#N/A</v>
      </c>
    </row>
    <row r="2129" spans="1:5">
      <c r="A2129" s="38">
        <v>1029</v>
      </c>
      <c r="B2129" s="39">
        <v>-1.8</v>
      </c>
      <c r="C2129" s="39">
        <v>37.4</v>
      </c>
      <c r="D2129" s="39">
        <v>11.2</v>
      </c>
      <c r="E2129" s="39" t="e">
        <v>#N/A</v>
      </c>
    </row>
    <row r="2130" spans="1:5">
      <c r="A2130" s="38">
        <v>1032</v>
      </c>
      <c r="B2130" s="39">
        <v>52.6</v>
      </c>
      <c r="C2130" s="39">
        <v>37.4</v>
      </c>
      <c r="D2130" s="39">
        <v>11.2</v>
      </c>
      <c r="E2130" s="39" t="e">
        <v>#N/A</v>
      </c>
    </row>
    <row r="2131" spans="1:5">
      <c r="A2131" s="38">
        <v>1050</v>
      </c>
      <c r="B2131" s="39">
        <v>36.5</v>
      </c>
      <c r="C2131" s="39">
        <v>29.2</v>
      </c>
      <c r="D2131" s="39">
        <v>11.2</v>
      </c>
      <c r="E2131" s="39" t="e">
        <v>#N/A</v>
      </c>
    </row>
    <row r="2132" spans="1:5">
      <c r="A2132" s="38">
        <v>1053</v>
      </c>
      <c r="B2132" s="39">
        <v>43.8</v>
      </c>
      <c r="C2132" s="39">
        <v>29.2</v>
      </c>
      <c r="D2132" s="39">
        <v>11.2</v>
      </c>
      <c r="E2132" s="39" t="e">
        <v>#N/A</v>
      </c>
    </row>
    <row r="2133" spans="1:5">
      <c r="A2133" s="38">
        <v>1054</v>
      </c>
      <c r="B2133" s="39">
        <v>52.6</v>
      </c>
      <c r="C2133" s="39">
        <v>29.2</v>
      </c>
      <c r="D2133" s="39">
        <v>11.2</v>
      </c>
      <c r="E2133" s="39" t="e">
        <v>#N/A</v>
      </c>
    </row>
    <row r="2134" spans="1:5">
      <c r="A2134" s="38">
        <v>1056</v>
      </c>
      <c r="B2134" s="39">
        <v>43.8</v>
      </c>
      <c r="C2134" s="39">
        <v>21.2</v>
      </c>
      <c r="D2134" s="39">
        <v>11.2</v>
      </c>
      <c r="E2134" s="39" t="e">
        <v>#N/A</v>
      </c>
    </row>
    <row r="2135" spans="1:5">
      <c r="A2135" s="38">
        <v>1057</v>
      </c>
      <c r="B2135" s="39">
        <v>52.6</v>
      </c>
      <c r="C2135" s="39">
        <v>21.2</v>
      </c>
      <c r="D2135" s="39">
        <v>11.2</v>
      </c>
      <c r="E2135" s="39" t="e">
        <v>#N/A</v>
      </c>
    </row>
    <row r="2136" spans="1:5">
      <c r="A2136" s="38">
        <v>1058</v>
      </c>
      <c r="B2136" s="39">
        <v>12.35</v>
      </c>
      <c r="C2136" s="39">
        <v>52.2</v>
      </c>
      <c r="D2136" s="39">
        <v>11.2</v>
      </c>
      <c r="E2136" s="39" t="e">
        <v>#N/A</v>
      </c>
    </row>
    <row r="2137" spans="1:5">
      <c r="A2137" s="38">
        <v>1060</v>
      </c>
      <c r="B2137" s="39">
        <v>12.3499999999996</v>
      </c>
      <c r="C2137" s="39">
        <v>-1.7999999999999901</v>
      </c>
      <c r="D2137" s="39">
        <v>11.2</v>
      </c>
      <c r="E2137" s="39" t="e">
        <v>#N/A</v>
      </c>
    </row>
    <row r="2138" spans="1:5">
      <c r="A2138" s="38">
        <v>1071</v>
      </c>
      <c r="B2138" s="39">
        <v>21.15</v>
      </c>
      <c r="C2138" s="39">
        <v>52.2</v>
      </c>
      <c r="D2138" s="39">
        <v>11.2</v>
      </c>
      <c r="E2138" s="39" t="e">
        <v>#N/A</v>
      </c>
    </row>
    <row r="2139" spans="1:5">
      <c r="A2139" s="38">
        <v>1075</v>
      </c>
      <c r="B2139" s="39">
        <v>21.15</v>
      </c>
      <c r="C2139" s="39">
        <v>33.35</v>
      </c>
      <c r="D2139" s="39">
        <v>11.2</v>
      </c>
      <c r="E2139" s="39" t="e">
        <v>#N/A</v>
      </c>
    </row>
    <row r="2140" spans="1:5">
      <c r="A2140" s="38">
        <v>1078</v>
      </c>
      <c r="B2140" s="39">
        <v>21.15</v>
      </c>
      <c r="C2140" s="39">
        <v>18</v>
      </c>
      <c r="D2140" s="39">
        <v>11.2</v>
      </c>
      <c r="E2140" s="39" t="e">
        <v>#N/A</v>
      </c>
    </row>
    <row r="2141" spans="1:5">
      <c r="A2141" s="38">
        <v>1079</v>
      </c>
      <c r="B2141" s="39">
        <v>21.15</v>
      </c>
      <c r="C2141" s="39">
        <v>-1.7999999999999901</v>
      </c>
      <c r="D2141" s="39">
        <v>11.2</v>
      </c>
      <c r="E2141" s="39" t="e">
        <v>#N/A</v>
      </c>
    </row>
    <row r="2142" spans="1:5">
      <c r="A2142" s="38">
        <v>1081</v>
      </c>
      <c r="B2142" s="39">
        <v>29.65</v>
      </c>
      <c r="C2142" s="39">
        <v>52.2</v>
      </c>
      <c r="D2142" s="39">
        <v>11.2</v>
      </c>
      <c r="E2142" s="39" t="e">
        <v>#N/A</v>
      </c>
    </row>
    <row r="2143" spans="1:5">
      <c r="A2143" s="38">
        <v>1082</v>
      </c>
      <c r="B2143" s="39">
        <v>29.65</v>
      </c>
      <c r="C2143" s="39">
        <v>33.35</v>
      </c>
      <c r="D2143" s="39">
        <v>11.2</v>
      </c>
      <c r="E2143" s="39" t="e">
        <v>#N/A</v>
      </c>
    </row>
    <row r="2144" spans="1:5">
      <c r="A2144" s="38">
        <v>1083</v>
      </c>
      <c r="B2144" s="39">
        <v>29.65</v>
      </c>
      <c r="C2144" s="39">
        <v>18</v>
      </c>
      <c r="D2144" s="39">
        <v>11.2</v>
      </c>
      <c r="E2144" s="39" t="e">
        <v>#N/A</v>
      </c>
    </row>
    <row r="2145" spans="1:5">
      <c r="A2145" s="38">
        <v>1084</v>
      </c>
      <c r="B2145" s="39">
        <v>29.65</v>
      </c>
      <c r="C2145" s="39">
        <v>-1.7999999999999901</v>
      </c>
      <c r="D2145" s="39">
        <v>11.2</v>
      </c>
      <c r="E2145" s="39" t="e">
        <v>#N/A</v>
      </c>
    </row>
    <row r="2146" spans="1:5">
      <c r="A2146" s="38">
        <v>1087</v>
      </c>
      <c r="B2146" s="39">
        <v>38.450000000000003</v>
      </c>
      <c r="C2146" s="39">
        <v>52.2</v>
      </c>
      <c r="D2146" s="39">
        <v>11.2</v>
      </c>
      <c r="E2146" s="39" t="e">
        <v>#N/A</v>
      </c>
    </row>
    <row r="2147" spans="1:5">
      <c r="A2147" s="38">
        <v>1088</v>
      </c>
      <c r="B2147" s="39">
        <v>38.450000000000003</v>
      </c>
      <c r="C2147" s="39">
        <v>-1.7999999999999901</v>
      </c>
      <c r="D2147" s="39">
        <v>11.2</v>
      </c>
      <c r="E2147" s="39" t="e">
        <v>#N/A</v>
      </c>
    </row>
    <row r="2148" spans="1:5">
      <c r="A2148" s="38">
        <v>1090</v>
      </c>
      <c r="B2148" s="39">
        <v>-1.8</v>
      </c>
      <c r="C2148" s="39">
        <v>13</v>
      </c>
      <c r="D2148" s="39">
        <v>7.6</v>
      </c>
      <c r="E2148" s="39" t="e">
        <v>#N/A</v>
      </c>
    </row>
    <row r="2149" spans="1:5">
      <c r="A2149" s="38">
        <v>1091</v>
      </c>
      <c r="B2149" s="39">
        <v>52.6</v>
      </c>
      <c r="C2149" s="39">
        <v>13</v>
      </c>
      <c r="D2149" s="39">
        <v>7.6</v>
      </c>
      <c r="E2149" s="39" t="e">
        <v>#N/A</v>
      </c>
    </row>
    <row r="2150" spans="1:5">
      <c r="A2150" s="38">
        <v>1093</v>
      </c>
      <c r="B2150" s="39">
        <v>-1.7999999999999901</v>
      </c>
      <c r="C2150" s="39">
        <v>21.2</v>
      </c>
      <c r="D2150" s="39">
        <v>7.6</v>
      </c>
      <c r="E2150" s="39" t="e">
        <v>#N/A</v>
      </c>
    </row>
    <row r="2151" spans="1:5">
      <c r="A2151" s="38">
        <v>1097</v>
      </c>
      <c r="B2151" s="39">
        <v>7</v>
      </c>
      <c r="C2151" s="39">
        <v>21.2</v>
      </c>
      <c r="D2151" s="39">
        <v>7.6</v>
      </c>
      <c r="E2151" s="39" t="e">
        <v>#N/A</v>
      </c>
    </row>
    <row r="2152" spans="1:5">
      <c r="A2152" s="38">
        <v>1098</v>
      </c>
      <c r="B2152" s="39">
        <v>14.5</v>
      </c>
      <c r="C2152" s="39">
        <v>21.2</v>
      </c>
      <c r="D2152" s="39">
        <v>7.6</v>
      </c>
      <c r="E2152" s="39" t="e">
        <v>#N/A</v>
      </c>
    </row>
    <row r="2153" spans="1:5">
      <c r="A2153" s="38">
        <v>1107</v>
      </c>
      <c r="B2153" s="39">
        <v>-1.7999999999999901</v>
      </c>
      <c r="C2153" s="39">
        <v>29.2</v>
      </c>
      <c r="D2153" s="39">
        <v>7.6</v>
      </c>
      <c r="E2153" s="39" t="e">
        <v>#N/A</v>
      </c>
    </row>
    <row r="2154" spans="1:5">
      <c r="A2154" s="38">
        <v>1108</v>
      </c>
      <c r="B2154" s="39">
        <v>7</v>
      </c>
      <c r="C2154" s="39">
        <v>29.2</v>
      </c>
      <c r="D2154" s="39">
        <v>7.6</v>
      </c>
      <c r="E2154" s="39" t="e">
        <v>#N/A</v>
      </c>
    </row>
    <row r="2155" spans="1:5">
      <c r="A2155" s="38">
        <v>1117</v>
      </c>
      <c r="B2155" s="39">
        <v>13.9</v>
      </c>
      <c r="C2155" s="39">
        <v>29.2</v>
      </c>
      <c r="D2155" s="39">
        <v>7.6</v>
      </c>
      <c r="E2155" s="39" t="e">
        <v>#N/A</v>
      </c>
    </row>
    <row r="2156" spans="1:5">
      <c r="A2156" s="38">
        <v>1118</v>
      </c>
      <c r="B2156" s="39">
        <v>-1.8</v>
      </c>
      <c r="C2156" s="39">
        <v>37.4</v>
      </c>
      <c r="D2156" s="39">
        <v>7.6</v>
      </c>
      <c r="E2156" s="39" t="e">
        <v>#N/A</v>
      </c>
    </row>
    <row r="2157" spans="1:5">
      <c r="A2157" s="38">
        <v>1133</v>
      </c>
      <c r="B2157" s="39">
        <v>52.6</v>
      </c>
      <c r="C2157" s="39">
        <v>37.4</v>
      </c>
      <c r="D2157" s="39">
        <v>7.6</v>
      </c>
      <c r="E2157" s="39" t="e">
        <v>#N/A</v>
      </c>
    </row>
    <row r="2158" spans="1:5">
      <c r="A2158" s="38">
        <v>1134</v>
      </c>
      <c r="B2158" s="39">
        <v>36.5</v>
      </c>
      <c r="C2158" s="39">
        <v>29.2</v>
      </c>
      <c r="D2158" s="39">
        <v>7.6</v>
      </c>
      <c r="E2158" s="39" t="e">
        <v>#N/A</v>
      </c>
    </row>
    <row r="2159" spans="1:5">
      <c r="A2159" s="38">
        <v>1143</v>
      </c>
      <c r="B2159" s="39">
        <v>43.8</v>
      </c>
      <c r="C2159" s="39">
        <v>29.2</v>
      </c>
      <c r="D2159" s="39">
        <v>7.6</v>
      </c>
      <c r="E2159" s="39" t="e">
        <v>#N/A</v>
      </c>
    </row>
    <row r="2160" spans="1:5">
      <c r="A2160" s="38">
        <v>1144</v>
      </c>
      <c r="B2160" s="39">
        <v>52.6</v>
      </c>
      <c r="C2160" s="39">
        <v>29.2</v>
      </c>
      <c r="D2160" s="39">
        <v>7.6</v>
      </c>
      <c r="E2160" s="39" t="e">
        <v>#N/A</v>
      </c>
    </row>
    <row r="2161" spans="1:5">
      <c r="A2161" s="38">
        <v>1150</v>
      </c>
      <c r="B2161" s="39">
        <v>43.8</v>
      </c>
      <c r="C2161" s="39">
        <v>21.2</v>
      </c>
      <c r="D2161" s="39">
        <v>7.6</v>
      </c>
      <c r="E2161" s="39" t="e">
        <v>#N/A</v>
      </c>
    </row>
    <row r="2162" spans="1:5">
      <c r="A2162" s="38">
        <v>1154</v>
      </c>
      <c r="B2162" s="39">
        <v>52.6</v>
      </c>
      <c r="C2162" s="39">
        <v>21.2</v>
      </c>
      <c r="D2162" s="39">
        <v>7.6</v>
      </c>
      <c r="E2162" s="39" t="e">
        <v>#N/A</v>
      </c>
    </row>
    <row r="2163" spans="1:5">
      <c r="A2163" s="38">
        <v>1157</v>
      </c>
      <c r="B2163" s="39">
        <v>12.35</v>
      </c>
      <c r="C2163" s="39">
        <v>52.2</v>
      </c>
      <c r="D2163" s="39">
        <v>7.6</v>
      </c>
      <c r="E2163" s="39" t="e">
        <v>#N/A</v>
      </c>
    </row>
    <row r="2164" spans="1:5">
      <c r="A2164" s="38">
        <v>1164</v>
      </c>
      <c r="B2164" s="39">
        <v>12.3499999999996</v>
      </c>
      <c r="C2164" s="39">
        <v>-1.7999999999999901</v>
      </c>
      <c r="D2164" s="39">
        <v>7.6</v>
      </c>
      <c r="E2164" s="39" t="e">
        <v>#N/A</v>
      </c>
    </row>
    <row r="2165" spans="1:5">
      <c r="A2165" s="38">
        <v>1165</v>
      </c>
      <c r="B2165" s="39">
        <v>21.15</v>
      </c>
      <c r="C2165" s="39">
        <v>52.2</v>
      </c>
      <c r="D2165" s="39">
        <v>7.6</v>
      </c>
      <c r="E2165" s="39" t="e">
        <v>#N/A</v>
      </c>
    </row>
    <row r="2166" spans="1:5">
      <c r="A2166" s="38">
        <v>1166</v>
      </c>
      <c r="B2166" s="39">
        <v>21.15</v>
      </c>
      <c r="C2166" s="39">
        <v>33.35</v>
      </c>
      <c r="D2166" s="39">
        <v>7.6</v>
      </c>
      <c r="E2166" s="39" t="e">
        <v>#N/A</v>
      </c>
    </row>
    <row r="2167" spans="1:5">
      <c r="A2167" s="38">
        <v>1167</v>
      </c>
      <c r="B2167" s="39">
        <v>21.15</v>
      </c>
      <c r="C2167" s="39">
        <v>18</v>
      </c>
      <c r="D2167" s="39">
        <v>7.6</v>
      </c>
      <c r="E2167" s="39" t="e">
        <v>#N/A</v>
      </c>
    </row>
    <row r="2168" spans="1:5">
      <c r="A2168" s="38">
        <v>1168</v>
      </c>
      <c r="B2168" s="39">
        <v>21.15</v>
      </c>
      <c r="C2168" s="39">
        <v>-1.7999999999999901</v>
      </c>
      <c r="D2168" s="39">
        <v>7.6</v>
      </c>
      <c r="E2168" s="39" t="e">
        <v>#N/A</v>
      </c>
    </row>
    <row r="2169" spans="1:5">
      <c r="A2169" s="38">
        <v>1169</v>
      </c>
      <c r="B2169" s="39">
        <v>29.65</v>
      </c>
      <c r="C2169" s="39">
        <v>52.2</v>
      </c>
      <c r="D2169" s="39">
        <v>7.6</v>
      </c>
      <c r="E2169" s="39" t="e">
        <v>#N/A</v>
      </c>
    </row>
    <row r="2170" spans="1:5">
      <c r="A2170" s="38">
        <v>1170</v>
      </c>
      <c r="B2170" s="39">
        <v>29.65</v>
      </c>
      <c r="C2170" s="39">
        <v>33.35</v>
      </c>
      <c r="D2170" s="39">
        <v>7.6</v>
      </c>
      <c r="E2170" s="39" t="e">
        <v>#N/A</v>
      </c>
    </row>
    <row r="2171" spans="1:5">
      <c r="A2171" s="38">
        <v>1171</v>
      </c>
      <c r="B2171" s="39">
        <v>29.65</v>
      </c>
      <c r="C2171" s="39">
        <v>18</v>
      </c>
      <c r="D2171" s="39">
        <v>7.6</v>
      </c>
      <c r="E2171" s="39" t="e">
        <v>#N/A</v>
      </c>
    </row>
    <row r="2172" spans="1:5">
      <c r="A2172" s="38">
        <v>1172</v>
      </c>
      <c r="B2172" s="39">
        <v>29.65</v>
      </c>
      <c r="C2172" s="39">
        <v>-1.7999999999999901</v>
      </c>
      <c r="D2172" s="39">
        <v>7.6</v>
      </c>
      <c r="E2172" s="39" t="e">
        <v>#N/A</v>
      </c>
    </row>
    <row r="2173" spans="1:5">
      <c r="A2173" s="38">
        <v>1173</v>
      </c>
      <c r="B2173" s="39">
        <v>38.450000000000003</v>
      </c>
      <c r="C2173" s="39">
        <v>52.2</v>
      </c>
      <c r="D2173" s="39">
        <v>7.6</v>
      </c>
      <c r="E2173" s="39" t="e">
        <v>#N/A</v>
      </c>
    </row>
    <row r="2174" spans="1:5">
      <c r="A2174" s="38">
        <v>1174</v>
      </c>
      <c r="B2174" s="39">
        <v>38.450000000000003</v>
      </c>
      <c r="C2174" s="39">
        <v>-1.7999999999999901</v>
      </c>
      <c r="D2174" s="39">
        <v>7.6</v>
      </c>
      <c r="E2174" s="39" t="e">
        <v>#N/A</v>
      </c>
    </row>
    <row r="2175" spans="1:5">
      <c r="A2175" s="38">
        <v>18</v>
      </c>
      <c r="B2175" s="39">
        <v>25.0678252384972</v>
      </c>
      <c r="C2175" s="39">
        <v>24.4380077890611</v>
      </c>
      <c r="D2175" s="39">
        <v>20</v>
      </c>
      <c r="E2175" s="39" t="e">
        <v>#N/A</v>
      </c>
    </row>
    <row r="2176" spans="1:5">
      <c r="A2176" s="38">
        <v>27</v>
      </c>
      <c r="B2176" s="39">
        <v>24.484145284049202</v>
      </c>
      <c r="C2176" s="39">
        <v>24.145952821909699</v>
      </c>
      <c r="D2176" s="39">
        <v>15</v>
      </c>
      <c r="E2176" s="39" t="e">
        <v>#N/A</v>
      </c>
    </row>
    <row r="2177" spans="1:5">
      <c r="A2177" s="38">
        <v>33</v>
      </c>
      <c r="B2177" s="39">
        <v>26.069541005765402</v>
      </c>
      <c r="C2177" s="39">
        <v>25.1378642881517</v>
      </c>
      <c r="D2177" s="39">
        <v>11.2</v>
      </c>
      <c r="E2177" s="39" t="e">
        <v>#N/A</v>
      </c>
    </row>
    <row r="2178" spans="1:5">
      <c r="A2178" s="38">
        <v>42</v>
      </c>
      <c r="B2178" s="39">
        <v>26.137054480884601</v>
      </c>
      <c r="C2178" s="39">
        <v>25.130484931897499</v>
      </c>
      <c r="D2178" s="39">
        <v>7.6</v>
      </c>
      <c r="E2178" s="39" t="e">
        <v>#N/A</v>
      </c>
    </row>
    <row r="2179" spans="1:5">
      <c r="A2179" s="38">
        <v>328</v>
      </c>
      <c r="B2179" s="39">
        <v>25.262974703516701</v>
      </c>
      <c r="C2179" s="39">
        <v>25.2200604736536</v>
      </c>
      <c r="D2179" s="39">
        <v>4</v>
      </c>
      <c r="E2179" s="39" t="e">
        <v>#N/A</v>
      </c>
    </row>
    <row r="2180" spans="1:5">
      <c r="A2180" s="38">
        <v>660</v>
      </c>
      <c r="B2180" s="39">
        <v>25.432436383285001</v>
      </c>
      <c r="C2180" s="39">
        <v>25.445479898119601</v>
      </c>
      <c r="D2180" s="39">
        <v>0</v>
      </c>
      <c r="E2180" s="39" t="e">
        <v>#N/A</v>
      </c>
    </row>
    <row r="2181" spans="1:5">
      <c r="A2181" s="38">
        <v>1</v>
      </c>
      <c r="B2181" s="39">
        <v>25.4</v>
      </c>
      <c r="C2181" s="39">
        <v>25.2</v>
      </c>
      <c r="D2181" s="39">
        <v>20</v>
      </c>
      <c r="E2181" s="39" t="e">
        <v>#N/A</v>
      </c>
    </row>
    <row r="2182" spans="1:5">
      <c r="A2182" s="38">
        <v>2</v>
      </c>
      <c r="B2182" s="39">
        <v>25.4</v>
      </c>
      <c r="C2182" s="39">
        <v>25.2</v>
      </c>
      <c r="D2182" s="39">
        <v>15</v>
      </c>
      <c r="E2182" s="39" t="e">
        <v>#N/A</v>
      </c>
    </row>
    <row r="2183" spans="1:5">
      <c r="A2183" s="38">
        <v>3</v>
      </c>
      <c r="B2183" s="39">
        <v>25.4</v>
      </c>
      <c r="C2183" s="39">
        <v>25.2</v>
      </c>
      <c r="D2183" s="39">
        <v>11.2</v>
      </c>
      <c r="E2183" s="39" t="e">
        <v>#N/A</v>
      </c>
    </row>
    <row r="2184" spans="1:5">
      <c r="A2184" s="38">
        <v>4</v>
      </c>
      <c r="B2184" s="39">
        <v>25.4</v>
      </c>
      <c r="C2184" s="39">
        <v>25.2</v>
      </c>
      <c r="D2184" s="39">
        <v>7.6</v>
      </c>
      <c r="E2184" s="39" t="e">
        <v>#N/A</v>
      </c>
    </row>
    <row r="2185" spans="1:5">
      <c r="A2185" s="38">
        <v>5</v>
      </c>
      <c r="B2185" s="39">
        <v>25.4</v>
      </c>
      <c r="C2185" s="39">
        <v>25.2</v>
      </c>
      <c r="D2185" s="39">
        <v>4</v>
      </c>
      <c r="E2185" s="39" t="e">
        <v>#N/A</v>
      </c>
    </row>
    <row r="2186" spans="1:5">
      <c r="A2186" s="38">
        <v>6</v>
      </c>
      <c r="B2186" s="39">
        <v>25.4</v>
      </c>
      <c r="C2186" s="39">
        <v>26.4</v>
      </c>
      <c r="D2186" s="39">
        <v>0</v>
      </c>
      <c r="E2186" s="39" t="e">
        <v>#N/A</v>
      </c>
    </row>
    <row r="2187" spans="1:5">
      <c r="A2187" s="38">
        <v>7</v>
      </c>
      <c r="B2187" s="39">
        <v>25.4</v>
      </c>
      <c r="C2187" s="39">
        <v>25.2</v>
      </c>
      <c r="D2187" s="39">
        <v>20</v>
      </c>
      <c r="E2187" s="39" t="e">
        <v>#N/A</v>
      </c>
    </row>
    <row r="2188" spans="1:5">
      <c r="A2188" s="38">
        <v>8</v>
      </c>
      <c r="B2188" s="39">
        <v>25.4</v>
      </c>
      <c r="C2188" s="39">
        <v>25.2</v>
      </c>
      <c r="D2188" s="39">
        <v>15</v>
      </c>
      <c r="E2188" s="39" t="e">
        <v>#N/A</v>
      </c>
    </row>
    <row r="2189" spans="1:5">
      <c r="A2189" s="38">
        <v>9</v>
      </c>
      <c r="B2189" s="39">
        <v>25.4</v>
      </c>
      <c r="C2189" s="39">
        <v>25.2</v>
      </c>
      <c r="D2189" s="39">
        <v>11.2</v>
      </c>
      <c r="E2189" s="39" t="e">
        <v>#N/A</v>
      </c>
    </row>
    <row r="2190" spans="1:5">
      <c r="A2190" s="38">
        <v>10</v>
      </c>
      <c r="B2190" s="39">
        <v>25.4</v>
      </c>
      <c r="C2190" s="39">
        <v>25.2</v>
      </c>
      <c r="D2190" s="39">
        <v>7.6</v>
      </c>
      <c r="E2190" s="39" t="e">
        <v>#N/A</v>
      </c>
    </row>
    <row r="2191" spans="1:5">
      <c r="A2191" s="38">
        <v>12</v>
      </c>
      <c r="B2191" s="39">
        <v>25.4</v>
      </c>
      <c r="C2191" s="39">
        <v>25.2</v>
      </c>
      <c r="D2191" s="39">
        <v>4</v>
      </c>
      <c r="E2191" s="39" t="e">
        <v>#N/A</v>
      </c>
    </row>
    <row r="2192" spans="1:5">
      <c r="A2192" s="38">
        <v>13</v>
      </c>
      <c r="B2192" s="39">
        <v>25.4</v>
      </c>
      <c r="C2192" s="39">
        <v>26.4</v>
      </c>
      <c r="D2192" s="39">
        <v>0</v>
      </c>
      <c r="E2192" s="39" t="e">
        <v>#N/A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rgb="FF0000FF"/>
  </sheetPr>
  <dimension ref="A1:J441"/>
  <sheetViews>
    <sheetView workbookViewId="0">
      <selection activeCell="H19" sqref="H19"/>
    </sheetView>
  </sheetViews>
  <sheetFormatPr defaultColWidth="9.140625" defaultRowHeight="12.75"/>
  <cols>
    <col min="1" max="2" width="8.5703125" style="31" customWidth="1"/>
    <col min="3" max="3" width="10.85546875" style="32" customWidth="1"/>
    <col min="4" max="4" width="11.28515625" style="32" customWidth="1"/>
    <col min="5" max="10" width="12.5703125" style="32" customWidth="1"/>
    <col min="11" max="16384" width="9.140625" style="33"/>
  </cols>
  <sheetData>
    <row r="1" spans="1:10">
      <c r="A1" s="34" t="s">
        <v>427</v>
      </c>
      <c r="B1" s="34" t="s">
        <v>422</v>
      </c>
      <c r="C1" s="35" t="s">
        <v>428</v>
      </c>
      <c r="D1" s="35" t="s">
        <v>429</v>
      </c>
      <c r="E1" s="35" t="s">
        <v>430</v>
      </c>
      <c r="F1" s="35" t="s">
        <v>431</v>
      </c>
      <c r="G1" s="35" t="s">
        <v>432</v>
      </c>
      <c r="H1" s="35" t="s">
        <v>433</v>
      </c>
      <c r="I1" s="35" t="s">
        <v>434</v>
      </c>
      <c r="J1" s="36" t="s">
        <v>435</v>
      </c>
    </row>
    <row r="2" spans="1:10">
      <c r="A2" s="31">
        <v>59</v>
      </c>
      <c r="B2" s="31">
        <v>59</v>
      </c>
      <c r="C2" s="32" t="s">
        <v>436</v>
      </c>
      <c r="D2" s="32" t="s">
        <v>436</v>
      </c>
      <c r="E2" s="32">
        <v>8.7246847472044605E-5</v>
      </c>
      <c r="F2" s="32">
        <v>3.4810720103667898E-5</v>
      </c>
      <c r="G2" s="32">
        <v>10.116689449151201</v>
      </c>
      <c r="H2" s="32">
        <v>0</v>
      </c>
      <c r="I2" s="32">
        <v>0</v>
      </c>
      <c r="J2" s="37">
        <v>0</v>
      </c>
    </row>
    <row r="3" spans="1:10">
      <c r="A3" s="31">
        <v>59</v>
      </c>
      <c r="B3" s="31">
        <v>59</v>
      </c>
      <c r="C3" s="32" t="s">
        <v>436</v>
      </c>
      <c r="D3" s="32" t="s">
        <v>436</v>
      </c>
      <c r="E3" s="32">
        <v>-8.7246847472044605E-5</v>
      </c>
      <c r="F3" s="32">
        <v>-3.4810720103667898E-5</v>
      </c>
      <c r="G3" s="32">
        <v>9.1969904083192304</v>
      </c>
      <c r="H3" s="32">
        <v>0</v>
      </c>
      <c r="I3" s="32">
        <v>0</v>
      </c>
      <c r="J3" s="32">
        <v>0</v>
      </c>
    </row>
    <row r="4" spans="1:10">
      <c r="A4" s="31">
        <v>61</v>
      </c>
      <c r="B4" s="31">
        <v>61</v>
      </c>
      <c r="C4" s="32" t="s">
        <v>436</v>
      </c>
      <c r="D4" s="32" t="s">
        <v>436</v>
      </c>
      <c r="E4" s="32">
        <v>8.7184593295392806E-5</v>
      </c>
      <c r="F4" s="32">
        <v>3.4807621361465997E-5</v>
      </c>
      <c r="G4" s="32">
        <v>10.116689449151901</v>
      </c>
      <c r="H4" s="32">
        <v>0</v>
      </c>
      <c r="I4" s="32">
        <v>0</v>
      </c>
      <c r="J4" s="32">
        <v>0</v>
      </c>
    </row>
    <row r="5" spans="1:10">
      <c r="A5" s="31">
        <v>61</v>
      </c>
      <c r="B5" s="31">
        <v>61</v>
      </c>
      <c r="C5" s="32" t="s">
        <v>436</v>
      </c>
      <c r="D5" s="32" t="s">
        <v>436</v>
      </c>
      <c r="E5" s="32">
        <v>-8.7184593295392806E-5</v>
      </c>
      <c r="F5" s="32">
        <v>-3.4807621361465997E-5</v>
      </c>
      <c r="G5" s="32">
        <v>9.1969904083199499</v>
      </c>
      <c r="H5" s="32">
        <v>0</v>
      </c>
      <c r="I5" s="32">
        <v>0</v>
      </c>
      <c r="J5" s="32">
        <v>0</v>
      </c>
    </row>
    <row r="6" spans="1:10">
      <c r="A6" s="31">
        <v>81</v>
      </c>
      <c r="B6" s="31">
        <v>81</v>
      </c>
      <c r="C6" s="32" t="s">
        <v>436</v>
      </c>
      <c r="D6" s="32" t="s">
        <v>436</v>
      </c>
      <c r="E6" s="32">
        <v>8.7248070995764594E-5</v>
      </c>
      <c r="F6" s="32">
        <v>3.4829718752629898E-5</v>
      </c>
      <c r="G6" s="32">
        <v>10.1166894491503</v>
      </c>
      <c r="H6" s="32">
        <v>0</v>
      </c>
      <c r="I6" s="32">
        <v>0</v>
      </c>
      <c r="J6" s="32">
        <v>0</v>
      </c>
    </row>
    <row r="7" spans="1:10">
      <c r="A7" s="31">
        <v>81</v>
      </c>
      <c r="B7" s="31">
        <v>81</v>
      </c>
      <c r="C7" s="32" t="s">
        <v>436</v>
      </c>
      <c r="D7" s="32" t="s">
        <v>436</v>
      </c>
      <c r="E7" s="32">
        <v>-8.7248070995764594E-5</v>
      </c>
      <c r="F7" s="32">
        <v>-3.4829718752629898E-5</v>
      </c>
      <c r="G7" s="32">
        <v>9.1969904083184506</v>
      </c>
      <c r="H7" s="32">
        <v>0</v>
      </c>
      <c r="I7" s="32">
        <v>0</v>
      </c>
      <c r="J7" s="32">
        <v>0</v>
      </c>
    </row>
    <row r="8" spans="1:10">
      <c r="A8" s="31">
        <v>89</v>
      </c>
      <c r="B8" s="31">
        <v>89</v>
      </c>
      <c r="C8" s="32" t="s">
        <v>436</v>
      </c>
      <c r="D8" s="32" t="s">
        <v>436</v>
      </c>
      <c r="E8" s="32">
        <v>8.71844973283771E-5</v>
      </c>
      <c r="F8" s="32">
        <v>3.4789930756389999E-5</v>
      </c>
      <c r="G8" s="32">
        <v>10.116689449153</v>
      </c>
      <c r="H8" s="32">
        <v>0</v>
      </c>
      <c r="I8" s="32">
        <v>0</v>
      </c>
      <c r="J8" s="32">
        <v>0</v>
      </c>
    </row>
    <row r="9" spans="1:10">
      <c r="A9" s="31">
        <v>89</v>
      </c>
      <c r="B9" s="31">
        <v>89</v>
      </c>
      <c r="C9" s="32" t="s">
        <v>436</v>
      </c>
      <c r="D9" s="32" t="s">
        <v>436</v>
      </c>
      <c r="E9" s="32">
        <v>-8.71844973283771E-5</v>
      </c>
      <c r="F9" s="32">
        <v>-3.4789930756389999E-5</v>
      </c>
      <c r="G9" s="32">
        <v>9.1969904083208807</v>
      </c>
      <c r="H9" s="32">
        <v>0</v>
      </c>
      <c r="I9" s="32">
        <v>0</v>
      </c>
      <c r="J9" s="32">
        <v>0</v>
      </c>
    </row>
    <row r="10" spans="1:10">
      <c r="A10" s="31">
        <v>90</v>
      </c>
      <c r="B10" s="31">
        <v>90</v>
      </c>
      <c r="C10" s="32" t="s">
        <v>436</v>
      </c>
      <c r="D10" s="32" t="s">
        <v>436</v>
      </c>
      <c r="E10" s="32">
        <v>1.9094036254987799E-4</v>
      </c>
      <c r="F10" s="32">
        <v>7.6210477762665506E-5</v>
      </c>
      <c r="G10" s="32">
        <v>10.116689449150099</v>
      </c>
      <c r="H10" s="32">
        <v>0</v>
      </c>
      <c r="I10" s="32">
        <v>0</v>
      </c>
      <c r="J10" s="32">
        <v>0</v>
      </c>
    </row>
    <row r="11" spans="1:10">
      <c r="A11" s="31">
        <v>90</v>
      </c>
      <c r="B11" s="31">
        <v>90</v>
      </c>
      <c r="C11" s="32" t="s">
        <v>436</v>
      </c>
      <c r="D11" s="32" t="s">
        <v>436</v>
      </c>
      <c r="E11" s="32">
        <v>-1.9094036254987799E-4</v>
      </c>
      <c r="F11" s="32">
        <v>-7.6210477762665506E-5</v>
      </c>
      <c r="G11" s="32">
        <v>9.1969904083182907</v>
      </c>
      <c r="H11" s="32">
        <v>0</v>
      </c>
      <c r="I11" s="32">
        <v>0</v>
      </c>
      <c r="J11" s="32">
        <v>0</v>
      </c>
    </row>
    <row r="12" spans="1:10">
      <c r="A12" s="31">
        <v>100</v>
      </c>
      <c r="B12" s="31">
        <v>100</v>
      </c>
      <c r="C12" s="32" t="s">
        <v>436</v>
      </c>
      <c r="D12" s="32" t="s">
        <v>436</v>
      </c>
      <c r="E12" s="32">
        <v>1.90978621675579E-4</v>
      </c>
      <c r="F12" s="32">
        <v>7.6217229740554603E-5</v>
      </c>
      <c r="G12" s="32">
        <v>10.1166894491531</v>
      </c>
      <c r="H12" s="32">
        <v>0</v>
      </c>
      <c r="I12" s="32">
        <v>0</v>
      </c>
      <c r="J12" s="32">
        <v>0</v>
      </c>
    </row>
    <row r="13" spans="1:10">
      <c r="A13" s="31">
        <v>100</v>
      </c>
      <c r="B13" s="31">
        <v>100</v>
      </c>
      <c r="C13" s="32" t="s">
        <v>436</v>
      </c>
      <c r="D13" s="32" t="s">
        <v>436</v>
      </c>
      <c r="E13" s="32">
        <v>-1.90978621675579E-4</v>
      </c>
      <c r="F13" s="32">
        <v>-7.6217229740554603E-5</v>
      </c>
      <c r="G13" s="32">
        <v>9.1969904083209908</v>
      </c>
      <c r="H13" s="32">
        <v>0</v>
      </c>
      <c r="I13" s="32">
        <v>0</v>
      </c>
      <c r="J13" s="32">
        <v>0</v>
      </c>
    </row>
    <row r="14" spans="1:10">
      <c r="A14" s="31">
        <v>101</v>
      </c>
      <c r="B14" s="31">
        <v>101</v>
      </c>
      <c r="C14" s="32" t="s">
        <v>436</v>
      </c>
      <c r="D14" s="32" t="s">
        <v>436</v>
      </c>
      <c r="E14" s="32">
        <v>1.9094316738421199E-4</v>
      </c>
      <c r="F14" s="32">
        <v>7.6204768743508294E-5</v>
      </c>
      <c r="G14" s="32">
        <v>10.1166894491504</v>
      </c>
      <c r="H14" s="32">
        <v>0</v>
      </c>
      <c r="I14" s="32">
        <v>0</v>
      </c>
      <c r="J14" s="32">
        <v>0</v>
      </c>
    </row>
    <row r="15" spans="1:10">
      <c r="A15" s="31">
        <v>101</v>
      </c>
      <c r="B15" s="31">
        <v>101</v>
      </c>
      <c r="C15" s="32" t="s">
        <v>436</v>
      </c>
      <c r="D15" s="32" t="s">
        <v>436</v>
      </c>
      <c r="E15" s="32">
        <v>-1.9094316738421199E-4</v>
      </c>
      <c r="F15" s="32">
        <v>-7.6204768743508294E-5</v>
      </c>
      <c r="G15" s="32">
        <v>9.1969904083185092</v>
      </c>
      <c r="H15" s="32">
        <v>0</v>
      </c>
      <c r="I15" s="32">
        <v>0</v>
      </c>
      <c r="J15" s="32">
        <v>0</v>
      </c>
    </row>
    <row r="16" spans="1:10">
      <c r="A16" s="31">
        <v>105</v>
      </c>
      <c r="B16" s="31">
        <v>105</v>
      </c>
      <c r="C16" s="32" t="s">
        <v>436</v>
      </c>
      <c r="D16" s="32" t="s">
        <v>436</v>
      </c>
      <c r="E16" s="32">
        <v>1.9097634848822001E-4</v>
      </c>
      <c r="F16" s="32">
        <v>7.6225701058273306E-5</v>
      </c>
      <c r="G16" s="32">
        <v>10.116689449155601</v>
      </c>
      <c r="H16" s="32">
        <v>0</v>
      </c>
      <c r="I16" s="32">
        <v>0</v>
      </c>
      <c r="J16" s="32">
        <v>0</v>
      </c>
    </row>
    <row r="17" spans="1:10">
      <c r="A17" s="31">
        <v>105</v>
      </c>
      <c r="B17" s="31">
        <v>105</v>
      </c>
      <c r="C17" s="32" t="s">
        <v>436</v>
      </c>
      <c r="D17" s="32" t="s">
        <v>436</v>
      </c>
      <c r="E17" s="32">
        <v>-1.9097634848822001E-4</v>
      </c>
      <c r="F17" s="32">
        <v>-7.6225701058273306E-5</v>
      </c>
      <c r="G17" s="32">
        <v>9.1969904083232308</v>
      </c>
      <c r="H17" s="32">
        <v>0</v>
      </c>
      <c r="I17" s="32">
        <v>0</v>
      </c>
      <c r="J17" s="32">
        <v>0</v>
      </c>
    </row>
    <row r="18" spans="1:10">
      <c r="A18" s="31">
        <v>107</v>
      </c>
      <c r="B18" s="31">
        <v>107</v>
      </c>
      <c r="C18" s="32" t="s">
        <v>436</v>
      </c>
      <c r="D18" s="32" t="s">
        <v>436</v>
      </c>
      <c r="E18" s="32">
        <v>3.7254472796754301E-4</v>
      </c>
      <c r="F18" s="32">
        <v>1.48668665047207E-4</v>
      </c>
      <c r="G18" s="32">
        <v>10.1166894491517</v>
      </c>
      <c r="H18" s="32">
        <v>0</v>
      </c>
      <c r="I18" s="32">
        <v>0</v>
      </c>
      <c r="J18" s="32">
        <v>0</v>
      </c>
    </row>
    <row r="19" spans="1:10">
      <c r="A19" s="31">
        <v>107</v>
      </c>
      <c r="B19" s="31">
        <v>107</v>
      </c>
      <c r="C19" s="32" t="s">
        <v>436</v>
      </c>
      <c r="D19" s="32" t="s">
        <v>436</v>
      </c>
      <c r="E19" s="32">
        <v>-3.7254472796754301E-4</v>
      </c>
      <c r="F19" s="32">
        <v>-1.48668665047207E-4</v>
      </c>
      <c r="G19" s="32">
        <v>9.1969904083197491</v>
      </c>
      <c r="H19" s="32">
        <v>0</v>
      </c>
      <c r="I19" s="32">
        <v>0</v>
      </c>
      <c r="J19" s="32">
        <v>0</v>
      </c>
    </row>
    <row r="20" spans="1:10">
      <c r="A20" s="31">
        <v>108</v>
      </c>
      <c r="B20" s="31">
        <v>108</v>
      </c>
      <c r="C20" s="32" t="s">
        <v>436</v>
      </c>
      <c r="D20" s="32" t="s">
        <v>436</v>
      </c>
      <c r="E20" s="32">
        <v>3.7242298901434098E-4</v>
      </c>
      <c r="F20" s="32">
        <v>1.4865590526460699E-4</v>
      </c>
      <c r="G20" s="32">
        <v>10.116689449151799</v>
      </c>
      <c r="H20" s="32">
        <v>0</v>
      </c>
      <c r="I20" s="32">
        <v>0</v>
      </c>
      <c r="J20" s="32">
        <v>0</v>
      </c>
    </row>
    <row r="21" spans="1:10">
      <c r="A21" s="31">
        <v>108</v>
      </c>
      <c r="B21" s="31">
        <v>108</v>
      </c>
      <c r="C21" s="32" t="s">
        <v>436</v>
      </c>
      <c r="D21" s="32" t="s">
        <v>436</v>
      </c>
      <c r="E21" s="32">
        <v>-3.7242298901434098E-4</v>
      </c>
      <c r="F21" s="32">
        <v>-1.4865590526460699E-4</v>
      </c>
      <c r="G21" s="32">
        <v>9.1969904083198202</v>
      </c>
      <c r="H21" s="32">
        <v>0</v>
      </c>
      <c r="I21" s="32">
        <v>0</v>
      </c>
      <c r="J21" s="32">
        <v>0</v>
      </c>
    </row>
    <row r="22" spans="1:10">
      <c r="A22" s="31">
        <v>109</v>
      </c>
      <c r="B22" s="31">
        <v>109</v>
      </c>
      <c r="C22" s="32" t="s">
        <v>436</v>
      </c>
      <c r="D22" s="32" t="s">
        <v>436</v>
      </c>
      <c r="E22" s="32">
        <v>3.7254173999691899E-4</v>
      </c>
      <c r="F22" s="32">
        <v>1.48695036575305E-4</v>
      </c>
      <c r="G22" s="32">
        <v>10.1166894491517</v>
      </c>
      <c r="H22" s="32">
        <v>0</v>
      </c>
      <c r="I22" s="32">
        <v>0</v>
      </c>
      <c r="J22" s="32">
        <v>0</v>
      </c>
    </row>
    <row r="23" spans="1:10">
      <c r="A23" s="31">
        <v>109</v>
      </c>
      <c r="B23" s="31">
        <v>109</v>
      </c>
      <c r="C23" s="32" t="s">
        <v>436</v>
      </c>
      <c r="D23" s="32" t="s">
        <v>436</v>
      </c>
      <c r="E23" s="32">
        <v>-3.7254173999691899E-4</v>
      </c>
      <c r="F23" s="32">
        <v>-1.48695036575305E-4</v>
      </c>
      <c r="G23" s="32">
        <v>9.1969904083197402</v>
      </c>
      <c r="H23" s="32">
        <v>0</v>
      </c>
      <c r="I23" s="32">
        <v>0</v>
      </c>
      <c r="J23" s="32">
        <v>0</v>
      </c>
    </row>
    <row r="24" spans="1:10">
      <c r="A24" s="31">
        <v>110</v>
      </c>
      <c r="B24" s="31">
        <v>110</v>
      </c>
      <c r="C24" s="32" t="s">
        <v>436</v>
      </c>
      <c r="D24" s="32" t="s">
        <v>436</v>
      </c>
      <c r="E24" s="32">
        <v>3.7242427506434299E-4</v>
      </c>
      <c r="F24" s="32">
        <v>1.4863110559808901E-4</v>
      </c>
      <c r="G24" s="32">
        <v>10.1166894491521</v>
      </c>
      <c r="H24" s="32">
        <v>0</v>
      </c>
      <c r="I24" s="32">
        <v>0</v>
      </c>
      <c r="J24" s="32">
        <v>0</v>
      </c>
    </row>
    <row r="25" spans="1:10">
      <c r="A25" s="31">
        <v>110</v>
      </c>
      <c r="B25" s="31">
        <v>110</v>
      </c>
      <c r="C25" s="32" t="s">
        <v>436</v>
      </c>
      <c r="D25" s="32" t="s">
        <v>436</v>
      </c>
      <c r="E25" s="32">
        <v>-3.7242427506434299E-4</v>
      </c>
      <c r="F25" s="32">
        <v>-1.4863110559808901E-4</v>
      </c>
      <c r="G25" s="32">
        <v>9.1969904083201204</v>
      </c>
      <c r="H25" s="32">
        <v>0</v>
      </c>
      <c r="I25" s="32">
        <v>0</v>
      </c>
      <c r="J25" s="32">
        <v>0</v>
      </c>
    </row>
    <row r="26" spans="1:10">
      <c r="A26" s="31">
        <v>111</v>
      </c>
      <c r="B26" s="31">
        <v>111</v>
      </c>
      <c r="C26" s="32" t="s">
        <v>436</v>
      </c>
      <c r="D26" s="32" t="s">
        <v>436</v>
      </c>
      <c r="E26" s="32">
        <v>2.9890592669576502E-4</v>
      </c>
      <c r="F26" s="32">
        <v>1.1929322384978999E-4</v>
      </c>
      <c r="G26" s="32">
        <v>10.116689449152901</v>
      </c>
      <c r="H26" s="32">
        <v>0</v>
      </c>
      <c r="I26" s="32">
        <v>0</v>
      </c>
      <c r="J26" s="32">
        <v>0</v>
      </c>
    </row>
    <row r="27" spans="1:10">
      <c r="A27" s="31">
        <v>111</v>
      </c>
      <c r="B27" s="31">
        <v>111</v>
      </c>
      <c r="C27" s="32" t="s">
        <v>436</v>
      </c>
      <c r="D27" s="32" t="s">
        <v>436</v>
      </c>
      <c r="E27" s="32">
        <v>-2.9890592669576502E-4</v>
      </c>
      <c r="F27" s="32">
        <v>-1.1929322384978999E-4</v>
      </c>
      <c r="G27" s="32">
        <v>9.1969904083208505</v>
      </c>
      <c r="H27" s="32">
        <v>0</v>
      </c>
      <c r="I27" s="32">
        <v>0</v>
      </c>
      <c r="J27" s="32">
        <v>0</v>
      </c>
    </row>
    <row r="28" spans="1:10">
      <c r="A28" s="31">
        <v>112</v>
      </c>
      <c r="B28" s="31">
        <v>112</v>
      </c>
      <c r="C28" s="32" t="s">
        <v>436</v>
      </c>
      <c r="D28" s="32" t="s">
        <v>436</v>
      </c>
      <c r="E28" s="32">
        <v>2.9887569988049599E-4</v>
      </c>
      <c r="F28" s="32">
        <v>1.1928602852547699E-4</v>
      </c>
      <c r="G28" s="32">
        <v>10.116689449155</v>
      </c>
      <c r="H28" s="32">
        <v>0</v>
      </c>
      <c r="I28" s="32">
        <v>0</v>
      </c>
      <c r="J28" s="32">
        <v>0</v>
      </c>
    </row>
    <row r="29" spans="1:10">
      <c r="A29" s="31">
        <v>112</v>
      </c>
      <c r="B29" s="31">
        <v>112</v>
      </c>
      <c r="C29" s="32" t="s">
        <v>436</v>
      </c>
      <c r="D29" s="32" t="s">
        <v>436</v>
      </c>
      <c r="E29" s="32">
        <v>-2.9887569988049599E-4</v>
      </c>
      <c r="F29" s="32">
        <v>-1.1928602852547699E-4</v>
      </c>
      <c r="G29" s="32">
        <v>9.1969904083227707</v>
      </c>
      <c r="H29" s="32">
        <v>0</v>
      </c>
      <c r="I29" s="32">
        <v>0</v>
      </c>
      <c r="J29" s="32">
        <v>0</v>
      </c>
    </row>
    <row r="30" spans="1:10">
      <c r="A30" s="31">
        <v>113</v>
      </c>
      <c r="B30" s="31">
        <v>113</v>
      </c>
      <c r="C30" s="32" t="s">
        <v>436</v>
      </c>
      <c r="D30" s="32" t="s">
        <v>436</v>
      </c>
      <c r="E30" s="32">
        <v>2.9890798313771599E-4</v>
      </c>
      <c r="F30" s="32">
        <v>1.19296449650688E-4</v>
      </c>
      <c r="G30" s="32">
        <v>10.1166894491538</v>
      </c>
      <c r="H30" s="32">
        <v>0</v>
      </c>
      <c r="I30" s="32">
        <v>0</v>
      </c>
      <c r="J30" s="32">
        <v>0</v>
      </c>
    </row>
    <row r="31" spans="1:10">
      <c r="A31" s="31">
        <v>113</v>
      </c>
      <c r="B31" s="31">
        <v>113</v>
      </c>
      <c r="C31" s="32" t="s">
        <v>436</v>
      </c>
      <c r="D31" s="32" t="s">
        <v>436</v>
      </c>
      <c r="E31" s="32">
        <v>-2.9890798313771599E-4</v>
      </c>
      <c r="F31" s="32">
        <v>-1.19296449650688E-4</v>
      </c>
      <c r="G31" s="32">
        <v>9.1969904083216392</v>
      </c>
      <c r="H31" s="32">
        <v>0</v>
      </c>
      <c r="I31" s="32">
        <v>0</v>
      </c>
      <c r="J31" s="32">
        <v>0</v>
      </c>
    </row>
    <row r="32" spans="1:10">
      <c r="A32" s="31">
        <v>114</v>
      </c>
      <c r="B32" s="31">
        <v>114</v>
      </c>
      <c r="C32" s="32" t="s">
        <v>436</v>
      </c>
      <c r="D32" s="32" t="s">
        <v>436</v>
      </c>
      <c r="E32" s="32">
        <v>2.9887736739190002E-4</v>
      </c>
      <c r="F32" s="32">
        <v>1.19288230485554E-4</v>
      </c>
      <c r="G32" s="32">
        <v>10.116689449156</v>
      </c>
      <c r="H32" s="32">
        <v>0</v>
      </c>
      <c r="I32" s="32">
        <v>0</v>
      </c>
      <c r="J32" s="32">
        <v>0</v>
      </c>
    </row>
    <row r="33" spans="1:10">
      <c r="A33" s="31">
        <v>114</v>
      </c>
      <c r="B33" s="31">
        <v>114</v>
      </c>
      <c r="C33" s="32" t="s">
        <v>436</v>
      </c>
      <c r="D33" s="32" t="s">
        <v>436</v>
      </c>
      <c r="E33" s="32">
        <v>-2.9887736739190002E-4</v>
      </c>
      <c r="F33" s="32">
        <v>-1.19288230485554E-4</v>
      </c>
      <c r="G33" s="32">
        <v>9.1969904083236003</v>
      </c>
      <c r="H33" s="32">
        <v>0</v>
      </c>
      <c r="I33" s="32">
        <v>0</v>
      </c>
      <c r="J33" s="32">
        <v>0</v>
      </c>
    </row>
    <row r="34" spans="1:10">
      <c r="A34" s="31">
        <v>115</v>
      </c>
      <c r="B34" s="31">
        <v>115</v>
      </c>
      <c r="C34" s="32" t="s">
        <v>436</v>
      </c>
      <c r="D34" s="32" t="s">
        <v>436</v>
      </c>
      <c r="E34" s="32">
        <v>2.7515921522796498E-4</v>
      </c>
      <c r="F34" s="32">
        <v>1.09820745240313E-4</v>
      </c>
      <c r="G34" s="32">
        <v>10.1166894491514</v>
      </c>
      <c r="H34" s="32">
        <v>0</v>
      </c>
      <c r="I34" s="32">
        <v>0</v>
      </c>
      <c r="J34" s="32">
        <v>0</v>
      </c>
    </row>
    <row r="35" spans="1:10">
      <c r="A35" s="31">
        <v>115</v>
      </c>
      <c r="B35" s="31">
        <v>115</v>
      </c>
      <c r="C35" s="32" t="s">
        <v>436</v>
      </c>
      <c r="D35" s="32" t="s">
        <v>436</v>
      </c>
      <c r="E35" s="32">
        <v>-2.7515921522796498E-4</v>
      </c>
      <c r="F35" s="32">
        <v>-1.09820745240313E-4</v>
      </c>
      <c r="G35" s="32">
        <v>9.1969904083194791</v>
      </c>
      <c r="H35" s="32">
        <v>0</v>
      </c>
      <c r="I35" s="32">
        <v>0</v>
      </c>
      <c r="J35" s="32">
        <v>0</v>
      </c>
    </row>
    <row r="36" spans="1:10">
      <c r="A36" s="31">
        <v>116</v>
      </c>
      <c r="B36" s="31">
        <v>116</v>
      </c>
      <c r="C36" s="32" t="s">
        <v>436</v>
      </c>
      <c r="D36" s="32" t="s">
        <v>436</v>
      </c>
      <c r="E36" s="32">
        <v>2.7519094416386002E-4</v>
      </c>
      <c r="F36" s="32">
        <v>1.0983509441559099E-4</v>
      </c>
      <c r="G36" s="32">
        <v>10.116689449155</v>
      </c>
      <c r="H36" s="32">
        <v>0</v>
      </c>
      <c r="I36" s="32">
        <v>0</v>
      </c>
      <c r="J36" s="32">
        <v>0</v>
      </c>
    </row>
    <row r="37" spans="1:10">
      <c r="A37" s="31">
        <v>116</v>
      </c>
      <c r="B37" s="31">
        <v>116</v>
      </c>
      <c r="C37" s="32" t="s">
        <v>436</v>
      </c>
      <c r="D37" s="32" t="s">
        <v>436</v>
      </c>
      <c r="E37" s="32">
        <v>-2.7519094416386002E-4</v>
      </c>
      <c r="F37" s="32">
        <v>-1.0983509441559099E-4</v>
      </c>
      <c r="G37" s="32">
        <v>9.1969904083227298</v>
      </c>
      <c r="H37" s="32">
        <v>0</v>
      </c>
      <c r="I37" s="32">
        <v>0</v>
      </c>
      <c r="J37" s="32">
        <v>0</v>
      </c>
    </row>
    <row r="38" spans="1:10">
      <c r="A38" s="31">
        <v>117</v>
      </c>
      <c r="B38" s="31">
        <v>117</v>
      </c>
      <c r="C38" s="32" t="s">
        <v>436</v>
      </c>
      <c r="D38" s="32" t="s">
        <v>436</v>
      </c>
      <c r="E38" s="32">
        <v>2.7516069741124902E-4</v>
      </c>
      <c r="F38" s="32">
        <v>1.09821036520892E-4</v>
      </c>
      <c r="G38" s="32">
        <v>10.116689449151799</v>
      </c>
      <c r="H38" s="32">
        <v>0</v>
      </c>
      <c r="I38" s="32">
        <v>0</v>
      </c>
      <c r="J38" s="32">
        <v>0</v>
      </c>
    </row>
    <row r="39" spans="1:10">
      <c r="A39" s="31">
        <v>117</v>
      </c>
      <c r="B39" s="31">
        <v>117</v>
      </c>
      <c r="C39" s="32" t="s">
        <v>436</v>
      </c>
      <c r="D39" s="32" t="s">
        <v>436</v>
      </c>
      <c r="E39" s="32">
        <v>-2.7516069741124902E-4</v>
      </c>
      <c r="F39" s="32">
        <v>-1.09821036520892E-4</v>
      </c>
      <c r="G39" s="32">
        <v>9.1969904083197704</v>
      </c>
      <c r="H39" s="32">
        <v>0</v>
      </c>
      <c r="I39" s="32">
        <v>0</v>
      </c>
      <c r="J39" s="32">
        <v>0</v>
      </c>
    </row>
    <row r="40" spans="1:10">
      <c r="A40" s="31">
        <v>118</v>
      </c>
      <c r="B40" s="31">
        <v>118</v>
      </c>
      <c r="C40" s="32" t="s">
        <v>436</v>
      </c>
      <c r="D40" s="32" t="s">
        <v>436</v>
      </c>
      <c r="E40" s="32">
        <v>2.7518763211880899E-4</v>
      </c>
      <c r="F40" s="32">
        <v>1.09832737129094E-4</v>
      </c>
      <c r="G40" s="32">
        <v>10.116689449156199</v>
      </c>
      <c r="H40" s="32">
        <v>0</v>
      </c>
      <c r="I40" s="32">
        <v>0</v>
      </c>
      <c r="J40" s="32">
        <v>0</v>
      </c>
    </row>
    <row r="41" spans="1:10">
      <c r="A41" s="31">
        <v>118</v>
      </c>
      <c r="B41" s="31">
        <v>118</v>
      </c>
      <c r="C41" s="32" t="s">
        <v>436</v>
      </c>
      <c r="D41" s="32" t="s">
        <v>436</v>
      </c>
      <c r="E41" s="32">
        <v>-2.7518763211880899E-4</v>
      </c>
      <c r="F41" s="32">
        <v>-1.09832737129094E-4</v>
      </c>
      <c r="G41" s="32">
        <v>9.1969904083238507</v>
      </c>
      <c r="H41" s="32">
        <v>0</v>
      </c>
      <c r="I41" s="32">
        <v>0</v>
      </c>
      <c r="J41" s="32">
        <v>0</v>
      </c>
    </row>
    <row r="42" spans="1:10">
      <c r="A42" s="31">
        <v>119</v>
      </c>
      <c r="B42" s="31">
        <v>119</v>
      </c>
      <c r="C42" s="32" t="s">
        <v>436</v>
      </c>
      <c r="D42" s="32" t="s">
        <v>436</v>
      </c>
      <c r="E42" s="32">
        <v>2.5109128819479902E-4</v>
      </c>
      <c r="F42" s="32">
        <v>1.0022245667631299E-4</v>
      </c>
      <c r="G42" s="32">
        <v>10.116689449149099</v>
      </c>
      <c r="H42" s="32">
        <v>0</v>
      </c>
      <c r="I42" s="32">
        <v>0</v>
      </c>
      <c r="J42" s="32">
        <v>0</v>
      </c>
    </row>
    <row r="43" spans="1:10">
      <c r="A43" s="31">
        <v>119</v>
      </c>
      <c r="B43" s="31">
        <v>119</v>
      </c>
      <c r="C43" s="32" t="s">
        <v>436</v>
      </c>
      <c r="D43" s="32" t="s">
        <v>436</v>
      </c>
      <c r="E43" s="32">
        <v>-2.5109128819479902E-4</v>
      </c>
      <c r="F43" s="32">
        <v>-1.0022245667631299E-4</v>
      </c>
      <c r="G43" s="32">
        <v>9.1969904083173706</v>
      </c>
      <c r="H43" s="32">
        <v>0</v>
      </c>
      <c r="I43" s="32">
        <v>0</v>
      </c>
      <c r="J43" s="32">
        <v>0</v>
      </c>
    </row>
    <row r="44" spans="1:10">
      <c r="A44" s="31">
        <v>120</v>
      </c>
      <c r="B44" s="31">
        <v>120</v>
      </c>
      <c r="C44" s="32" t="s">
        <v>436</v>
      </c>
      <c r="D44" s="32" t="s">
        <v>436</v>
      </c>
      <c r="E44" s="32">
        <v>2.5109628762156098E-4</v>
      </c>
      <c r="F44" s="32">
        <v>1.0020822449469E-4</v>
      </c>
      <c r="G44" s="32">
        <v>10.116689449150901</v>
      </c>
      <c r="H44" s="32">
        <v>0</v>
      </c>
      <c r="I44" s="32">
        <v>0</v>
      </c>
      <c r="J44" s="32">
        <v>0</v>
      </c>
    </row>
    <row r="45" spans="1:10">
      <c r="A45" s="31">
        <v>120</v>
      </c>
      <c r="B45" s="31">
        <v>120</v>
      </c>
      <c r="C45" s="32" t="s">
        <v>436</v>
      </c>
      <c r="D45" s="32" t="s">
        <v>436</v>
      </c>
      <c r="E45" s="32">
        <v>-2.5109628762156098E-4</v>
      </c>
      <c r="F45" s="32">
        <v>-1.0020822449469E-4</v>
      </c>
      <c r="G45" s="32">
        <v>9.1969904083190102</v>
      </c>
      <c r="H45" s="32">
        <v>0</v>
      </c>
      <c r="I45" s="32">
        <v>0</v>
      </c>
      <c r="J45" s="32">
        <v>0</v>
      </c>
    </row>
    <row r="46" spans="1:10">
      <c r="A46" s="31">
        <v>121</v>
      </c>
      <c r="B46" s="31">
        <v>121</v>
      </c>
      <c r="C46" s="32" t="s">
        <v>436</v>
      </c>
      <c r="D46" s="32" t="s">
        <v>436</v>
      </c>
      <c r="E46" s="32">
        <v>2.5109284724740598E-4</v>
      </c>
      <c r="F46" s="32">
        <v>1.00210530078742E-4</v>
      </c>
      <c r="G46" s="32">
        <v>10.116689449152499</v>
      </c>
      <c r="H46" s="32">
        <v>0</v>
      </c>
      <c r="I46" s="32">
        <v>0</v>
      </c>
      <c r="J46" s="32">
        <v>0</v>
      </c>
    </row>
    <row r="47" spans="1:10">
      <c r="A47" s="31">
        <v>121</v>
      </c>
      <c r="B47" s="31">
        <v>121</v>
      </c>
      <c r="C47" s="32" t="s">
        <v>436</v>
      </c>
      <c r="D47" s="32" t="s">
        <v>436</v>
      </c>
      <c r="E47" s="32">
        <v>-2.5109284724740598E-4</v>
      </c>
      <c r="F47" s="32">
        <v>-1.00210530078742E-4</v>
      </c>
      <c r="G47" s="32">
        <v>9.1969904083204295</v>
      </c>
      <c r="H47" s="32">
        <v>0</v>
      </c>
      <c r="I47" s="32">
        <v>0</v>
      </c>
      <c r="J47" s="32">
        <v>0</v>
      </c>
    </row>
    <row r="48" spans="1:10">
      <c r="A48" s="31">
        <v>122</v>
      </c>
      <c r="B48" s="31">
        <v>122</v>
      </c>
      <c r="C48" s="32" t="s">
        <v>436</v>
      </c>
      <c r="D48" s="32" t="s">
        <v>436</v>
      </c>
      <c r="E48" s="32">
        <v>2.5109447073864603E-4</v>
      </c>
      <c r="F48" s="32">
        <v>1.0022204372053499E-4</v>
      </c>
      <c r="G48" s="32">
        <v>10.116689449151799</v>
      </c>
      <c r="H48" s="32">
        <v>0</v>
      </c>
      <c r="I48" s="32">
        <v>0</v>
      </c>
      <c r="J48" s="32">
        <v>0</v>
      </c>
    </row>
    <row r="49" spans="1:10">
      <c r="A49" s="31">
        <v>122</v>
      </c>
      <c r="B49" s="31">
        <v>122</v>
      </c>
      <c r="C49" s="32" t="s">
        <v>436</v>
      </c>
      <c r="D49" s="32" t="s">
        <v>436</v>
      </c>
      <c r="E49" s="32">
        <v>-2.5109447073864603E-4</v>
      </c>
      <c r="F49" s="32">
        <v>-1.0022204372053499E-4</v>
      </c>
      <c r="G49" s="32">
        <v>9.1969904083198202</v>
      </c>
      <c r="H49" s="32">
        <v>0</v>
      </c>
      <c r="I49" s="32">
        <v>0</v>
      </c>
      <c r="J49" s="32">
        <v>0</v>
      </c>
    </row>
    <row r="50" spans="1:10">
      <c r="A50" s="31">
        <v>123</v>
      </c>
      <c r="B50" s="31">
        <v>123</v>
      </c>
      <c r="C50" s="32" t="s">
        <v>436</v>
      </c>
      <c r="D50" s="32" t="s">
        <v>436</v>
      </c>
      <c r="E50" s="32">
        <v>9.1165245215326499E-7</v>
      </c>
      <c r="F50" s="32">
        <v>9.1460694991137103E-7</v>
      </c>
      <c r="G50" s="32">
        <v>1.7669493413894299</v>
      </c>
      <c r="H50" s="32">
        <v>0</v>
      </c>
      <c r="I50" s="32">
        <v>0</v>
      </c>
      <c r="J50" s="32">
        <v>0</v>
      </c>
    </row>
    <row r="51" spans="1:10">
      <c r="A51" s="31">
        <v>123</v>
      </c>
      <c r="B51" s="31">
        <v>123</v>
      </c>
      <c r="C51" s="32" t="s">
        <v>436</v>
      </c>
      <c r="D51" s="32" t="s">
        <v>436</v>
      </c>
      <c r="E51" s="32">
        <v>-9.1165245215326499E-7</v>
      </c>
      <c r="F51" s="32">
        <v>-9.1460694991137103E-7</v>
      </c>
      <c r="G51" s="32">
        <v>1.6063175830812999</v>
      </c>
      <c r="H51" s="32">
        <v>0</v>
      </c>
      <c r="I51" s="32">
        <v>0</v>
      </c>
      <c r="J51" s="32">
        <v>0</v>
      </c>
    </row>
    <row r="52" spans="1:10">
      <c r="A52" s="31">
        <v>124</v>
      </c>
      <c r="B52" s="31">
        <v>124</v>
      </c>
      <c r="C52" s="32" t="s">
        <v>436</v>
      </c>
      <c r="D52" s="32" t="s">
        <v>436</v>
      </c>
      <c r="E52" s="32">
        <v>9.1741359305420404E-7</v>
      </c>
      <c r="F52" s="32">
        <v>9.1441160458475802E-7</v>
      </c>
      <c r="G52" s="32">
        <v>1.76694934138957</v>
      </c>
      <c r="H52" s="32">
        <v>0</v>
      </c>
      <c r="I52" s="32">
        <v>0</v>
      </c>
      <c r="J52" s="32">
        <v>0</v>
      </c>
    </row>
    <row r="53" spans="1:10">
      <c r="A53" s="31">
        <v>124</v>
      </c>
      <c r="B53" s="31">
        <v>124</v>
      </c>
      <c r="C53" s="32" t="s">
        <v>436</v>
      </c>
      <c r="D53" s="32" t="s">
        <v>436</v>
      </c>
      <c r="E53" s="32">
        <v>-9.1741359305420404E-7</v>
      </c>
      <c r="F53" s="32">
        <v>-9.1441160458475802E-7</v>
      </c>
      <c r="G53" s="32">
        <v>1.60631758308143</v>
      </c>
      <c r="H53" s="32">
        <v>0</v>
      </c>
      <c r="I53" s="32">
        <v>0</v>
      </c>
      <c r="J53" s="32">
        <v>0</v>
      </c>
    </row>
    <row r="54" spans="1:10">
      <c r="A54" s="31">
        <v>125</v>
      </c>
      <c r="B54" s="31">
        <v>125</v>
      </c>
      <c r="C54" s="32" t="s">
        <v>436</v>
      </c>
      <c r="D54" s="32" t="s">
        <v>436</v>
      </c>
      <c r="E54" s="32">
        <v>9.17713638766598E-7</v>
      </c>
      <c r="F54" s="32">
        <v>9.1670783640074197E-7</v>
      </c>
      <c r="G54" s="32">
        <v>1.76694934138962</v>
      </c>
      <c r="H54" s="32">
        <v>0</v>
      </c>
      <c r="I54" s="32">
        <v>0</v>
      </c>
      <c r="J54" s="32">
        <v>0</v>
      </c>
    </row>
    <row r="55" spans="1:10">
      <c r="A55" s="31">
        <v>125</v>
      </c>
      <c r="B55" s="31">
        <v>125</v>
      </c>
      <c r="C55" s="32" t="s">
        <v>436</v>
      </c>
      <c r="D55" s="32" t="s">
        <v>436</v>
      </c>
      <c r="E55" s="32">
        <v>-9.17713638766598E-7</v>
      </c>
      <c r="F55" s="32">
        <v>-9.1670783640074197E-7</v>
      </c>
      <c r="G55" s="32">
        <v>1.60631758308147</v>
      </c>
      <c r="H55" s="32">
        <v>0</v>
      </c>
      <c r="I55" s="32">
        <v>0</v>
      </c>
      <c r="J55" s="32">
        <v>0</v>
      </c>
    </row>
    <row r="56" spans="1:10">
      <c r="A56" s="31">
        <v>126</v>
      </c>
      <c r="B56" s="31">
        <v>126</v>
      </c>
      <c r="C56" s="32" t="s">
        <v>436</v>
      </c>
      <c r="D56" s="32" t="s">
        <v>436</v>
      </c>
      <c r="E56" s="32">
        <v>9.1062620203845602E-7</v>
      </c>
      <c r="F56" s="32">
        <v>9.1149070865406396E-7</v>
      </c>
      <c r="G56" s="32">
        <v>1.76694934138933</v>
      </c>
      <c r="H56" s="32">
        <v>0</v>
      </c>
      <c r="I56" s="32">
        <v>0</v>
      </c>
      <c r="J56" s="32">
        <v>0</v>
      </c>
    </row>
    <row r="57" spans="1:10">
      <c r="A57" s="31">
        <v>126</v>
      </c>
      <c r="B57" s="31">
        <v>126</v>
      </c>
      <c r="C57" s="32" t="s">
        <v>436</v>
      </c>
      <c r="D57" s="32" t="s">
        <v>436</v>
      </c>
      <c r="E57" s="32">
        <v>-9.1062620203845602E-7</v>
      </c>
      <c r="F57" s="32">
        <v>-9.1149070865406396E-7</v>
      </c>
      <c r="G57" s="32">
        <v>1.60631758308121</v>
      </c>
      <c r="H57" s="32">
        <v>0</v>
      </c>
      <c r="I57" s="32">
        <v>0</v>
      </c>
      <c r="J57" s="32">
        <v>0</v>
      </c>
    </row>
    <row r="58" spans="1:10">
      <c r="A58" s="31">
        <v>127</v>
      </c>
      <c r="B58" s="31">
        <v>127</v>
      </c>
      <c r="C58" s="32" t="s">
        <v>436</v>
      </c>
      <c r="D58" s="32" t="s">
        <v>436</v>
      </c>
      <c r="E58" s="32">
        <v>1.03444229199206E-6</v>
      </c>
      <c r="F58" s="32">
        <v>1.0285658120855701E-6</v>
      </c>
      <c r="G58" s="32">
        <v>1.76694934138957</v>
      </c>
      <c r="H58" s="32">
        <v>0</v>
      </c>
      <c r="I58" s="32">
        <v>0</v>
      </c>
      <c r="J58" s="32">
        <v>0</v>
      </c>
    </row>
    <row r="59" spans="1:10">
      <c r="A59" s="31">
        <v>127</v>
      </c>
      <c r="B59" s="31">
        <v>127</v>
      </c>
      <c r="C59" s="32" t="s">
        <v>436</v>
      </c>
      <c r="D59" s="32" t="s">
        <v>436</v>
      </c>
      <c r="E59" s="32">
        <v>-1.03444229199206E-6</v>
      </c>
      <c r="F59" s="32">
        <v>-1.0285658120855701E-6</v>
      </c>
      <c r="G59" s="32">
        <v>1.60631758308143</v>
      </c>
      <c r="H59" s="32">
        <v>0</v>
      </c>
      <c r="I59" s="32">
        <v>0</v>
      </c>
      <c r="J59" s="32">
        <v>0</v>
      </c>
    </row>
    <row r="60" spans="1:10">
      <c r="A60" s="31">
        <v>128</v>
      </c>
      <c r="B60" s="31">
        <v>128</v>
      </c>
      <c r="C60" s="32" t="s">
        <v>436</v>
      </c>
      <c r="D60" s="32" t="s">
        <v>436</v>
      </c>
      <c r="E60" s="32">
        <v>1.0382934545714801E-6</v>
      </c>
      <c r="F60" s="32">
        <v>1.0387287667076899E-6</v>
      </c>
      <c r="G60" s="32">
        <v>1.76694934138957</v>
      </c>
      <c r="H60" s="32">
        <v>0</v>
      </c>
      <c r="I60" s="32">
        <v>0</v>
      </c>
      <c r="J60" s="32">
        <v>0</v>
      </c>
    </row>
    <row r="61" spans="1:10">
      <c r="A61" s="31">
        <v>128</v>
      </c>
      <c r="B61" s="31">
        <v>128</v>
      </c>
      <c r="C61" s="32" t="s">
        <v>436</v>
      </c>
      <c r="D61" s="32" t="s">
        <v>436</v>
      </c>
      <c r="E61" s="32">
        <v>-1.0382934545714801E-6</v>
      </c>
      <c r="F61" s="32">
        <v>-1.0387287667076899E-6</v>
      </c>
      <c r="G61" s="32">
        <v>1.60631758308143</v>
      </c>
      <c r="H61" s="32">
        <v>0</v>
      </c>
      <c r="I61" s="32">
        <v>0</v>
      </c>
      <c r="J61" s="32">
        <v>0</v>
      </c>
    </row>
    <row r="62" spans="1:10">
      <c r="A62" s="31">
        <v>129</v>
      </c>
      <c r="B62" s="31">
        <v>129</v>
      </c>
      <c r="C62" s="32" t="s">
        <v>436</v>
      </c>
      <c r="D62" s="32" t="s">
        <v>436</v>
      </c>
      <c r="E62" s="32">
        <v>1.02703235024471E-6</v>
      </c>
      <c r="F62" s="32">
        <v>1.0338295678557099E-6</v>
      </c>
      <c r="G62" s="32">
        <v>1.76694934138933</v>
      </c>
      <c r="H62" s="32">
        <v>0</v>
      </c>
      <c r="I62" s="32">
        <v>0</v>
      </c>
      <c r="J62" s="32">
        <v>0</v>
      </c>
    </row>
    <row r="63" spans="1:10">
      <c r="A63" s="31">
        <v>129</v>
      </c>
      <c r="B63" s="31">
        <v>129</v>
      </c>
      <c r="C63" s="32" t="s">
        <v>436</v>
      </c>
      <c r="D63" s="32" t="s">
        <v>436</v>
      </c>
      <c r="E63" s="32">
        <v>-1.02703235024471E-6</v>
      </c>
      <c r="F63" s="32">
        <v>-1.0338295678557099E-6</v>
      </c>
      <c r="G63" s="32">
        <v>1.60631758308121</v>
      </c>
      <c r="H63" s="32">
        <v>0</v>
      </c>
      <c r="I63" s="32">
        <v>0</v>
      </c>
      <c r="J63" s="32">
        <v>0</v>
      </c>
    </row>
    <row r="64" spans="1:10">
      <c r="A64" s="31">
        <v>130</v>
      </c>
      <c r="B64" s="31">
        <v>130</v>
      </c>
      <c r="C64" s="32" t="s">
        <v>436</v>
      </c>
      <c r="D64" s="32" t="s">
        <v>436</v>
      </c>
      <c r="E64" s="32">
        <v>1.02398782519168E-6</v>
      </c>
      <c r="F64" s="32">
        <v>1.0251866058721599E-6</v>
      </c>
      <c r="G64" s="32">
        <v>1.7669493413893</v>
      </c>
      <c r="H64" s="32">
        <v>0</v>
      </c>
      <c r="I64" s="32">
        <v>0</v>
      </c>
      <c r="J64" s="32">
        <v>0</v>
      </c>
    </row>
    <row r="65" spans="1:10">
      <c r="A65" s="31">
        <v>130</v>
      </c>
      <c r="B65" s="31">
        <v>130</v>
      </c>
      <c r="C65" s="32" t="s">
        <v>436</v>
      </c>
      <c r="D65" s="32" t="s">
        <v>436</v>
      </c>
      <c r="E65" s="32">
        <v>-1.02398782519168E-6</v>
      </c>
      <c r="F65" s="32">
        <v>-1.0251866058721599E-6</v>
      </c>
      <c r="G65" s="32">
        <v>1.60631758308118</v>
      </c>
      <c r="H65" s="32">
        <v>0</v>
      </c>
      <c r="I65" s="32">
        <v>0</v>
      </c>
      <c r="J65" s="32">
        <v>0</v>
      </c>
    </row>
    <row r="66" spans="1:10">
      <c r="A66" s="31">
        <v>131</v>
      </c>
      <c r="B66" s="31">
        <v>131</v>
      </c>
      <c r="C66" s="32" t="s">
        <v>436</v>
      </c>
      <c r="D66" s="32" t="s">
        <v>436</v>
      </c>
      <c r="E66" s="32">
        <v>2.71768299116678E-6</v>
      </c>
      <c r="F66" s="32">
        <v>2.7156790231463901E-6</v>
      </c>
      <c r="G66" s="32">
        <v>1.7669493413894899</v>
      </c>
      <c r="H66" s="32">
        <v>0</v>
      </c>
      <c r="I66" s="32">
        <v>0</v>
      </c>
      <c r="J66" s="32">
        <v>0</v>
      </c>
    </row>
    <row r="67" spans="1:10">
      <c r="A67" s="31">
        <v>131</v>
      </c>
      <c r="B67" s="31">
        <v>131</v>
      </c>
      <c r="C67" s="32" t="s">
        <v>436</v>
      </c>
      <c r="D67" s="32" t="s">
        <v>436</v>
      </c>
      <c r="E67" s="32">
        <v>-2.71768299116678E-6</v>
      </c>
      <c r="F67" s="32">
        <v>-2.7156790231463901E-6</v>
      </c>
      <c r="G67" s="32">
        <v>1.6063175830813501</v>
      </c>
      <c r="H67" s="32">
        <v>0</v>
      </c>
      <c r="I67" s="32">
        <v>0</v>
      </c>
      <c r="J67" s="32">
        <v>0</v>
      </c>
    </row>
    <row r="68" spans="1:10">
      <c r="A68" s="31">
        <v>132</v>
      </c>
      <c r="B68" s="31">
        <v>132</v>
      </c>
      <c r="C68" s="32" t="s">
        <v>436</v>
      </c>
      <c r="D68" s="32" t="s">
        <v>436</v>
      </c>
      <c r="E68" s="32">
        <v>2.7158866280628099E-6</v>
      </c>
      <c r="F68" s="32">
        <v>2.7147616356880399E-6</v>
      </c>
      <c r="G68" s="32">
        <v>1.76694934138961</v>
      </c>
      <c r="H68" s="32">
        <v>0</v>
      </c>
      <c r="I68" s="32">
        <v>0</v>
      </c>
      <c r="J68" s="32">
        <v>0</v>
      </c>
    </row>
    <row r="69" spans="1:10">
      <c r="A69" s="31">
        <v>132</v>
      </c>
      <c r="B69" s="31">
        <v>132</v>
      </c>
      <c r="C69" s="32" t="s">
        <v>436</v>
      </c>
      <c r="D69" s="32" t="s">
        <v>436</v>
      </c>
      <c r="E69" s="32">
        <v>-2.7158866280628099E-6</v>
      </c>
      <c r="F69" s="32">
        <v>-2.7147616356880399E-6</v>
      </c>
      <c r="G69" s="32">
        <v>1.60631758308146</v>
      </c>
      <c r="H69" s="32">
        <v>0</v>
      </c>
      <c r="I69" s="32">
        <v>0</v>
      </c>
      <c r="J69" s="32">
        <v>0</v>
      </c>
    </row>
    <row r="70" spans="1:10">
      <c r="A70" s="31">
        <v>133</v>
      </c>
      <c r="B70" s="31">
        <v>133</v>
      </c>
      <c r="C70" s="32" t="s">
        <v>436</v>
      </c>
      <c r="D70" s="32" t="s">
        <v>436</v>
      </c>
      <c r="E70" s="32">
        <v>1.89443130433843E-6</v>
      </c>
      <c r="F70" s="32">
        <v>1.8947411618394401E-6</v>
      </c>
      <c r="G70" s="32">
        <v>1.7669493413894299</v>
      </c>
      <c r="H70" s="32">
        <v>0</v>
      </c>
      <c r="I70" s="32">
        <v>0</v>
      </c>
      <c r="J70" s="32">
        <v>0</v>
      </c>
    </row>
    <row r="71" spans="1:10">
      <c r="A71" s="31">
        <v>133</v>
      </c>
      <c r="B71" s="31">
        <v>133</v>
      </c>
      <c r="C71" s="32" t="s">
        <v>436</v>
      </c>
      <c r="D71" s="32" t="s">
        <v>436</v>
      </c>
      <c r="E71" s="32">
        <v>-1.89443130433843E-6</v>
      </c>
      <c r="F71" s="32">
        <v>-1.8947411618394401E-6</v>
      </c>
      <c r="G71" s="32">
        <v>1.6063175830812999</v>
      </c>
      <c r="H71" s="32">
        <v>0</v>
      </c>
      <c r="I71" s="32">
        <v>0</v>
      </c>
      <c r="J71" s="32">
        <v>0</v>
      </c>
    </row>
    <row r="72" spans="1:10">
      <c r="A72" s="31">
        <v>134</v>
      </c>
      <c r="B72" s="31">
        <v>134</v>
      </c>
      <c r="C72" s="32" t="s">
        <v>436</v>
      </c>
      <c r="D72" s="32" t="s">
        <v>436</v>
      </c>
      <c r="E72" s="32">
        <v>1.89470550071453E-6</v>
      </c>
      <c r="F72" s="32">
        <v>1.8953985133430099E-6</v>
      </c>
      <c r="G72" s="32">
        <v>1.76694934138963</v>
      </c>
      <c r="H72" s="32">
        <v>0</v>
      </c>
      <c r="I72" s="32">
        <v>0</v>
      </c>
      <c r="J72" s="32">
        <v>0</v>
      </c>
    </row>
    <row r="73" spans="1:10">
      <c r="A73" s="31">
        <v>134</v>
      </c>
      <c r="B73" s="31">
        <v>134</v>
      </c>
      <c r="C73" s="32" t="s">
        <v>436</v>
      </c>
      <c r="D73" s="32" t="s">
        <v>436</v>
      </c>
      <c r="E73" s="32">
        <v>-1.89470550071453E-6</v>
      </c>
      <c r="F73" s="32">
        <v>-1.8953985133430099E-6</v>
      </c>
      <c r="G73" s="32">
        <v>1.60631758308148</v>
      </c>
      <c r="H73" s="32">
        <v>0</v>
      </c>
      <c r="I73" s="32">
        <v>0</v>
      </c>
      <c r="J73" s="32">
        <v>0</v>
      </c>
    </row>
    <row r="74" spans="1:10">
      <c r="A74" s="31">
        <v>135</v>
      </c>
      <c r="B74" s="31">
        <v>135</v>
      </c>
      <c r="C74" s="32" t="s">
        <v>436</v>
      </c>
      <c r="D74" s="32" t="s">
        <v>436</v>
      </c>
      <c r="E74" s="32">
        <v>2.71243257489689E-6</v>
      </c>
      <c r="F74" s="32">
        <v>2.7142210172667202E-6</v>
      </c>
      <c r="G74" s="32">
        <v>1.7669493413894</v>
      </c>
      <c r="H74" s="32">
        <v>0</v>
      </c>
      <c r="I74" s="32">
        <v>0</v>
      </c>
      <c r="J74" s="32">
        <v>0</v>
      </c>
    </row>
    <row r="75" spans="1:10">
      <c r="A75" s="31">
        <v>135</v>
      </c>
      <c r="B75" s="31">
        <v>135</v>
      </c>
      <c r="C75" s="32" t="s">
        <v>436</v>
      </c>
      <c r="D75" s="32" t="s">
        <v>436</v>
      </c>
      <c r="E75" s="32">
        <v>-2.71243257489689E-6</v>
      </c>
      <c r="F75" s="32">
        <v>-2.7142210172667202E-6</v>
      </c>
      <c r="G75" s="32">
        <v>1.6063175830812699</v>
      </c>
      <c r="H75" s="32">
        <v>0</v>
      </c>
      <c r="I75" s="32">
        <v>0</v>
      </c>
      <c r="J75" s="32">
        <v>0</v>
      </c>
    </row>
    <row r="76" spans="1:10">
      <c r="A76" s="31">
        <v>136</v>
      </c>
      <c r="B76" s="31">
        <v>136</v>
      </c>
      <c r="C76" s="32" t="s">
        <v>436</v>
      </c>
      <c r="D76" s="32" t="s">
        <v>436</v>
      </c>
      <c r="E76" s="32">
        <v>2.7106053763852399E-6</v>
      </c>
      <c r="F76" s="32">
        <v>2.7116751981436299E-6</v>
      </c>
      <c r="G76" s="32">
        <v>1.76694934138938</v>
      </c>
      <c r="H76" s="32">
        <v>0</v>
      </c>
      <c r="I76" s="32">
        <v>0</v>
      </c>
      <c r="J76" s="32">
        <v>0</v>
      </c>
    </row>
    <row r="77" spans="1:10">
      <c r="A77" s="31">
        <v>136</v>
      </c>
      <c r="B77" s="31">
        <v>136</v>
      </c>
      <c r="C77" s="32" t="s">
        <v>436</v>
      </c>
      <c r="D77" s="32" t="s">
        <v>436</v>
      </c>
      <c r="E77" s="32">
        <v>-2.7106053763852399E-6</v>
      </c>
      <c r="F77" s="32">
        <v>-2.7116751981436299E-6</v>
      </c>
      <c r="G77" s="32">
        <v>1.6063175830812499</v>
      </c>
      <c r="H77" s="32">
        <v>0</v>
      </c>
      <c r="I77" s="32">
        <v>0</v>
      </c>
      <c r="J77" s="32">
        <v>0</v>
      </c>
    </row>
    <row r="78" spans="1:10">
      <c r="A78" s="31">
        <v>137</v>
      </c>
      <c r="B78" s="31">
        <v>137</v>
      </c>
      <c r="C78" s="32" t="s">
        <v>436</v>
      </c>
      <c r="D78" s="32" t="s">
        <v>436</v>
      </c>
      <c r="E78" s="32">
        <v>1.89747973663291E-6</v>
      </c>
      <c r="F78" s="32">
        <v>1.8970386564569E-6</v>
      </c>
      <c r="G78" s="32">
        <v>1.7669493413894599</v>
      </c>
      <c r="H78" s="32">
        <v>0</v>
      </c>
      <c r="I78" s="32">
        <v>0</v>
      </c>
      <c r="J78" s="32">
        <v>0</v>
      </c>
    </row>
    <row r="79" spans="1:10">
      <c r="A79" s="31">
        <v>137</v>
      </c>
      <c r="B79" s="31">
        <v>137</v>
      </c>
      <c r="C79" s="32" t="s">
        <v>436</v>
      </c>
      <c r="D79" s="32" t="s">
        <v>436</v>
      </c>
      <c r="E79" s="32">
        <v>-1.89747973663291E-6</v>
      </c>
      <c r="F79" s="32">
        <v>-1.8970386564569E-6</v>
      </c>
      <c r="G79" s="32">
        <v>1.6063175830813301</v>
      </c>
      <c r="H79" s="32">
        <v>0</v>
      </c>
      <c r="I79" s="32">
        <v>0</v>
      </c>
      <c r="J79" s="32">
        <v>0</v>
      </c>
    </row>
    <row r="80" spans="1:10">
      <c r="A80" s="31">
        <v>138</v>
      </c>
      <c r="B80" s="31">
        <v>138</v>
      </c>
      <c r="C80" s="32" t="s">
        <v>436</v>
      </c>
      <c r="D80" s="32" t="s">
        <v>436</v>
      </c>
      <c r="E80" s="32">
        <v>1.8976314398259099E-6</v>
      </c>
      <c r="F80" s="32">
        <v>1.8963750132850701E-6</v>
      </c>
      <c r="G80" s="32">
        <v>1.7669493413892801</v>
      </c>
      <c r="H80" s="32">
        <v>0</v>
      </c>
      <c r="I80" s="32">
        <v>0</v>
      </c>
      <c r="J80" s="32">
        <v>0</v>
      </c>
    </row>
    <row r="81" spans="1:10">
      <c r="A81" s="31">
        <v>138</v>
      </c>
      <c r="B81" s="31">
        <v>138</v>
      </c>
      <c r="C81" s="32" t="s">
        <v>436</v>
      </c>
      <c r="D81" s="32" t="s">
        <v>436</v>
      </c>
      <c r="E81" s="32">
        <v>-1.8976314398259099E-6</v>
      </c>
      <c r="F81" s="32">
        <v>-1.8963750132850701E-6</v>
      </c>
      <c r="G81" s="32">
        <v>1.60631758308116</v>
      </c>
      <c r="H81" s="32">
        <v>0</v>
      </c>
      <c r="I81" s="32">
        <v>0</v>
      </c>
      <c r="J81" s="32">
        <v>0</v>
      </c>
    </row>
    <row r="82" spans="1:10">
      <c r="A82" s="31">
        <v>139</v>
      </c>
      <c r="B82" s="31">
        <v>139</v>
      </c>
      <c r="C82" s="32" t="s">
        <v>436</v>
      </c>
      <c r="D82" s="32" t="s">
        <v>436</v>
      </c>
      <c r="E82" s="32">
        <v>1.1074774228805501E-6</v>
      </c>
      <c r="F82" s="32">
        <v>1.1128494117092501E-6</v>
      </c>
      <c r="G82" s="32">
        <v>1.76694934138931</v>
      </c>
      <c r="H82" s="32">
        <v>0</v>
      </c>
      <c r="I82" s="32">
        <v>0</v>
      </c>
      <c r="J82" s="32">
        <v>0</v>
      </c>
    </row>
    <row r="83" spans="1:10">
      <c r="A83" s="31">
        <v>139</v>
      </c>
      <c r="B83" s="31">
        <v>139</v>
      </c>
      <c r="C83" s="32" t="s">
        <v>436</v>
      </c>
      <c r="D83" s="32" t="s">
        <v>436</v>
      </c>
      <c r="E83" s="32">
        <v>-1.1074774228805501E-6</v>
      </c>
      <c r="F83" s="32">
        <v>-1.1128494117092501E-6</v>
      </c>
      <c r="G83" s="32">
        <v>1.6063175830812</v>
      </c>
      <c r="H83" s="32">
        <v>0</v>
      </c>
      <c r="I83" s="32">
        <v>0</v>
      </c>
      <c r="J83" s="32">
        <v>0</v>
      </c>
    </row>
    <row r="84" spans="1:10">
      <c r="A84" s="31">
        <v>140</v>
      </c>
      <c r="B84" s="31">
        <v>140</v>
      </c>
      <c r="C84" s="32" t="s">
        <v>436</v>
      </c>
      <c r="D84" s="32" t="s">
        <v>436</v>
      </c>
      <c r="E84" s="32">
        <v>1.18649263352375E-6</v>
      </c>
      <c r="F84" s="32">
        <v>1.1853482663627301E-6</v>
      </c>
      <c r="G84" s="32">
        <v>1.7669493413894499</v>
      </c>
      <c r="H84" s="32">
        <v>0</v>
      </c>
      <c r="I84" s="32">
        <v>0</v>
      </c>
      <c r="J84" s="32">
        <v>0</v>
      </c>
    </row>
    <row r="85" spans="1:10">
      <c r="A85" s="31">
        <v>140</v>
      </c>
      <c r="B85" s="31">
        <v>140</v>
      </c>
      <c r="C85" s="32" t="s">
        <v>436</v>
      </c>
      <c r="D85" s="32" t="s">
        <v>436</v>
      </c>
      <c r="E85" s="32">
        <v>-1.18649263352375E-6</v>
      </c>
      <c r="F85" s="32">
        <v>-1.1853482663627301E-6</v>
      </c>
      <c r="G85" s="32">
        <v>1.6063175830813201</v>
      </c>
      <c r="H85" s="32">
        <v>0</v>
      </c>
      <c r="I85" s="32">
        <v>0</v>
      </c>
      <c r="J85" s="32">
        <v>0</v>
      </c>
    </row>
    <row r="86" spans="1:10">
      <c r="A86" s="31">
        <v>141</v>
      </c>
      <c r="B86" s="31">
        <v>141</v>
      </c>
      <c r="C86" s="32" t="s">
        <v>436</v>
      </c>
      <c r="D86" s="32" t="s">
        <v>436</v>
      </c>
      <c r="E86" s="32">
        <v>1.11362648259736E-6</v>
      </c>
      <c r="F86" s="32">
        <v>1.10755917122105E-6</v>
      </c>
      <c r="G86" s="32">
        <v>1.76694934138961</v>
      </c>
      <c r="H86" s="32">
        <v>0</v>
      </c>
      <c r="I86" s="32">
        <v>0</v>
      </c>
      <c r="J86" s="32">
        <v>0</v>
      </c>
    </row>
    <row r="87" spans="1:10">
      <c r="A87" s="31">
        <v>141</v>
      </c>
      <c r="B87" s="31">
        <v>141</v>
      </c>
      <c r="C87" s="32" t="s">
        <v>436</v>
      </c>
      <c r="D87" s="32" t="s">
        <v>436</v>
      </c>
      <c r="E87" s="32">
        <v>-1.11362648259736E-6</v>
      </c>
      <c r="F87" s="32">
        <v>-1.10755917122105E-6</v>
      </c>
      <c r="G87" s="32">
        <v>1.60631758308146</v>
      </c>
      <c r="H87" s="32">
        <v>0</v>
      </c>
      <c r="I87" s="32">
        <v>0</v>
      </c>
      <c r="J87" s="32">
        <v>0</v>
      </c>
    </row>
    <row r="88" spans="1:10">
      <c r="A88" s="31">
        <v>142</v>
      </c>
      <c r="B88" s="31">
        <v>142</v>
      </c>
      <c r="C88" s="32" t="s">
        <v>436</v>
      </c>
      <c r="D88" s="32" t="s">
        <v>436</v>
      </c>
      <c r="E88" s="32">
        <v>1.11477559702585E-6</v>
      </c>
      <c r="F88" s="32">
        <v>1.11482197237005E-6</v>
      </c>
      <c r="G88" s="32">
        <v>1.76694934138958</v>
      </c>
      <c r="H88" s="32">
        <v>0</v>
      </c>
      <c r="I88" s="32">
        <v>0</v>
      </c>
      <c r="J88" s="32">
        <v>0</v>
      </c>
    </row>
    <row r="89" spans="1:10">
      <c r="A89" s="31">
        <v>142</v>
      </c>
      <c r="B89" s="31">
        <v>142</v>
      </c>
      <c r="C89" s="32" t="s">
        <v>436</v>
      </c>
      <c r="D89" s="32" t="s">
        <v>436</v>
      </c>
      <c r="E89" s="32">
        <v>-1.11477559702585E-6</v>
      </c>
      <c r="F89" s="32">
        <v>-1.11482197237005E-6</v>
      </c>
      <c r="G89" s="32">
        <v>1.60631758308144</v>
      </c>
      <c r="H89" s="32">
        <v>0</v>
      </c>
      <c r="I89" s="32">
        <v>0</v>
      </c>
      <c r="J89" s="32">
        <v>0</v>
      </c>
    </row>
    <row r="90" spans="1:10">
      <c r="A90" s="31">
        <v>143</v>
      </c>
      <c r="B90" s="31">
        <v>143</v>
      </c>
      <c r="C90" s="32" t="s">
        <v>436</v>
      </c>
      <c r="D90" s="32" t="s">
        <v>436</v>
      </c>
      <c r="E90" s="32">
        <v>1.1034244208011599E-6</v>
      </c>
      <c r="F90" s="32">
        <v>1.1039037243838401E-6</v>
      </c>
      <c r="G90" s="32">
        <v>1.7669493413895101</v>
      </c>
      <c r="H90" s="32">
        <v>0</v>
      </c>
      <c r="I90" s="32">
        <v>0</v>
      </c>
      <c r="J90" s="32">
        <v>0</v>
      </c>
    </row>
    <row r="91" spans="1:10">
      <c r="A91" s="31">
        <v>143</v>
      </c>
      <c r="B91" s="31">
        <v>143</v>
      </c>
      <c r="C91" s="32" t="s">
        <v>436</v>
      </c>
      <c r="D91" s="32" t="s">
        <v>436</v>
      </c>
      <c r="E91" s="32">
        <v>-1.1034244208011599E-6</v>
      </c>
      <c r="F91" s="32">
        <v>-1.1039037243838401E-6</v>
      </c>
      <c r="G91" s="32">
        <v>1.6063175830813701</v>
      </c>
      <c r="H91" s="32">
        <v>0</v>
      </c>
      <c r="I91" s="32">
        <v>0</v>
      </c>
      <c r="J91" s="32">
        <v>0</v>
      </c>
    </row>
    <row r="92" spans="1:10">
      <c r="A92" s="31">
        <v>144</v>
      </c>
      <c r="B92" s="31">
        <v>144</v>
      </c>
      <c r="C92" s="32" t="s">
        <v>436</v>
      </c>
      <c r="D92" s="32" t="s">
        <v>436</v>
      </c>
      <c r="E92" s="32">
        <v>1.1864583971844299E-6</v>
      </c>
      <c r="F92" s="32">
        <v>1.18851076474799E-6</v>
      </c>
      <c r="G92" s="32">
        <v>1.7669493413894499</v>
      </c>
      <c r="H92" s="32">
        <v>0</v>
      </c>
      <c r="I92" s="32">
        <v>0</v>
      </c>
      <c r="J92" s="32">
        <v>0</v>
      </c>
    </row>
    <row r="93" spans="1:10">
      <c r="A93" s="31">
        <v>144</v>
      </c>
      <c r="B93" s="31">
        <v>144</v>
      </c>
      <c r="C93" s="32" t="s">
        <v>436</v>
      </c>
      <c r="D93" s="32" t="s">
        <v>436</v>
      </c>
      <c r="E93" s="32">
        <v>-1.1864583971844299E-6</v>
      </c>
      <c r="F93" s="32">
        <v>-1.18851076474799E-6</v>
      </c>
      <c r="G93" s="32">
        <v>1.6063175830813099</v>
      </c>
      <c r="H93" s="32">
        <v>0</v>
      </c>
      <c r="I93" s="32">
        <v>0</v>
      </c>
      <c r="J93" s="32">
        <v>0</v>
      </c>
    </row>
    <row r="94" spans="1:10">
      <c r="A94" s="31">
        <v>145</v>
      </c>
      <c r="B94" s="31">
        <v>145</v>
      </c>
      <c r="C94" s="32" t="s">
        <v>436</v>
      </c>
      <c r="D94" s="32" t="s">
        <v>436</v>
      </c>
      <c r="E94" s="32">
        <v>1.18355073030169E-6</v>
      </c>
      <c r="F94" s="32">
        <v>1.1848815412991201E-6</v>
      </c>
      <c r="G94" s="32">
        <v>1.76694934138963</v>
      </c>
      <c r="H94" s="32">
        <v>0</v>
      </c>
      <c r="I94" s="32">
        <v>0</v>
      </c>
      <c r="J94" s="32">
        <v>0</v>
      </c>
    </row>
    <row r="95" spans="1:10">
      <c r="A95" s="31">
        <v>145</v>
      </c>
      <c r="B95" s="31">
        <v>145</v>
      </c>
      <c r="C95" s="32" t="s">
        <v>436</v>
      </c>
      <c r="D95" s="32" t="s">
        <v>436</v>
      </c>
      <c r="E95" s="32">
        <v>-1.18355073030169E-6</v>
      </c>
      <c r="F95" s="32">
        <v>-1.1848815412991201E-6</v>
      </c>
      <c r="G95" s="32">
        <v>1.60631758308148</v>
      </c>
      <c r="H95" s="32">
        <v>0</v>
      </c>
      <c r="I95" s="32">
        <v>0</v>
      </c>
      <c r="J95" s="32">
        <v>0</v>
      </c>
    </row>
    <row r="96" spans="1:10">
      <c r="A96" s="31">
        <v>146</v>
      </c>
      <c r="B96" s="31">
        <v>146</v>
      </c>
      <c r="C96" s="32" t="s">
        <v>436</v>
      </c>
      <c r="D96" s="32" t="s">
        <v>436</v>
      </c>
      <c r="E96" s="32">
        <v>1.1866494766194499E-6</v>
      </c>
      <c r="F96" s="32">
        <v>1.1875965260523699E-6</v>
      </c>
      <c r="G96" s="32">
        <v>1.7669493413893</v>
      </c>
      <c r="H96" s="32">
        <v>0</v>
      </c>
      <c r="I96" s="32">
        <v>0</v>
      </c>
      <c r="J96" s="32">
        <v>0</v>
      </c>
    </row>
    <row r="97" spans="1:10">
      <c r="A97" s="31">
        <v>146</v>
      </c>
      <c r="B97" s="31">
        <v>146</v>
      </c>
      <c r="C97" s="32" t="s">
        <v>436</v>
      </c>
      <c r="D97" s="32" t="s">
        <v>436</v>
      </c>
      <c r="E97" s="32">
        <v>-1.1866494766194499E-6</v>
      </c>
      <c r="F97" s="32">
        <v>-1.1875965260523699E-6</v>
      </c>
      <c r="G97" s="32">
        <v>1.60631758308118</v>
      </c>
      <c r="H97" s="32">
        <v>0</v>
      </c>
      <c r="I97" s="32">
        <v>0</v>
      </c>
      <c r="J97" s="32">
        <v>0</v>
      </c>
    </row>
    <row r="98" spans="1:10">
      <c r="A98" s="31">
        <v>147</v>
      </c>
      <c r="B98" s="31">
        <v>147</v>
      </c>
      <c r="C98" s="32" t="s">
        <v>436</v>
      </c>
      <c r="D98" s="32" t="s">
        <v>436</v>
      </c>
      <c r="E98" s="32">
        <v>8.4649009874923901E-7</v>
      </c>
      <c r="F98" s="32">
        <v>8.4685377818116503E-7</v>
      </c>
      <c r="G98" s="32">
        <v>1.7669493413894299</v>
      </c>
      <c r="H98" s="32">
        <v>0</v>
      </c>
      <c r="I98" s="32">
        <v>0</v>
      </c>
      <c r="J98" s="32">
        <v>0</v>
      </c>
    </row>
    <row r="99" spans="1:10">
      <c r="A99" s="31">
        <v>147</v>
      </c>
      <c r="B99" s="31">
        <v>147</v>
      </c>
      <c r="C99" s="32" t="s">
        <v>436</v>
      </c>
      <c r="D99" s="32" t="s">
        <v>436</v>
      </c>
      <c r="E99" s="32">
        <v>-8.4649009874923901E-7</v>
      </c>
      <c r="F99" s="32">
        <v>-8.4685377818116503E-7</v>
      </c>
      <c r="G99" s="32">
        <v>1.6063175830812999</v>
      </c>
      <c r="H99" s="32">
        <v>0</v>
      </c>
      <c r="I99" s="32">
        <v>0</v>
      </c>
      <c r="J99" s="32">
        <v>0</v>
      </c>
    </row>
    <row r="100" spans="1:10">
      <c r="A100" s="31">
        <v>148</v>
      </c>
      <c r="B100" s="31">
        <v>148</v>
      </c>
      <c r="C100" s="32" t="s">
        <v>436</v>
      </c>
      <c r="D100" s="32" t="s">
        <v>436</v>
      </c>
      <c r="E100" s="32">
        <v>1.0089448897244199E-6</v>
      </c>
      <c r="F100" s="32">
        <v>1.01085156541792E-6</v>
      </c>
      <c r="G100" s="32">
        <v>1.7669493413894299</v>
      </c>
      <c r="H100" s="32">
        <v>0</v>
      </c>
      <c r="I100" s="32">
        <v>0</v>
      </c>
      <c r="J100" s="32">
        <v>0</v>
      </c>
    </row>
    <row r="101" spans="1:10">
      <c r="A101" s="31">
        <v>148</v>
      </c>
      <c r="B101" s="31">
        <v>148</v>
      </c>
      <c r="C101" s="32" t="s">
        <v>436</v>
      </c>
      <c r="D101" s="32" t="s">
        <v>436</v>
      </c>
      <c r="E101" s="32">
        <v>-1.0089448897244199E-6</v>
      </c>
      <c r="F101" s="32">
        <v>-1.01085156541792E-6</v>
      </c>
      <c r="G101" s="32">
        <v>1.6063175830812999</v>
      </c>
      <c r="H101" s="32">
        <v>0</v>
      </c>
      <c r="I101" s="32">
        <v>0</v>
      </c>
      <c r="J101" s="32">
        <v>0</v>
      </c>
    </row>
    <row r="102" spans="1:10">
      <c r="A102" s="31">
        <v>149</v>
      </c>
      <c r="B102" s="31">
        <v>149</v>
      </c>
      <c r="C102" s="32" t="s">
        <v>436</v>
      </c>
      <c r="D102" s="32" t="s">
        <v>436</v>
      </c>
      <c r="E102" s="32">
        <v>8.5062822255474702E-7</v>
      </c>
      <c r="F102" s="32">
        <v>8.4925098704356697E-7</v>
      </c>
      <c r="G102" s="32">
        <v>1.76694934138964</v>
      </c>
      <c r="H102" s="32">
        <v>0</v>
      </c>
      <c r="I102" s="32">
        <v>0</v>
      </c>
      <c r="J102" s="32">
        <v>0</v>
      </c>
    </row>
    <row r="103" spans="1:10">
      <c r="A103" s="31">
        <v>149</v>
      </c>
      <c r="B103" s="31">
        <v>149</v>
      </c>
      <c r="C103" s="32" t="s">
        <v>436</v>
      </c>
      <c r="D103" s="32" t="s">
        <v>436</v>
      </c>
      <c r="E103" s="32">
        <v>-8.5062822255474702E-7</v>
      </c>
      <c r="F103" s="32">
        <v>-8.4925098704356697E-7</v>
      </c>
      <c r="G103" s="32">
        <v>1.60631758308149</v>
      </c>
      <c r="H103" s="32">
        <v>0</v>
      </c>
      <c r="I103" s="32">
        <v>0</v>
      </c>
      <c r="J103" s="32">
        <v>0</v>
      </c>
    </row>
    <row r="104" spans="1:10">
      <c r="A104" s="31">
        <v>150</v>
      </c>
      <c r="B104" s="31">
        <v>150</v>
      </c>
      <c r="C104" s="32" t="s">
        <v>436</v>
      </c>
      <c r="D104" s="32" t="s">
        <v>436</v>
      </c>
      <c r="E104" s="32">
        <v>1.0146897265054099E-6</v>
      </c>
      <c r="F104" s="32">
        <v>1.0138865467696599E-6</v>
      </c>
      <c r="G104" s="32">
        <v>1.76694934138958</v>
      </c>
      <c r="H104" s="32">
        <v>0</v>
      </c>
      <c r="I104" s="32">
        <v>0</v>
      </c>
      <c r="J104" s="32">
        <v>0</v>
      </c>
    </row>
    <row r="105" spans="1:10">
      <c r="A105" s="31">
        <v>150</v>
      </c>
      <c r="B105" s="31">
        <v>150</v>
      </c>
      <c r="C105" s="32" t="s">
        <v>436</v>
      </c>
      <c r="D105" s="32" t="s">
        <v>436</v>
      </c>
      <c r="E105" s="32">
        <v>-1.0146897265054099E-6</v>
      </c>
      <c r="F105" s="32">
        <v>-1.0138865467696599E-6</v>
      </c>
      <c r="G105" s="32">
        <v>1.60631758308143</v>
      </c>
      <c r="H105" s="32">
        <v>0</v>
      </c>
      <c r="I105" s="32">
        <v>0</v>
      </c>
      <c r="J105" s="32">
        <v>0</v>
      </c>
    </row>
    <row r="106" spans="1:10">
      <c r="A106" s="31">
        <v>151</v>
      </c>
      <c r="B106" s="31">
        <v>151</v>
      </c>
      <c r="C106" s="32" t="s">
        <v>436</v>
      </c>
      <c r="D106" s="32" t="s">
        <v>436</v>
      </c>
      <c r="E106" s="32">
        <v>8.5069249931779995E-7</v>
      </c>
      <c r="F106" s="32">
        <v>8.4936427890846103E-7</v>
      </c>
      <c r="G106" s="32">
        <v>1.7669493413895601</v>
      </c>
      <c r="H106" s="32">
        <v>0</v>
      </c>
      <c r="I106" s="32">
        <v>0</v>
      </c>
      <c r="J106" s="32">
        <v>0</v>
      </c>
    </row>
    <row r="107" spans="1:10">
      <c r="A107" s="31">
        <v>151</v>
      </c>
      <c r="B107" s="31">
        <v>151</v>
      </c>
      <c r="C107" s="32" t="s">
        <v>436</v>
      </c>
      <c r="D107" s="32" t="s">
        <v>436</v>
      </c>
      <c r="E107" s="32">
        <v>-8.5069249931779995E-7</v>
      </c>
      <c r="F107" s="32">
        <v>-8.4936427890846103E-7</v>
      </c>
      <c r="G107" s="32">
        <v>1.60631758308141</v>
      </c>
      <c r="H107" s="32">
        <v>0</v>
      </c>
      <c r="I107" s="32">
        <v>0</v>
      </c>
      <c r="J107" s="32">
        <v>0</v>
      </c>
    </row>
    <row r="108" spans="1:10">
      <c r="A108" s="31">
        <v>152</v>
      </c>
      <c r="B108" s="31">
        <v>152</v>
      </c>
      <c r="C108" s="32" t="s">
        <v>436</v>
      </c>
      <c r="D108" s="32" t="s">
        <v>436</v>
      </c>
      <c r="E108" s="32">
        <v>8.4714153451131801E-7</v>
      </c>
      <c r="F108" s="32">
        <v>8.4764267080284804E-7</v>
      </c>
      <c r="G108" s="32">
        <v>1.7669493413894199</v>
      </c>
      <c r="H108" s="32">
        <v>0</v>
      </c>
      <c r="I108" s="32">
        <v>0</v>
      </c>
      <c r="J108" s="32">
        <v>0</v>
      </c>
    </row>
    <row r="109" spans="1:10">
      <c r="A109" s="31">
        <v>152</v>
      </c>
      <c r="B109" s="31">
        <v>152</v>
      </c>
      <c r="C109" s="32" t="s">
        <v>436</v>
      </c>
      <c r="D109" s="32" t="s">
        <v>436</v>
      </c>
      <c r="E109" s="32">
        <v>-8.4714153451131801E-7</v>
      </c>
      <c r="F109" s="32">
        <v>-8.4764267080284804E-7</v>
      </c>
      <c r="G109" s="32">
        <v>1.6063175830812899</v>
      </c>
      <c r="H109" s="32">
        <v>0</v>
      </c>
      <c r="I109" s="32">
        <v>0</v>
      </c>
      <c r="J109" s="32">
        <v>0</v>
      </c>
    </row>
    <row r="110" spans="1:10">
      <c r="A110" s="31">
        <v>153</v>
      </c>
      <c r="B110" s="31">
        <v>153</v>
      </c>
      <c r="C110" s="32" t="s">
        <v>436</v>
      </c>
      <c r="D110" s="32" t="s">
        <v>436</v>
      </c>
      <c r="E110" s="32">
        <v>1.01375366270936E-6</v>
      </c>
      <c r="F110" s="32">
        <v>1.01056800478074E-6</v>
      </c>
      <c r="G110" s="32">
        <v>1.76694934138962</v>
      </c>
      <c r="H110" s="32">
        <v>0</v>
      </c>
      <c r="I110" s="32">
        <v>0</v>
      </c>
      <c r="J110" s="32">
        <v>0</v>
      </c>
    </row>
    <row r="111" spans="1:10">
      <c r="A111" s="31">
        <v>153</v>
      </c>
      <c r="B111" s="31">
        <v>153</v>
      </c>
      <c r="C111" s="32" t="s">
        <v>436</v>
      </c>
      <c r="D111" s="32" t="s">
        <v>436</v>
      </c>
      <c r="E111" s="32">
        <v>-1.01375366270936E-6</v>
      </c>
      <c r="F111" s="32">
        <v>-1.01056800478074E-6</v>
      </c>
      <c r="G111" s="32">
        <v>1.60631758308148</v>
      </c>
      <c r="H111" s="32">
        <v>0</v>
      </c>
      <c r="I111" s="32">
        <v>0</v>
      </c>
      <c r="J111" s="32">
        <v>0</v>
      </c>
    </row>
    <row r="112" spans="1:10">
      <c r="A112" s="31">
        <v>154</v>
      </c>
      <c r="B112" s="31">
        <v>154</v>
      </c>
      <c r="C112" s="32" t="s">
        <v>436</v>
      </c>
      <c r="D112" s="32" t="s">
        <v>436</v>
      </c>
      <c r="E112" s="32">
        <v>1.0097373529202501E-6</v>
      </c>
      <c r="F112" s="32">
        <v>1.0096016035581799E-6</v>
      </c>
      <c r="G112" s="32">
        <v>1.76694934138933</v>
      </c>
      <c r="H112" s="32">
        <v>0</v>
      </c>
      <c r="I112" s="32">
        <v>0</v>
      </c>
      <c r="J112" s="32">
        <v>0</v>
      </c>
    </row>
    <row r="113" spans="1:10">
      <c r="A113" s="31">
        <v>154</v>
      </c>
      <c r="B113" s="31">
        <v>154</v>
      </c>
      <c r="C113" s="32" t="s">
        <v>436</v>
      </c>
      <c r="D113" s="32" t="s">
        <v>436</v>
      </c>
      <c r="E113" s="32">
        <v>-1.0097373529202501E-6</v>
      </c>
      <c r="F113" s="32">
        <v>-1.0096016035581799E-6</v>
      </c>
      <c r="G113" s="32">
        <v>1.6063175830812</v>
      </c>
      <c r="H113" s="32">
        <v>0</v>
      </c>
      <c r="I113" s="32">
        <v>0</v>
      </c>
      <c r="J113" s="32">
        <v>0</v>
      </c>
    </row>
    <row r="114" spans="1:10">
      <c r="A114" s="31">
        <v>155</v>
      </c>
      <c r="B114" s="31">
        <v>155</v>
      </c>
      <c r="C114" s="32" t="s">
        <v>436</v>
      </c>
      <c r="D114" s="32" t="s">
        <v>436</v>
      </c>
      <c r="E114" s="32">
        <v>1.85768002641613E-4</v>
      </c>
      <c r="F114" s="32">
        <v>7.4145343881790504E-5</v>
      </c>
      <c r="G114" s="32">
        <v>10.116689449151901</v>
      </c>
      <c r="H114" s="32">
        <v>0</v>
      </c>
      <c r="I114" s="32">
        <v>0</v>
      </c>
      <c r="J114" s="32">
        <v>0</v>
      </c>
    </row>
    <row r="115" spans="1:10">
      <c r="A115" s="31">
        <v>155</v>
      </c>
      <c r="B115" s="31">
        <v>155</v>
      </c>
      <c r="C115" s="32" t="s">
        <v>436</v>
      </c>
      <c r="D115" s="32" t="s">
        <v>436</v>
      </c>
      <c r="E115" s="32">
        <v>-1.85768002641613E-4</v>
      </c>
      <c r="F115" s="32">
        <v>-7.4145343881790504E-5</v>
      </c>
      <c r="G115" s="32">
        <v>9.1969904083199392</v>
      </c>
      <c r="H115" s="32">
        <v>0</v>
      </c>
      <c r="I115" s="32">
        <v>0</v>
      </c>
      <c r="J115" s="32">
        <v>0</v>
      </c>
    </row>
    <row r="116" spans="1:10">
      <c r="A116" s="31">
        <v>156</v>
      </c>
      <c r="B116" s="31">
        <v>156</v>
      </c>
      <c r="C116" s="32" t="s">
        <v>436</v>
      </c>
      <c r="D116" s="32" t="s">
        <v>436</v>
      </c>
      <c r="E116" s="32">
        <v>1.8575055141150401E-4</v>
      </c>
      <c r="F116" s="32">
        <v>7.4140899771515194E-5</v>
      </c>
      <c r="G116" s="32">
        <v>10.1166894491544</v>
      </c>
      <c r="H116" s="32">
        <v>0</v>
      </c>
      <c r="I116" s="32">
        <v>0</v>
      </c>
      <c r="J116" s="32">
        <v>0</v>
      </c>
    </row>
    <row r="117" spans="1:10">
      <c r="A117" s="31">
        <v>156</v>
      </c>
      <c r="B117" s="31">
        <v>156</v>
      </c>
      <c r="C117" s="32" t="s">
        <v>436</v>
      </c>
      <c r="D117" s="32" t="s">
        <v>436</v>
      </c>
      <c r="E117" s="32">
        <v>-1.8575055141150401E-4</v>
      </c>
      <c r="F117" s="32">
        <v>-7.4140899771515194E-5</v>
      </c>
      <c r="G117" s="32">
        <v>9.1969904083222005</v>
      </c>
      <c r="H117" s="32">
        <v>0</v>
      </c>
      <c r="I117" s="32">
        <v>0</v>
      </c>
      <c r="J117" s="32">
        <v>0</v>
      </c>
    </row>
    <row r="118" spans="1:10">
      <c r="A118" s="31">
        <v>157</v>
      </c>
      <c r="B118" s="31">
        <v>157</v>
      </c>
      <c r="C118" s="32" t="s">
        <v>436</v>
      </c>
      <c r="D118" s="32" t="s">
        <v>436</v>
      </c>
      <c r="E118" s="32">
        <v>1.8576845663187999E-4</v>
      </c>
      <c r="F118" s="32">
        <v>7.4146084393564299E-5</v>
      </c>
      <c r="G118" s="32">
        <v>10.1166894491533</v>
      </c>
      <c r="H118" s="32">
        <v>0</v>
      </c>
      <c r="I118" s="32">
        <v>0</v>
      </c>
      <c r="J118" s="32">
        <v>0</v>
      </c>
    </row>
    <row r="119" spans="1:10">
      <c r="A119" s="31">
        <v>157</v>
      </c>
      <c r="B119" s="31">
        <v>157</v>
      </c>
      <c r="C119" s="32" t="s">
        <v>436</v>
      </c>
      <c r="D119" s="32" t="s">
        <v>436</v>
      </c>
      <c r="E119" s="32">
        <v>-1.8576845663187999E-4</v>
      </c>
      <c r="F119" s="32">
        <v>-7.4146084393564299E-5</v>
      </c>
      <c r="G119" s="32">
        <v>9.1969904083211507</v>
      </c>
      <c r="H119" s="32">
        <v>0</v>
      </c>
      <c r="I119" s="32">
        <v>0</v>
      </c>
      <c r="J119" s="32">
        <v>0</v>
      </c>
    </row>
    <row r="120" spans="1:10">
      <c r="A120" s="31">
        <v>158</v>
      </c>
      <c r="B120" s="31">
        <v>158</v>
      </c>
      <c r="C120" s="32" t="s">
        <v>436</v>
      </c>
      <c r="D120" s="32" t="s">
        <v>436</v>
      </c>
      <c r="E120" s="32">
        <v>1.8574975144743699E-4</v>
      </c>
      <c r="F120" s="32">
        <v>7.4132768776577094E-5</v>
      </c>
      <c r="G120" s="32">
        <v>10.1166894491544</v>
      </c>
      <c r="H120" s="32">
        <v>0</v>
      </c>
      <c r="I120" s="32">
        <v>0</v>
      </c>
      <c r="J120" s="32">
        <v>0</v>
      </c>
    </row>
    <row r="121" spans="1:10">
      <c r="A121" s="31">
        <v>158</v>
      </c>
      <c r="B121" s="31">
        <v>158</v>
      </c>
      <c r="C121" s="32" t="s">
        <v>436</v>
      </c>
      <c r="D121" s="32" t="s">
        <v>436</v>
      </c>
      <c r="E121" s="32">
        <v>-1.8574975144743699E-4</v>
      </c>
      <c r="F121" s="32">
        <v>-7.4132768776577094E-5</v>
      </c>
      <c r="G121" s="32">
        <v>9.1969904083222094</v>
      </c>
      <c r="H121" s="32">
        <v>0</v>
      </c>
      <c r="I121" s="32">
        <v>0</v>
      </c>
      <c r="J121" s="32">
        <v>0</v>
      </c>
    </row>
    <row r="122" spans="1:10">
      <c r="A122" s="31">
        <v>159</v>
      </c>
      <c r="B122" s="31">
        <v>159</v>
      </c>
      <c r="C122" s="32" t="s">
        <v>436</v>
      </c>
      <c r="D122" s="32" t="s">
        <v>436</v>
      </c>
      <c r="E122" s="32">
        <v>2.72487419418066E-4</v>
      </c>
      <c r="F122" s="32">
        <v>1.08742977622588E-4</v>
      </c>
      <c r="G122" s="32">
        <v>10.116689449151499</v>
      </c>
      <c r="H122" s="32">
        <v>0</v>
      </c>
      <c r="I122" s="32">
        <v>0</v>
      </c>
      <c r="J122" s="32">
        <v>0</v>
      </c>
    </row>
    <row r="123" spans="1:10">
      <c r="A123" s="31">
        <v>159</v>
      </c>
      <c r="B123" s="31">
        <v>159</v>
      </c>
      <c r="C123" s="32" t="s">
        <v>436</v>
      </c>
      <c r="D123" s="32" t="s">
        <v>436</v>
      </c>
      <c r="E123" s="32">
        <v>-2.72487419418066E-4</v>
      </c>
      <c r="F123" s="32">
        <v>-1.08742977622588E-4</v>
      </c>
      <c r="G123" s="32">
        <v>9.1969904083195306</v>
      </c>
      <c r="H123" s="32">
        <v>0</v>
      </c>
      <c r="I123" s="32">
        <v>0</v>
      </c>
      <c r="J123" s="32">
        <v>0</v>
      </c>
    </row>
    <row r="124" spans="1:10">
      <c r="A124" s="31">
        <v>160</v>
      </c>
      <c r="B124" s="31">
        <v>160</v>
      </c>
      <c r="C124" s="32" t="s">
        <v>436</v>
      </c>
      <c r="D124" s="32" t="s">
        <v>436</v>
      </c>
      <c r="E124" s="32">
        <v>2.72441423673347E-4</v>
      </c>
      <c r="F124" s="32">
        <v>1.08748319867122E-4</v>
      </c>
      <c r="G124" s="32">
        <v>10.1166894491497</v>
      </c>
      <c r="H124" s="32">
        <v>0</v>
      </c>
      <c r="I124" s="32">
        <v>0</v>
      </c>
      <c r="J124" s="32">
        <v>0</v>
      </c>
    </row>
    <row r="125" spans="1:10">
      <c r="A125" s="31">
        <v>160</v>
      </c>
      <c r="B125" s="31">
        <v>160</v>
      </c>
      <c r="C125" s="32" t="s">
        <v>436</v>
      </c>
      <c r="D125" s="32" t="s">
        <v>436</v>
      </c>
      <c r="E125" s="32">
        <v>-2.72441423673347E-4</v>
      </c>
      <c r="F125" s="32">
        <v>-1.08748319867122E-4</v>
      </c>
      <c r="G125" s="32">
        <v>9.1969904083179408</v>
      </c>
      <c r="H125" s="32">
        <v>0</v>
      </c>
      <c r="I125" s="32">
        <v>0</v>
      </c>
      <c r="J125" s="32">
        <v>0</v>
      </c>
    </row>
    <row r="126" spans="1:10">
      <c r="A126" s="31">
        <v>161</v>
      </c>
      <c r="B126" s="31">
        <v>161</v>
      </c>
      <c r="C126" s="32" t="s">
        <v>436</v>
      </c>
      <c r="D126" s="32" t="s">
        <v>436</v>
      </c>
      <c r="E126" s="32">
        <v>2.7248372836673602E-4</v>
      </c>
      <c r="F126" s="32">
        <v>1.08758959522709E-4</v>
      </c>
      <c r="G126" s="32">
        <v>10.116689449154</v>
      </c>
      <c r="H126" s="32">
        <v>0</v>
      </c>
      <c r="I126" s="32">
        <v>0</v>
      </c>
      <c r="J126" s="32">
        <v>0</v>
      </c>
    </row>
    <row r="127" spans="1:10">
      <c r="A127" s="31">
        <v>161</v>
      </c>
      <c r="B127" s="31">
        <v>161</v>
      </c>
      <c r="C127" s="32" t="s">
        <v>436</v>
      </c>
      <c r="D127" s="32" t="s">
        <v>436</v>
      </c>
      <c r="E127" s="32">
        <v>-2.7248372836673602E-4</v>
      </c>
      <c r="F127" s="32">
        <v>-1.08758959522709E-4</v>
      </c>
      <c r="G127" s="32">
        <v>9.1969904083218008</v>
      </c>
      <c r="H127" s="32">
        <v>0</v>
      </c>
      <c r="I127" s="32">
        <v>0</v>
      </c>
      <c r="J127" s="32">
        <v>0</v>
      </c>
    </row>
    <row r="128" spans="1:10">
      <c r="A128" s="31">
        <v>162</v>
      </c>
      <c r="B128" s="31">
        <v>162</v>
      </c>
      <c r="C128" s="32" t="s">
        <v>436</v>
      </c>
      <c r="D128" s="32" t="s">
        <v>436</v>
      </c>
      <c r="E128" s="32">
        <v>2.7243821922829899E-4</v>
      </c>
      <c r="F128" s="32">
        <v>1.08726067406635E-4</v>
      </c>
      <c r="G128" s="32">
        <v>10.1166894491521</v>
      </c>
      <c r="H128" s="32">
        <v>0</v>
      </c>
      <c r="I128" s="32">
        <v>0</v>
      </c>
      <c r="J128" s="32">
        <v>0</v>
      </c>
    </row>
    <row r="129" spans="1:10">
      <c r="A129" s="31">
        <v>162</v>
      </c>
      <c r="B129" s="31">
        <v>162</v>
      </c>
      <c r="C129" s="32" t="s">
        <v>436</v>
      </c>
      <c r="D129" s="32" t="s">
        <v>436</v>
      </c>
      <c r="E129" s="32">
        <v>-2.7243821922829899E-4</v>
      </c>
      <c r="F129" s="32">
        <v>-1.08726067406635E-4</v>
      </c>
      <c r="G129" s="32">
        <v>9.1969904083201008</v>
      </c>
      <c r="H129" s="32">
        <v>0</v>
      </c>
      <c r="I129" s="32">
        <v>0</v>
      </c>
      <c r="J129" s="32">
        <v>0</v>
      </c>
    </row>
    <row r="130" spans="1:10">
      <c r="A130" s="31">
        <v>163</v>
      </c>
      <c r="B130" s="31">
        <v>163</v>
      </c>
      <c r="C130" s="32" t="s">
        <v>436</v>
      </c>
      <c r="D130" s="32" t="s">
        <v>436</v>
      </c>
      <c r="E130" s="32">
        <v>2.8404935219502301E-4</v>
      </c>
      <c r="F130" s="32">
        <v>1.1338314148206E-4</v>
      </c>
      <c r="G130" s="32">
        <v>10.116689449149399</v>
      </c>
      <c r="H130" s="32">
        <v>0</v>
      </c>
      <c r="I130" s="32">
        <v>0</v>
      </c>
      <c r="J130" s="32">
        <v>0</v>
      </c>
    </row>
    <row r="131" spans="1:10">
      <c r="A131" s="31">
        <v>163</v>
      </c>
      <c r="B131" s="31">
        <v>163</v>
      </c>
      <c r="C131" s="32" t="s">
        <v>436</v>
      </c>
      <c r="D131" s="32" t="s">
        <v>436</v>
      </c>
      <c r="E131" s="32">
        <v>-2.8404935219502301E-4</v>
      </c>
      <c r="F131" s="32">
        <v>-1.1338314148206E-4</v>
      </c>
      <c r="G131" s="32">
        <v>9.1969904083175908</v>
      </c>
      <c r="H131" s="32">
        <v>0</v>
      </c>
      <c r="I131" s="32">
        <v>0</v>
      </c>
      <c r="J131" s="32">
        <v>0</v>
      </c>
    </row>
    <row r="132" spans="1:10">
      <c r="A132" s="31">
        <v>164</v>
      </c>
      <c r="B132" s="31">
        <v>164</v>
      </c>
      <c r="C132" s="32" t="s">
        <v>436</v>
      </c>
      <c r="D132" s="32" t="s">
        <v>436</v>
      </c>
      <c r="E132" s="32">
        <v>2.8409806545554798E-4</v>
      </c>
      <c r="F132" s="32">
        <v>1.13370054035048E-4</v>
      </c>
      <c r="G132" s="32">
        <v>10.116689449154199</v>
      </c>
      <c r="H132" s="32">
        <v>0</v>
      </c>
      <c r="I132" s="32">
        <v>0</v>
      </c>
      <c r="J132" s="32">
        <v>0</v>
      </c>
    </row>
    <row r="133" spans="1:10">
      <c r="A133" s="31">
        <v>164</v>
      </c>
      <c r="B133" s="31">
        <v>164</v>
      </c>
      <c r="C133" s="32" t="s">
        <v>436</v>
      </c>
      <c r="D133" s="32" t="s">
        <v>436</v>
      </c>
      <c r="E133" s="32">
        <v>-2.8409806545554798E-4</v>
      </c>
      <c r="F133" s="32">
        <v>-1.13370054035048E-4</v>
      </c>
      <c r="G133" s="32">
        <v>9.1969904083219696</v>
      </c>
      <c r="H133" s="32">
        <v>0</v>
      </c>
      <c r="I133" s="32">
        <v>0</v>
      </c>
      <c r="J133" s="32">
        <v>0</v>
      </c>
    </row>
    <row r="134" spans="1:10">
      <c r="A134" s="31">
        <v>165</v>
      </c>
      <c r="B134" s="31">
        <v>165</v>
      </c>
      <c r="C134" s="32" t="s">
        <v>436</v>
      </c>
      <c r="D134" s="32" t="s">
        <v>436</v>
      </c>
      <c r="E134" s="32">
        <v>2.8404915392788799E-4</v>
      </c>
      <c r="F134" s="32">
        <v>1.13357216466311E-4</v>
      </c>
      <c r="G134" s="32">
        <v>10.1166894491507</v>
      </c>
      <c r="H134" s="32">
        <v>0</v>
      </c>
      <c r="I134" s="32">
        <v>0</v>
      </c>
      <c r="J134" s="32">
        <v>0</v>
      </c>
    </row>
    <row r="135" spans="1:10">
      <c r="A135" s="31">
        <v>165</v>
      </c>
      <c r="B135" s="31">
        <v>165</v>
      </c>
      <c r="C135" s="32" t="s">
        <v>436</v>
      </c>
      <c r="D135" s="32" t="s">
        <v>436</v>
      </c>
      <c r="E135" s="32">
        <v>-2.8404915392788799E-4</v>
      </c>
      <c r="F135" s="32">
        <v>-1.13357216466311E-4</v>
      </c>
      <c r="G135" s="32">
        <v>9.1969904083187899</v>
      </c>
      <c r="H135" s="32">
        <v>0</v>
      </c>
      <c r="I135" s="32">
        <v>0</v>
      </c>
      <c r="J135" s="32">
        <v>0</v>
      </c>
    </row>
    <row r="136" spans="1:10">
      <c r="A136" s="31">
        <v>166</v>
      </c>
      <c r="B136" s="31">
        <v>166</v>
      </c>
      <c r="C136" s="32" t="s">
        <v>436</v>
      </c>
      <c r="D136" s="32" t="s">
        <v>436</v>
      </c>
      <c r="E136" s="32">
        <v>2.84094484205554E-4</v>
      </c>
      <c r="F136" s="32">
        <v>1.13396981122749E-4</v>
      </c>
      <c r="G136" s="32">
        <v>10.1166894491567</v>
      </c>
      <c r="H136" s="32">
        <v>0</v>
      </c>
      <c r="I136" s="32">
        <v>0</v>
      </c>
      <c r="J136" s="32">
        <v>0</v>
      </c>
    </row>
    <row r="137" spans="1:10">
      <c r="A137" s="31">
        <v>166</v>
      </c>
      <c r="B137" s="31">
        <v>166</v>
      </c>
      <c r="C137" s="32" t="s">
        <v>436</v>
      </c>
      <c r="D137" s="32" t="s">
        <v>436</v>
      </c>
      <c r="E137" s="32">
        <v>-2.84094484205554E-4</v>
      </c>
      <c r="F137" s="32">
        <v>-1.13396981122749E-4</v>
      </c>
      <c r="G137" s="32">
        <v>9.1969904083242504</v>
      </c>
      <c r="H137" s="32">
        <v>0</v>
      </c>
      <c r="I137" s="32">
        <v>0</v>
      </c>
      <c r="J137" s="32">
        <v>0</v>
      </c>
    </row>
    <row r="138" spans="1:10">
      <c r="A138" s="31">
        <v>167</v>
      </c>
      <c r="B138" s="31">
        <v>167</v>
      </c>
      <c r="C138" s="32" t="s">
        <v>436</v>
      </c>
      <c r="D138" s="32" t="s">
        <v>436</v>
      </c>
      <c r="E138" s="32">
        <v>2.9428066263797098E-4</v>
      </c>
      <c r="F138" s="32">
        <v>1.1746453558578601E-4</v>
      </c>
      <c r="G138" s="32">
        <v>10.1166894491537</v>
      </c>
      <c r="H138" s="32">
        <v>0</v>
      </c>
      <c r="I138" s="32">
        <v>0</v>
      </c>
      <c r="J138" s="32">
        <v>0</v>
      </c>
    </row>
    <row r="139" spans="1:10">
      <c r="A139" s="31">
        <v>167</v>
      </c>
      <c r="B139" s="31">
        <v>167</v>
      </c>
      <c r="C139" s="32" t="s">
        <v>436</v>
      </c>
      <c r="D139" s="32" t="s">
        <v>436</v>
      </c>
      <c r="E139" s="32">
        <v>-2.9428066263797098E-4</v>
      </c>
      <c r="F139" s="32">
        <v>-1.1746453558578601E-4</v>
      </c>
      <c r="G139" s="32">
        <v>9.1969904083215699</v>
      </c>
      <c r="H139" s="32">
        <v>0</v>
      </c>
      <c r="I139" s="32">
        <v>0</v>
      </c>
      <c r="J139" s="32">
        <v>0</v>
      </c>
    </row>
    <row r="140" spans="1:10">
      <c r="A140" s="31">
        <v>168</v>
      </c>
      <c r="B140" s="31">
        <v>168</v>
      </c>
      <c r="C140" s="32" t="s">
        <v>436</v>
      </c>
      <c r="D140" s="32" t="s">
        <v>436</v>
      </c>
      <c r="E140" s="32">
        <v>2.9435262173458401E-4</v>
      </c>
      <c r="F140" s="32">
        <v>1.17468868306832E-4</v>
      </c>
      <c r="G140" s="32">
        <v>10.1166894491543</v>
      </c>
      <c r="H140" s="32">
        <v>0</v>
      </c>
      <c r="I140" s="32">
        <v>0</v>
      </c>
      <c r="J140" s="32">
        <v>0</v>
      </c>
    </row>
    <row r="141" spans="1:10">
      <c r="A141" s="31">
        <v>168</v>
      </c>
      <c r="B141" s="31">
        <v>168</v>
      </c>
      <c r="C141" s="32" t="s">
        <v>436</v>
      </c>
      <c r="D141" s="32" t="s">
        <v>436</v>
      </c>
      <c r="E141" s="32">
        <v>-2.9435262173458401E-4</v>
      </c>
      <c r="F141" s="32">
        <v>-1.17468868306832E-4</v>
      </c>
      <c r="G141" s="32">
        <v>9.1969904083221294</v>
      </c>
      <c r="H141" s="32">
        <v>0</v>
      </c>
      <c r="I141" s="32">
        <v>0</v>
      </c>
      <c r="J141" s="32">
        <v>0</v>
      </c>
    </row>
    <row r="142" spans="1:10">
      <c r="A142" s="31">
        <v>169</v>
      </c>
      <c r="B142" s="31">
        <v>169</v>
      </c>
      <c r="C142" s="32" t="s">
        <v>436</v>
      </c>
      <c r="D142" s="32" t="s">
        <v>436</v>
      </c>
      <c r="E142" s="32">
        <v>2.9428023970526899E-4</v>
      </c>
      <c r="F142" s="32">
        <v>1.17436545534399E-4</v>
      </c>
      <c r="G142" s="32">
        <v>10.1166894491531</v>
      </c>
      <c r="H142" s="32">
        <v>0</v>
      </c>
      <c r="I142" s="32">
        <v>0</v>
      </c>
      <c r="J142" s="32">
        <v>0</v>
      </c>
    </row>
    <row r="143" spans="1:10">
      <c r="A143" s="31">
        <v>169</v>
      </c>
      <c r="B143" s="31">
        <v>169</v>
      </c>
      <c r="C143" s="32" t="s">
        <v>436</v>
      </c>
      <c r="D143" s="32" t="s">
        <v>436</v>
      </c>
      <c r="E143" s="32">
        <v>-2.9428023970526899E-4</v>
      </c>
      <c r="F143" s="32">
        <v>-1.17436545534399E-4</v>
      </c>
      <c r="G143" s="32">
        <v>9.1969904083210192</v>
      </c>
      <c r="H143" s="32">
        <v>0</v>
      </c>
      <c r="I143" s="32">
        <v>0</v>
      </c>
      <c r="J143" s="32">
        <v>0</v>
      </c>
    </row>
    <row r="144" spans="1:10">
      <c r="A144" s="31">
        <v>170</v>
      </c>
      <c r="B144" s="31">
        <v>170</v>
      </c>
      <c r="C144" s="32" t="s">
        <v>436</v>
      </c>
      <c r="D144" s="32" t="s">
        <v>436</v>
      </c>
      <c r="E144" s="32">
        <v>2.9435133964883899E-4</v>
      </c>
      <c r="F144" s="32">
        <v>1.1748661466694999E-4</v>
      </c>
      <c r="G144" s="32">
        <v>10.116689449155199</v>
      </c>
      <c r="H144" s="32">
        <v>0</v>
      </c>
      <c r="I144" s="32">
        <v>0</v>
      </c>
      <c r="J144" s="32">
        <v>0</v>
      </c>
    </row>
    <row r="145" spans="1:10">
      <c r="A145" s="31">
        <v>170</v>
      </c>
      <c r="B145" s="31">
        <v>170</v>
      </c>
      <c r="C145" s="32" t="s">
        <v>436</v>
      </c>
      <c r="D145" s="32" t="s">
        <v>436</v>
      </c>
      <c r="E145" s="32">
        <v>-2.9435133964883899E-4</v>
      </c>
      <c r="F145" s="32">
        <v>-1.1748661466694999E-4</v>
      </c>
      <c r="G145" s="32">
        <v>9.1969904083229395</v>
      </c>
      <c r="H145" s="32">
        <v>0</v>
      </c>
      <c r="I145" s="32">
        <v>0</v>
      </c>
      <c r="J145" s="32">
        <v>0</v>
      </c>
    </row>
    <row r="146" spans="1:10">
      <c r="A146" s="31">
        <v>171</v>
      </c>
      <c r="B146" s="31">
        <v>171</v>
      </c>
      <c r="C146" s="32" t="s">
        <v>436</v>
      </c>
      <c r="D146" s="32" t="s">
        <v>436</v>
      </c>
      <c r="E146" s="32">
        <v>5.2875180678005904E-4</v>
      </c>
      <c r="F146" s="32">
        <v>2.1104034399003799E-4</v>
      </c>
      <c r="G146" s="32">
        <v>10.1166894491538</v>
      </c>
      <c r="H146" s="32">
        <v>0</v>
      </c>
      <c r="I146" s="32">
        <v>0</v>
      </c>
      <c r="J146" s="32">
        <v>0</v>
      </c>
    </row>
    <row r="147" spans="1:10">
      <c r="A147" s="31">
        <v>171</v>
      </c>
      <c r="B147" s="31">
        <v>171</v>
      </c>
      <c r="C147" s="32" t="s">
        <v>436</v>
      </c>
      <c r="D147" s="32" t="s">
        <v>436</v>
      </c>
      <c r="E147" s="32">
        <v>-5.2875180678005904E-4</v>
      </c>
      <c r="F147" s="32">
        <v>-2.1104034399003799E-4</v>
      </c>
      <c r="G147" s="32">
        <v>9.1969904083216498</v>
      </c>
      <c r="H147" s="32">
        <v>0</v>
      </c>
      <c r="I147" s="32">
        <v>0</v>
      </c>
      <c r="J147" s="32">
        <v>0</v>
      </c>
    </row>
    <row r="148" spans="1:10">
      <c r="A148" s="31">
        <v>172</v>
      </c>
      <c r="B148" s="31">
        <v>172</v>
      </c>
      <c r="C148" s="32" t="s">
        <v>436</v>
      </c>
      <c r="D148" s="32" t="s">
        <v>436</v>
      </c>
      <c r="E148" s="32">
        <v>5.2877927032218104E-4</v>
      </c>
      <c r="F148" s="32">
        <v>2.1103594448442401E-4</v>
      </c>
      <c r="G148" s="32">
        <v>10.1166894491538</v>
      </c>
      <c r="H148" s="32">
        <v>0</v>
      </c>
      <c r="I148" s="32">
        <v>0</v>
      </c>
      <c r="J148" s="32">
        <v>0</v>
      </c>
    </row>
    <row r="149" spans="1:10">
      <c r="A149" s="31">
        <v>172</v>
      </c>
      <c r="B149" s="31">
        <v>172</v>
      </c>
      <c r="C149" s="32" t="s">
        <v>436</v>
      </c>
      <c r="D149" s="32" t="s">
        <v>436</v>
      </c>
      <c r="E149" s="32">
        <v>-5.2877927032218104E-4</v>
      </c>
      <c r="F149" s="32">
        <v>-2.1103594448442401E-4</v>
      </c>
      <c r="G149" s="32">
        <v>9.1969904083216694</v>
      </c>
      <c r="H149" s="32">
        <v>0</v>
      </c>
      <c r="I149" s="32">
        <v>0</v>
      </c>
      <c r="J149" s="32">
        <v>0</v>
      </c>
    </row>
    <row r="150" spans="1:10">
      <c r="A150" s="31">
        <v>173</v>
      </c>
      <c r="B150" s="31">
        <v>173</v>
      </c>
      <c r="C150" s="32" t="s">
        <v>436</v>
      </c>
      <c r="D150" s="32" t="s">
        <v>436</v>
      </c>
      <c r="E150" s="32">
        <v>5.2875123353536503E-4</v>
      </c>
      <c r="F150" s="32">
        <v>2.1102680724092201E-4</v>
      </c>
      <c r="G150" s="32">
        <v>10.1166894491531</v>
      </c>
      <c r="H150" s="32">
        <v>0</v>
      </c>
      <c r="I150" s="32">
        <v>0</v>
      </c>
      <c r="J150" s="32">
        <v>0</v>
      </c>
    </row>
    <row r="151" spans="1:10">
      <c r="A151" s="31">
        <v>173</v>
      </c>
      <c r="B151" s="31">
        <v>173</v>
      </c>
      <c r="C151" s="32" t="s">
        <v>436</v>
      </c>
      <c r="D151" s="32" t="s">
        <v>436</v>
      </c>
      <c r="E151" s="32">
        <v>-5.2875123353536503E-4</v>
      </c>
      <c r="F151" s="32">
        <v>-2.1102680724092201E-4</v>
      </c>
      <c r="G151" s="32">
        <v>9.1969904083209908</v>
      </c>
      <c r="H151" s="32">
        <v>0</v>
      </c>
      <c r="I151" s="32">
        <v>0</v>
      </c>
      <c r="J151" s="32">
        <v>0</v>
      </c>
    </row>
    <row r="152" spans="1:10">
      <c r="A152" s="31">
        <v>174</v>
      </c>
      <c r="B152" s="31">
        <v>174</v>
      </c>
      <c r="C152" s="32" t="s">
        <v>436</v>
      </c>
      <c r="D152" s="32" t="s">
        <v>436</v>
      </c>
      <c r="E152" s="32">
        <v>5.2877869824721898E-4</v>
      </c>
      <c r="F152" s="32">
        <v>2.11049190838773E-4</v>
      </c>
      <c r="G152" s="32">
        <v>10.116689449155</v>
      </c>
      <c r="H152" s="32">
        <v>0</v>
      </c>
      <c r="I152" s="32">
        <v>0</v>
      </c>
      <c r="J152" s="32">
        <v>0</v>
      </c>
    </row>
    <row r="153" spans="1:10">
      <c r="A153" s="31">
        <v>174</v>
      </c>
      <c r="B153" s="31">
        <v>174</v>
      </c>
      <c r="C153" s="32" t="s">
        <v>436</v>
      </c>
      <c r="D153" s="32" t="s">
        <v>436</v>
      </c>
      <c r="E153" s="32">
        <v>-5.2877869824721898E-4</v>
      </c>
      <c r="F153" s="32">
        <v>-2.11049190838773E-4</v>
      </c>
      <c r="G153" s="32">
        <v>9.1969904083227494</v>
      </c>
      <c r="H153" s="32">
        <v>0</v>
      </c>
      <c r="I153" s="32">
        <v>0</v>
      </c>
      <c r="J153" s="32">
        <v>0</v>
      </c>
    </row>
    <row r="154" spans="1:10">
      <c r="A154" s="31">
        <v>175</v>
      </c>
      <c r="B154" s="31">
        <v>175</v>
      </c>
      <c r="C154" s="32" t="s">
        <v>436</v>
      </c>
      <c r="D154" s="32" t="s">
        <v>436</v>
      </c>
      <c r="E154" s="32">
        <v>2.9187459932402798E-4</v>
      </c>
      <c r="F154" s="32">
        <v>1.1649303915581901E-4</v>
      </c>
      <c r="G154" s="32">
        <v>10.116689449152201</v>
      </c>
      <c r="H154" s="32">
        <v>0</v>
      </c>
      <c r="I154" s="32">
        <v>0</v>
      </c>
      <c r="J154" s="32">
        <v>0</v>
      </c>
    </row>
    <row r="155" spans="1:10">
      <c r="A155" s="31">
        <v>175</v>
      </c>
      <c r="B155" s="31">
        <v>175</v>
      </c>
      <c r="C155" s="32" t="s">
        <v>436</v>
      </c>
      <c r="D155" s="32" t="s">
        <v>436</v>
      </c>
      <c r="E155" s="32">
        <v>-2.9187459932402798E-4</v>
      </c>
      <c r="F155" s="32">
        <v>-1.1649303915581901E-4</v>
      </c>
      <c r="G155" s="32">
        <v>9.1969904083201701</v>
      </c>
      <c r="H155" s="32">
        <v>0</v>
      </c>
      <c r="I155" s="32">
        <v>0</v>
      </c>
      <c r="J155" s="32">
        <v>0</v>
      </c>
    </row>
    <row r="156" spans="1:10">
      <c r="A156" s="31">
        <v>176</v>
      </c>
      <c r="B156" s="31">
        <v>176</v>
      </c>
      <c r="C156" s="32" t="s">
        <v>436</v>
      </c>
      <c r="D156" s="32" t="s">
        <v>436</v>
      </c>
      <c r="E156" s="32">
        <v>2.9190841560294801E-4</v>
      </c>
      <c r="F156" s="32">
        <v>1.16504503786656E-4</v>
      </c>
      <c r="G156" s="32">
        <v>10.1166894491564</v>
      </c>
      <c r="H156" s="32">
        <v>0</v>
      </c>
      <c r="I156" s="32">
        <v>0</v>
      </c>
      <c r="J156" s="32">
        <v>0</v>
      </c>
    </row>
    <row r="157" spans="1:10">
      <c r="A157" s="31">
        <v>176</v>
      </c>
      <c r="B157" s="31">
        <v>176</v>
      </c>
      <c r="C157" s="32" t="s">
        <v>436</v>
      </c>
      <c r="D157" s="32" t="s">
        <v>436</v>
      </c>
      <c r="E157" s="32">
        <v>-2.9190841560294801E-4</v>
      </c>
      <c r="F157" s="32">
        <v>-1.16504503786656E-4</v>
      </c>
      <c r="G157" s="32">
        <v>9.1969904083240301</v>
      </c>
      <c r="H157" s="32">
        <v>0</v>
      </c>
      <c r="I157" s="32">
        <v>0</v>
      </c>
      <c r="J157" s="32">
        <v>0</v>
      </c>
    </row>
    <row r="158" spans="1:10">
      <c r="A158" s="31">
        <v>177</v>
      </c>
      <c r="B158" s="31">
        <v>177</v>
      </c>
      <c r="C158" s="32" t="s">
        <v>436</v>
      </c>
      <c r="D158" s="32" t="s">
        <v>436</v>
      </c>
      <c r="E158" s="32">
        <v>2.9187334100584401E-4</v>
      </c>
      <c r="F158" s="32">
        <v>1.1649239192364899E-4</v>
      </c>
      <c r="G158" s="32">
        <v>10.116689449151201</v>
      </c>
      <c r="H158" s="32">
        <v>0</v>
      </c>
      <c r="I158" s="32">
        <v>0</v>
      </c>
      <c r="J158" s="32">
        <v>0</v>
      </c>
    </row>
    <row r="159" spans="1:10">
      <c r="A159" s="31">
        <v>177</v>
      </c>
      <c r="B159" s="31">
        <v>177</v>
      </c>
      <c r="C159" s="32" t="s">
        <v>436</v>
      </c>
      <c r="D159" s="32" t="s">
        <v>436</v>
      </c>
      <c r="E159" s="32">
        <v>-2.9187334100584401E-4</v>
      </c>
      <c r="F159" s="32">
        <v>-1.1649239192364899E-4</v>
      </c>
      <c r="G159" s="32">
        <v>9.1969904083192695</v>
      </c>
      <c r="H159" s="32">
        <v>0</v>
      </c>
      <c r="I159" s="32">
        <v>0</v>
      </c>
      <c r="J159" s="32">
        <v>0</v>
      </c>
    </row>
    <row r="160" spans="1:10">
      <c r="A160" s="31">
        <v>178</v>
      </c>
      <c r="B160" s="31">
        <v>178</v>
      </c>
      <c r="C160" s="32" t="s">
        <v>436</v>
      </c>
      <c r="D160" s="32" t="s">
        <v>436</v>
      </c>
      <c r="E160" s="32">
        <v>2.9190882241490501E-4</v>
      </c>
      <c r="F160" s="32">
        <v>1.16506358595743E-4</v>
      </c>
      <c r="G160" s="32">
        <v>10.116689449155601</v>
      </c>
      <c r="H160" s="32">
        <v>0</v>
      </c>
      <c r="I160" s="32">
        <v>0</v>
      </c>
      <c r="J160" s="32">
        <v>0</v>
      </c>
    </row>
    <row r="161" spans="1:10">
      <c r="A161" s="31">
        <v>178</v>
      </c>
      <c r="B161" s="31">
        <v>178</v>
      </c>
      <c r="C161" s="32" t="s">
        <v>436</v>
      </c>
      <c r="D161" s="32" t="s">
        <v>436</v>
      </c>
      <c r="E161" s="32">
        <v>-2.9190882241490501E-4</v>
      </c>
      <c r="F161" s="32">
        <v>-1.16506358595743E-4</v>
      </c>
      <c r="G161" s="32">
        <v>9.1969904083232805</v>
      </c>
      <c r="H161" s="32">
        <v>0</v>
      </c>
      <c r="I161" s="32">
        <v>0</v>
      </c>
      <c r="J161" s="32">
        <v>0</v>
      </c>
    </row>
    <row r="162" spans="1:10">
      <c r="A162" s="31">
        <v>179</v>
      </c>
      <c r="B162" s="31">
        <v>179</v>
      </c>
      <c r="C162" s="32" t="s">
        <v>436</v>
      </c>
      <c r="D162" s="32" t="s">
        <v>436</v>
      </c>
      <c r="E162" s="32">
        <v>1.6554363558330399E-4</v>
      </c>
      <c r="F162" s="32">
        <v>1.3609852900410001E-8</v>
      </c>
      <c r="G162" s="32">
        <v>6.7406804667627398</v>
      </c>
      <c r="H162" s="32">
        <v>0</v>
      </c>
      <c r="I162" s="32">
        <v>0</v>
      </c>
      <c r="J162" s="32">
        <v>0</v>
      </c>
    </row>
    <row r="163" spans="1:10">
      <c r="A163" s="31">
        <v>179</v>
      </c>
      <c r="B163" s="31">
        <v>179</v>
      </c>
      <c r="C163" s="32" t="s">
        <v>436</v>
      </c>
      <c r="D163" s="32" t="s">
        <v>436</v>
      </c>
      <c r="E163" s="32">
        <v>-1.6554363558330399E-4</v>
      </c>
      <c r="F163" s="32">
        <v>-1.3609852900410001E-8</v>
      </c>
      <c r="G163" s="32">
        <v>6.1278913334206804</v>
      </c>
      <c r="H163" s="32">
        <v>0</v>
      </c>
      <c r="I163" s="32">
        <v>0</v>
      </c>
      <c r="J163" s="32">
        <v>0</v>
      </c>
    </row>
    <row r="164" spans="1:10">
      <c r="A164" s="31">
        <v>180</v>
      </c>
      <c r="B164" s="31">
        <v>180</v>
      </c>
      <c r="C164" s="32" t="s">
        <v>436</v>
      </c>
      <c r="D164" s="32" t="s">
        <v>436</v>
      </c>
      <c r="E164" s="32">
        <v>1.65559174950015E-4</v>
      </c>
      <c r="F164" s="32">
        <v>1.4528069508813001E-8</v>
      </c>
      <c r="G164" s="32">
        <v>6.74068046676443</v>
      </c>
      <c r="H164" s="32">
        <v>0</v>
      </c>
      <c r="I164" s="32">
        <v>0</v>
      </c>
      <c r="J164" s="32">
        <v>0</v>
      </c>
    </row>
    <row r="165" spans="1:10">
      <c r="A165" s="31">
        <v>180</v>
      </c>
      <c r="B165" s="31">
        <v>180</v>
      </c>
      <c r="C165" s="32" t="s">
        <v>436</v>
      </c>
      <c r="D165" s="32" t="s">
        <v>436</v>
      </c>
      <c r="E165" s="32">
        <v>-1.65559174950015E-4</v>
      </c>
      <c r="F165" s="32">
        <v>-1.4528069508813001E-8</v>
      </c>
      <c r="G165" s="32">
        <v>6.1278913334222098</v>
      </c>
      <c r="H165" s="32">
        <v>0</v>
      </c>
      <c r="I165" s="32">
        <v>0</v>
      </c>
      <c r="J165" s="32">
        <v>0</v>
      </c>
    </row>
    <row r="166" spans="1:10">
      <c r="A166" s="31">
        <v>181</v>
      </c>
      <c r="B166" s="31">
        <v>181</v>
      </c>
      <c r="C166" s="32" t="s">
        <v>436</v>
      </c>
      <c r="D166" s="32" t="s">
        <v>436</v>
      </c>
      <c r="E166" s="32">
        <v>1.5106243652395201E-4</v>
      </c>
      <c r="F166" s="32">
        <v>9.3426855458514704E-9</v>
      </c>
      <c r="G166" s="32">
        <v>6.7406804667624103</v>
      </c>
      <c r="H166" s="32">
        <v>0</v>
      </c>
      <c r="I166" s="32">
        <v>0</v>
      </c>
      <c r="J166" s="32">
        <v>0</v>
      </c>
    </row>
    <row r="167" spans="1:10">
      <c r="A167" s="31">
        <v>181</v>
      </c>
      <c r="B167" s="31">
        <v>181</v>
      </c>
      <c r="C167" s="32" t="s">
        <v>436</v>
      </c>
      <c r="D167" s="32" t="s">
        <v>436</v>
      </c>
      <c r="E167" s="32">
        <v>-1.5106243652395201E-4</v>
      </c>
      <c r="F167" s="32">
        <v>-9.3426855458514704E-9</v>
      </c>
      <c r="G167" s="32">
        <v>6.1278913334203704</v>
      </c>
      <c r="H167" s="32">
        <v>0</v>
      </c>
      <c r="I167" s="32">
        <v>0</v>
      </c>
      <c r="J167" s="32">
        <v>0</v>
      </c>
    </row>
    <row r="168" spans="1:10">
      <c r="A168" s="31">
        <v>182</v>
      </c>
      <c r="B168" s="31">
        <v>182</v>
      </c>
      <c r="C168" s="32" t="s">
        <v>436</v>
      </c>
      <c r="D168" s="32" t="s">
        <v>436</v>
      </c>
      <c r="E168" s="32">
        <v>1.5106542391254201E-4</v>
      </c>
      <c r="F168" s="32">
        <v>1.2006700967822501E-8</v>
      </c>
      <c r="G168" s="32">
        <v>6.7406804667625897</v>
      </c>
      <c r="H168" s="32">
        <v>0</v>
      </c>
      <c r="I168" s="32">
        <v>0</v>
      </c>
      <c r="J168" s="32">
        <v>0</v>
      </c>
    </row>
    <row r="169" spans="1:10">
      <c r="A169" s="31">
        <v>182</v>
      </c>
      <c r="B169" s="31">
        <v>182</v>
      </c>
      <c r="C169" s="32" t="s">
        <v>436</v>
      </c>
      <c r="D169" s="32" t="s">
        <v>436</v>
      </c>
      <c r="E169" s="32">
        <v>-1.5106542391254201E-4</v>
      </c>
      <c r="F169" s="32">
        <v>-1.2006700967822501E-8</v>
      </c>
      <c r="G169" s="32">
        <v>6.12789133342054</v>
      </c>
      <c r="H169" s="32">
        <v>0</v>
      </c>
      <c r="I169" s="32">
        <v>0</v>
      </c>
      <c r="J169" s="32">
        <v>0</v>
      </c>
    </row>
    <row r="170" spans="1:10">
      <c r="A170" s="31">
        <v>183</v>
      </c>
      <c r="B170" s="31">
        <v>183</v>
      </c>
      <c r="C170" s="32" t="s">
        <v>436</v>
      </c>
      <c r="D170" s="32" t="s">
        <v>436</v>
      </c>
      <c r="E170" s="32">
        <v>5.2490300101980898E-5</v>
      </c>
      <c r="F170" s="32">
        <v>1.59797705164909E-8</v>
      </c>
      <c r="G170" s="32">
        <v>6.7406804667625897</v>
      </c>
      <c r="H170" s="32">
        <v>0</v>
      </c>
      <c r="I170" s="32">
        <v>0</v>
      </c>
      <c r="J170" s="32">
        <v>0</v>
      </c>
    </row>
    <row r="171" spans="1:10">
      <c r="A171" s="31">
        <v>183</v>
      </c>
      <c r="B171" s="31">
        <v>183</v>
      </c>
      <c r="C171" s="32" t="s">
        <v>436</v>
      </c>
      <c r="D171" s="32" t="s">
        <v>436</v>
      </c>
      <c r="E171" s="32">
        <v>-5.2490300101980898E-5</v>
      </c>
      <c r="F171" s="32">
        <v>-1.59797705164909E-8</v>
      </c>
      <c r="G171" s="32">
        <v>6.12789133342054</v>
      </c>
      <c r="H171" s="32">
        <v>0</v>
      </c>
      <c r="I171" s="32">
        <v>0</v>
      </c>
      <c r="J171" s="32">
        <v>0</v>
      </c>
    </row>
    <row r="172" spans="1:10">
      <c r="A172" s="31">
        <v>184</v>
      </c>
      <c r="B172" s="31">
        <v>184</v>
      </c>
      <c r="C172" s="32" t="s">
        <v>436</v>
      </c>
      <c r="D172" s="32" t="s">
        <v>436</v>
      </c>
      <c r="E172" s="32">
        <v>5.24507900583248E-5</v>
      </c>
      <c r="F172" s="32">
        <v>1.6298517836998202E-8</v>
      </c>
      <c r="G172" s="32">
        <v>6.74068046676327</v>
      </c>
      <c r="H172" s="32">
        <v>0</v>
      </c>
      <c r="I172" s="32">
        <v>0</v>
      </c>
      <c r="J172" s="32">
        <v>0</v>
      </c>
    </row>
    <row r="173" spans="1:10">
      <c r="A173" s="31">
        <v>184</v>
      </c>
      <c r="B173" s="31">
        <v>184</v>
      </c>
      <c r="C173" s="32" t="s">
        <v>436</v>
      </c>
      <c r="D173" s="32" t="s">
        <v>436</v>
      </c>
      <c r="E173" s="32">
        <v>-5.24507900583248E-5</v>
      </c>
      <c r="F173" s="32">
        <v>-1.6298517836998202E-8</v>
      </c>
      <c r="G173" s="32">
        <v>6.12789133342116</v>
      </c>
      <c r="H173" s="32">
        <v>0</v>
      </c>
      <c r="I173" s="32">
        <v>0</v>
      </c>
      <c r="J173" s="32">
        <v>0</v>
      </c>
    </row>
    <row r="174" spans="1:10">
      <c r="A174" s="31">
        <v>185</v>
      </c>
      <c r="B174" s="31">
        <v>185</v>
      </c>
      <c r="C174" s="32" t="s">
        <v>436</v>
      </c>
      <c r="D174" s="32" t="s">
        <v>436</v>
      </c>
      <c r="E174" s="32">
        <v>1.14877118897899E-4</v>
      </c>
      <c r="F174" s="32">
        <v>1.0021175744326701E-8</v>
      </c>
      <c r="G174" s="32">
        <v>6.7406804667622904</v>
      </c>
      <c r="H174" s="32">
        <v>0</v>
      </c>
      <c r="I174" s="32">
        <v>0</v>
      </c>
      <c r="J174" s="32">
        <v>0</v>
      </c>
    </row>
    <row r="175" spans="1:10">
      <c r="A175" s="31">
        <v>185</v>
      </c>
      <c r="B175" s="31">
        <v>185</v>
      </c>
      <c r="C175" s="32" t="s">
        <v>436</v>
      </c>
      <c r="D175" s="32" t="s">
        <v>436</v>
      </c>
      <c r="E175" s="32">
        <v>-1.14877118897899E-4</v>
      </c>
      <c r="F175" s="32">
        <v>-1.0021175744326701E-8</v>
      </c>
      <c r="G175" s="32">
        <v>6.1278913334202603</v>
      </c>
      <c r="H175" s="32">
        <v>0</v>
      </c>
      <c r="I175" s="32">
        <v>0</v>
      </c>
      <c r="J175" s="32">
        <v>0</v>
      </c>
    </row>
    <row r="176" spans="1:10">
      <c r="A176" s="31">
        <v>186</v>
      </c>
      <c r="B176" s="31">
        <v>186</v>
      </c>
      <c r="C176" s="32" t="s">
        <v>436</v>
      </c>
      <c r="D176" s="32" t="s">
        <v>436</v>
      </c>
      <c r="E176" s="32">
        <v>1.1489746763323E-4</v>
      </c>
      <c r="F176" s="32">
        <v>1.2512182986678099E-8</v>
      </c>
      <c r="G176" s="32">
        <v>6.7406804667639504</v>
      </c>
      <c r="H176" s="32">
        <v>0</v>
      </c>
      <c r="I176" s="32">
        <v>0</v>
      </c>
      <c r="J176" s="32">
        <v>0</v>
      </c>
    </row>
    <row r="177" spans="1:10">
      <c r="A177" s="31">
        <v>186</v>
      </c>
      <c r="B177" s="31">
        <v>186</v>
      </c>
      <c r="C177" s="32" t="s">
        <v>436</v>
      </c>
      <c r="D177" s="32" t="s">
        <v>436</v>
      </c>
      <c r="E177" s="32">
        <v>-1.1489746763323E-4</v>
      </c>
      <c r="F177" s="32">
        <v>-1.2512182986678099E-8</v>
      </c>
      <c r="G177" s="32">
        <v>6.1278913334217799</v>
      </c>
      <c r="H177" s="32">
        <v>0</v>
      </c>
      <c r="I177" s="32">
        <v>0</v>
      </c>
      <c r="J177" s="32">
        <v>0</v>
      </c>
    </row>
    <row r="178" spans="1:10">
      <c r="A178" s="31">
        <v>187</v>
      </c>
      <c r="B178" s="31">
        <v>187</v>
      </c>
      <c r="C178" s="32" t="s">
        <v>436</v>
      </c>
      <c r="D178" s="32" t="s">
        <v>436</v>
      </c>
      <c r="E178" s="32">
        <v>2.2413434780655501E-4</v>
      </c>
      <c r="F178" s="32">
        <v>1.7683913293064202E-8</v>
      </c>
      <c r="G178" s="32">
        <v>6.7406804667626297</v>
      </c>
      <c r="H178" s="32">
        <v>0</v>
      </c>
      <c r="I178" s="32">
        <v>0</v>
      </c>
      <c r="J178" s="32">
        <v>0</v>
      </c>
    </row>
    <row r="179" spans="1:10">
      <c r="A179" s="31">
        <v>187</v>
      </c>
      <c r="B179" s="31">
        <v>187</v>
      </c>
      <c r="C179" s="32" t="s">
        <v>436</v>
      </c>
      <c r="D179" s="32" t="s">
        <v>436</v>
      </c>
      <c r="E179" s="32">
        <v>-2.2413434780655501E-4</v>
      </c>
      <c r="F179" s="32">
        <v>-1.7683913293064202E-8</v>
      </c>
      <c r="G179" s="32">
        <v>6.1278913334205702</v>
      </c>
      <c r="H179" s="32">
        <v>0</v>
      </c>
      <c r="I179" s="32">
        <v>0</v>
      </c>
      <c r="J179" s="32">
        <v>0</v>
      </c>
    </row>
    <row r="180" spans="1:10">
      <c r="A180" s="31">
        <v>188</v>
      </c>
      <c r="B180" s="31">
        <v>188</v>
      </c>
      <c r="C180" s="32" t="s">
        <v>436</v>
      </c>
      <c r="D180" s="32" t="s">
        <v>436</v>
      </c>
      <c r="E180" s="32">
        <v>2.2405971776521001E-4</v>
      </c>
      <c r="F180" s="32">
        <v>1.5584644158892501E-8</v>
      </c>
      <c r="G180" s="32">
        <v>6.74068046676304</v>
      </c>
      <c r="H180" s="32">
        <v>0</v>
      </c>
      <c r="I180" s="32">
        <v>0</v>
      </c>
      <c r="J180" s="32">
        <v>0</v>
      </c>
    </row>
    <row r="181" spans="1:10">
      <c r="A181" s="31">
        <v>188</v>
      </c>
      <c r="B181" s="31">
        <v>188</v>
      </c>
      <c r="C181" s="32" t="s">
        <v>436</v>
      </c>
      <c r="D181" s="32" t="s">
        <v>436</v>
      </c>
      <c r="E181" s="32">
        <v>-2.2405971776521001E-4</v>
      </c>
      <c r="F181" s="32">
        <v>-1.5584644158892501E-8</v>
      </c>
      <c r="G181" s="32">
        <v>6.1278913334209504</v>
      </c>
      <c r="H181" s="32">
        <v>0</v>
      </c>
      <c r="I181" s="32">
        <v>0</v>
      </c>
      <c r="J181" s="32">
        <v>0</v>
      </c>
    </row>
    <row r="182" spans="1:10">
      <c r="A182" s="31">
        <v>189</v>
      </c>
      <c r="B182" s="31">
        <v>189</v>
      </c>
      <c r="C182" s="32" t="s">
        <v>436</v>
      </c>
      <c r="D182" s="32" t="s">
        <v>436</v>
      </c>
      <c r="E182" s="32">
        <v>1.7983307431336301E-4</v>
      </c>
      <c r="F182" s="32">
        <v>9.4314050008132396E-9</v>
      </c>
      <c r="G182" s="32">
        <v>6.7406804667635001</v>
      </c>
      <c r="H182" s="32">
        <v>0</v>
      </c>
      <c r="I182" s="32">
        <v>0</v>
      </c>
      <c r="J182" s="32">
        <v>0</v>
      </c>
    </row>
    <row r="183" spans="1:10">
      <c r="A183" s="31">
        <v>189</v>
      </c>
      <c r="B183" s="31">
        <v>189</v>
      </c>
      <c r="C183" s="32" t="s">
        <v>436</v>
      </c>
      <c r="D183" s="32" t="s">
        <v>436</v>
      </c>
      <c r="E183" s="32">
        <v>-1.7983307431336301E-4</v>
      </c>
      <c r="F183" s="32">
        <v>-9.4314050008132396E-9</v>
      </c>
      <c r="G183" s="32">
        <v>6.1278913334213598</v>
      </c>
      <c r="H183" s="32">
        <v>0</v>
      </c>
      <c r="I183" s="32">
        <v>0</v>
      </c>
      <c r="J183" s="32">
        <v>0</v>
      </c>
    </row>
    <row r="184" spans="1:10">
      <c r="A184" s="31">
        <v>190</v>
      </c>
      <c r="B184" s="31">
        <v>190</v>
      </c>
      <c r="C184" s="32" t="s">
        <v>436</v>
      </c>
      <c r="D184" s="32" t="s">
        <v>436</v>
      </c>
      <c r="E184" s="32">
        <v>1.7981070541745801E-4</v>
      </c>
      <c r="F184" s="32">
        <v>9.5563125452714808E-9</v>
      </c>
      <c r="G184" s="32">
        <v>6.7406804667643501</v>
      </c>
      <c r="H184" s="32">
        <v>0</v>
      </c>
      <c r="I184" s="32">
        <v>0</v>
      </c>
      <c r="J184" s="32">
        <v>0</v>
      </c>
    </row>
    <row r="185" spans="1:10">
      <c r="A185" s="31">
        <v>190</v>
      </c>
      <c r="B185" s="31">
        <v>190</v>
      </c>
      <c r="C185" s="32" t="s">
        <v>436</v>
      </c>
      <c r="D185" s="32" t="s">
        <v>436</v>
      </c>
      <c r="E185" s="32">
        <v>-1.7981070541745801E-4</v>
      </c>
      <c r="F185" s="32">
        <v>-9.5563125452714808E-9</v>
      </c>
      <c r="G185" s="32">
        <v>6.1278913334221397</v>
      </c>
      <c r="H185" s="32">
        <v>0</v>
      </c>
      <c r="I185" s="32">
        <v>0</v>
      </c>
      <c r="J185" s="32">
        <v>0</v>
      </c>
    </row>
    <row r="186" spans="1:10">
      <c r="A186" s="31">
        <v>191</v>
      </c>
      <c r="B186" s="31">
        <v>191</v>
      </c>
      <c r="C186" s="32" t="s">
        <v>436</v>
      </c>
      <c r="D186" s="32" t="s">
        <v>436</v>
      </c>
      <c r="E186" s="32">
        <v>1.7089022327354899E-4</v>
      </c>
      <c r="F186" s="32">
        <v>1.3874453998182001E-8</v>
      </c>
      <c r="G186" s="32">
        <v>6.74068046676219</v>
      </c>
      <c r="H186" s="32">
        <v>0</v>
      </c>
      <c r="I186" s="32">
        <v>0</v>
      </c>
      <c r="J186" s="32">
        <v>0</v>
      </c>
    </row>
    <row r="187" spans="1:10">
      <c r="A187" s="31">
        <v>191</v>
      </c>
      <c r="B187" s="31">
        <v>191</v>
      </c>
      <c r="C187" s="32" t="s">
        <v>436</v>
      </c>
      <c r="D187" s="32" t="s">
        <v>436</v>
      </c>
      <c r="E187" s="32">
        <v>-1.7089022327354899E-4</v>
      </c>
      <c r="F187" s="32">
        <v>-1.3874453998182001E-8</v>
      </c>
      <c r="G187" s="32">
        <v>6.1278913334201697</v>
      </c>
      <c r="H187" s="32">
        <v>0</v>
      </c>
      <c r="I187" s="32">
        <v>0</v>
      </c>
      <c r="J187" s="32">
        <v>0</v>
      </c>
    </row>
    <row r="188" spans="1:10">
      <c r="A188" s="31">
        <v>192</v>
      </c>
      <c r="B188" s="31">
        <v>192</v>
      </c>
      <c r="C188" s="32" t="s">
        <v>436</v>
      </c>
      <c r="D188" s="32" t="s">
        <v>436</v>
      </c>
      <c r="E188" s="32">
        <v>1.7092354038137299E-4</v>
      </c>
      <c r="F188" s="32">
        <v>1.7198563178783499E-8</v>
      </c>
      <c r="G188" s="32">
        <v>6.7406804667645703</v>
      </c>
      <c r="H188" s="32">
        <v>0</v>
      </c>
      <c r="I188" s="32">
        <v>0</v>
      </c>
      <c r="J188" s="32">
        <v>0</v>
      </c>
    </row>
    <row r="189" spans="1:10">
      <c r="A189" s="31">
        <v>192</v>
      </c>
      <c r="B189" s="31">
        <v>192</v>
      </c>
      <c r="C189" s="32" t="s">
        <v>436</v>
      </c>
      <c r="D189" s="32" t="s">
        <v>436</v>
      </c>
      <c r="E189" s="32">
        <v>-1.7092354038137299E-4</v>
      </c>
      <c r="F189" s="32">
        <v>-1.7198563178783499E-8</v>
      </c>
      <c r="G189" s="32">
        <v>6.1278913334223297</v>
      </c>
      <c r="H189" s="32">
        <v>0</v>
      </c>
      <c r="I189" s="32">
        <v>0</v>
      </c>
      <c r="J189" s="32">
        <v>0</v>
      </c>
    </row>
    <row r="190" spans="1:10">
      <c r="A190" s="31">
        <v>193</v>
      </c>
      <c r="B190" s="31">
        <v>193</v>
      </c>
      <c r="C190" s="32" t="s">
        <v>436</v>
      </c>
      <c r="D190" s="32" t="s">
        <v>436</v>
      </c>
      <c r="E190" s="32">
        <v>1.7704895926525099E-4</v>
      </c>
      <c r="F190" s="32">
        <v>1.5625249134992699E-8</v>
      </c>
      <c r="G190" s="32">
        <v>6.7406804667635001</v>
      </c>
      <c r="H190" s="32">
        <v>0</v>
      </c>
      <c r="I190" s="32">
        <v>0</v>
      </c>
      <c r="J190" s="32">
        <v>0</v>
      </c>
    </row>
    <row r="191" spans="1:10">
      <c r="A191" s="31">
        <v>193</v>
      </c>
      <c r="B191" s="31">
        <v>193</v>
      </c>
      <c r="C191" s="32" t="s">
        <v>436</v>
      </c>
      <c r="D191" s="32" t="s">
        <v>436</v>
      </c>
      <c r="E191" s="32">
        <v>-1.7704895926525099E-4</v>
      </c>
      <c r="F191" s="32">
        <v>-1.5625249134992699E-8</v>
      </c>
      <c r="G191" s="32">
        <v>6.1278913334213598</v>
      </c>
      <c r="H191" s="32">
        <v>0</v>
      </c>
      <c r="I191" s="32">
        <v>0</v>
      </c>
      <c r="J191" s="32">
        <v>0</v>
      </c>
    </row>
    <row r="192" spans="1:10">
      <c r="A192" s="31">
        <v>194</v>
      </c>
      <c r="B192" s="31">
        <v>194</v>
      </c>
      <c r="C192" s="32" t="s">
        <v>436</v>
      </c>
      <c r="D192" s="32" t="s">
        <v>436</v>
      </c>
      <c r="E192" s="32">
        <v>1.7709216546421501E-4</v>
      </c>
      <c r="F192" s="32">
        <v>1.1280209103336901E-8</v>
      </c>
      <c r="G192" s="32">
        <v>6.7406804667641502</v>
      </c>
      <c r="H192" s="32">
        <v>0</v>
      </c>
      <c r="I192" s="32">
        <v>0</v>
      </c>
      <c r="J192" s="32">
        <v>0</v>
      </c>
    </row>
    <row r="193" spans="1:10">
      <c r="A193" s="31">
        <v>194</v>
      </c>
      <c r="B193" s="31">
        <v>194</v>
      </c>
      <c r="C193" s="32" t="s">
        <v>436</v>
      </c>
      <c r="D193" s="32" t="s">
        <v>436</v>
      </c>
      <c r="E193" s="32">
        <v>-1.7709216546421501E-4</v>
      </c>
      <c r="F193" s="32">
        <v>-1.1280209103336901E-8</v>
      </c>
      <c r="G193" s="32">
        <v>6.1278913334219602</v>
      </c>
      <c r="H193" s="32">
        <v>0</v>
      </c>
      <c r="I193" s="32">
        <v>0</v>
      </c>
      <c r="J193" s="32">
        <v>0</v>
      </c>
    </row>
    <row r="194" spans="1:10">
      <c r="A194" s="31">
        <v>195</v>
      </c>
      <c r="B194" s="31">
        <v>195</v>
      </c>
      <c r="C194" s="32" t="s">
        <v>436</v>
      </c>
      <c r="D194" s="32" t="s">
        <v>436</v>
      </c>
      <c r="E194" s="32">
        <v>3.1811106463720102E-4</v>
      </c>
      <c r="F194" s="32">
        <v>1.7631350028050499E-8</v>
      </c>
      <c r="G194" s="32">
        <v>6.7406804667635098</v>
      </c>
      <c r="H194" s="32">
        <v>0</v>
      </c>
      <c r="I194" s="32">
        <v>0</v>
      </c>
      <c r="J194" s="32">
        <v>0</v>
      </c>
    </row>
    <row r="195" spans="1:10">
      <c r="A195" s="31">
        <v>195</v>
      </c>
      <c r="B195" s="31">
        <v>195</v>
      </c>
      <c r="C195" s="32" t="s">
        <v>436</v>
      </c>
      <c r="D195" s="32" t="s">
        <v>436</v>
      </c>
      <c r="E195" s="32">
        <v>-3.1811106463720102E-4</v>
      </c>
      <c r="F195" s="32">
        <v>-1.7631350028050499E-8</v>
      </c>
      <c r="G195" s="32">
        <v>6.1278913334213696</v>
      </c>
      <c r="H195" s="32">
        <v>0</v>
      </c>
      <c r="I195" s="32">
        <v>0</v>
      </c>
      <c r="J195" s="32">
        <v>0</v>
      </c>
    </row>
    <row r="196" spans="1:10">
      <c r="A196" s="31">
        <v>196</v>
      </c>
      <c r="B196" s="31">
        <v>196</v>
      </c>
      <c r="C196" s="32" t="s">
        <v>436</v>
      </c>
      <c r="D196" s="32" t="s">
        <v>436</v>
      </c>
      <c r="E196" s="32">
        <v>3.18128708552293E-4</v>
      </c>
      <c r="F196" s="32">
        <v>1.7840273362274801E-8</v>
      </c>
      <c r="G196" s="32">
        <v>6.7406804667640001</v>
      </c>
      <c r="H196" s="32">
        <v>0</v>
      </c>
      <c r="I196" s="32">
        <v>0</v>
      </c>
      <c r="J196" s="32">
        <v>0</v>
      </c>
    </row>
    <row r="197" spans="1:10">
      <c r="A197" s="31">
        <v>196</v>
      </c>
      <c r="B197" s="31">
        <v>196</v>
      </c>
      <c r="C197" s="32" t="s">
        <v>436</v>
      </c>
      <c r="D197" s="32" t="s">
        <v>436</v>
      </c>
      <c r="E197" s="32">
        <v>-3.18128708552293E-4</v>
      </c>
      <c r="F197" s="32">
        <v>-1.7840273362274801E-8</v>
      </c>
      <c r="G197" s="32">
        <v>6.1278913334218199</v>
      </c>
      <c r="H197" s="32">
        <v>0</v>
      </c>
      <c r="I197" s="32">
        <v>0</v>
      </c>
      <c r="J197" s="32">
        <v>0</v>
      </c>
    </row>
    <row r="198" spans="1:10">
      <c r="A198" s="31">
        <v>197</v>
      </c>
      <c r="B198" s="31">
        <v>197</v>
      </c>
      <c r="C198" s="32" t="s">
        <v>436</v>
      </c>
      <c r="D198" s="32" t="s">
        <v>436</v>
      </c>
      <c r="E198" s="32">
        <v>1.7559729551493299E-4</v>
      </c>
      <c r="F198" s="32">
        <v>1.21365311049861E-8</v>
      </c>
      <c r="G198" s="32">
        <v>6.74068046676273</v>
      </c>
      <c r="H198" s="32">
        <v>0</v>
      </c>
      <c r="I198" s="32">
        <v>0</v>
      </c>
      <c r="J198" s="32">
        <v>0</v>
      </c>
    </row>
    <row r="199" spans="1:10">
      <c r="A199" s="31">
        <v>197</v>
      </c>
      <c r="B199" s="31">
        <v>197</v>
      </c>
      <c r="C199" s="32" t="s">
        <v>436</v>
      </c>
      <c r="D199" s="32" t="s">
        <v>436</v>
      </c>
      <c r="E199" s="32">
        <v>-1.7559729551493299E-4</v>
      </c>
      <c r="F199" s="32">
        <v>-1.21365311049861E-8</v>
      </c>
      <c r="G199" s="32">
        <v>6.1278913334206599</v>
      </c>
      <c r="H199" s="32">
        <v>0</v>
      </c>
      <c r="I199" s="32">
        <v>0</v>
      </c>
      <c r="J199" s="32">
        <v>0</v>
      </c>
    </row>
    <row r="200" spans="1:10">
      <c r="A200" s="31">
        <v>198</v>
      </c>
      <c r="B200" s="31">
        <v>198</v>
      </c>
      <c r="C200" s="32" t="s">
        <v>436</v>
      </c>
      <c r="D200" s="32" t="s">
        <v>436</v>
      </c>
      <c r="E200" s="32">
        <v>1.7561994114493199E-4</v>
      </c>
      <c r="F200" s="32">
        <v>1.3338693797003099E-8</v>
      </c>
      <c r="G200" s="32">
        <v>6.7406804667646698</v>
      </c>
      <c r="H200" s="32">
        <v>0</v>
      </c>
      <c r="I200" s="32">
        <v>0</v>
      </c>
      <c r="J200" s="32">
        <v>0</v>
      </c>
    </row>
    <row r="201" spans="1:10">
      <c r="A201" s="31">
        <v>198</v>
      </c>
      <c r="B201" s="31">
        <v>198</v>
      </c>
      <c r="C201" s="32" t="s">
        <v>436</v>
      </c>
      <c r="D201" s="32" t="s">
        <v>436</v>
      </c>
      <c r="E201" s="32">
        <v>-1.7561994114493199E-4</v>
      </c>
      <c r="F201" s="32">
        <v>-1.3338693797003099E-8</v>
      </c>
      <c r="G201" s="32">
        <v>6.1278913334224203</v>
      </c>
      <c r="H201" s="32">
        <v>0</v>
      </c>
      <c r="I201" s="32">
        <v>0</v>
      </c>
      <c r="J201" s="32">
        <v>0</v>
      </c>
    </row>
    <row r="202" spans="1:10">
      <c r="A202" s="31">
        <v>199</v>
      </c>
      <c r="B202" s="31">
        <v>199</v>
      </c>
      <c r="C202" s="32" t="s">
        <v>436</v>
      </c>
      <c r="D202" s="32" t="s">
        <v>436</v>
      </c>
      <c r="E202" s="32">
        <v>1.11759443616711E-4</v>
      </c>
      <c r="F202" s="32">
        <v>1.61432800226826E-8</v>
      </c>
      <c r="G202" s="32">
        <v>6.74068046676304</v>
      </c>
      <c r="H202" s="32">
        <v>0</v>
      </c>
      <c r="I202" s="32">
        <v>0</v>
      </c>
      <c r="J202" s="32">
        <v>0</v>
      </c>
    </row>
    <row r="203" spans="1:10">
      <c r="A203" s="31">
        <v>199</v>
      </c>
      <c r="B203" s="31">
        <v>199</v>
      </c>
      <c r="C203" s="32" t="s">
        <v>436</v>
      </c>
      <c r="D203" s="32" t="s">
        <v>436</v>
      </c>
      <c r="E203" s="32">
        <v>-1.11759443616711E-4</v>
      </c>
      <c r="F203" s="32">
        <v>-1.61432800226826E-8</v>
      </c>
      <c r="G203" s="32">
        <v>6.1278913334209504</v>
      </c>
      <c r="H203" s="32">
        <v>0</v>
      </c>
      <c r="I203" s="32">
        <v>0</v>
      </c>
      <c r="J203" s="32">
        <v>0</v>
      </c>
    </row>
    <row r="204" spans="1:10">
      <c r="A204" s="31">
        <v>200</v>
      </c>
      <c r="B204" s="31">
        <v>200</v>
      </c>
      <c r="C204" s="32" t="s">
        <v>436</v>
      </c>
      <c r="D204" s="32" t="s">
        <v>436</v>
      </c>
      <c r="E204" s="32">
        <v>1.1175152947216701E-4</v>
      </c>
      <c r="F204" s="32">
        <v>1.9146727002374801E-8</v>
      </c>
      <c r="G204" s="32">
        <v>6.7406804667639397</v>
      </c>
      <c r="H204" s="32">
        <v>0</v>
      </c>
      <c r="I204" s="32">
        <v>0</v>
      </c>
      <c r="J204" s="32">
        <v>0</v>
      </c>
    </row>
    <row r="205" spans="1:10">
      <c r="A205" s="31">
        <v>200</v>
      </c>
      <c r="B205" s="31">
        <v>200</v>
      </c>
      <c r="C205" s="32" t="s">
        <v>436</v>
      </c>
      <c r="D205" s="32" t="s">
        <v>436</v>
      </c>
      <c r="E205" s="32">
        <v>-1.1175152947216701E-4</v>
      </c>
      <c r="F205" s="32">
        <v>-1.9146727002374801E-8</v>
      </c>
      <c r="G205" s="32">
        <v>6.1278913334217604</v>
      </c>
      <c r="H205" s="32">
        <v>0</v>
      </c>
      <c r="I205" s="32">
        <v>0</v>
      </c>
      <c r="J205" s="32">
        <v>0</v>
      </c>
    </row>
    <row r="206" spans="1:10">
      <c r="A206" s="31">
        <v>201</v>
      </c>
      <c r="B206" s="31">
        <v>201</v>
      </c>
      <c r="C206" s="32" t="s">
        <v>436</v>
      </c>
      <c r="D206" s="32" t="s">
        <v>436</v>
      </c>
      <c r="E206" s="32">
        <v>1.6393599344935E-4</v>
      </c>
      <c r="F206" s="32">
        <v>1.6010776892980301E-8</v>
      </c>
      <c r="G206" s="32">
        <v>6.7406804667633304</v>
      </c>
      <c r="H206" s="32">
        <v>0</v>
      </c>
      <c r="I206" s="32">
        <v>0</v>
      </c>
      <c r="J206" s="32">
        <v>0</v>
      </c>
    </row>
    <row r="207" spans="1:10">
      <c r="A207" s="31">
        <v>201</v>
      </c>
      <c r="B207" s="31">
        <v>201</v>
      </c>
      <c r="C207" s="32" t="s">
        <v>436</v>
      </c>
      <c r="D207" s="32" t="s">
        <v>436</v>
      </c>
      <c r="E207" s="32">
        <v>-1.6393599344935E-4</v>
      </c>
      <c r="F207" s="32">
        <v>-1.6010776892980301E-8</v>
      </c>
      <c r="G207" s="32">
        <v>6.1278913334212097</v>
      </c>
      <c r="H207" s="32">
        <v>0</v>
      </c>
      <c r="I207" s="32">
        <v>0</v>
      </c>
      <c r="J207" s="32">
        <v>0</v>
      </c>
    </row>
    <row r="208" spans="1:10">
      <c r="A208" s="31">
        <v>202</v>
      </c>
      <c r="B208" s="31">
        <v>202</v>
      </c>
      <c r="C208" s="32" t="s">
        <v>436</v>
      </c>
      <c r="D208" s="32" t="s">
        <v>436</v>
      </c>
      <c r="E208" s="32">
        <v>1.6390634599533301E-4</v>
      </c>
      <c r="F208" s="32">
        <v>1.8932036466286101E-8</v>
      </c>
      <c r="G208" s="32">
        <v>6.7406804667623996</v>
      </c>
      <c r="H208" s="32">
        <v>0</v>
      </c>
      <c r="I208" s="32">
        <v>0</v>
      </c>
      <c r="J208" s="32">
        <v>0</v>
      </c>
    </row>
    <row r="209" spans="1:10">
      <c r="A209" s="31">
        <v>202</v>
      </c>
      <c r="B209" s="31">
        <v>202</v>
      </c>
      <c r="C209" s="32" t="s">
        <v>436</v>
      </c>
      <c r="D209" s="32" t="s">
        <v>436</v>
      </c>
      <c r="E209" s="32">
        <v>-1.6390634599533301E-4</v>
      </c>
      <c r="F209" s="32">
        <v>-1.8932036466286101E-8</v>
      </c>
      <c r="G209" s="32">
        <v>6.1278913334203597</v>
      </c>
      <c r="H209" s="32">
        <v>0</v>
      </c>
      <c r="I209" s="32">
        <v>0</v>
      </c>
      <c r="J209" s="32">
        <v>0</v>
      </c>
    </row>
    <row r="210" spans="1:10">
      <c r="A210" s="31">
        <v>203</v>
      </c>
      <c r="B210" s="31">
        <v>203</v>
      </c>
      <c r="C210" s="32" t="s">
        <v>436</v>
      </c>
      <c r="D210" s="32" t="s">
        <v>436</v>
      </c>
      <c r="E210" s="32">
        <v>193.83632900539101</v>
      </c>
      <c r="F210" s="32">
        <v>-237.71579020658999</v>
      </c>
      <c r="G210" s="32">
        <v>1261.91309180293</v>
      </c>
      <c r="H210" s="32">
        <v>-10.759867609818199</v>
      </c>
      <c r="I210" s="32">
        <v>-5.3843510354511102</v>
      </c>
      <c r="J210" s="32">
        <v>3.9319110880373903E-2</v>
      </c>
    </row>
    <row r="211" spans="1:10">
      <c r="A211" s="31">
        <v>203</v>
      </c>
      <c r="B211" s="31">
        <v>203</v>
      </c>
      <c r="C211" s="32" t="s">
        <v>436</v>
      </c>
      <c r="D211" s="32" t="s">
        <v>436</v>
      </c>
      <c r="E211" s="32">
        <v>145.17294869624499</v>
      </c>
      <c r="F211" s="32">
        <v>-309.123075394007</v>
      </c>
      <c r="G211" s="32">
        <v>1070.1532719495999</v>
      </c>
      <c r="H211" s="32">
        <v>-38.768106556215102</v>
      </c>
      <c r="I211" s="32">
        <v>-32.693289018729601</v>
      </c>
      <c r="J211" s="32">
        <v>-2.26346758352662E-2</v>
      </c>
    </row>
    <row r="212" spans="1:10">
      <c r="A212" s="31">
        <v>204</v>
      </c>
      <c r="B212" s="31">
        <v>204</v>
      </c>
      <c r="C212" s="32" t="s">
        <v>436</v>
      </c>
      <c r="D212" s="32" t="s">
        <v>436</v>
      </c>
      <c r="E212" s="32">
        <v>-156.055565634001</v>
      </c>
      <c r="F212" s="32">
        <v>-237.28857401039599</v>
      </c>
      <c r="G212" s="32">
        <v>1326.29648960537</v>
      </c>
      <c r="H212" s="32">
        <v>-10.3238635233777</v>
      </c>
      <c r="I212" s="32">
        <v>27.078072412242399</v>
      </c>
      <c r="J212" s="32">
        <v>3.9287563988008901E-2</v>
      </c>
    </row>
    <row r="213" spans="1:10">
      <c r="A213" s="31">
        <v>204</v>
      </c>
      <c r="B213" s="31">
        <v>204</v>
      </c>
      <c r="C213" s="32" t="s">
        <v>436</v>
      </c>
      <c r="D213" s="32" t="s">
        <v>436</v>
      </c>
      <c r="E213" s="32">
        <v>-227.86399147617499</v>
      </c>
      <c r="F213" s="32">
        <v>-360.88440835229602</v>
      </c>
      <c r="G213" s="32">
        <v>1082.9843566669699</v>
      </c>
      <c r="H213" s="32">
        <v>-39.291802638043201</v>
      </c>
      <c r="I213" s="32">
        <v>-0.1988778940855</v>
      </c>
      <c r="J213" s="32">
        <v>-2.2603128942901202E-2</v>
      </c>
    </row>
    <row r="214" spans="1:10">
      <c r="A214" s="31">
        <v>205</v>
      </c>
      <c r="B214" s="31">
        <v>205</v>
      </c>
      <c r="C214" s="32" t="s">
        <v>436</v>
      </c>
      <c r="D214" s="32" t="s">
        <v>436</v>
      </c>
      <c r="E214" s="32">
        <v>-193.78639950637</v>
      </c>
      <c r="F214" s="32">
        <v>4.1253952418030799</v>
      </c>
      <c r="G214" s="32">
        <v>1038.3267741540401</v>
      </c>
      <c r="H214" s="32">
        <v>12.9836109050581</v>
      </c>
      <c r="I214" s="32">
        <v>31.907631752209401</v>
      </c>
      <c r="J214" s="32">
        <v>3.9197588092711698E-2</v>
      </c>
    </row>
    <row r="215" spans="1:10">
      <c r="A215" s="31">
        <v>205</v>
      </c>
      <c r="B215" s="31">
        <v>205</v>
      </c>
      <c r="C215" s="32" t="s">
        <v>436</v>
      </c>
      <c r="D215" s="32" t="s">
        <v>436</v>
      </c>
      <c r="E215" s="32">
        <v>-261.77464289265498</v>
      </c>
      <c r="F215" s="32">
        <v>-20.129531056738699</v>
      </c>
      <c r="G215" s="32">
        <v>863.95223532179102</v>
      </c>
      <c r="H215" s="32">
        <v>-14.7103501070777</v>
      </c>
      <c r="I215" s="32">
        <v>5.8710559015474901</v>
      </c>
      <c r="J215" s="32">
        <v>-2.2513153047604002E-2</v>
      </c>
    </row>
    <row r="216" spans="1:10">
      <c r="A216" s="31">
        <v>206</v>
      </c>
      <c r="B216" s="31">
        <v>206</v>
      </c>
      <c r="C216" s="32" t="s">
        <v>436</v>
      </c>
      <c r="D216" s="32" t="s">
        <v>436</v>
      </c>
      <c r="E216" s="32">
        <v>-222.92851717480701</v>
      </c>
      <c r="F216" s="32">
        <v>67.829017390329597</v>
      </c>
      <c r="G216" s="32">
        <v>1131.6562858787699</v>
      </c>
      <c r="H216" s="32">
        <v>18.864476836277301</v>
      </c>
      <c r="I216" s="32">
        <v>34.454741048928298</v>
      </c>
      <c r="J216" s="32">
        <v>3.9197826561562198E-2</v>
      </c>
    </row>
    <row r="217" spans="1:10">
      <c r="A217" s="31">
        <v>206</v>
      </c>
      <c r="B217" s="31">
        <v>206</v>
      </c>
      <c r="C217" s="32" t="s">
        <v>436</v>
      </c>
      <c r="D217" s="32" t="s">
        <v>436</v>
      </c>
      <c r="E217" s="32">
        <v>-300.28960252023398</v>
      </c>
      <c r="F217" s="32">
        <v>37.1492593287444</v>
      </c>
      <c r="G217" s="32">
        <v>933.91869896449703</v>
      </c>
      <c r="H217" s="32">
        <v>-8.7616648164197795</v>
      </c>
      <c r="I217" s="32">
        <v>8.6718042045933501</v>
      </c>
      <c r="J217" s="32">
        <v>-2.2513391516454501E-2</v>
      </c>
    </row>
    <row r="218" spans="1:10">
      <c r="A218" s="31">
        <v>207</v>
      </c>
      <c r="B218" s="31">
        <v>207</v>
      </c>
      <c r="C218" s="32" t="s">
        <v>436</v>
      </c>
      <c r="D218" s="32" t="s">
        <v>436</v>
      </c>
      <c r="E218" s="32">
        <v>231.366337851363</v>
      </c>
      <c r="F218" s="32">
        <v>-20.155726400454299</v>
      </c>
      <c r="G218" s="32">
        <v>1083.98851416245</v>
      </c>
      <c r="H218" s="32">
        <v>11.818943433843399</v>
      </c>
      <c r="I218" s="32">
        <v>-5.3698194476817998</v>
      </c>
      <c r="J218" s="32">
        <v>3.9198375942415799E-2</v>
      </c>
    </row>
    <row r="219" spans="1:10">
      <c r="A219" s="31">
        <v>207</v>
      </c>
      <c r="B219" s="31">
        <v>207</v>
      </c>
      <c r="C219" s="32" t="s">
        <v>436</v>
      </c>
      <c r="D219" s="32" t="s">
        <v>436</v>
      </c>
      <c r="E219" s="32">
        <v>138.29784989927001</v>
      </c>
      <c r="F219" s="32">
        <v>-83.900464990132903</v>
      </c>
      <c r="G219" s="32">
        <v>845.77509292942102</v>
      </c>
      <c r="H219" s="32">
        <v>-16.423975615948201</v>
      </c>
      <c r="I219" s="32">
        <v>-31.1006593784799</v>
      </c>
      <c r="J219" s="32">
        <v>-2.2513940897308099E-2</v>
      </c>
    </row>
    <row r="220" spans="1:10">
      <c r="A220" s="31">
        <v>208</v>
      </c>
      <c r="B220" s="31">
        <v>208</v>
      </c>
      <c r="C220" s="32" t="s">
        <v>436</v>
      </c>
      <c r="D220" s="32" t="s">
        <v>436</v>
      </c>
      <c r="E220" s="32">
        <v>169.43906267240899</v>
      </c>
      <c r="F220" s="32">
        <v>14.843522475915901</v>
      </c>
      <c r="G220" s="32">
        <v>822.87905531854301</v>
      </c>
      <c r="H220" s="32">
        <v>15.9171504139037</v>
      </c>
      <c r="I220" s="32">
        <v>-4.0925887202485898</v>
      </c>
      <c r="J220" s="32">
        <v>3.9197930553488899E-2</v>
      </c>
    </row>
    <row r="221" spans="1:10">
      <c r="A221" s="31">
        <v>208</v>
      </c>
      <c r="B221" s="31">
        <v>208</v>
      </c>
      <c r="C221" s="32" t="s">
        <v>436</v>
      </c>
      <c r="D221" s="32" t="s">
        <v>436</v>
      </c>
      <c r="E221" s="32">
        <v>126.167045835675</v>
      </c>
      <c r="F221" s="32">
        <v>-11.5468741760859</v>
      </c>
      <c r="G221" s="32">
        <v>695.99410183080897</v>
      </c>
      <c r="H221" s="32">
        <v>-12.2233452232649</v>
      </c>
      <c r="I221" s="32">
        <v>-29.869354167036501</v>
      </c>
      <c r="J221" s="32">
        <v>-2.25134955083812E-2</v>
      </c>
    </row>
    <row r="222" spans="1:10">
      <c r="A222" s="31">
        <v>209</v>
      </c>
      <c r="B222" s="31">
        <v>209</v>
      </c>
      <c r="C222" s="32" t="s">
        <v>436</v>
      </c>
      <c r="D222" s="32" t="s">
        <v>436</v>
      </c>
      <c r="E222" s="32">
        <v>-204.502254957709</v>
      </c>
      <c r="F222" s="32">
        <v>293.87724429835902</v>
      </c>
      <c r="G222" s="32">
        <v>877.54420183735101</v>
      </c>
      <c r="H222" s="32">
        <v>37.212853947964902</v>
      </c>
      <c r="I222" s="32">
        <v>34.6121537552159</v>
      </c>
      <c r="J222" s="32">
        <v>3.9197964167188203E-2</v>
      </c>
    </row>
    <row r="223" spans="1:10">
      <c r="A223" s="31">
        <v>209</v>
      </c>
      <c r="B223" s="31">
        <v>209</v>
      </c>
      <c r="C223" s="32" t="s">
        <v>436</v>
      </c>
      <c r="D223" s="32" t="s">
        <v>436</v>
      </c>
      <c r="E223" s="32">
        <v>-280.03669101023598</v>
      </c>
      <c r="F223" s="32">
        <v>215.865710319404</v>
      </c>
      <c r="G223" s="32">
        <v>728.170773998855</v>
      </c>
      <c r="H223" s="32">
        <v>8.3598485428183995</v>
      </c>
      <c r="I223" s="32">
        <v>5.5631150177631596</v>
      </c>
      <c r="J223" s="32">
        <v>-2.2513529122080499E-2</v>
      </c>
    </row>
    <row r="224" spans="1:10">
      <c r="A224" s="31">
        <v>210</v>
      </c>
      <c r="B224" s="31">
        <v>210</v>
      </c>
      <c r="C224" s="32" t="s">
        <v>436</v>
      </c>
      <c r="D224" s="32" t="s">
        <v>436</v>
      </c>
      <c r="E224" s="32">
        <v>-274.70378964854598</v>
      </c>
      <c r="F224" s="32">
        <v>-154.64655397958299</v>
      </c>
      <c r="G224" s="32">
        <v>1220.8290567311301</v>
      </c>
      <c r="H224" s="32">
        <v>-2.2553316518428699</v>
      </c>
      <c r="I224" s="32">
        <v>40.786643127888802</v>
      </c>
      <c r="J224" s="32">
        <v>3.9306510446042497E-2</v>
      </c>
    </row>
    <row r="225" spans="1:10">
      <c r="A225" s="31">
        <v>210</v>
      </c>
      <c r="B225" s="31">
        <v>210</v>
      </c>
      <c r="C225" s="32" t="s">
        <v>436</v>
      </c>
      <c r="D225" s="32" t="s">
        <v>436</v>
      </c>
      <c r="E225" s="32">
        <v>-373.56341320672101</v>
      </c>
      <c r="F225" s="32">
        <v>-216.76139739938901</v>
      </c>
      <c r="G225" s="32">
        <v>1024.1276905872101</v>
      </c>
      <c r="H225" s="32">
        <v>-31.011273926272899</v>
      </c>
      <c r="I225" s="32">
        <v>13.0282808458849</v>
      </c>
      <c r="J225" s="32">
        <v>-2.2622075400934801E-2</v>
      </c>
    </row>
    <row r="226" spans="1:10">
      <c r="A226" s="31">
        <v>211</v>
      </c>
      <c r="B226" s="31">
        <v>211</v>
      </c>
      <c r="C226" s="32" t="s">
        <v>436</v>
      </c>
      <c r="D226" s="32" t="s">
        <v>436</v>
      </c>
      <c r="E226" s="32">
        <v>-87.321379882047097</v>
      </c>
      <c r="F226" s="32">
        <v>379.32448326887697</v>
      </c>
      <c r="G226" s="32">
        <v>1444.46682798506</v>
      </c>
      <c r="H226" s="32">
        <v>43.117817906509302</v>
      </c>
      <c r="I226" s="32">
        <v>22.5811633765707</v>
      </c>
      <c r="J226" s="32">
        <v>3.9105850037120297E-2</v>
      </c>
    </row>
    <row r="227" spans="1:10">
      <c r="A227" s="31">
        <v>211</v>
      </c>
      <c r="B227" s="31">
        <v>211</v>
      </c>
      <c r="C227" s="32" t="s">
        <v>436</v>
      </c>
      <c r="D227" s="32" t="s">
        <v>436</v>
      </c>
      <c r="E227" s="32">
        <v>-132.671428485923</v>
      </c>
      <c r="F227" s="32">
        <v>272.75595185538901</v>
      </c>
      <c r="G227" s="32">
        <v>1199.55901420245</v>
      </c>
      <c r="H227" s="32">
        <v>15.0732057071626</v>
      </c>
      <c r="I227" s="32">
        <v>-6.1104981414638102</v>
      </c>
      <c r="J227" s="32">
        <v>-2.2421414992012601E-2</v>
      </c>
    </row>
    <row r="228" spans="1:10">
      <c r="A228" s="31">
        <v>212</v>
      </c>
      <c r="B228" s="31">
        <v>212</v>
      </c>
      <c r="C228" s="32" t="s">
        <v>436</v>
      </c>
      <c r="D228" s="32" t="s">
        <v>436</v>
      </c>
      <c r="E228" s="32">
        <v>-259.06045520489801</v>
      </c>
      <c r="F228" s="32">
        <v>81.481438228003597</v>
      </c>
      <c r="G228" s="32">
        <v>1285.0246018395801</v>
      </c>
      <c r="H228" s="32">
        <v>20.848093402135799</v>
      </c>
      <c r="I228" s="32">
        <v>37.876276087762101</v>
      </c>
      <c r="J228" s="32">
        <v>3.9090912881560497E-2</v>
      </c>
    </row>
    <row r="229" spans="1:10">
      <c r="A229" s="31">
        <v>212</v>
      </c>
      <c r="B229" s="31">
        <v>212</v>
      </c>
      <c r="C229" s="32" t="s">
        <v>436</v>
      </c>
      <c r="D229" s="32" t="s">
        <v>436</v>
      </c>
      <c r="E229" s="32">
        <v>-335.81906532984601</v>
      </c>
      <c r="F229" s="32">
        <v>56.467653364059998</v>
      </c>
      <c r="G229" s="32">
        <v>1089.5066964528</v>
      </c>
      <c r="H229" s="32">
        <v>-8.0386606511433101</v>
      </c>
      <c r="I229" s="32">
        <v>10.9909174877167</v>
      </c>
      <c r="J229" s="32">
        <v>-2.24064778364528E-2</v>
      </c>
    </row>
    <row r="230" spans="1:10">
      <c r="A230" s="31">
        <v>213</v>
      </c>
      <c r="B230" s="31">
        <v>213</v>
      </c>
      <c r="C230" s="32" t="s">
        <v>436</v>
      </c>
      <c r="D230" s="32" t="s">
        <v>436</v>
      </c>
      <c r="E230" s="32">
        <v>-216.77522575454901</v>
      </c>
      <c r="F230" s="32">
        <v>-212.05101670222501</v>
      </c>
      <c r="G230" s="32">
        <v>855.26180477163302</v>
      </c>
      <c r="H230" s="32">
        <v>-8.0349785491181294</v>
      </c>
      <c r="I230" s="32">
        <v>33.2566195916597</v>
      </c>
      <c r="J230" s="32">
        <v>3.9198142374568298E-2</v>
      </c>
    </row>
    <row r="231" spans="1:10">
      <c r="A231" s="31">
        <v>213</v>
      </c>
      <c r="B231" s="31">
        <v>213</v>
      </c>
      <c r="C231" s="32" t="s">
        <v>436</v>
      </c>
      <c r="D231" s="32" t="s">
        <v>436</v>
      </c>
      <c r="E231" s="32">
        <v>-282.19073503078198</v>
      </c>
      <c r="F231" s="32">
        <v>-276.71261616657301</v>
      </c>
      <c r="G231" s="32">
        <v>721.47661117969199</v>
      </c>
      <c r="H231" s="32">
        <v>-36.904110765305902</v>
      </c>
      <c r="I231" s="32">
        <v>5.8896557881338696</v>
      </c>
      <c r="J231" s="32">
        <v>-2.2513707329460599E-2</v>
      </c>
    </row>
    <row r="232" spans="1:10">
      <c r="A232" s="31">
        <v>214</v>
      </c>
      <c r="B232" s="31">
        <v>214</v>
      </c>
      <c r="C232" s="32" t="s">
        <v>436</v>
      </c>
      <c r="D232" s="32" t="s">
        <v>436</v>
      </c>
      <c r="E232" s="32">
        <v>297.13418308947797</v>
      </c>
      <c r="F232" s="32">
        <v>296.29276023574198</v>
      </c>
      <c r="G232" s="32">
        <v>892.12789572663996</v>
      </c>
      <c r="H232" s="32">
        <v>39.288617651539703</v>
      </c>
      <c r="I232" s="32">
        <v>-10.5744577976548</v>
      </c>
      <c r="J232" s="32">
        <v>3.9198044919964002E-2</v>
      </c>
    </row>
    <row r="233" spans="1:10">
      <c r="A233" s="31">
        <v>214</v>
      </c>
      <c r="B233" s="31">
        <v>214</v>
      </c>
      <c r="C233" s="32" t="s">
        <v>436</v>
      </c>
      <c r="D233" s="32" t="s">
        <v>436</v>
      </c>
      <c r="E233" s="32">
        <v>220.344721362916</v>
      </c>
      <c r="F233" s="32">
        <v>216.10317707880901</v>
      </c>
      <c r="G233" s="32">
        <v>739.21286645584405</v>
      </c>
      <c r="H233" s="32">
        <v>9.8349625581970503</v>
      </c>
      <c r="I233" s="32">
        <v>-39.615101444743999</v>
      </c>
      <c r="J233" s="32">
        <v>-2.2513609874856299E-2</v>
      </c>
    </row>
    <row r="234" spans="1:10">
      <c r="A234" s="31">
        <v>215</v>
      </c>
      <c r="B234" s="31">
        <v>215</v>
      </c>
      <c r="C234" s="32" t="s">
        <v>436</v>
      </c>
      <c r="D234" s="32" t="s">
        <v>436</v>
      </c>
      <c r="E234" s="32">
        <v>95.9532116662714</v>
      </c>
      <c r="F234" s="32">
        <v>386.104423217359</v>
      </c>
      <c r="G234" s="32">
        <v>1452.80958815075</v>
      </c>
      <c r="H234" s="32">
        <v>44.588013668966198</v>
      </c>
      <c r="I234" s="32">
        <v>5.4248487890333896</v>
      </c>
      <c r="J234" s="32">
        <v>3.9155329450788902E-2</v>
      </c>
    </row>
    <row r="235" spans="1:10">
      <c r="A235" s="31">
        <v>215</v>
      </c>
      <c r="B235" s="31">
        <v>215</v>
      </c>
      <c r="C235" s="32" t="s">
        <v>436</v>
      </c>
      <c r="D235" s="32" t="s">
        <v>436</v>
      </c>
      <c r="E235" s="32">
        <v>61.381674148317501</v>
      </c>
      <c r="F235" s="32">
        <v>277.031484289942</v>
      </c>
      <c r="G235" s="32">
        <v>1205.9409930336799</v>
      </c>
      <c r="H235" s="32">
        <v>16.2756690354441</v>
      </c>
      <c r="I235" s="32">
        <v>-23.293881263616399</v>
      </c>
      <c r="J235" s="32">
        <v>-2.2470894405681199E-2</v>
      </c>
    </row>
    <row r="236" spans="1:10">
      <c r="A236" s="31">
        <v>216</v>
      </c>
      <c r="B236" s="31">
        <v>216</v>
      </c>
      <c r="C236" s="32" t="s">
        <v>436</v>
      </c>
      <c r="D236" s="32" t="s">
        <v>436</v>
      </c>
      <c r="E236" s="32">
        <v>248.584168154824</v>
      </c>
      <c r="F236" s="32">
        <v>-174.13372162968699</v>
      </c>
      <c r="G236" s="32">
        <v>1150.6423586456301</v>
      </c>
      <c r="H236" s="32">
        <v>-2.2892399064783602</v>
      </c>
      <c r="I236" s="32">
        <v>-7.7389178157942</v>
      </c>
      <c r="J236" s="32">
        <v>3.9220000838993602E-2</v>
      </c>
    </row>
    <row r="237" spans="1:10">
      <c r="A237" s="31">
        <v>216</v>
      </c>
      <c r="B237" s="31">
        <v>216</v>
      </c>
      <c r="C237" s="32" t="s">
        <v>436</v>
      </c>
      <c r="D237" s="32" t="s">
        <v>436</v>
      </c>
      <c r="E237" s="32">
        <v>181.20238992773599</v>
      </c>
      <c r="F237" s="32">
        <v>-236.68479184086499</v>
      </c>
      <c r="G237" s="32">
        <v>972.31760798428297</v>
      </c>
      <c r="H237" s="32">
        <v>-31.624555253566399</v>
      </c>
      <c r="I237" s="32">
        <v>-35.4427410210753</v>
      </c>
      <c r="J237" s="32">
        <v>-2.2535565793885999E-2</v>
      </c>
    </row>
    <row r="238" spans="1:10">
      <c r="A238" s="31">
        <v>217</v>
      </c>
      <c r="B238" s="31">
        <v>217</v>
      </c>
      <c r="C238" s="32" t="s">
        <v>436</v>
      </c>
      <c r="D238" s="32" t="s">
        <v>436</v>
      </c>
      <c r="E238" s="32">
        <v>376.65963837343099</v>
      </c>
      <c r="F238" s="32">
        <v>252.54268551849199</v>
      </c>
      <c r="G238" s="32">
        <v>1318.4363756294799</v>
      </c>
      <c r="H238" s="32">
        <v>34.371744420671703</v>
      </c>
      <c r="I238" s="32">
        <v>-18.636760476302999</v>
      </c>
      <c r="J238" s="32">
        <v>3.9217393270874999E-2</v>
      </c>
    </row>
    <row r="239" spans="1:10">
      <c r="A239" s="31">
        <v>217</v>
      </c>
      <c r="B239" s="31">
        <v>217</v>
      </c>
      <c r="C239" s="32" t="s">
        <v>436</v>
      </c>
      <c r="D239" s="32" t="s">
        <v>436</v>
      </c>
      <c r="E239" s="32">
        <v>275.71803194904999</v>
      </c>
      <c r="F239" s="32">
        <v>164.43182099735699</v>
      </c>
      <c r="G239" s="32">
        <v>1099.7099327656399</v>
      </c>
      <c r="H239" s="32">
        <v>5.0069222690833799</v>
      </c>
      <c r="I239" s="32">
        <v>-46.199846231845498</v>
      </c>
      <c r="J239" s="32">
        <v>-2.2532958225767299E-2</v>
      </c>
    </row>
    <row r="240" spans="1:10">
      <c r="A240" s="31">
        <v>218</v>
      </c>
      <c r="B240" s="31">
        <v>218</v>
      </c>
      <c r="C240" s="32" t="s">
        <v>436</v>
      </c>
      <c r="D240" s="32" t="s">
        <v>436</v>
      </c>
      <c r="E240" s="32">
        <v>309.00588590495801</v>
      </c>
      <c r="F240" s="32">
        <v>-220.64251203438599</v>
      </c>
      <c r="G240" s="32">
        <v>897.92071155668395</v>
      </c>
      <c r="H240" s="32">
        <v>-6.9481203924731698</v>
      </c>
      <c r="I240" s="32">
        <v>-12.7726383912632</v>
      </c>
      <c r="J240" s="32">
        <v>3.9198155206804502E-2</v>
      </c>
    </row>
    <row r="241" spans="1:10">
      <c r="A241" s="31">
        <v>218</v>
      </c>
      <c r="B241" s="31">
        <v>218</v>
      </c>
      <c r="C241" s="32" t="s">
        <v>436</v>
      </c>
      <c r="D241" s="32" t="s">
        <v>436</v>
      </c>
      <c r="E241" s="32">
        <v>217.426701641336</v>
      </c>
      <c r="F241" s="32">
        <v>-313.25040471061999</v>
      </c>
      <c r="G241" s="32">
        <v>730.84278139486798</v>
      </c>
      <c r="H241" s="32">
        <v>-36.420084450864202</v>
      </c>
      <c r="I241" s="32">
        <v>-40.132961734687399</v>
      </c>
      <c r="J241" s="32">
        <v>-2.2513720161696799E-2</v>
      </c>
    </row>
    <row r="242" spans="1:10">
      <c r="A242" s="31">
        <v>219</v>
      </c>
      <c r="B242" s="31">
        <v>219</v>
      </c>
      <c r="C242" s="32" t="s">
        <v>436</v>
      </c>
      <c r="D242" s="32" t="s">
        <v>436</v>
      </c>
      <c r="E242" s="32">
        <v>-19.6590439005119</v>
      </c>
      <c r="F242" s="32">
        <v>345.38423932356397</v>
      </c>
      <c r="G242" s="32">
        <v>1892.52074439899</v>
      </c>
      <c r="H242" s="32">
        <v>40.793528065521102</v>
      </c>
      <c r="I242" s="32">
        <v>15.635046728405101</v>
      </c>
      <c r="J242" s="32">
        <v>3.92399827023895E-2</v>
      </c>
    </row>
    <row r="243" spans="1:10">
      <c r="A243" s="31">
        <v>219</v>
      </c>
      <c r="B243" s="31">
        <v>219</v>
      </c>
      <c r="C243" s="32" t="s">
        <v>436</v>
      </c>
      <c r="D243" s="32" t="s">
        <v>436</v>
      </c>
      <c r="E243" s="32">
        <v>-39.854618702738101</v>
      </c>
      <c r="F243" s="32">
        <v>246.538335531363</v>
      </c>
      <c r="G243" s="32">
        <v>1565.47344487959</v>
      </c>
      <c r="H243" s="32">
        <v>13.134597065695701</v>
      </c>
      <c r="I243" s="32">
        <v>-13.744583891749</v>
      </c>
      <c r="J243" s="32">
        <v>-2.2555547657281801E-2</v>
      </c>
    </row>
    <row r="244" spans="1:10">
      <c r="A244" s="31">
        <v>220</v>
      </c>
      <c r="B244" s="31">
        <v>220</v>
      </c>
      <c r="C244" s="32" t="s">
        <v>436</v>
      </c>
      <c r="D244" s="32" t="s">
        <v>436</v>
      </c>
      <c r="E244" s="32">
        <v>30.100357362192501</v>
      </c>
      <c r="F244" s="32">
        <v>346.01217201352802</v>
      </c>
      <c r="G244" s="32">
        <v>1893.4192704618899</v>
      </c>
      <c r="H244" s="32">
        <v>40.568970182115699</v>
      </c>
      <c r="I244" s="32">
        <v>10.875416740545701</v>
      </c>
      <c r="J244" s="32">
        <v>3.9069921816208997E-2</v>
      </c>
    </row>
    <row r="245" spans="1:10">
      <c r="A245" s="31">
        <v>220</v>
      </c>
      <c r="B245" s="31">
        <v>220</v>
      </c>
      <c r="C245" s="32" t="s">
        <v>436</v>
      </c>
      <c r="D245" s="32" t="s">
        <v>436</v>
      </c>
      <c r="E245" s="32">
        <v>14.734590384498199</v>
      </c>
      <c r="F245" s="32">
        <v>247.327619346125</v>
      </c>
      <c r="G245" s="32">
        <v>1566.2207087675699</v>
      </c>
      <c r="H245" s="32">
        <v>12.9393977330919</v>
      </c>
      <c r="I245" s="32">
        <v>-18.505186114961798</v>
      </c>
      <c r="J245" s="32">
        <v>-2.23854867711013E-2</v>
      </c>
    </row>
    <row r="246" spans="1:10">
      <c r="A246" s="31">
        <v>221</v>
      </c>
      <c r="B246" s="31">
        <v>221</v>
      </c>
      <c r="C246" s="32" t="s">
        <v>436</v>
      </c>
      <c r="D246" s="32" t="s">
        <v>436</v>
      </c>
      <c r="E246" s="32">
        <v>217.752413285019</v>
      </c>
      <c r="F246" s="32">
        <v>-110.603213545909</v>
      </c>
      <c r="G246" s="32">
        <v>1491.11202968052</v>
      </c>
      <c r="H246" s="32">
        <v>1.9245543035363899</v>
      </c>
      <c r="I246" s="32">
        <v>-6.0349073699564402</v>
      </c>
      <c r="J246" s="32">
        <v>3.9287589897559302E-2</v>
      </c>
    </row>
    <row r="247" spans="1:10">
      <c r="A247" s="31">
        <v>221</v>
      </c>
      <c r="B247" s="31">
        <v>221</v>
      </c>
      <c r="C247" s="32" t="s">
        <v>436</v>
      </c>
      <c r="D247" s="32" t="s">
        <v>436</v>
      </c>
      <c r="E247" s="32">
        <v>154.2474512645</v>
      </c>
      <c r="F247" s="32">
        <v>-166.24319938414399</v>
      </c>
      <c r="G247" s="32">
        <v>1226.0458354002801</v>
      </c>
      <c r="H247" s="32">
        <v>-24.913454739931701</v>
      </c>
      <c r="I247" s="32">
        <v>-33.626085090007301</v>
      </c>
      <c r="J247" s="32">
        <v>-2.2603154852451599E-2</v>
      </c>
    </row>
    <row r="248" spans="1:10">
      <c r="A248" s="31">
        <v>222</v>
      </c>
      <c r="B248" s="31">
        <v>222</v>
      </c>
      <c r="C248" s="32" t="s">
        <v>436</v>
      </c>
      <c r="D248" s="32" t="s">
        <v>436</v>
      </c>
      <c r="E248" s="32">
        <v>-164.16511742001001</v>
      </c>
      <c r="F248" s="32">
        <v>-109.307889339341</v>
      </c>
      <c r="G248" s="32">
        <v>1492.4908434298</v>
      </c>
      <c r="H248" s="32">
        <v>1.7578363767590299</v>
      </c>
      <c r="I248" s="32">
        <v>27.8906238529554</v>
      </c>
      <c r="J248" s="32">
        <v>3.9375214083354398E-2</v>
      </c>
    </row>
    <row r="249" spans="1:10">
      <c r="A249" s="31">
        <v>222</v>
      </c>
      <c r="B249" s="31">
        <v>222</v>
      </c>
      <c r="C249" s="32" t="s">
        <v>436</v>
      </c>
      <c r="D249" s="32" t="s">
        <v>436</v>
      </c>
      <c r="E249" s="32">
        <v>-232.978119326593</v>
      </c>
      <c r="F249" s="32">
        <v>-164.576949294809</v>
      </c>
      <c r="G249" s="32">
        <v>1227.76928880885</v>
      </c>
      <c r="H249" s="32">
        <v>-25.050393220235801</v>
      </c>
      <c r="I249" s="32">
        <v>0.29691177647838002</v>
      </c>
      <c r="J249" s="32">
        <v>-2.2690779038246699E-2</v>
      </c>
    </row>
    <row r="250" spans="1:10">
      <c r="A250" s="31">
        <v>225</v>
      </c>
      <c r="B250" s="31">
        <v>225</v>
      </c>
      <c r="C250" s="32" t="s">
        <v>436</v>
      </c>
      <c r="D250" s="32" t="s">
        <v>436</v>
      </c>
      <c r="E250" s="32">
        <v>1.4247100253080599E-4</v>
      </c>
      <c r="F250" s="32">
        <v>5.6879774162624199E-5</v>
      </c>
      <c r="G250" s="32">
        <v>10.116689449151201</v>
      </c>
      <c r="H250" s="32">
        <v>0</v>
      </c>
      <c r="I250" s="32">
        <v>0</v>
      </c>
      <c r="J250" s="32">
        <v>0</v>
      </c>
    </row>
    <row r="251" spans="1:10">
      <c r="A251" s="31">
        <v>225</v>
      </c>
      <c r="B251" s="31">
        <v>225</v>
      </c>
      <c r="C251" s="32" t="s">
        <v>436</v>
      </c>
      <c r="D251" s="32" t="s">
        <v>436</v>
      </c>
      <c r="E251" s="32">
        <v>-1.4247100253080599E-4</v>
      </c>
      <c r="F251" s="32">
        <v>-5.6879774162624199E-5</v>
      </c>
      <c r="G251" s="32">
        <v>9.1969904083192695</v>
      </c>
      <c r="H251" s="32">
        <v>0</v>
      </c>
      <c r="I251" s="32">
        <v>0</v>
      </c>
      <c r="J251" s="32">
        <v>0</v>
      </c>
    </row>
    <row r="252" spans="1:10">
      <c r="A252" s="31">
        <v>226</v>
      </c>
      <c r="B252" s="31">
        <v>226</v>
      </c>
      <c r="C252" s="32" t="s">
        <v>436</v>
      </c>
      <c r="D252" s="32" t="s">
        <v>436</v>
      </c>
      <c r="E252" s="32">
        <v>1.42569259433709E-4</v>
      </c>
      <c r="F252" s="32">
        <v>5.6884452888804197E-5</v>
      </c>
      <c r="G252" s="32">
        <v>10.116689449151901</v>
      </c>
      <c r="H252" s="32">
        <v>0</v>
      </c>
      <c r="I252" s="32">
        <v>0</v>
      </c>
      <c r="J252" s="32">
        <v>0</v>
      </c>
    </row>
    <row r="253" spans="1:10">
      <c r="A253" s="31">
        <v>226</v>
      </c>
      <c r="B253" s="31">
        <v>226</v>
      </c>
      <c r="C253" s="32" t="s">
        <v>436</v>
      </c>
      <c r="D253" s="32" t="s">
        <v>436</v>
      </c>
      <c r="E253" s="32">
        <v>-1.42569259433709E-4</v>
      </c>
      <c r="F253" s="32">
        <v>-5.6884452888804197E-5</v>
      </c>
      <c r="G253" s="32">
        <v>9.1969904083199303</v>
      </c>
      <c r="H253" s="32">
        <v>0</v>
      </c>
      <c r="I253" s="32">
        <v>0</v>
      </c>
      <c r="J253" s="32">
        <v>0</v>
      </c>
    </row>
    <row r="254" spans="1:10">
      <c r="A254" s="31">
        <v>227</v>
      </c>
      <c r="B254" s="31">
        <v>227</v>
      </c>
      <c r="C254" s="32" t="s">
        <v>436</v>
      </c>
      <c r="D254" s="32" t="s">
        <v>436</v>
      </c>
      <c r="E254" s="32">
        <v>1.4247150835693199E-4</v>
      </c>
      <c r="F254" s="32">
        <v>5.6851533801460501E-5</v>
      </c>
      <c r="G254" s="32">
        <v>10.116689449150501</v>
      </c>
      <c r="H254" s="32">
        <v>0</v>
      </c>
      <c r="I254" s="32">
        <v>0</v>
      </c>
      <c r="J254" s="32">
        <v>0</v>
      </c>
    </row>
    <row r="255" spans="1:10">
      <c r="A255" s="31">
        <v>227</v>
      </c>
      <c r="B255" s="31">
        <v>227</v>
      </c>
      <c r="C255" s="32" t="s">
        <v>436</v>
      </c>
      <c r="D255" s="32" t="s">
        <v>436</v>
      </c>
      <c r="E255" s="32">
        <v>-1.4247150835693199E-4</v>
      </c>
      <c r="F255" s="32">
        <v>-5.6851533801460501E-5</v>
      </c>
      <c r="G255" s="32">
        <v>9.1969904083185998</v>
      </c>
      <c r="H255" s="32">
        <v>0</v>
      </c>
      <c r="I255" s="32">
        <v>0</v>
      </c>
      <c r="J255" s="32">
        <v>0</v>
      </c>
    </row>
    <row r="256" spans="1:10">
      <c r="A256" s="31">
        <v>228</v>
      </c>
      <c r="B256" s="31">
        <v>228</v>
      </c>
      <c r="C256" s="32" t="s">
        <v>436</v>
      </c>
      <c r="D256" s="32" t="s">
        <v>436</v>
      </c>
      <c r="E256" s="32">
        <v>1.4256790050508301E-4</v>
      </c>
      <c r="F256" s="32">
        <v>5.6906083988616301E-5</v>
      </c>
      <c r="G256" s="32">
        <v>10.116689449153</v>
      </c>
      <c r="H256" s="32">
        <v>0</v>
      </c>
      <c r="I256" s="32">
        <v>0</v>
      </c>
      <c r="J256" s="32">
        <v>0</v>
      </c>
    </row>
    <row r="257" spans="1:10">
      <c r="A257" s="31">
        <v>228</v>
      </c>
      <c r="B257" s="31">
        <v>228</v>
      </c>
      <c r="C257" s="32" t="s">
        <v>436</v>
      </c>
      <c r="D257" s="32" t="s">
        <v>436</v>
      </c>
      <c r="E257" s="32">
        <v>-1.4256790050508301E-4</v>
      </c>
      <c r="F257" s="32">
        <v>-5.6906083988616301E-5</v>
      </c>
      <c r="G257" s="32">
        <v>9.1969904083209499</v>
      </c>
      <c r="H257" s="32">
        <v>0</v>
      </c>
      <c r="I257" s="32">
        <v>0</v>
      </c>
      <c r="J257" s="32">
        <v>0</v>
      </c>
    </row>
    <row r="258" spans="1:10">
      <c r="A258" s="31">
        <v>229</v>
      </c>
      <c r="B258" s="31">
        <v>229</v>
      </c>
      <c r="C258" s="32" t="s">
        <v>436</v>
      </c>
      <c r="D258" s="32" t="s">
        <v>436</v>
      </c>
      <c r="E258" s="32">
        <v>2.7004216344629102E-4</v>
      </c>
      <c r="F258" s="32">
        <v>1.07764902763232E-4</v>
      </c>
      <c r="G258" s="32">
        <v>10.116689449155</v>
      </c>
      <c r="H258" s="32">
        <v>0</v>
      </c>
      <c r="I258" s="32">
        <v>0</v>
      </c>
      <c r="J258" s="32">
        <v>0</v>
      </c>
    </row>
    <row r="259" spans="1:10">
      <c r="A259" s="31">
        <v>229</v>
      </c>
      <c r="B259" s="31">
        <v>229</v>
      </c>
      <c r="C259" s="32" t="s">
        <v>436</v>
      </c>
      <c r="D259" s="32" t="s">
        <v>436</v>
      </c>
      <c r="E259" s="32">
        <v>-2.7004216344629102E-4</v>
      </c>
      <c r="F259" s="32">
        <v>-1.07764902763232E-4</v>
      </c>
      <c r="G259" s="32">
        <v>9.1969904083227103</v>
      </c>
      <c r="H259" s="32">
        <v>0</v>
      </c>
      <c r="I259" s="32">
        <v>0</v>
      </c>
      <c r="J259" s="32">
        <v>0</v>
      </c>
    </row>
    <row r="260" spans="1:10">
      <c r="A260" s="31">
        <v>230</v>
      </c>
      <c r="B260" s="31">
        <v>230</v>
      </c>
      <c r="C260" s="32" t="s">
        <v>436</v>
      </c>
      <c r="D260" s="32" t="s">
        <v>436</v>
      </c>
      <c r="E260" s="32">
        <v>2.69989095311838E-4</v>
      </c>
      <c r="F260" s="32">
        <v>1.07766685645977E-4</v>
      </c>
      <c r="G260" s="32">
        <v>10.116689449150799</v>
      </c>
      <c r="H260" s="32">
        <v>0</v>
      </c>
      <c r="I260" s="32">
        <v>0</v>
      </c>
      <c r="J260" s="32">
        <v>0</v>
      </c>
    </row>
    <row r="261" spans="1:10">
      <c r="A261" s="31">
        <v>230</v>
      </c>
      <c r="B261" s="31">
        <v>230</v>
      </c>
      <c r="C261" s="32" t="s">
        <v>436</v>
      </c>
      <c r="D261" s="32" t="s">
        <v>436</v>
      </c>
      <c r="E261" s="32">
        <v>-2.69989095311838E-4</v>
      </c>
      <c r="F261" s="32">
        <v>-1.07766685645977E-4</v>
      </c>
      <c r="G261" s="32">
        <v>9.1969904083188698</v>
      </c>
      <c r="H261" s="32">
        <v>0</v>
      </c>
      <c r="I261" s="32">
        <v>0</v>
      </c>
      <c r="J261" s="32">
        <v>0</v>
      </c>
    </row>
    <row r="262" spans="1:10">
      <c r="A262" s="31">
        <v>231</v>
      </c>
      <c r="B262" s="31">
        <v>231</v>
      </c>
      <c r="C262" s="32" t="s">
        <v>436</v>
      </c>
      <c r="D262" s="32" t="s">
        <v>436</v>
      </c>
      <c r="E262" s="32">
        <v>2.7004105014280299E-4</v>
      </c>
      <c r="F262" s="32">
        <v>1.07785469924664E-4</v>
      </c>
      <c r="G262" s="32">
        <v>10.1166894491547</v>
      </c>
      <c r="H262" s="32">
        <v>0</v>
      </c>
      <c r="I262" s="32">
        <v>0</v>
      </c>
      <c r="J262" s="32">
        <v>0</v>
      </c>
    </row>
    <row r="263" spans="1:10">
      <c r="A263" s="31">
        <v>231</v>
      </c>
      <c r="B263" s="31">
        <v>231</v>
      </c>
      <c r="C263" s="32" t="s">
        <v>436</v>
      </c>
      <c r="D263" s="32" t="s">
        <v>436</v>
      </c>
      <c r="E263" s="32">
        <v>-2.7004105014280299E-4</v>
      </c>
      <c r="F263" s="32">
        <v>-1.07785469924664E-4</v>
      </c>
      <c r="G263" s="32">
        <v>9.1969904083224492</v>
      </c>
      <c r="H263" s="32">
        <v>0</v>
      </c>
      <c r="I263" s="32">
        <v>0</v>
      </c>
      <c r="J263" s="32">
        <v>0</v>
      </c>
    </row>
    <row r="264" spans="1:10">
      <c r="A264" s="31">
        <v>232</v>
      </c>
      <c r="B264" s="31">
        <v>232</v>
      </c>
      <c r="C264" s="32" t="s">
        <v>436</v>
      </c>
      <c r="D264" s="32" t="s">
        <v>436</v>
      </c>
      <c r="E264" s="32">
        <v>2.6998957039289301E-4</v>
      </c>
      <c r="F264" s="32">
        <v>1.07748105547154E-4</v>
      </c>
      <c r="G264" s="32">
        <v>10.1166894491513</v>
      </c>
      <c r="H264" s="32">
        <v>0</v>
      </c>
      <c r="I264" s="32">
        <v>0</v>
      </c>
      <c r="J264" s="32">
        <v>0</v>
      </c>
    </row>
    <row r="265" spans="1:10">
      <c r="A265" s="31">
        <v>232</v>
      </c>
      <c r="B265" s="31">
        <v>232</v>
      </c>
      <c r="C265" s="32" t="s">
        <v>436</v>
      </c>
      <c r="D265" s="32" t="s">
        <v>436</v>
      </c>
      <c r="E265" s="32">
        <v>-2.6998957039289301E-4</v>
      </c>
      <c r="F265" s="32">
        <v>-1.07748105547154E-4</v>
      </c>
      <c r="G265" s="32">
        <v>9.1969904083193494</v>
      </c>
      <c r="H265" s="32">
        <v>0</v>
      </c>
      <c r="I265" s="32">
        <v>0</v>
      </c>
      <c r="J265" s="32">
        <v>0</v>
      </c>
    </row>
    <row r="266" spans="1:10">
      <c r="A266" s="31">
        <v>233</v>
      </c>
      <c r="B266" s="31">
        <v>233</v>
      </c>
      <c r="C266" s="32" t="s">
        <v>436</v>
      </c>
      <c r="D266" s="32" t="s">
        <v>436</v>
      </c>
      <c r="E266" s="32">
        <v>1.6817487993831299E-4</v>
      </c>
      <c r="F266" s="32">
        <v>6.7112455950898203E-5</v>
      </c>
      <c r="G266" s="32">
        <v>10.1166894491538</v>
      </c>
      <c r="H266" s="32">
        <v>0</v>
      </c>
      <c r="I266" s="32">
        <v>0</v>
      </c>
      <c r="J266" s="32">
        <v>0</v>
      </c>
    </row>
    <row r="267" spans="1:10">
      <c r="A267" s="31">
        <v>233</v>
      </c>
      <c r="B267" s="31">
        <v>233</v>
      </c>
      <c r="C267" s="32" t="s">
        <v>436</v>
      </c>
      <c r="D267" s="32" t="s">
        <v>436</v>
      </c>
      <c r="E267" s="32">
        <v>-1.6817487993831299E-4</v>
      </c>
      <c r="F267" s="32">
        <v>-6.7112455950898203E-5</v>
      </c>
      <c r="G267" s="32">
        <v>9.1969904083216001</v>
      </c>
      <c r="H267" s="32">
        <v>0</v>
      </c>
      <c r="I267" s="32">
        <v>0</v>
      </c>
      <c r="J267" s="32">
        <v>0</v>
      </c>
    </row>
    <row r="268" spans="1:10">
      <c r="A268" s="31">
        <v>234</v>
      </c>
      <c r="B268" s="31">
        <v>234</v>
      </c>
      <c r="C268" s="32" t="s">
        <v>436</v>
      </c>
      <c r="D268" s="32" t="s">
        <v>436</v>
      </c>
      <c r="E268" s="32">
        <v>1.6814102185868301E-4</v>
      </c>
      <c r="F268" s="32">
        <v>6.7117586564488293E-5</v>
      </c>
      <c r="G268" s="32">
        <v>10.116689449155601</v>
      </c>
      <c r="H268" s="32">
        <v>0</v>
      </c>
      <c r="I268" s="32">
        <v>0</v>
      </c>
      <c r="J268" s="32">
        <v>0</v>
      </c>
    </row>
    <row r="269" spans="1:10">
      <c r="A269" s="31">
        <v>234</v>
      </c>
      <c r="B269" s="31">
        <v>234</v>
      </c>
      <c r="C269" s="32" t="s">
        <v>436</v>
      </c>
      <c r="D269" s="32" t="s">
        <v>436</v>
      </c>
      <c r="E269" s="32">
        <v>-1.6814102185868301E-4</v>
      </c>
      <c r="F269" s="32">
        <v>-6.7117586564488293E-5</v>
      </c>
      <c r="G269" s="32">
        <v>9.1969904083233001</v>
      </c>
      <c r="H269" s="32">
        <v>0</v>
      </c>
      <c r="I269" s="32">
        <v>0</v>
      </c>
      <c r="J269" s="32">
        <v>0</v>
      </c>
    </row>
    <row r="270" spans="1:10">
      <c r="A270" s="31">
        <v>235</v>
      </c>
      <c r="B270" s="31">
        <v>235</v>
      </c>
      <c r="C270" s="32" t="s">
        <v>436</v>
      </c>
      <c r="D270" s="32" t="s">
        <v>436</v>
      </c>
      <c r="E270" s="32">
        <v>1.6817715216695201E-4</v>
      </c>
      <c r="F270" s="32">
        <v>6.7128708194238995E-5</v>
      </c>
      <c r="G270" s="32">
        <v>10.116689449152799</v>
      </c>
      <c r="H270" s="32">
        <v>0</v>
      </c>
      <c r="I270" s="32">
        <v>0</v>
      </c>
      <c r="J270" s="32">
        <v>0</v>
      </c>
    </row>
    <row r="271" spans="1:10">
      <c r="A271" s="31">
        <v>235</v>
      </c>
      <c r="B271" s="31">
        <v>235</v>
      </c>
      <c r="C271" s="32" t="s">
        <v>436</v>
      </c>
      <c r="D271" s="32" t="s">
        <v>436</v>
      </c>
      <c r="E271" s="32">
        <v>-1.6817715216695201E-4</v>
      </c>
      <c r="F271" s="32">
        <v>-6.7128708194238995E-5</v>
      </c>
      <c r="G271" s="32">
        <v>9.1969904083207101</v>
      </c>
      <c r="H271" s="32">
        <v>0</v>
      </c>
      <c r="I271" s="32">
        <v>0</v>
      </c>
      <c r="J271" s="32">
        <v>0</v>
      </c>
    </row>
    <row r="272" spans="1:10">
      <c r="A272" s="31">
        <v>236</v>
      </c>
      <c r="B272" s="31">
        <v>236</v>
      </c>
      <c r="C272" s="32" t="s">
        <v>436</v>
      </c>
      <c r="D272" s="32" t="s">
        <v>436</v>
      </c>
      <c r="E272" s="32">
        <v>1.6814342509862499E-4</v>
      </c>
      <c r="F272" s="32">
        <v>6.7102584774297896E-5</v>
      </c>
      <c r="G272" s="32">
        <v>10.116689449156601</v>
      </c>
      <c r="H272" s="32">
        <v>0</v>
      </c>
      <c r="I272" s="32">
        <v>0</v>
      </c>
      <c r="J272" s="32">
        <v>0</v>
      </c>
    </row>
    <row r="273" spans="1:10">
      <c r="A273" s="31">
        <v>236</v>
      </c>
      <c r="B273" s="31">
        <v>236</v>
      </c>
      <c r="C273" s="32" t="s">
        <v>436</v>
      </c>
      <c r="D273" s="32" t="s">
        <v>436</v>
      </c>
      <c r="E273" s="32">
        <v>-1.6814342509862499E-4</v>
      </c>
      <c r="F273" s="32">
        <v>-6.7102584774297896E-5</v>
      </c>
      <c r="G273" s="32">
        <v>9.1969904083241492</v>
      </c>
      <c r="H273" s="32">
        <v>0</v>
      </c>
      <c r="I273" s="32">
        <v>0</v>
      </c>
      <c r="J273" s="32">
        <v>0</v>
      </c>
    </row>
    <row r="274" spans="1:10">
      <c r="A274" s="31">
        <v>237</v>
      </c>
      <c r="B274" s="31">
        <v>237</v>
      </c>
      <c r="C274" s="32" t="s">
        <v>436</v>
      </c>
      <c r="D274" s="32" t="s">
        <v>436</v>
      </c>
      <c r="E274" s="32">
        <v>2.57873832408304E-4</v>
      </c>
      <c r="F274" s="32">
        <v>1.0293254080109399E-4</v>
      </c>
      <c r="G274" s="32">
        <v>10.1166894491517</v>
      </c>
      <c r="H274" s="32">
        <v>0</v>
      </c>
      <c r="I274" s="32">
        <v>0</v>
      </c>
      <c r="J274" s="32">
        <v>0</v>
      </c>
    </row>
    <row r="275" spans="1:10">
      <c r="A275" s="31">
        <v>237</v>
      </c>
      <c r="B275" s="31">
        <v>237</v>
      </c>
      <c r="C275" s="32" t="s">
        <v>436</v>
      </c>
      <c r="D275" s="32" t="s">
        <v>436</v>
      </c>
      <c r="E275" s="32">
        <v>-2.57873832408304E-4</v>
      </c>
      <c r="F275" s="32">
        <v>-1.0293254080109399E-4</v>
      </c>
      <c r="G275" s="32">
        <v>9.1969904083197491</v>
      </c>
      <c r="H275" s="32">
        <v>0</v>
      </c>
      <c r="I275" s="32">
        <v>0</v>
      </c>
      <c r="J275" s="32">
        <v>0</v>
      </c>
    </row>
    <row r="276" spans="1:10">
      <c r="A276" s="31">
        <v>246</v>
      </c>
      <c r="B276" s="31">
        <v>246</v>
      </c>
      <c r="C276" s="32" t="s">
        <v>436</v>
      </c>
      <c r="D276" s="32" t="s">
        <v>436</v>
      </c>
      <c r="E276" s="32">
        <v>2.5790240678901302E-4</v>
      </c>
      <c r="F276" s="32">
        <v>1.02922680959405E-4</v>
      </c>
      <c r="G276" s="32">
        <v>10.1166894491506</v>
      </c>
      <c r="H276" s="32">
        <v>0</v>
      </c>
      <c r="I276" s="32">
        <v>0</v>
      </c>
      <c r="J276" s="32">
        <v>0</v>
      </c>
    </row>
    <row r="277" spans="1:10">
      <c r="A277" s="31">
        <v>246</v>
      </c>
      <c r="B277" s="31">
        <v>246</v>
      </c>
      <c r="C277" s="32" t="s">
        <v>436</v>
      </c>
      <c r="D277" s="32" t="s">
        <v>436</v>
      </c>
      <c r="E277" s="32">
        <v>-2.5790240678901302E-4</v>
      </c>
      <c r="F277" s="32">
        <v>-1.02922680959405E-4</v>
      </c>
      <c r="G277" s="32">
        <v>9.19699040831871</v>
      </c>
      <c r="H277" s="32">
        <v>0</v>
      </c>
      <c r="I277" s="32">
        <v>0</v>
      </c>
      <c r="J277" s="32">
        <v>0</v>
      </c>
    </row>
    <row r="278" spans="1:10">
      <c r="A278" s="31">
        <v>247</v>
      </c>
      <c r="B278" s="31">
        <v>247</v>
      </c>
      <c r="C278" s="32" t="s">
        <v>436</v>
      </c>
      <c r="D278" s="32" t="s">
        <v>436</v>
      </c>
      <c r="E278" s="32">
        <v>2.5787442217397298E-4</v>
      </c>
      <c r="F278" s="32">
        <v>1.0291562961459801E-4</v>
      </c>
      <c r="G278" s="32">
        <v>10.116689449153901</v>
      </c>
      <c r="H278" s="32">
        <v>0</v>
      </c>
      <c r="I278" s="32">
        <v>0</v>
      </c>
      <c r="J278" s="32">
        <v>0</v>
      </c>
    </row>
    <row r="279" spans="1:10">
      <c r="A279" s="31">
        <v>247</v>
      </c>
      <c r="B279" s="31">
        <v>247</v>
      </c>
      <c r="C279" s="32" t="s">
        <v>436</v>
      </c>
      <c r="D279" s="32" t="s">
        <v>436</v>
      </c>
      <c r="E279" s="32">
        <v>-2.5787442217397298E-4</v>
      </c>
      <c r="F279" s="32">
        <v>-1.0291562961459801E-4</v>
      </c>
      <c r="G279" s="32">
        <v>9.1969904083216907</v>
      </c>
      <c r="H279" s="32">
        <v>0</v>
      </c>
      <c r="I279" s="32">
        <v>0</v>
      </c>
      <c r="J279" s="32">
        <v>0</v>
      </c>
    </row>
    <row r="280" spans="1:10">
      <c r="A280" s="31">
        <v>248</v>
      </c>
      <c r="B280" s="31">
        <v>248</v>
      </c>
      <c r="C280" s="32" t="s">
        <v>436</v>
      </c>
      <c r="D280" s="32" t="s">
        <v>436</v>
      </c>
      <c r="E280" s="32">
        <v>2.5790372480218602E-4</v>
      </c>
      <c r="F280" s="32">
        <v>1.02938141245165E-4</v>
      </c>
      <c r="G280" s="32">
        <v>10.116689449152</v>
      </c>
      <c r="H280" s="32">
        <v>0</v>
      </c>
      <c r="I280" s="32">
        <v>0</v>
      </c>
      <c r="J280" s="32">
        <v>0</v>
      </c>
    </row>
    <row r="281" spans="1:10">
      <c r="A281" s="31">
        <v>248</v>
      </c>
      <c r="B281" s="31">
        <v>248</v>
      </c>
      <c r="C281" s="32" t="s">
        <v>436</v>
      </c>
      <c r="D281" s="32" t="s">
        <v>436</v>
      </c>
      <c r="E281" s="32">
        <v>-2.5790372480218602E-4</v>
      </c>
      <c r="F281" s="32">
        <v>-1.02938141245165E-4</v>
      </c>
      <c r="G281" s="32">
        <v>9.1969904083200298</v>
      </c>
      <c r="H281" s="32">
        <v>0</v>
      </c>
      <c r="I281" s="32">
        <v>0</v>
      </c>
      <c r="J281" s="32">
        <v>0</v>
      </c>
    </row>
    <row r="282" spans="1:10">
      <c r="A282" s="31">
        <v>249</v>
      </c>
      <c r="B282" s="31">
        <v>249</v>
      </c>
      <c r="C282" s="32" t="s">
        <v>436</v>
      </c>
      <c r="D282" s="32" t="s">
        <v>436</v>
      </c>
      <c r="E282" s="32">
        <v>1.4125282876004201E-4</v>
      </c>
      <c r="F282" s="32">
        <v>5.6379187059685501E-5</v>
      </c>
      <c r="G282" s="32">
        <v>10.116689449155</v>
      </c>
      <c r="H282" s="32">
        <v>0</v>
      </c>
      <c r="I282" s="32">
        <v>0</v>
      </c>
      <c r="J282" s="32">
        <v>0</v>
      </c>
    </row>
    <row r="283" spans="1:10">
      <c r="A283" s="31">
        <v>249</v>
      </c>
      <c r="B283" s="31">
        <v>249</v>
      </c>
      <c r="C283" s="32" t="s">
        <v>436</v>
      </c>
      <c r="D283" s="32" t="s">
        <v>436</v>
      </c>
      <c r="E283" s="32">
        <v>-1.4125282876004201E-4</v>
      </c>
      <c r="F283" s="32">
        <v>-5.6379187059685501E-5</v>
      </c>
      <c r="G283" s="32">
        <v>9.1969904083227192</v>
      </c>
      <c r="H283" s="32">
        <v>0</v>
      </c>
      <c r="I283" s="32">
        <v>0</v>
      </c>
      <c r="J283" s="32">
        <v>0</v>
      </c>
    </row>
    <row r="284" spans="1:10">
      <c r="A284" s="31">
        <v>250</v>
      </c>
      <c r="B284" s="31">
        <v>250</v>
      </c>
      <c r="C284" s="32" t="s">
        <v>436</v>
      </c>
      <c r="D284" s="32" t="s">
        <v>436</v>
      </c>
      <c r="E284" s="32">
        <v>1.4125920711501399E-4</v>
      </c>
      <c r="F284" s="32">
        <v>5.6377019308087002E-5</v>
      </c>
      <c r="G284" s="32">
        <v>10.1166894491534</v>
      </c>
      <c r="H284" s="32">
        <v>0</v>
      </c>
      <c r="I284" s="32">
        <v>0</v>
      </c>
      <c r="J284" s="32">
        <v>0</v>
      </c>
    </row>
    <row r="285" spans="1:10">
      <c r="A285" s="31">
        <v>250</v>
      </c>
      <c r="B285" s="31">
        <v>250</v>
      </c>
      <c r="C285" s="32" t="s">
        <v>436</v>
      </c>
      <c r="D285" s="32" t="s">
        <v>436</v>
      </c>
      <c r="E285" s="32">
        <v>-1.4125920711501399E-4</v>
      </c>
      <c r="F285" s="32">
        <v>-5.6377019308087002E-5</v>
      </c>
      <c r="G285" s="32">
        <v>9.1969904083212999</v>
      </c>
      <c r="H285" s="32">
        <v>0</v>
      </c>
      <c r="I285" s="32">
        <v>0</v>
      </c>
      <c r="J285" s="32">
        <v>0</v>
      </c>
    </row>
    <row r="286" spans="1:10">
      <c r="A286" s="31">
        <v>251</v>
      </c>
      <c r="B286" s="31">
        <v>251</v>
      </c>
      <c r="C286" s="32" t="s">
        <v>436</v>
      </c>
      <c r="D286" s="32" t="s">
        <v>436</v>
      </c>
      <c r="E286" s="32">
        <v>1.4125285991552799E-4</v>
      </c>
      <c r="F286" s="32">
        <v>5.6374471162786798E-5</v>
      </c>
      <c r="G286" s="32">
        <v>10.1166894491548</v>
      </c>
      <c r="H286" s="32">
        <v>0</v>
      </c>
      <c r="I286" s="32">
        <v>0</v>
      </c>
      <c r="J286" s="32">
        <v>0</v>
      </c>
    </row>
    <row r="287" spans="1:10">
      <c r="A287" s="31">
        <v>251</v>
      </c>
      <c r="B287" s="31">
        <v>251</v>
      </c>
      <c r="C287" s="32" t="s">
        <v>436</v>
      </c>
      <c r="D287" s="32" t="s">
        <v>436</v>
      </c>
      <c r="E287" s="32">
        <v>-1.4125285991552799E-4</v>
      </c>
      <c r="F287" s="32">
        <v>-5.6374471162786798E-5</v>
      </c>
      <c r="G287" s="32">
        <v>9.1969904083225096</v>
      </c>
      <c r="H287" s="32">
        <v>0</v>
      </c>
      <c r="I287" s="32">
        <v>0</v>
      </c>
      <c r="J287" s="32">
        <v>0</v>
      </c>
    </row>
    <row r="288" spans="1:10">
      <c r="A288" s="31">
        <v>252</v>
      </c>
      <c r="B288" s="31">
        <v>252</v>
      </c>
      <c r="C288" s="32" t="s">
        <v>436</v>
      </c>
      <c r="D288" s="32" t="s">
        <v>436</v>
      </c>
      <c r="E288" s="32">
        <v>1.4125952356834799E-4</v>
      </c>
      <c r="F288" s="32">
        <v>5.6379085257208103E-5</v>
      </c>
      <c r="G288" s="32">
        <v>10.116689449153901</v>
      </c>
      <c r="H288" s="32">
        <v>0</v>
      </c>
      <c r="I288" s="32">
        <v>0</v>
      </c>
      <c r="J288" s="32">
        <v>0</v>
      </c>
    </row>
    <row r="289" spans="1:10">
      <c r="A289" s="31">
        <v>252</v>
      </c>
      <c r="B289" s="31">
        <v>252</v>
      </c>
      <c r="C289" s="32" t="s">
        <v>436</v>
      </c>
      <c r="D289" s="32" t="s">
        <v>436</v>
      </c>
      <c r="E289" s="32">
        <v>-1.4125952356834799E-4</v>
      </c>
      <c r="F289" s="32">
        <v>-5.6379085257208103E-5</v>
      </c>
      <c r="G289" s="32">
        <v>9.1969904083217493</v>
      </c>
      <c r="H289" s="32">
        <v>0</v>
      </c>
      <c r="I289" s="32">
        <v>0</v>
      </c>
      <c r="J289" s="32">
        <v>0</v>
      </c>
    </row>
    <row r="290" spans="1:10">
      <c r="A290" s="31">
        <v>254</v>
      </c>
      <c r="B290" s="31">
        <v>254</v>
      </c>
      <c r="C290" s="32" t="s">
        <v>436</v>
      </c>
      <c r="D290" s="32" t="s">
        <v>436</v>
      </c>
      <c r="E290" s="32">
        <v>3.4666215565930399E-4</v>
      </c>
      <c r="F290" s="32">
        <v>1.3833949968065099E-4</v>
      </c>
      <c r="G290" s="32">
        <v>10.116689449154</v>
      </c>
      <c r="H290" s="32">
        <v>0</v>
      </c>
      <c r="I290" s="32">
        <v>0</v>
      </c>
      <c r="J290" s="32">
        <v>0</v>
      </c>
    </row>
    <row r="291" spans="1:10">
      <c r="A291" s="31">
        <v>254</v>
      </c>
      <c r="B291" s="31">
        <v>254</v>
      </c>
      <c r="C291" s="32" t="s">
        <v>436</v>
      </c>
      <c r="D291" s="32" t="s">
        <v>436</v>
      </c>
      <c r="E291" s="32">
        <v>-3.4666215565930399E-4</v>
      </c>
      <c r="F291" s="32">
        <v>-1.3833949968065099E-4</v>
      </c>
      <c r="G291" s="32">
        <v>9.1969904083218506</v>
      </c>
      <c r="H291" s="32">
        <v>0</v>
      </c>
      <c r="I291" s="32">
        <v>0</v>
      </c>
      <c r="J291" s="32">
        <v>0</v>
      </c>
    </row>
    <row r="292" spans="1:10">
      <c r="A292" s="31">
        <v>255</v>
      </c>
      <c r="B292" s="31">
        <v>255</v>
      </c>
      <c r="C292" s="32" t="s">
        <v>436</v>
      </c>
      <c r="D292" s="32" t="s">
        <v>436</v>
      </c>
      <c r="E292" s="32">
        <v>3.4660495300661501E-4</v>
      </c>
      <c r="F292" s="32">
        <v>1.3835230233555799E-4</v>
      </c>
      <c r="G292" s="32">
        <v>10.116689449154</v>
      </c>
      <c r="H292" s="32">
        <v>0</v>
      </c>
      <c r="I292" s="32">
        <v>0</v>
      </c>
      <c r="J292" s="32">
        <v>0</v>
      </c>
    </row>
    <row r="293" spans="1:10">
      <c r="A293" s="31">
        <v>255</v>
      </c>
      <c r="B293" s="31">
        <v>255</v>
      </c>
      <c r="C293" s="32" t="s">
        <v>436</v>
      </c>
      <c r="D293" s="32" t="s">
        <v>436</v>
      </c>
      <c r="E293" s="32">
        <v>-3.4660495300661501E-4</v>
      </c>
      <c r="F293" s="32">
        <v>-1.3835230233555799E-4</v>
      </c>
      <c r="G293" s="32">
        <v>9.1969904083218399</v>
      </c>
      <c r="H293" s="32">
        <v>0</v>
      </c>
      <c r="I293" s="32">
        <v>0</v>
      </c>
      <c r="J293" s="32">
        <v>0</v>
      </c>
    </row>
    <row r="294" spans="1:10">
      <c r="A294" s="31">
        <v>256</v>
      </c>
      <c r="B294" s="31">
        <v>256</v>
      </c>
      <c r="C294" s="32" t="s">
        <v>436</v>
      </c>
      <c r="D294" s="32" t="s">
        <v>436</v>
      </c>
      <c r="E294" s="32">
        <v>3.4666212051167802E-4</v>
      </c>
      <c r="F294" s="32">
        <v>1.3836689839892701E-4</v>
      </c>
      <c r="G294" s="32">
        <v>10.116689449153</v>
      </c>
      <c r="H294" s="32">
        <v>0</v>
      </c>
      <c r="I294" s="32">
        <v>0</v>
      </c>
      <c r="J294" s="32">
        <v>0</v>
      </c>
    </row>
    <row r="295" spans="1:10">
      <c r="A295" s="31">
        <v>256</v>
      </c>
      <c r="B295" s="31">
        <v>256</v>
      </c>
      <c r="C295" s="32" t="s">
        <v>436</v>
      </c>
      <c r="D295" s="32" t="s">
        <v>436</v>
      </c>
      <c r="E295" s="32">
        <v>-3.4666212051167802E-4</v>
      </c>
      <c r="F295" s="32">
        <v>-1.3836689839892701E-4</v>
      </c>
      <c r="G295" s="32">
        <v>9.1969904083208895</v>
      </c>
      <c r="H295" s="32">
        <v>0</v>
      </c>
      <c r="I295" s="32">
        <v>0</v>
      </c>
      <c r="J295" s="32">
        <v>0</v>
      </c>
    </row>
    <row r="296" spans="1:10">
      <c r="A296" s="31">
        <v>257</v>
      </c>
      <c r="B296" s="31">
        <v>257</v>
      </c>
      <c r="C296" s="32" t="s">
        <v>436</v>
      </c>
      <c r="D296" s="32" t="s">
        <v>436</v>
      </c>
      <c r="E296" s="32">
        <v>3.4660784347599703E-4</v>
      </c>
      <c r="F296" s="32">
        <v>1.3832518826565601E-4</v>
      </c>
      <c r="G296" s="32">
        <v>10.116689449155</v>
      </c>
      <c r="H296" s="32">
        <v>0</v>
      </c>
      <c r="I296" s="32">
        <v>0</v>
      </c>
      <c r="J296" s="32">
        <v>0</v>
      </c>
    </row>
    <row r="297" spans="1:10">
      <c r="A297" s="31">
        <v>257</v>
      </c>
      <c r="B297" s="31">
        <v>257</v>
      </c>
      <c r="C297" s="32" t="s">
        <v>436</v>
      </c>
      <c r="D297" s="32" t="s">
        <v>436</v>
      </c>
      <c r="E297" s="32">
        <v>-3.4660784347599703E-4</v>
      </c>
      <c r="F297" s="32">
        <v>-1.3832518826565601E-4</v>
      </c>
      <c r="G297" s="32">
        <v>9.1969904083226801</v>
      </c>
      <c r="H297" s="32">
        <v>0</v>
      </c>
      <c r="I297" s="32">
        <v>0</v>
      </c>
      <c r="J297" s="32">
        <v>0</v>
      </c>
    </row>
    <row r="298" spans="1:10">
      <c r="A298" s="31">
        <v>258</v>
      </c>
      <c r="B298" s="31">
        <v>258</v>
      </c>
      <c r="C298" s="32" t="s">
        <v>436</v>
      </c>
      <c r="D298" s="32" t="s">
        <v>436</v>
      </c>
      <c r="E298" s="32">
        <v>1.7122051621657199E-4</v>
      </c>
      <c r="F298" s="32">
        <v>6.8357554104449698E-5</v>
      </c>
      <c r="G298" s="32">
        <v>10.1166894491544</v>
      </c>
      <c r="H298" s="32">
        <v>0</v>
      </c>
      <c r="I298" s="32">
        <v>0</v>
      </c>
      <c r="J298" s="32">
        <v>0</v>
      </c>
    </row>
    <row r="299" spans="1:10">
      <c r="A299" s="31">
        <v>258</v>
      </c>
      <c r="B299" s="31">
        <v>258</v>
      </c>
      <c r="C299" s="32" t="s">
        <v>436</v>
      </c>
      <c r="D299" s="32" t="s">
        <v>436</v>
      </c>
      <c r="E299" s="32">
        <v>-1.7122051621657199E-4</v>
      </c>
      <c r="F299" s="32">
        <v>-6.8357554104449698E-5</v>
      </c>
      <c r="G299" s="32">
        <v>9.1969904083222094</v>
      </c>
      <c r="H299" s="32">
        <v>0</v>
      </c>
      <c r="I299" s="32">
        <v>0</v>
      </c>
      <c r="J299" s="32">
        <v>0</v>
      </c>
    </row>
    <row r="300" spans="1:10">
      <c r="A300" s="31">
        <v>259</v>
      </c>
      <c r="B300" s="31">
        <v>259</v>
      </c>
      <c r="C300" s="32" t="s">
        <v>436</v>
      </c>
      <c r="D300" s="32" t="s">
        <v>436</v>
      </c>
      <c r="E300" s="32">
        <v>1.7132753173197999E-4</v>
      </c>
      <c r="F300" s="32">
        <v>6.8367633174622398E-5</v>
      </c>
      <c r="G300" s="32">
        <v>10.116689449151099</v>
      </c>
      <c r="H300" s="32">
        <v>0</v>
      </c>
      <c r="I300" s="32">
        <v>0</v>
      </c>
      <c r="J300" s="32">
        <v>0</v>
      </c>
    </row>
    <row r="301" spans="1:10">
      <c r="A301" s="31">
        <v>259</v>
      </c>
      <c r="B301" s="31">
        <v>259</v>
      </c>
      <c r="C301" s="32" t="s">
        <v>436</v>
      </c>
      <c r="D301" s="32" t="s">
        <v>436</v>
      </c>
      <c r="E301" s="32">
        <v>-1.7132753173197999E-4</v>
      </c>
      <c r="F301" s="32">
        <v>-6.8367633174622398E-5</v>
      </c>
      <c r="G301" s="32">
        <v>9.1969904083191807</v>
      </c>
      <c r="H301" s="32">
        <v>0</v>
      </c>
      <c r="I301" s="32">
        <v>0</v>
      </c>
      <c r="J301" s="32">
        <v>0</v>
      </c>
    </row>
    <row r="302" spans="1:10">
      <c r="A302" s="31">
        <v>260</v>
      </c>
      <c r="B302" s="31">
        <v>260</v>
      </c>
      <c r="C302" s="32" t="s">
        <v>436</v>
      </c>
      <c r="D302" s="32" t="s">
        <v>436</v>
      </c>
      <c r="E302" s="32">
        <v>1.7121956257271301E-4</v>
      </c>
      <c r="F302" s="32">
        <v>6.8327142863291101E-5</v>
      </c>
      <c r="G302" s="32">
        <v>10.116689449154601</v>
      </c>
      <c r="H302" s="32">
        <v>0</v>
      </c>
      <c r="I302" s="32">
        <v>0</v>
      </c>
      <c r="J302" s="32">
        <v>0</v>
      </c>
    </row>
    <row r="303" spans="1:10">
      <c r="A303" s="31">
        <v>260</v>
      </c>
      <c r="B303" s="31">
        <v>260</v>
      </c>
      <c r="C303" s="32" t="s">
        <v>436</v>
      </c>
      <c r="D303" s="32" t="s">
        <v>436</v>
      </c>
      <c r="E303" s="32">
        <v>-1.7121956257271301E-4</v>
      </c>
      <c r="F303" s="32">
        <v>-6.8327142863291101E-5</v>
      </c>
      <c r="G303" s="32">
        <v>9.1969904083223906</v>
      </c>
      <c r="H303" s="32">
        <v>0</v>
      </c>
      <c r="I303" s="32">
        <v>0</v>
      </c>
      <c r="J303" s="32">
        <v>0</v>
      </c>
    </row>
    <row r="304" spans="1:10">
      <c r="A304" s="31">
        <v>261</v>
      </c>
      <c r="B304" s="31">
        <v>261</v>
      </c>
      <c r="C304" s="32" t="s">
        <v>436</v>
      </c>
      <c r="D304" s="32" t="s">
        <v>436</v>
      </c>
      <c r="E304" s="32">
        <v>1.71327888689864E-4</v>
      </c>
      <c r="F304" s="32">
        <v>6.8388361953775705E-5</v>
      </c>
      <c r="G304" s="32">
        <v>10.116689449152201</v>
      </c>
      <c r="H304" s="32">
        <v>0</v>
      </c>
      <c r="I304" s="32">
        <v>0</v>
      </c>
      <c r="J304" s="32">
        <v>0</v>
      </c>
    </row>
    <row r="305" spans="1:10">
      <c r="A305" s="31">
        <v>261</v>
      </c>
      <c r="B305" s="31">
        <v>261</v>
      </c>
      <c r="C305" s="32" t="s">
        <v>436</v>
      </c>
      <c r="D305" s="32" t="s">
        <v>436</v>
      </c>
      <c r="E305" s="32">
        <v>-1.71327888689864E-4</v>
      </c>
      <c r="F305" s="32">
        <v>-6.8388361953775705E-5</v>
      </c>
      <c r="G305" s="32">
        <v>9.1969904083202092</v>
      </c>
      <c r="H305" s="32">
        <v>0</v>
      </c>
      <c r="I305" s="32">
        <v>0</v>
      </c>
      <c r="J305" s="32">
        <v>0</v>
      </c>
    </row>
    <row r="306" spans="1:10">
      <c r="A306" s="31">
        <v>262</v>
      </c>
      <c r="B306" s="31">
        <v>262</v>
      </c>
      <c r="C306" s="32" t="s">
        <v>436</v>
      </c>
      <c r="D306" s="32" t="s">
        <v>436</v>
      </c>
      <c r="E306" s="32">
        <v>3.9787966184084999E-4</v>
      </c>
      <c r="F306" s="32">
        <v>1.5878994328914899E-4</v>
      </c>
      <c r="G306" s="32">
        <v>10.116689449152799</v>
      </c>
      <c r="H306" s="32">
        <v>0</v>
      </c>
      <c r="I306" s="32">
        <v>0</v>
      </c>
      <c r="J306" s="32">
        <v>0</v>
      </c>
    </row>
    <row r="307" spans="1:10">
      <c r="A307" s="31">
        <v>262</v>
      </c>
      <c r="B307" s="31">
        <v>262</v>
      </c>
      <c r="C307" s="32" t="s">
        <v>436</v>
      </c>
      <c r="D307" s="32" t="s">
        <v>436</v>
      </c>
      <c r="E307" s="32">
        <v>-3.9787966184084999E-4</v>
      </c>
      <c r="F307" s="32">
        <v>-1.5878994328914899E-4</v>
      </c>
      <c r="G307" s="32">
        <v>9.1969904083206906</v>
      </c>
      <c r="H307" s="32">
        <v>0</v>
      </c>
      <c r="I307" s="32">
        <v>0</v>
      </c>
      <c r="J307" s="32">
        <v>0</v>
      </c>
    </row>
    <row r="308" spans="1:10">
      <c r="A308" s="31">
        <v>263</v>
      </c>
      <c r="B308" s="31">
        <v>263</v>
      </c>
      <c r="C308" s="32" t="s">
        <v>436</v>
      </c>
      <c r="D308" s="32" t="s">
        <v>436</v>
      </c>
      <c r="E308" s="32">
        <v>3.9780587215477E-4</v>
      </c>
      <c r="F308" s="32">
        <v>1.5877667522642101E-4</v>
      </c>
      <c r="G308" s="32">
        <v>10.1166894491561</v>
      </c>
      <c r="H308" s="32">
        <v>0</v>
      </c>
      <c r="I308" s="32">
        <v>0</v>
      </c>
      <c r="J308" s="32">
        <v>0</v>
      </c>
    </row>
    <row r="309" spans="1:10">
      <c r="A309" s="31">
        <v>263</v>
      </c>
      <c r="B309" s="31">
        <v>263</v>
      </c>
      <c r="C309" s="32" t="s">
        <v>436</v>
      </c>
      <c r="D309" s="32" t="s">
        <v>436</v>
      </c>
      <c r="E309" s="32">
        <v>-3.9780587215477E-4</v>
      </c>
      <c r="F309" s="32">
        <v>-1.5877667522642101E-4</v>
      </c>
      <c r="G309" s="32">
        <v>9.1969904083237193</v>
      </c>
      <c r="H309" s="32">
        <v>0</v>
      </c>
      <c r="I309" s="32">
        <v>0</v>
      </c>
      <c r="J309" s="32">
        <v>0</v>
      </c>
    </row>
    <row r="310" spans="1:10">
      <c r="A310" s="31">
        <v>264</v>
      </c>
      <c r="B310" s="31">
        <v>264</v>
      </c>
      <c r="C310" s="32" t="s">
        <v>436</v>
      </c>
      <c r="D310" s="32" t="s">
        <v>436</v>
      </c>
      <c r="E310" s="32">
        <v>3.9787851271025099E-4</v>
      </c>
      <c r="F310" s="32">
        <v>1.58806772156761E-4</v>
      </c>
      <c r="G310" s="32">
        <v>10.1166894491524</v>
      </c>
      <c r="H310" s="32">
        <v>0</v>
      </c>
      <c r="I310" s="32">
        <v>0</v>
      </c>
      <c r="J310" s="32">
        <v>0</v>
      </c>
    </row>
    <row r="311" spans="1:10">
      <c r="A311" s="31">
        <v>264</v>
      </c>
      <c r="B311" s="31">
        <v>264</v>
      </c>
      <c r="C311" s="32" t="s">
        <v>436</v>
      </c>
      <c r="D311" s="32" t="s">
        <v>436</v>
      </c>
      <c r="E311" s="32">
        <v>-3.9787851271025099E-4</v>
      </c>
      <c r="F311" s="32">
        <v>-1.58806772156761E-4</v>
      </c>
      <c r="G311" s="32">
        <v>9.1969904083203406</v>
      </c>
      <c r="H311" s="32">
        <v>0</v>
      </c>
      <c r="I311" s="32">
        <v>0</v>
      </c>
      <c r="J311" s="32">
        <v>0</v>
      </c>
    </row>
    <row r="312" spans="1:10">
      <c r="A312" s="31">
        <v>265</v>
      </c>
      <c r="B312" s="31">
        <v>265</v>
      </c>
      <c r="C312" s="32" t="s">
        <v>436</v>
      </c>
      <c r="D312" s="32" t="s">
        <v>436</v>
      </c>
      <c r="E312" s="32">
        <v>3.97806516411173E-4</v>
      </c>
      <c r="F312" s="32">
        <v>1.58764956775655E-4</v>
      </c>
      <c r="G312" s="32">
        <v>10.1166894491551</v>
      </c>
      <c r="H312" s="32">
        <v>0</v>
      </c>
      <c r="I312" s="32">
        <v>0</v>
      </c>
      <c r="J312" s="32">
        <v>0</v>
      </c>
    </row>
    <row r="313" spans="1:10">
      <c r="A313" s="31">
        <v>265</v>
      </c>
      <c r="B313" s="31">
        <v>265</v>
      </c>
      <c r="C313" s="32" t="s">
        <v>436</v>
      </c>
      <c r="D313" s="32" t="s">
        <v>436</v>
      </c>
      <c r="E313" s="32">
        <v>-3.97806516411173E-4</v>
      </c>
      <c r="F313" s="32">
        <v>-1.58764956775655E-4</v>
      </c>
      <c r="G313" s="32">
        <v>9.1969904083227991</v>
      </c>
      <c r="H313" s="32">
        <v>0</v>
      </c>
      <c r="I313" s="32">
        <v>0</v>
      </c>
      <c r="J313" s="32">
        <v>0</v>
      </c>
    </row>
    <row r="314" spans="1:10">
      <c r="A314" s="31">
        <v>267</v>
      </c>
      <c r="B314" s="31">
        <v>267</v>
      </c>
      <c r="C314" s="32" t="s">
        <v>436</v>
      </c>
      <c r="D314" s="32" t="s">
        <v>436</v>
      </c>
      <c r="E314" s="32">
        <v>1.07840313013727E-6</v>
      </c>
      <c r="F314" s="32">
        <v>1.08151576015803E-6</v>
      </c>
      <c r="G314" s="32">
        <v>1.76694934138936</v>
      </c>
      <c r="H314" s="32">
        <v>0</v>
      </c>
      <c r="I314" s="32">
        <v>0</v>
      </c>
      <c r="J314" s="32">
        <v>0</v>
      </c>
    </row>
    <row r="315" spans="1:10">
      <c r="A315" s="31">
        <v>267</v>
      </c>
      <c r="B315" s="31">
        <v>267</v>
      </c>
      <c r="C315" s="32" t="s">
        <v>436</v>
      </c>
      <c r="D315" s="32" t="s">
        <v>436</v>
      </c>
      <c r="E315" s="32">
        <v>-1.07840313013727E-6</v>
      </c>
      <c r="F315" s="32">
        <v>-1.08151576015803E-6</v>
      </c>
      <c r="G315" s="32">
        <v>1.60631758308123</v>
      </c>
      <c r="H315" s="32">
        <v>0</v>
      </c>
      <c r="I315" s="32">
        <v>0</v>
      </c>
      <c r="J315" s="32">
        <v>0</v>
      </c>
    </row>
    <row r="316" spans="1:10">
      <c r="A316" s="31">
        <v>268</v>
      </c>
      <c r="B316" s="31">
        <v>268</v>
      </c>
      <c r="C316" s="32" t="s">
        <v>436</v>
      </c>
      <c r="D316" s="32" t="s">
        <v>436</v>
      </c>
      <c r="E316" s="32">
        <v>1.80505510426496E-6</v>
      </c>
      <c r="F316" s="32">
        <v>1.8033917905736899E-6</v>
      </c>
      <c r="G316" s="32">
        <v>1.7669493413894399</v>
      </c>
      <c r="H316" s="32">
        <v>0</v>
      </c>
      <c r="I316" s="32">
        <v>0</v>
      </c>
      <c r="J316" s="32">
        <v>0</v>
      </c>
    </row>
    <row r="317" spans="1:10">
      <c r="A317" s="31">
        <v>268</v>
      </c>
      <c r="B317" s="31">
        <v>268</v>
      </c>
      <c r="C317" s="32" t="s">
        <v>436</v>
      </c>
      <c r="D317" s="32" t="s">
        <v>436</v>
      </c>
      <c r="E317" s="32">
        <v>-1.80505510426496E-6</v>
      </c>
      <c r="F317" s="32">
        <v>-1.8033917905736899E-6</v>
      </c>
      <c r="G317" s="32">
        <v>1.6063175830813099</v>
      </c>
      <c r="H317" s="32">
        <v>0</v>
      </c>
      <c r="I317" s="32">
        <v>0</v>
      </c>
      <c r="J317" s="32">
        <v>0</v>
      </c>
    </row>
    <row r="318" spans="1:10">
      <c r="A318" s="31">
        <v>269</v>
      </c>
      <c r="B318" s="31">
        <v>269</v>
      </c>
      <c r="C318" s="32" t="s">
        <v>436</v>
      </c>
      <c r="D318" s="32" t="s">
        <v>436</v>
      </c>
      <c r="E318" s="32">
        <v>1.0792995200009899E-6</v>
      </c>
      <c r="F318" s="32">
        <v>1.0768096397597E-6</v>
      </c>
      <c r="G318" s="32">
        <v>1.7669493413897499</v>
      </c>
      <c r="H318" s="32">
        <v>0</v>
      </c>
      <c r="I318" s="32">
        <v>0</v>
      </c>
      <c r="J318" s="32">
        <v>0</v>
      </c>
    </row>
    <row r="319" spans="1:10">
      <c r="A319" s="31">
        <v>269</v>
      </c>
      <c r="B319" s="31">
        <v>269</v>
      </c>
      <c r="C319" s="32" t="s">
        <v>436</v>
      </c>
      <c r="D319" s="32" t="s">
        <v>436</v>
      </c>
      <c r="E319" s="32">
        <v>-1.0792995200009899E-6</v>
      </c>
      <c r="F319" s="32">
        <v>-1.0768096397597E-6</v>
      </c>
      <c r="G319" s="32">
        <v>1.6063175830815899</v>
      </c>
      <c r="H319" s="32">
        <v>0</v>
      </c>
      <c r="I319" s="32">
        <v>0</v>
      </c>
      <c r="J319" s="32">
        <v>0</v>
      </c>
    </row>
    <row r="320" spans="1:10">
      <c r="A320" s="31">
        <v>270</v>
      </c>
      <c r="B320" s="31">
        <v>270</v>
      </c>
      <c r="C320" s="32" t="s">
        <v>436</v>
      </c>
      <c r="D320" s="32" t="s">
        <v>436</v>
      </c>
      <c r="E320" s="32">
        <v>1.08023786244132E-6</v>
      </c>
      <c r="F320" s="32">
        <v>1.0803998976807199E-6</v>
      </c>
      <c r="G320" s="32">
        <v>1.7669493413894399</v>
      </c>
      <c r="H320" s="32">
        <v>0</v>
      </c>
      <c r="I320" s="32">
        <v>0</v>
      </c>
      <c r="J320" s="32">
        <v>0</v>
      </c>
    </row>
    <row r="321" spans="1:10">
      <c r="A321" s="31">
        <v>270</v>
      </c>
      <c r="B321" s="31">
        <v>270</v>
      </c>
      <c r="C321" s="32" t="s">
        <v>436</v>
      </c>
      <c r="D321" s="32" t="s">
        <v>436</v>
      </c>
      <c r="E321" s="32">
        <v>-1.08023786244132E-6</v>
      </c>
      <c r="F321" s="32">
        <v>-1.0803998976807199E-6</v>
      </c>
      <c r="G321" s="32">
        <v>1.6063175830813099</v>
      </c>
      <c r="H321" s="32">
        <v>0</v>
      </c>
      <c r="I321" s="32">
        <v>0</v>
      </c>
      <c r="J321" s="32">
        <v>0</v>
      </c>
    </row>
    <row r="322" spans="1:10">
      <c r="A322" s="31">
        <v>271</v>
      </c>
      <c r="B322" s="31">
        <v>271</v>
      </c>
      <c r="C322" s="32" t="s">
        <v>436</v>
      </c>
      <c r="D322" s="32" t="s">
        <v>436</v>
      </c>
      <c r="E322" s="32">
        <v>1.0773303274380101E-6</v>
      </c>
      <c r="F322" s="32">
        <v>1.07702582598143E-6</v>
      </c>
      <c r="G322" s="32">
        <v>1.7669493413894</v>
      </c>
      <c r="H322" s="32">
        <v>0</v>
      </c>
      <c r="I322" s="32">
        <v>0</v>
      </c>
      <c r="J322" s="32">
        <v>0</v>
      </c>
    </row>
    <row r="323" spans="1:10">
      <c r="A323" s="31">
        <v>271</v>
      </c>
      <c r="B323" s="31">
        <v>271</v>
      </c>
      <c r="C323" s="32" t="s">
        <v>436</v>
      </c>
      <c r="D323" s="32" t="s">
        <v>436</v>
      </c>
      <c r="E323" s="32">
        <v>-1.0773303274380101E-6</v>
      </c>
      <c r="F323" s="32">
        <v>-1.07702582598143E-6</v>
      </c>
      <c r="G323" s="32">
        <v>1.6063175830812699</v>
      </c>
      <c r="H323" s="32">
        <v>0</v>
      </c>
      <c r="I323" s="32">
        <v>0</v>
      </c>
      <c r="J323" s="32">
        <v>0</v>
      </c>
    </row>
    <row r="324" spans="1:10">
      <c r="A324" s="31">
        <v>272</v>
      </c>
      <c r="B324" s="31">
        <v>272</v>
      </c>
      <c r="C324" s="32" t="s">
        <v>436</v>
      </c>
      <c r="D324" s="32" t="s">
        <v>436</v>
      </c>
      <c r="E324" s="32">
        <v>1.80378333016961E-6</v>
      </c>
      <c r="F324" s="32">
        <v>1.8016950092167001E-6</v>
      </c>
      <c r="G324" s="32">
        <v>1.7669493413897299</v>
      </c>
      <c r="H324" s="32">
        <v>0</v>
      </c>
      <c r="I324" s="32">
        <v>0</v>
      </c>
      <c r="J324" s="32">
        <v>0</v>
      </c>
    </row>
    <row r="325" spans="1:10">
      <c r="A325" s="31">
        <v>272</v>
      </c>
      <c r="B325" s="31">
        <v>272</v>
      </c>
      <c r="C325" s="32" t="s">
        <v>436</v>
      </c>
      <c r="D325" s="32" t="s">
        <v>436</v>
      </c>
      <c r="E325" s="32">
        <v>-1.80378333016961E-6</v>
      </c>
      <c r="F325" s="32">
        <v>-1.8016950092167001E-6</v>
      </c>
      <c r="G325" s="32">
        <v>1.6063175830815699</v>
      </c>
      <c r="H325" s="32">
        <v>0</v>
      </c>
      <c r="I325" s="32">
        <v>0</v>
      </c>
      <c r="J325" s="32">
        <v>0</v>
      </c>
    </row>
    <row r="326" spans="1:10">
      <c r="A326" s="31">
        <v>273</v>
      </c>
      <c r="B326" s="31">
        <v>273</v>
      </c>
      <c r="C326" s="32" t="s">
        <v>436</v>
      </c>
      <c r="D326" s="32" t="s">
        <v>436</v>
      </c>
      <c r="E326" s="32">
        <v>1.79810066465362E-6</v>
      </c>
      <c r="F326" s="32">
        <v>1.80077201098932E-6</v>
      </c>
      <c r="G326" s="32">
        <v>1.76694934138936</v>
      </c>
      <c r="H326" s="32">
        <v>0</v>
      </c>
      <c r="I326" s="32">
        <v>0</v>
      </c>
      <c r="J326" s="32">
        <v>0</v>
      </c>
    </row>
    <row r="327" spans="1:10">
      <c r="A327" s="31">
        <v>273</v>
      </c>
      <c r="B327" s="31">
        <v>273</v>
      </c>
      <c r="C327" s="32" t="s">
        <v>436</v>
      </c>
      <c r="D327" s="32" t="s">
        <v>436</v>
      </c>
      <c r="E327" s="32">
        <v>-1.79810066465362E-6</v>
      </c>
      <c r="F327" s="32">
        <v>-1.80077201098932E-6</v>
      </c>
      <c r="G327" s="32">
        <v>1.60631758308123</v>
      </c>
      <c r="H327" s="32">
        <v>0</v>
      </c>
      <c r="I327" s="32">
        <v>0</v>
      </c>
      <c r="J327" s="32">
        <v>0</v>
      </c>
    </row>
    <row r="328" spans="1:10">
      <c r="A328" s="31">
        <v>274</v>
      </c>
      <c r="B328" s="31">
        <v>274</v>
      </c>
      <c r="C328" s="32" t="s">
        <v>436</v>
      </c>
      <c r="D328" s="32" t="s">
        <v>436</v>
      </c>
      <c r="E328" s="32">
        <v>1.79696217139846E-6</v>
      </c>
      <c r="F328" s="32">
        <v>1.7973902759853099E-6</v>
      </c>
      <c r="G328" s="32">
        <v>1.76694934138939</v>
      </c>
      <c r="H328" s="32">
        <v>0</v>
      </c>
      <c r="I328" s="32">
        <v>0</v>
      </c>
      <c r="J328" s="32">
        <v>0</v>
      </c>
    </row>
    <row r="329" spans="1:10">
      <c r="A329" s="31">
        <v>274</v>
      </c>
      <c r="B329" s="31">
        <v>274</v>
      </c>
      <c r="C329" s="32" t="s">
        <v>436</v>
      </c>
      <c r="D329" s="32" t="s">
        <v>436</v>
      </c>
      <c r="E329" s="32">
        <v>-1.79696217139846E-6</v>
      </c>
      <c r="F329" s="32">
        <v>-1.7973902759853099E-6</v>
      </c>
      <c r="G329" s="32">
        <v>1.6063175830812599</v>
      </c>
      <c r="H329" s="32">
        <v>0</v>
      </c>
      <c r="I329" s="32">
        <v>0</v>
      </c>
      <c r="J329" s="32">
        <v>0</v>
      </c>
    </row>
    <row r="330" spans="1:10">
      <c r="A330" s="31">
        <v>275</v>
      </c>
      <c r="B330" s="31">
        <v>275</v>
      </c>
      <c r="C330" s="32" t="s">
        <v>436</v>
      </c>
      <c r="D330" s="32" t="s">
        <v>436</v>
      </c>
      <c r="E330" s="32">
        <v>1.35894544934356E-6</v>
      </c>
      <c r="F330" s="32">
        <v>1.3601863389681399E-6</v>
      </c>
      <c r="G330" s="32">
        <v>1.7669493413892901</v>
      </c>
      <c r="H330" s="32">
        <v>0</v>
      </c>
      <c r="I330" s="32">
        <v>0</v>
      </c>
      <c r="J330" s="32">
        <v>0</v>
      </c>
    </row>
    <row r="331" spans="1:10">
      <c r="A331" s="31">
        <v>275</v>
      </c>
      <c r="B331" s="31">
        <v>275</v>
      </c>
      <c r="C331" s="32" t="s">
        <v>436</v>
      </c>
      <c r="D331" s="32" t="s">
        <v>436</v>
      </c>
      <c r="E331" s="32">
        <v>-1.35894544934356E-6</v>
      </c>
      <c r="F331" s="32">
        <v>-1.3601863389681399E-6</v>
      </c>
      <c r="G331" s="32">
        <v>1.60631758308118</v>
      </c>
      <c r="H331" s="32">
        <v>0</v>
      </c>
      <c r="I331" s="32">
        <v>0</v>
      </c>
      <c r="J331" s="32">
        <v>0</v>
      </c>
    </row>
    <row r="332" spans="1:10">
      <c r="A332" s="31">
        <v>276</v>
      </c>
      <c r="B332" s="31">
        <v>276</v>
      </c>
      <c r="C332" s="32" t="s">
        <v>436</v>
      </c>
      <c r="D332" s="32" t="s">
        <v>436</v>
      </c>
      <c r="E332" s="32">
        <v>1.9272854071718002E-6</v>
      </c>
      <c r="F332" s="32">
        <v>1.92557693851306E-6</v>
      </c>
      <c r="G332" s="32">
        <v>1.76694934138957</v>
      </c>
      <c r="H332" s="32">
        <v>0</v>
      </c>
      <c r="I332" s="32">
        <v>0</v>
      </c>
      <c r="J332" s="32">
        <v>0</v>
      </c>
    </row>
    <row r="333" spans="1:10">
      <c r="A333" s="31">
        <v>276</v>
      </c>
      <c r="B333" s="31">
        <v>276</v>
      </c>
      <c r="C333" s="32" t="s">
        <v>436</v>
      </c>
      <c r="D333" s="32" t="s">
        <v>436</v>
      </c>
      <c r="E333" s="32">
        <v>-1.9272854071718002E-6</v>
      </c>
      <c r="F333" s="32">
        <v>-1.92557693851306E-6</v>
      </c>
      <c r="G333" s="32">
        <v>1.60631758308143</v>
      </c>
      <c r="H333" s="32">
        <v>0</v>
      </c>
      <c r="I333" s="32">
        <v>0</v>
      </c>
      <c r="J333" s="32">
        <v>0</v>
      </c>
    </row>
    <row r="334" spans="1:10">
      <c r="A334" s="31">
        <v>277</v>
      </c>
      <c r="B334" s="31">
        <v>277</v>
      </c>
      <c r="C334" s="32" t="s">
        <v>436</v>
      </c>
      <c r="D334" s="32" t="s">
        <v>436</v>
      </c>
      <c r="E334" s="32">
        <v>1.36207329824536E-6</v>
      </c>
      <c r="F334" s="32">
        <v>1.36233825438637E-6</v>
      </c>
      <c r="G334" s="32">
        <v>1.76694934138958</v>
      </c>
      <c r="H334" s="32">
        <v>0</v>
      </c>
      <c r="I334" s="32">
        <v>0</v>
      </c>
      <c r="J334" s="32">
        <v>0</v>
      </c>
    </row>
    <row r="335" spans="1:10">
      <c r="A335" s="31">
        <v>277</v>
      </c>
      <c r="B335" s="31">
        <v>277</v>
      </c>
      <c r="C335" s="32" t="s">
        <v>436</v>
      </c>
      <c r="D335" s="32" t="s">
        <v>436</v>
      </c>
      <c r="E335" s="32">
        <v>-1.36207329824536E-6</v>
      </c>
      <c r="F335" s="32">
        <v>-1.36233825438637E-6</v>
      </c>
      <c r="G335" s="32">
        <v>1.60631758308144</v>
      </c>
      <c r="H335" s="32">
        <v>0</v>
      </c>
      <c r="I335" s="32">
        <v>0</v>
      </c>
      <c r="J335" s="32">
        <v>0</v>
      </c>
    </row>
    <row r="336" spans="1:10">
      <c r="A336" s="31">
        <v>278</v>
      </c>
      <c r="B336" s="31">
        <v>278</v>
      </c>
      <c r="C336" s="32" t="s">
        <v>436</v>
      </c>
      <c r="D336" s="32" t="s">
        <v>436</v>
      </c>
      <c r="E336" s="32">
        <v>1.36061099149638E-6</v>
      </c>
      <c r="F336" s="32">
        <v>1.35844404292121E-6</v>
      </c>
      <c r="G336" s="32">
        <v>1.7669493413898301</v>
      </c>
      <c r="H336" s="32">
        <v>0</v>
      </c>
      <c r="I336" s="32">
        <v>0</v>
      </c>
      <c r="J336" s="32">
        <v>0</v>
      </c>
    </row>
    <row r="337" spans="1:10">
      <c r="A337" s="31">
        <v>278</v>
      </c>
      <c r="B337" s="31">
        <v>278</v>
      </c>
      <c r="C337" s="32" t="s">
        <v>436</v>
      </c>
      <c r="D337" s="32" t="s">
        <v>436</v>
      </c>
      <c r="E337" s="32">
        <v>-1.36061099149638E-6</v>
      </c>
      <c r="F337" s="32">
        <v>-1.35844404292121E-6</v>
      </c>
      <c r="G337" s="32">
        <v>1.6063175830816601</v>
      </c>
      <c r="H337" s="32">
        <v>0</v>
      </c>
      <c r="I337" s="32">
        <v>0</v>
      </c>
      <c r="J337" s="32">
        <v>0</v>
      </c>
    </row>
    <row r="338" spans="1:10">
      <c r="A338" s="31">
        <v>288</v>
      </c>
      <c r="B338" s="31">
        <v>288</v>
      </c>
      <c r="C338" s="32" t="s">
        <v>436</v>
      </c>
      <c r="D338" s="32" t="s">
        <v>436</v>
      </c>
      <c r="E338" s="32">
        <v>1.35938483882542E-6</v>
      </c>
      <c r="F338" s="32">
        <v>1.3579995983983799E-6</v>
      </c>
      <c r="G338" s="32">
        <v>1.76694934138935</v>
      </c>
      <c r="H338" s="32">
        <v>0</v>
      </c>
      <c r="I338" s="32">
        <v>0</v>
      </c>
      <c r="J338" s="32">
        <v>0</v>
      </c>
    </row>
    <row r="339" spans="1:10">
      <c r="A339" s="31">
        <v>288</v>
      </c>
      <c r="B339" s="31">
        <v>288</v>
      </c>
      <c r="C339" s="32" t="s">
        <v>436</v>
      </c>
      <c r="D339" s="32" t="s">
        <v>436</v>
      </c>
      <c r="E339" s="32">
        <v>-1.35938483882542E-6</v>
      </c>
      <c r="F339" s="32">
        <v>-1.3579995983983799E-6</v>
      </c>
      <c r="G339" s="32">
        <v>1.60631758308123</v>
      </c>
      <c r="H339" s="32">
        <v>0</v>
      </c>
      <c r="I339" s="32">
        <v>0</v>
      </c>
      <c r="J339" s="32">
        <v>0</v>
      </c>
    </row>
    <row r="340" spans="1:10">
      <c r="A340" s="31">
        <v>289</v>
      </c>
      <c r="B340" s="31">
        <v>289</v>
      </c>
      <c r="C340" s="32" t="s">
        <v>436</v>
      </c>
      <c r="D340" s="32" t="s">
        <v>436</v>
      </c>
      <c r="E340" s="32">
        <v>1.9282098941827801E-6</v>
      </c>
      <c r="F340" s="32">
        <v>1.9285932616844099E-6</v>
      </c>
      <c r="G340" s="32">
        <v>1.7669493413898401</v>
      </c>
      <c r="H340" s="32">
        <v>0</v>
      </c>
      <c r="I340" s="32">
        <v>0</v>
      </c>
      <c r="J340" s="32">
        <v>0</v>
      </c>
    </row>
    <row r="341" spans="1:10">
      <c r="A341" s="31">
        <v>289</v>
      </c>
      <c r="B341" s="31">
        <v>289</v>
      </c>
      <c r="C341" s="32" t="s">
        <v>436</v>
      </c>
      <c r="D341" s="32" t="s">
        <v>436</v>
      </c>
      <c r="E341" s="32">
        <v>-1.9282098941827801E-6</v>
      </c>
      <c r="F341" s="32">
        <v>-1.9285932616844099E-6</v>
      </c>
      <c r="G341" s="32">
        <v>1.6063175830816701</v>
      </c>
      <c r="H341" s="32">
        <v>0</v>
      </c>
      <c r="I341" s="32">
        <v>0</v>
      </c>
      <c r="J341" s="32">
        <v>0</v>
      </c>
    </row>
    <row r="342" spans="1:10">
      <c r="A342" s="31">
        <v>290</v>
      </c>
      <c r="B342" s="31">
        <v>290</v>
      </c>
      <c r="C342" s="32" t="s">
        <v>436</v>
      </c>
      <c r="D342" s="32" t="s">
        <v>436</v>
      </c>
      <c r="E342" s="32">
        <v>1.9240727508316402E-6</v>
      </c>
      <c r="F342" s="32">
        <v>1.9244978462429299E-6</v>
      </c>
      <c r="G342" s="32">
        <v>1.76694934138931</v>
      </c>
      <c r="H342" s="32">
        <v>0</v>
      </c>
      <c r="I342" s="32">
        <v>0</v>
      </c>
      <c r="J342" s="32">
        <v>0</v>
      </c>
    </row>
    <row r="343" spans="1:10">
      <c r="A343" s="31">
        <v>290</v>
      </c>
      <c r="B343" s="31">
        <v>290</v>
      </c>
      <c r="C343" s="32" t="s">
        <v>436</v>
      </c>
      <c r="D343" s="32" t="s">
        <v>436</v>
      </c>
      <c r="E343" s="32">
        <v>-1.9240727508316402E-6</v>
      </c>
      <c r="F343" s="32">
        <v>-1.9244978462429299E-6</v>
      </c>
      <c r="G343" s="32">
        <v>1.60631758308119</v>
      </c>
      <c r="H343" s="32">
        <v>0</v>
      </c>
      <c r="I343" s="32">
        <v>0</v>
      </c>
      <c r="J343" s="32">
        <v>0</v>
      </c>
    </row>
    <row r="344" spans="1:10">
      <c r="A344" s="31">
        <v>291</v>
      </c>
      <c r="B344" s="31">
        <v>291</v>
      </c>
      <c r="C344" s="32" t="s">
        <v>436</v>
      </c>
      <c r="D344" s="32" t="s">
        <v>436</v>
      </c>
      <c r="E344" s="32">
        <v>1.9275658228527702E-6</v>
      </c>
      <c r="F344" s="32">
        <v>1.9278686374094098E-6</v>
      </c>
      <c r="G344" s="32">
        <v>1.76694934138936</v>
      </c>
      <c r="H344" s="32">
        <v>0</v>
      </c>
      <c r="I344" s="32">
        <v>0</v>
      </c>
      <c r="J344" s="32">
        <v>0</v>
      </c>
    </row>
    <row r="345" spans="1:10">
      <c r="A345" s="31">
        <v>291</v>
      </c>
      <c r="B345" s="31">
        <v>291</v>
      </c>
      <c r="C345" s="32" t="s">
        <v>436</v>
      </c>
      <c r="D345" s="32" t="s">
        <v>436</v>
      </c>
      <c r="E345" s="32">
        <v>-1.9275658228527702E-6</v>
      </c>
      <c r="F345" s="32">
        <v>-1.9278686374094098E-6</v>
      </c>
      <c r="G345" s="32">
        <v>1.60631758308124</v>
      </c>
      <c r="H345" s="32">
        <v>0</v>
      </c>
      <c r="I345" s="32">
        <v>0</v>
      </c>
      <c r="J345" s="32">
        <v>0</v>
      </c>
    </row>
    <row r="346" spans="1:10">
      <c r="A346" s="31">
        <v>292</v>
      </c>
      <c r="B346" s="31">
        <v>292</v>
      </c>
      <c r="C346" s="32" t="s">
        <v>436</v>
      </c>
      <c r="D346" s="32" t="s">
        <v>436</v>
      </c>
      <c r="E346" s="32">
        <v>1.2478166695153299E-6</v>
      </c>
      <c r="F346" s="32">
        <v>1.24948516919121E-6</v>
      </c>
      <c r="G346" s="32">
        <v>1.7669493413895601</v>
      </c>
      <c r="H346" s="32">
        <v>0</v>
      </c>
      <c r="I346" s="32">
        <v>0</v>
      </c>
      <c r="J346" s="32">
        <v>0</v>
      </c>
    </row>
    <row r="347" spans="1:10">
      <c r="A347" s="31">
        <v>292</v>
      </c>
      <c r="B347" s="31">
        <v>292</v>
      </c>
      <c r="C347" s="32" t="s">
        <v>436</v>
      </c>
      <c r="D347" s="32" t="s">
        <v>436</v>
      </c>
      <c r="E347" s="32">
        <v>-1.2478166695153299E-6</v>
      </c>
      <c r="F347" s="32">
        <v>-1.24948516919121E-6</v>
      </c>
      <c r="G347" s="32">
        <v>1.60631758308142</v>
      </c>
      <c r="H347" s="32">
        <v>0</v>
      </c>
      <c r="I347" s="32">
        <v>0</v>
      </c>
      <c r="J347" s="32">
        <v>0</v>
      </c>
    </row>
    <row r="348" spans="1:10">
      <c r="A348" s="31">
        <v>293</v>
      </c>
      <c r="B348" s="31">
        <v>293</v>
      </c>
      <c r="C348" s="32" t="s">
        <v>436</v>
      </c>
      <c r="D348" s="32" t="s">
        <v>436</v>
      </c>
      <c r="E348" s="32">
        <v>1.25022506514359E-6</v>
      </c>
      <c r="F348" s="32">
        <v>1.25109558357477E-6</v>
      </c>
      <c r="G348" s="32">
        <v>1.7669493413895301</v>
      </c>
      <c r="H348" s="32">
        <v>0</v>
      </c>
      <c r="I348" s="32">
        <v>0</v>
      </c>
      <c r="J348" s="32">
        <v>0</v>
      </c>
    </row>
    <row r="349" spans="1:10">
      <c r="A349" s="31">
        <v>293</v>
      </c>
      <c r="B349" s="31">
        <v>293</v>
      </c>
      <c r="C349" s="32" t="s">
        <v>436</v>
      </c>
      <c r="D349" s="32" t="s">
        <v>436</v>
      </c>
      <c r="E349" s="32">
        <v>-1.25022506514359E-6</v>
      </c>
      <c r="F349" s="32">
        <v>-1.25109558357477E-6</v>
      </c>
      <c r="G349" s="32">
        <v>1.6063175830813901</v>
      </c>
      <c r="H349" s="32">
        <v>0</v>
      </c>
      <c r="I349" s="32">
        <v>0</v>
      </c>
      <c r="J349" s="32">
        <v>0</v>
      </c>
    </row>
    <row r="350" spans="1:10">
      <c r="A350" s="31">
        <v>294</v>
      </c>
      <c r="B350" s="31">
        <v>294</v>
      </c>
      <c r="C350" s="32" t="s">
        <v>436</v>
      </c>
      <c r="D350" s="32" t="s">
        <v>436</v>
      </c>
      <c r="E350" s="32">
        <v>6.8095518506971598E-7</v>
      </c>
      <c r="F350" s="32">
        <v>6.7753623661850401E-7</v>
      </c>
      <c r="G350" s="32">
        <v>1.7669493413895301</v>
      </c>
      <c r="H350" s="32">
        <v>0</v>
      </c>
      <c r="I350" s="32">
        <v>0</v>
      </c>
      <c r="J350" s="32">
        <v>0</v>
      </c>
    </row>
    <row r="351" spans="1:10">
      <c r="A351" s="31">
        <v>294</v>
      </c>
      <c r="B351" s="31">
        <v>294</v>
      </c>
      <c r="C351" s="32" t="s">
        <v>436</v>
      </c>
      <c r="D351" s="32" t="s">
        <v>436</v>
      </c>
      <c r="E351" s="32">
        <v>-6.8095518506971598E-7</v>
      </c>
      <c r="F351" s="32">
        <v>-6.7753623661850401E-7</v>
      </c>
      <c r="G351" s="32">
        <v>1.6063175830813901</v>
      </c>
      <c r="H351" s="32">
        <v>0</v>
      </c>
      <c r="I351" s="32">
        <v>0</v>
      </c>
      <c r="J351" s="32">
        <v>0</v>
      </c>
    </row>
    <row r="352" spans="1:10">
      <c r="A352" s="31">
        <v>295</v>
      </c>
      <c r="B352" s="31">
        <v>295</v>
      </c>
      <c r="C352" s="32" t="s">
        <v>436</v>
      </c>
      <c r="D352" s="32" t="s">
        <v>436</v>
      </c>
      <c r="E352" s="32">
        <v>6.7743067595143099E-7</v>
      </c>
      <c r="F352" s="32">
        <v>6.77815891574703E-7</v>
      </c>
      <c r="G352" s="32">
        <v>1.76694934138957</v>
      </c>
      <c r="H352" s="32">
        <v>0</v>
      </c>
      <c r="I352" s="32">
        <v>0</v>
      </c>
      <c r="J352" s="32">
        <v>0</v>
      </c>
    </row>
    <row r="353" spans="1:10">
      <c r="A353" s="31">
        <v>295</v>
      </c>
      <c r="B353" s="31">
        <v>295</v>
      </c>
      <c r="C353" s="32" t="s">
        <v>436</v>
      </c>
      <c r="D353" s="32" t="s">
        <v>436</v>
      </c>
      <c r="E353" s="32">
        <v>-6.7743067595143099E-7</v>
      </c>
      <c r="F353" s="32">
        <v>-6.77815891574703E-7</v>
      </c>
      <c r="G353" s="32">
        <v>1.60631758308143</v>
      </c>
      <c r="H353" s="32">
        <v>0</v>
      </c>
      <c r="I353" s="32">
        <v>0</v>
      </c>
      <c r="J353" s="32">
        <v>0</v>
      </c>
    </row>
    <row r="354" spans="1:10">
      <c r="A354" s="31">
        <v>296</v>
      </c>
      <c r="B354" s="31">
        <v>296</v>
      </c>
      <c r="C354" s="32" t="s">
        <v>436</v>
      </c>
      <c r="D354" s="32" t="s">
        <v>436</v>
      </c>
      <c r="E354" s="32">
        <v>1.2474910703391199E-6</v>
      </c>
      <c r="F354" s="32">
        <v>1.24861399843896E-6</v>
      </c>
      <c r="G354" s="32">
        <v>1.7669493413894699</v>
      </c>
      <c r="H354" s="32">
        <v>0</v>
      </c>
      <c r="I354" s="32">
        <v>0</v>
      </c>
      <c r="J354" s="32">
        <v>0</v>
      </c>
    </row>
    <row r="355" spans="1:10">
      <c r="A355" s="31">
        <v>296</v>
      </c>
      <c r="B355" s="31">
        <v>296</v>
      </c>
      <c r="C355" s="32" t="s">
        <v>436</v>
      </c>
      <c r="D355" s="32" t="s">
        <v>436</v>
      </c>
      <c r="E355" s="32">
        <v>-1.2474910703391199E-6</v>
      </c>
      <c r="F355" s="32">
        <v>-1.24861399843896E-6</v>
      </c>
      <c r="G355" s="32">
        <v>1.6063175830813401</v>
      </c>
      <c r="H355" s="32">
        <v>0</v>
      </c>
      <c r="I355" s="32">
        <v>0</v>
      </c>
      <c r="J355" s="32">
        <v>0</v>
      </c>
    </row>
    <row r="356" spans="1:10">
      <c r="A356" s="31">
        <v>297</v>
      </c>
      <c r="B356" s="31">
        <v>297</v>
      </c>
      <c r="C356" s="32" t="s">
        <v>436</v>
      </c>
      <c r="D356" s="32" t="s">
        <v>436</v>
      </c>
      <c r="E356" s="32">
        <v>1.24770429180149E-6</v>
      </c>
      <c r="F356" s="32">
        <v>1.24706437480098E-6</v>
      </c>
      <c r="G356" s="32">
        <v>1.7669493413894899</v>
      </c>
      <c r="H356" s="32">
        <v>0</v>
      </c>
      <c r="I356" s="32">
        <v>0</v>
      </c>
      <c r="J356" s="32">
        <v>0</v>
      </c>
    </row>
    <row r="357" spans="1:10">
      <c r="A357" s="31">
        <v>297</v>
      </c>
      <c r="B357" s="31">
        <v>297</v>
      </c>
      <c r="C357" s="32" t="s">
        <v>436</v>
      </c>
      <c r="D357" s="32" t="s">
        <v>436</v>
      </c>
      <c r="E357" s="32">
        <v>-1.24770429180149E-6</v>
      </c>
      <c r="F357" s="32">
        <v>-1.24706437480098E-6</v>
      </c>
      <c r="G357" s="32">
        <v>1.6063175830813601</v>
      </c>
      <c r="H357" s="32">
        <v>0</v>
      </c>
      <c r="I357" s="32">
        <v>0</v>
      </c>
      <c r="J357" s="32">
        <v>0</v>
      </c>
    </row>
    <row r="358" spans="1:10">
      <c r="A358" s="31">
        <v>298</v>
      </c>
      <c r="B358" s="31">
        <v>298</v>
      </c>
      <c r="C358" s="32" t="s">
        <v>436</v>
      </c>
      <c r="D358" s="32" t="s">
        <v>436</v>
      </c>
      <c r="E358" s="32">
        <v>6.7763764435448504E-7</v>
      </c>
      <c r="F358" s="32">
        <v>6.8041914615514401E-7</v>
      </c>
      <c r="G358" s="32">
        <v>1.7669493413894599</v>
      </c>
      <c r="H358" s="32">
        <v>0</v>
      </c>
      <c r="I358" s="32">
        <v>0</v>
      </c>
      <c r="J358" s="32">
        <v>0</v>
      </c>
    </row>
    <row r="359" spans="1:10">
      <c r="A359" s="31">
        <v>298</v>
      </c>
      <c r="B359" s="31">
        <v>298</v>
      </c>
      <c r="C359" s="32" t="s">
        <v>436</v>
      </c>
      <c r="D359" s="32" t="s">
        <v>436</v>
      </c>
      <c r="E359" s="32">
        <v>-6.7763764435448504E-7</v>
      </c>
      <c r="F359" s="32">
        <v>-6.8041914615514401E-7</v>
      </c>
      <c r="G359" s="32">
        <v>1.6063175830813301</v>
      </c>
      <c r="H359" s="32">
        <v>0</v>
      </c>
      <c r="I359" s="32">
        <v>0</v>
      </c>
      <c r="J359" s="32">
        <v>0</v>
      </c>
    </row>
    <row r="360" spans="1:10">
      <c r="A360" s="31">
        <v>299</v>
      </c>
      <c r="B360" s="31">
        <v>299</v>
      </c>
      <c r="C360" s="32" t="s">
        <v>436</v>
      </c>
      <c r="D360" s="32" t="s">
        <v>436</v>
      </c>
      <c r="E360" s="32">
        <v>6.84707012478132E-7</v>
      </c>
      <c r="F360" s="32">
        <v>6.8337966610770895E-7</v>
      </c>
      <c r="G360" s="32">
        <v>1.7669493413895101</v>
      </c>
      <c r="H360" s="32">
        <v>0</v>
      </c>
      <c r="I360" s="32">
        <v>0</v>
      </c>
      <c r="J360" s="32">
        <v>0</v>
      </c>
    </row>
    <row r="361" spans="1:10">
      <c r="A361" s="31">
        <v>299</v>
      </c>
      <c r="B361" s="31">
        <v>299</v>
      </c>
      <c r="C361" s="32" t="s">
        <v>436</v>
      </c>
      <c r="D361" s="32" t="s">
        <v>436</v>
      </c>
      <c r="E361" s="32">
        <v>-6.84707012478132E-7</v>
      </c>
      <c r="F361" s="32">
        <v>-6.8337966610770895E-7</v>
      </c>
      <c r="G361" s="32">
        <v>1.6063175830813701</v>
      </c>
      <c r="H361" s="32">
        <v>0</v>
      </c>
      <c r="I361" s="32">
        <v>0</v>
      </c>
      <c r="J361" s="32">
        <v>0</v>
      </c>
    </row>
    <row r="362" spans="1:10">
      <c r="A362" s="31">
        <v>300</v>
      </c>
      <c r="B362" s="31">
        <v>300</v>
      </c>
      <c r="C362" s="32" t="s">
        <v>436</v>
      </c>
      <c r="D362" s="32" t="s">
        <v>436</v>
      </c>
      <c r="E362" s="32">
        <v>2.2258434807266599E-6</v>
      </c>
      <c r="F362" s="32">
        <v>2.2268411127377099E-6</v>
      </c>
      <c r="G362" s="32">
        <v>1.7669493413894199</v>
      </c>
      <c r="H362" s="32">
        <v>0</v>
      </c>
      <c r="I362" s="32">
        <v>0</v>
      </c>
      <c r="J362" s="32">
        <v>0</v>
      </c>
    </row>
    <row r="363" spans="1:10">
      <c r="A363" s="31">
        <v>300</v>
      </c>
      <c r="B363" s="31">
        <v>300</v>
      </c>
      <c r="C363" s="32" t="s">
        <v>436</v>
      </c>
      <c r="D363" s="32" t="s">
        <v>436</v>
      </c>
      <c r="E363" s="32">
        <v>-2.2258434807266599E-6</v>
      </c>
      <c r="F363" s="32">
        <v>-2.2268411127377099E-6</v>
      </c>
      <c r="G363" s="32">
        <v>1.6063175830812899</v>
      </c>
      <c r="H363" s="32">
        <v>0</v>
      </c>
      <c r="I363" s="32">
        <v>0</v>
      </c>
      <c r="J363" s="32">
        <v>0</v>
      </c>
    </row>
    <row r="364" spans="1:10">
      <c r="A364" s="31">
        <v>301</v>
      </c>
      <c r="B364" s="31">
        <v>301</v>
      </c>
      <c r="C364" s="32" t="s">
        <v>436</v>
      </c>
      <c r="D364" s="32" t="s">
        <v>436</v>
      </c>
      <c r="E364" s="32">
        <v>2.2273843466368102E-6</v>
      </c>
      <c r="F364" s="32">
        <v>2.22651929929575E-6</v>
      </c>
      <c r="G364" s="32">
        <v>1.76694934138957</v>
      </c>
      <c r="H364" s="32">
        <v>0</v>
      </c>
      <c r="I364" s="32">
        <v>0</v>
      </c>
      <c r="J364" s="32">
        <v>0</v>
      </c>
    </row>
    <row r="365" spans="1:10">
      <c r="A365" s="31">
        <v>301</v>
      </c>
      <c r="B365" s="31">
        <v>301</v>
      </c>
      <c r="C365" s="32" t="s">
        <v>436</v>
      </c>
      <c r="D365" s="32" t="s">
        <v>436</v>
      </c>
      <c r="E365" s="32">
        <v>-2.2273843466368102E-6</v>
      </c>
      <c r="F365" s="32">
        <v>-2.22651929929575E-6</v>
      </c>
      <c r="G365" s="32">
        <v>1.60631758308143</v>
      </c>
      <c r="H365" s="32">
        <v>0</v>
      </c>
      <c r="I365" s="32">
        <v>0</v>
      </c>
      <c r="J365" s="32">
        <v>0</v>
      </c>
    </row>
    <row r="366" spans="1:10">
      <c r="A366" s="31">
        <v>302</v>
      </c>
      <c r="B366" s="31">
        <v>302</v>
      </c>
      <c r="C366" s="32" t="s">
        <v>436</v>
      </c>
      <c r="D366" s="32" t="s">
        <v>436</v>
      </c>
      <c r="E366" s="32">
        <v>1.07501399696184E-6</v>
      </c>
      <c r="F366" s="32">
        <v>1.0737498063255999E-6</v>
      </c>
      <c r="G366" s="32">
        <v>1.76694934138958</v>
      </c>
      <c r="H366" s="32">
        <v>0</v>
      </c>
      <c r="I366" s="32">
        <v>0</v>
      </c>
      <c r="J366" s="32">
        <v>0</v>
      </c>
    </row>
    <row r="367" spans="1:10">
      <c r="A367" s="31">
        <v>302</v>
      </c>
      <c r="B367" s="31">
        <v>302</v>
      </c>
      <c r="C367" s="32" t="s">
        <v>436</v>
      </c>
      <c r="D367" s="32" t="s">
        <v>436</v>
      </c>
      <c r="E367" s="32">
        <v>-1.07501399696184E-6</v>
      </c>
      <c r="F367" s="32">
        <v>-1.0737498063255999E-6</v>
      </c>
      <c r="G367" s="32">
        <v>1.60631758308144</v>
      </c>
      <c r="H367" s="32">
        <v>0</v>
      </c>
      <c r="I367" s="32">
        <v>0</v>
      </c>
      <c r="J367" s="32">
        <v>0</v>
      </c>
    </row>
    <row r="368" spans="1:10">
      <c r="A368" s="31">
        <v>303</v>
      </c>
      <c r="B368" s="31">
        <v>303</v>
      </c>
      <c r="C368" s="32" t="s">
        <v>436</v>
      </c>
      <c r="D368" s="32" t="s">
        <v>436</v>
      </c>
      <c r="E368" s="32">
        <v>1.0743352084789301E-6</v>
      </c>
      <c r="F368" s="32">
        <v>1.0752506721560299E-6</v>
      </c>
      <c r="G368" s="32">
        <v>1.7669493413894399</v>
      </c>
      <c r="H368" s="32">
        <v>0</v>
      </c>
      <c r="I368" s="32">
        <v>0</v>
      </c>
      <c r="J368" s="32">
        <v>0</v>
      </c>
    </row>
    <row r="369" spans="1:10">
      <c r="A369" s="31">
        <v>303</v>
      </c>
      <c r="B369" s="31">
        <v>303</v>
      </c>
      <c r="C369" s="32" t="s">
        <v>436</v>
      </c>
      <c r="D369" s="32" t="s">
        <v>436</v>
      </c>
      <c r="E369" s="32">
        <v>-1.0743352084789301E-6</v>
      </c>
      <c r="F369" s="32">
        <v>-1.0752506721560299E-6</v>
      </c>
      <c r="G369" s="32">
        <v>1.6063175830813099</v>
      </c>
      <c r="H369" s="32">
        <v>0</v>
      </c>
      <c r="I369" s="32">
        <v>0</v>
      </c>
      <c r="J369" s="32">
        <v>0</v>
      </c>
    </row>
    <row r="370" spans="1:10">
      <c r="A370" s="31">
        <v>304</v>
      </c>
      <c r="B370" s="31">
        <v>304</v>
      </c>
      <c r="C370" s="32" t="s">
        <v>436</v>
      </c>
      <c r="D370" s="32" t="s">
        <v>436</v>
      </c>
      <c r="E370" s="32">
        <v>1.07551147205544E-6</v>
      </c>
      <c r="F370" s="32">
        <v>1.07587809995178E-6</v>
      </c>
      <c r="G370" s="32">
        <v>1.7669493413896</v>
      </c>
      <c r="H370" s="32">
        <v>0</v>
      </c>
      <c r="I370" s="32">
        <v>0</v>
      </c>
      <c r="J370" s="32">
        <v>0</v>
      </c>
    </row>
    <row r="371" spans="1:10">
      <c r="A371" s="31">
        <v>304</v>
      </c>
      <c r="B371" s="31">
        <v>304</v>
      </c>
      <c r="C371" s="32" t="s">
        <v>436</v>
      </c>
      <c r="D371" s="32" t="s">
        <v>436</v>
      </c>
      <c r="E371" s="32">
        <v>-1.07551147205544E-6</v>
      </c>
      <c r="F371" s="32">
        <v>-1.07587809995178E-6</v>
      </c>
      <c r="G371" s="32">
        <v>1.60631758308145</v>
      </c>
      <c r="H371" s="32">
        <v>0</v>
      </c>
      <c r="I371" s="32">
        <v>0</v>
      </c>
      <c r="J371" s="32">
        <v>0</v>
      </c>
    </row>
    <row r="372" spans="1:10">
      <c r="A372" s="31">
        <v>305</v>
      </c>
      <c r="B372" s="31">
        <v>305</v>
      </c>
      <c r="C372" s="32" t="s">
        <v>436</v>
      </c>
      <c r="D372" s="32" t="s">
        <v>436</v>
      </c>
      <c r="E372" s="32">
        <v>1.0735967897702499E-6</v>
      </c>
      <c r="F372" s="32">
        <v>1.0730678209494899E-6</v>
      </c>
      <c r="G372" s="32">
        <v>1.76694934138934</v>
      </c>
      <c r="H372" s="32">
        <v>0</v>
      </c>
      <c r="I372" s="32">
        <v>0</v>
      </c>
      <c r="J372" s="32">
        <v>0</v>
      </c>
    </row>
    <row r="373" spans="1:10">
      <c r="A373" s="31">
        <v>305</v>
      </c>
      <c r="B373" s="31">
        <v>305</v>
      </c>
      <c r="C373" s="32" t="s">
        <v>436</v>
      </c>
      <c r="D373" s="32" t="s">
        <v>436</v>
      </c>
      <c r="E373" s="32">
        <v>-1.0735967897702499E-6</v>
      </c>
      <c r="F373" s="32">
        <v>-1.0730678209494899E-6</v>
      </c>
      <c r="G373" s="32">
        <v>1.60631758308122</v>
      </c>
      <c r="H373" s="32">
        <v>0</v>
      </c>
      <c r="I373" s="32">
        <v>0</v>
      </c>
      <c r="J373" s="32">
        <v>0</v>
      </c>
    </row>
    <row r="374" spans="1:10">
      <c r="A374" s="31">
        <v>306</v>
      </c>
      <c r="B374" s="31">
        <v>306</v>
      </c>
      <c r="C374" s="32" t="s">
        <v>436</v>
      </c>
      <c r="D374" s="32" t="s">
        <v>436</v>
      </c>
      <c r="E374" s="32">
        <v>2.2267162245267098E-6</v>
      </c>
      <c r="F374" s="32">
        <v>2.2266800904049298E-6</v>
      </c>
      <c r="G374" s="32">
        <v>1.7669493413896</v>
      </c>
      <c r="H374" s="32">
        <v>0</v>
      </c>
      <c r="I374" s="32">
        <v>0</v>
      </c>
      <c r="J374" s="32">
        <v>0</v>
      </c>
    </row>
    <row r="375" spans="1:10">
      <c r="A375" s="31">
        <v>306</v>
      </c>
      <c r="B375" s="31">
        <v>306</v>
      </c>
      <c r="C375" s="32" t="s">
        <v>436</v>
      </c>
      <c r="D375" s="32" t="s">
        <v>436</v>
      </c>
      <c r="E375" s="32">
        <v>-2.2267162245267098E-6</v>
      </c>
      <c r="F375" s="32">
        <v>-2.2266800904049298E-6</v>
      </c>
      <c r="G375" s="32">
        <v>1.60631758308146</v>
      </c>
      <c r="H375" s="32">
        <v>0</v>
      </c>
      <c r="I375" s="32">
        <v>0</v>
      </c>
      <c r="J375" s="32">
        <v>0</v>
      </c>
    </row>
    <row r="376" spans="1:10">
      <c r="A376" s="31">
        <v>307</v>
      </c>
      <c r="B376" s="31">
        <v>307</v>
      </c>
      <c r="C376" s="32" t="s">
        <v>436</v>
      </c>
      <c r="D376" s="32" t="s">
        <v>436</v>
      </c>
      <c r="E376" s="32">
        <v>2.2262659153322998E-6</v>
      </c>
      <c r="F376" s="32">
        <v>2.2259051069684198E-6</v>
      </c>
      <c r="G376" s="32">
        <v>1.76694934138933</v>
      </c>
      <c r="H376" s="32">
        <v>0</v>
      </c>
      <c r="I376" s="32">
        <v>0</v>
      </c>
      <c r="J376" s="32">
        <v>0</v>
      </c>
    </row>
    <row r="377" spans="1:10">
      <c r="A377" s="31">
        <v>307</v>
      </c>
      <c r="B377" s="31">
        <v>307</v>
      </c>
      <c r="C377" s="32" t="s">
        <v>436</v>
      </c>
      <c r="D377" s="32" t="s">
        <v>436</v>
      </c>
      <c r="E377" s="32">
        <v>-2.2262659153322998E-6</v>
      </c>
      <c r="F377" s="32">
        <v>-2.2259051069684198E-6</v>
      </c>
      <c r="G377" s="32">
        <v>1.60631758308121</v>
      </c>
      <c r="H377" s="32">
        <v>0</v>
      </c>
      <c r="I377" s="32">
        <v>0</v>
      </c>
      <c r="J377" s="32">
        <v>0</v>
      </c>
    </row>
    <row r="378" spans="1:10">
      <c r="A378" s="31">
        <v>308</v>
      </c>
      <c r="B378" s="31">
        <v>308</v>
      </c>
      <c r="C378" s="32" t="s">
        <v>436</v>
      </c>
      <c r="D378" s="32" t="s">
        <v>436</v>
      </c>
      <c r="E378" s="32">
        <v>8.5712996272523106E-5</v>
      </c>
      <c r="F378" s="32">
        <v>1.41887227173465E-8</v>
      </c>
      <c r="G378" s="32">
        <v>6.7406804667626403</v>
      </c>
      <c r="H378" s="32">
        <v>0</v>
      </c>
      <c r="I378" s="32">
        <v>0</v>
      </c>
      <c r="J378" s="32">
        <v>0</v>
      </c>
    </row>
    <row r="379" spans="1:10">
      <c r="A379" s="31">
        <v>308</v>
      </c>
      <c r="B379" s="31">
        <v>308</v>
      </c>
      <c r="C379" s="32" t="s">
        <v>436</v>
      </c>
      <c r="D379" s="32" t="s">
        <v>436</v>
      </c>
      <c r="E379" s="32">
        <v>-8.5712996272523106E-5</v>
      </c>
      <c r="F379" s="32">
        <v>-1.41887227173465E-8</v>
      </c>
      <c r="G379" s="32">
        <v>6.1278913334205898</v>
      </c>
      <c r="H379" s="32">
        <v>0</v>
      </c>
      <c r="I379" s="32">
        <v>0</v>
      </c>
      <c r="J379" s="32">
        <v>0</v>
      </c>
    </row>
    <row r="380" spans="1:10">
      <c r="A380" s="31">
        <v>309</v>
      </c>
      <c r="B380" s="31">
        <v>309</v>
      </c>
      <c r="C380" s="32" t="s">
        <v>436</v>
      </c>
      <c r="D380" s="32" t="s">
        <v>436</v>
      </c>
      <c r="E380" s="32">
        <v>8.5777108689797006E-5</v>
      </c>
      <c r="F380" s="32">
        <v>1.26179491800652E-8</v>
      </c>
      <c r="G380" s="32">
        <v>6.7406804667632896</v>
      </c>
      <c r="H380" s="32">
        <v>0</v>
      </c>
      <c r="I380" s="32">
        <v>0</v>
      </c>
      <c r="J380" s="32">
        <v>0</v>
      </c>
    </row>
    <row r="381" spans="1:10">
      <c r="A381" s="31">
        <v>309</v>
      </c>
      <c r="B381" s="31">
        <v>309</v>
      </c>
      <c r="C381" s="32" t="s">
        <v>436</v>
      </c>
      <c r="D381" s="32" t="s">
        <v>436</v>
      </c>
      <c r="E381" s="32">
        <v>-8.5777108689797006E-5</v>
      </c>
      <c r="F381" s="32">
        <v>-1.26179491800652E-8</v>
      </c>
      <c r="G381" s="32">
        <v>6.1278913334211698</v>
      </c>
      <c r="H381" s="32">
        <v>0</v>
      </c>
      <c r="I381" s="32">
        <v>0</v>
      </c>
      <c r="J381" s="32">
        <v>0</v>
      </c>
    </row>
    <row r="382" spans="1:10">
      <c r="A382" s="31">
        <v>310</v>
      </c>
      <c r="B382" s="31">
        <v>310</v>
      </c>
      <c r="C382" s="32" t="s">
        <v>436</v>
      </c>
      <c r="D382" s="32" t="s">
        <v>436</v>
      </c>
      <c r="E382" s="32">
        <v>1.62465669356703E-4</v>
      </c>
      <c r="F382" s="32">
        <v>1.37957032550611E-8</v>
      </c>
      <c r="G382" s="32">
        <v>6.7406804667642204</v>
      </c>
      <c r="H382" s="32">
        <v>0</v>
      </c>
      <c r="I382" s="32">
        <v>0</v>
      </c>
      <c r="J382" s="32">
        <v>0</v>
      </c>
    </row>
    <row r="383" spans="1:10">
      <c r="A383" s="31">
        <v>310</v>
      </c>
      <c r="B383" s="31">
        <v>310</v>
      </c>
      <c r="C383" s="32" t="s">
        <v>436</v>
      </c>
      <c r="D383" s="32" t="s">
        <v>436</v>
      </c>
      <c r="E383" s="32">
        <v>-1.62465669356703E-4</v>
      </c>
      <c r="F383" s="32">
        <v>-1.37957032550611E-8</v>
      </c>
      <c r="G383" s="32">
        <v>6.12789133342201</v>
      </c>
      <c r="H383" s="32">
        <v>0</v>
      </c>
      <c r="I383" s="32">
        <v>0</v>
      </c>
      <c r="J383" s="32">
        <v>0</v>
      </c>
    </row>
    <row r="384" spans="1:10">
      <c r="A384" s="31">
        <v>311</v>
      </c>
      <c r="B384" s="31">
        <v>311</v>
      </c>
      <c r="C384" s="32" t="s">
        <v>436</v>
      </c>
      <c r="D384" s="32" t="s">
        <v>436</v>
      </c>
      <c r="E384" s="32">
        <v>1.6243440512560701E-4</v>
      </c>
      <c r="F384" s="32">
        <v>1.29043120912899E-8</v>
      </c>
      <c r="G384" s="32">
        <v>6.7406804667626004</v>
      </c>
      <c r="H384" s="32">
        <v>0</v>
      </c>
      <c r="I384" s="32">
        <v>0</v>
      </c>
      <c r="J384" s="32">
        <v>0</v>
      </c>
    </row>
    <row r="385" spans="1:10">
      <c r="A385" s="31">
        <v>311</v>
      </c>
      <c r="B385" s="31">
        <v>311</v>
      </c>
      <c r="C385" s="32" t="s">
        <v>436</v>
      </c>
      <c r="D385" s="32" t="s">
        <v>436</v>
      </c>
      <c r="E385" s="32">
        <v>-1.6243440512560701E-4</v>
      </c>
      <c r="F385" s="32">
        <v>-1.29043120912899E-8</v>
      </c>
      <c r="G385" s="32">
        <v>6.12789133342054</v>
      </c>
      <c r="H385" s="32">
        <v>0</v>
      </c>
      <c r="I385" s="32">
        <v>0</v>
      </c>
      <c r="J385" s="32">
        <v>0</v>
      </c>
    </row>
    <row r="386" spans="1:10">
      <c r="A386" s="31">
        <v>312</v>
      </c>
      <c r="B386" s="31">
        <v>312</v>
      </c>
      <c r="C386" s="32" t="s">
        <v>436</v>
      </c>
      <c r="D386" s="32" t="s">
        <v>436</v>
      </c>
      <c r="E386" s="32">
        <v>1.0118003867068799E-4</v>
      </c>
      <c r="F386" s="32">
        <v>8.9798596951039593E-9</v>
      </c>
      <c r="G386" s="32">
        <v>6.7406804667634797</v>
      </c>
      <c r="H386" s="32">
        <v>0</v>
      </c>
      <c r="I386" s="32">
        <v>0</v>
      </c>
      <c r="J386" s="32">
        <v>0</v>
      </c>
    </row>
    <row r="387" spans="1:10">
      <c r="A387" s="31">
        <v>312</v>
      </c>
      <c r="B387" s="31">
        <v>312</v>
      </c>
      <c r="C387" s="32" t="s">
        <v>436</v>
      </c>
      <c r="D387" s="32" t="s">
        <v>436</v>
      </c>
      <c r="E387" s="32">
        <v>-1.0118003867068799E-4</v>
      </c>
      <c r="F387" s="32">
        <v>-8.9798596951039593E-9</v>
      </c>
      <c r="G387" s="32">
        <v>6.1278913334213501</v>
      </c>
      <c r="H387" s="32">
        <v>0</v>
      </c>
      <c r="I387" s="32">
        <v>0</v>
      </c>
      <c r="J387" s="32">
        <v>0</v>
      </c>
    </row>
    <row r="388" spans="1:10">
      <c r="A388" s="31">
        <v>313</v>
      </c>
      <c r="B388" s="31">
        <v>313</v>
      </c>
      <c r="C388" s="32" t="s">
        <v>436</v>
      </c>
      <c r="D388" s="32" t="s">
        <v>436</v>
      </c>
      <c r="E388" s="32">
        <v>1.01157419652828E-4</v>
      </c>
      <c r="F388" s="32">
        <v>1.3598390948081001E-8</v>
      </c>
      <c r="G388" s="32">
        <v>6.7406804667645499</v>
      </c>
      <c r="H388" s="32">
        <v>0</v>
      </c>
      <c r="I388" s="32">
        <v>0</v>
      </c>
      <c r="J388" s="32">
        <v>0</v>
      </c>
    </row>
    <row r="389" spans="1:10">
      <c r="A389" s="31">
        <v>313</v>
      </c>
      <c r="B389" s="31">
        <v>313</v>
      </c>
      <c r="C389" s="32" t="s">
        <v>436</v>
      </c>
      <c r="D389" s="32" t="s">
        <v>436</v>
      </c>
      <c r="E389" s="32">
        <v>-1.01157419652828E-4</v>
      </c>
      <c r="F389" s="32">
        <v>-1.3598390948081001E-8</v>
      </c>
      <c r="G389" s="32">
        <v>6.1278913334223102</v>
      </c>
      <c r="H389" s="32">
        <v>0</v>
      </c>
      <c r="I389" s="32">
        <v>0</v>
      </c>
      <c r="J389" s="32">
        <v>0</v>
      </c>
    </row>
    <row r="390" spans="1:10">
      <c r="A390" s="31">
        <v>314</v>
      </c>
      <c r="B390" s="31">
        <v>314</v>
      </c>
      <c r="C390" s="32" t="s">
        <v>436</v>
      </c>
      <c r="D390" s="32" t="s">
        <v>436</v>
      </c>
      <c r="E390" s="32">
        <v>1.5514098395912401E-4</v>
      </c>
      <c r="F390" s="32">
        <v>1.5679975839468001E-8</v>
      </c>
      <c r="G390" s="32">
        <v>6.74068046676331</v>
      </c>
      <c r="H390" s="32">
        <v>0</v>
      </c>
      <c r="I390" s="32">
        <v>0</v>
      </c>
      <c r="J390" s="32">
        <v>0</v>
      </c>
    </row>
    <row r="391" spans="1:10">
      <c r="A391" s="31">
        <v>314</v>
      </c>
      <c r="B391" s="31">
        <v>314</v>
      </c>
      <c r="C391" s="32" t="s">
        <v>436</v>
      </c>
      <c r="D391" s="32" t="s">
        <v>436</v>
      </c>
      <c r="E391" s="32">
        <v>-1.5514098395912401E-4</v>
      </c>
      <c r="F391" s="32">
        <v>-1.5679975839468001E-8</v>
      </c>
      <c r="G391" s="32">
        <v>6.1278913334211902</v>
      </c>
      <c r="H391" s="32">
        <v>0</v>
      </c>
      <c r="I391" s="32">
        <v>0</v>
      </c>
      <c r="J391" s="32">
        <v>0</v>
      </c>
    </row>
    <row r="392" spans="1:10">
      <c r="A392" s="31">
        <v>315</v>
      </c>
      <c r="B392" s="31">
        <v>315</v>
      </c>
      <c r="C392" s="32" t="s">
        <v>436</v>
      </c>
      <c r="D392" s="32" t="s">
        <v>436</v>
      </c>
      <c r="E392" s="32">
        <v>1.5516374690512501E-4</v>
      </c>
      <c r="F392" s="32">
        <v>1.31626598789634E-8</v>
      </c>
      <c r="G392" s="32">
        <v>6.7406804667625702</v>
      </c>
      <c r="H392" s="32">
        <v>0</v>
      </c>
      <c r="I392" s="32">
        <v>0</v>
      </c>
      <c r="J392" s="32">
        <v>0</v>
      </c>
    </row>
    <row r="393" spans="1:10">
      <c r="A393" s="31">
        <v>315</v>
      </c>
      <c r="B393" s="31">
        <v>315</v>
      </c>
      <c r="C393" s="32" t="s">
        <v>436</v>
      </c>
      <c r="D393" s="32" t="s">
        <v>436</v>
      </c>
      <c r="E393" s="32">
        <v>-1.5516374690512501E-4</v>
      </c>
      <c r="F393" s="32">
        <v>-1.31626598789634E-8</v>
      </c>
      <c r="G393" s="32">
        <v>6.1278913334205196</v>
      </c>
      <c r="H393" s="32">
        <v>0</v>
      </c>
      <c r="I393" s="32">
        <v>0</v>
      </c>
      <c r="J393" s="32">
        <v>0</v>
      </c>
    </row>
    <row r="394" spans="1:10">
      <c r="A394" s="31">
        <v>316</v>
      </c>
      <c r="B394" s="31">
        <v>316</v>
      </c>
      <c r="C394" s="32" t="s">
        <v>436</v>
      </c>
      <c r="D394" s="32" t="s">
        <v>436</v>
      </c>
      <c r="E394" s="32">
        <v>8.4981147088246305E-5</v>
      </c>
      <c r="F394" s="32">
        <v>1.08593356359058E-8</v>
      </c>
      <c r="G394" s="32">
        <v>6.7406804667639397</v>
      </c>
      <c r="H394" s="32">
        <v>0</v>
      </c>
      <c r="I394" s="32">
        <v>0</v>
      </c>
      <c r="J394" s="32">
        <v>0</v>
      </c>
    </row>
    <row r="395" spans="1:10">
      <c r="A395" s="31">
        <v>316</v>
      </c>
      <c r="B395" s="31">
        <v>316</v>
      </c>
      <c r="C395" s="32" t="s">
        <v>436</v>
      </c>
      <c r="D395" s="32" t="s">
        <v>436</v>
      </c>
      <c r="E395" s="32">
        <v>-8.4981147088246305E-5</v>
      </c>
      <c r="F395" s="32">
        <v>-1.08593356359058E-8</v>
      </c>
      <c r="G395" s="32">
        <v>6.1278913334217604</v>
      </c>
      <c r="H395" s="32">
        <v>0</v>
      </c>
      <c r="I395" s="32">
        <v>0</v>
      </c>
      <c r="J395" s="32">
        <v>0</v>
      </c>
    </row>
    <row r="396" spans="1:10">
      <c r="A396" s="31">
        <v>317</v>
      </c>
      <c r="B396" s="31">
        <v>317</v>
      </c>
      <c r="C396" s="32" t="s">
        <v>436</v>
      </c>
      <c r="D396" s="32" t="s">
        <v>436</v>
      </c>
      <c r="E396" s="32">
        <v>8.49860793939792E-5</v>
      </c>
      <c r="F396" s="32">
        <v>9.6106080876971392E-9</v>
      </c>
      <c r="G396" s="32">
        <v>6.7406804667636102</v>
      </c>
      <c r="H396" s="32">
        <v>0</v>
      </c>
      <c r="I396" s="32">
        <v>0</v>
      </c>
      <c r="J396" s="32">
        <v>0</v>
      </c>
    </row>
    <row r="397" spans="1:10">
      <c r="A397" s="31">
        <v>317</v>
      </c>
      <c r="B397" s="31">
        <v>317</v>
      </c>
      <c r="C397" s="32" t="s">
        <v>436</v>
      </c>
      <c r="D397" s="32" t="s">
        <v>436</v>
      </c>
      <c r="E397" s="32">
        <v>-8.49860793939792E-5</v>
      </c>
      <c r="F397" s="32">
        <v>-9.6106080876971392E-9</v>
      </c>
      <c r="G397" s="32">
        <v>6.1278913334214602</v>
      </c>
      <c r="H397" s="32">
        <v>0</v>
      </c>
      <c r="I397" s="32">
        <v>0</v>
      </c>
      <c r="J397" s="32">
        <v>0</v>
      </c>
    </row>
    <row r="398" spans="1:10">
      <c r="A398" s="31">
        <v>326</v>
      </c>
      <c r="B398" s="31">
        <v>326</v>
      </c>
      <c r="C398" s="32" t="s">
        <v>436</v>
      </c>
      <c r="D398" s="32" t="s">
        <v>436</v>
      </c>
      <c r="E398" s="32">
        <v>2.08565105819165E-4</v>
      </c>
      <c r="F398" s="32">
        <v>1.8886070763915001E-8</v>
      </c>
      <c r="G398" s="32">
        <v>6.7406804667635001</v>
      </c>
      <c r="H398" s="32">
        <v>0</v>
      </c>
      <c r="I398" s="32">
        <v>0</v>
      </c>
      <c r="J398" s="32">
        <v>0</v>
      </c>
    </row>
    <row r="399" spans="1:10">
      <c r="A399" s="31">
        <v>326</v>
      </c>
      <c r="B399" s="31">
        <v>326</v>
      </c>
      <c r="C399" s="32" t="s">
        <v>436</v>
      </c>
      <c r="D399" s="32" t="s">
        <v>436</v>
      </c>
      <c r="E399" s="32">
        <v>-2.08565105819165E-4</v>
      </c>
      <c r="F399" s="32">
        <v>-1.8886070763915001E-8</v>
      </c>
      <c r="G399" s="32">
        <v>6.1278913334213598</v>
      </c>
      <c r="H399" s="32">
        <v>0</v>
      </c>
      <c r="I399" s="32">
        <v>0</v>
      </c>
      <c r="J399" s="32">
        <v>0</v>
      </c>
    </row>
    <row r="400" spans="1:10">
      <c r="A400" s="31">
        <v>327</v>
      </c>
      <c r="B400" s="31">
        <v>327</v>
      </c>
      <c r="C400" s="32" t="s">
        <v>436</v>
      </c>
      <c r="D400" s="32" t="s">
        <v>436</v>
      </c>
      <c r="E400" s="32">
        <v>2.08526434800923E-4</v>
      </c>
      <c r="F400" s="32">
        <v>1.94331570142978E-8</v>
      </c>
      <c r="G400" s="32">
        <v>6.7406804667640303</v>
      </c>
      <c r="H400" s="32">
        <v>0</v>
      </c>
      <c r="I400" s="32">
        <v>0</v>
      </c>
      <c r="J400" s="32">
        <v>0</v>
      </c>
    </row>
    <row r="401" spans="1:10">
      <c r="A401" s="31">
        <v>327</v>
      </c>
      <c r="B401" s="31">
        <v>327</v>
      </c>
      <c r="C401" s="32" t="s">
        <v>436</v>
      </c>
      <c r="D401" s="32" t="s">
        <v>436</v>
      </c>
      <c r="E401" s="32">
        <v>-2.08526434800923E-4</v>
      </c>
      <c r="F401" s="32">
        <v>-1.94331570142978E-8</v>
      </c>
      <c r="G401" s="32">
        <v>6.1278913334218403</v>
      </c>
      <c r="H401" s="32">
        <v>0</v>
      </c>
      <c r="I401" s="32">
        <v>0</v>
      </c>
      <c r="J401" s="32">
        <v>0</v>
      </c>
    </row>
    <row r="402" spans="1:10">
      <c r="A402" s="31">
        <v>339</v>
      </c>
      <c r="B402" s="31">
        <v>339</v>
      </c>
      <c r="C402" s="32" t="s">
        <v>436</v>
      </c>
      <c r="D402" s="32" t="s">
        <v>436</v>
      </c>
      <c r="E402" s="32">
        <v>1.0300657860167101E-4</v>
      </c>
      <c r="F402" s="32">
        <v>1.5236553522292601E-8</v>
      </c>
      <c r="G402" s="32">
        <v>6.7406804667637896</v>
      </c>
      <c r="H402" s="32">
        <v>0</v>
      </c>
      <c r="I402" s="32">
        <v>0</v>
      </c>
      <c r="J402" s="32">
        <v>0</v>
      </c>
    </row>
    <row r="403" spans="1:10">
      <c r="A403" s="31">
        <v>339</v>
      </c>
      <c r="B403" s="31">
        <v>339</v>
      </c>
      <c r="C403" s="32" t="s">
        <v>436</v>
      </c>
      <c r="D403" s="32" t="s">
        <v>436</v>
      </c>
      <c r="E403" s="32">
        <v>-1.0300657860167101E-4</v>
      </c>
      <c r="F403" s="32">
        <v>-1.5236553522292601E-8</v>
      </c>
      <c r="G403" s="32">
        <v>6.1278913334216298</v>
      </c>
      <c r="H403" s="32">
        <v>0</v>
      </c>
      <c r="I403" s="32">
        <v>0</v>
      </c>
      <c r="J403" s="32">
        <v>0</v>
      </c>
    </row>
    <row r="404" spans="1:10">
      <c r="A404" s="31">
        <v>340</v>
      </c>
      <c r="B404" s="31">
        <v>340</v>
      </c>
      <c r="C404" s="32" t="s">
        <v>436</v>
      </c>
      <c r="D404" s="32" t="s">
        <v>436</v>
      </c>
      <c r="E404" s="32">
        <v>1.03074359668748E-4</v>
      </c>
      <c r="F404" s="32">
        <v>1.14950859214094E-8</v>
      </c>
      <c r="G404" s="32">
        <v>6.7406804667627798</v>
      </c>
      <c r="H404" s="32">
        <v>0</v>
      </c>
      <c r="I404" s="32">
        <v>0</v>
      </c>
      <c r="J404" s="32">
        <v>0</v>
      </c>
    </row>
    <row r="405" spans="1:10">
      <c r="A405" s="31">
        <v>340</v>
      </c>
      <c r="B405" s="31">
        <v>340</v>
      </c>
      <c r="C405" s="32" t="s">
        <v>436</v>
      </c>
      <c r="D405" s="32" t="s">
        <v>436</v>
      </c>
      <c r="E405" s="32">
        <v>-1.03074359668748E-4</v>
      </c>
      <c r="F405" s="32">
        <v>-1.14950859214094E-8</v>
      </c>
      <c r="G405" s="32">
        <v>6.1278913334207097</v>
      </c>
      <c r="H405" s="32">
        <v>0</v>
      </c>
      <c r="I405" s="32">
        <v>0</v>
      </c>
      <c r="J405" s="32">
        <v>0</v>
      </c>
    </row>
    <row r="406" spans="1:10">
      <c r="A406" s="31">
        <v>341</v>
      </c>
      <c r="B406" s="31">
        <v>341</v>
      </c>
      <c r="C406" s="32" t="s">
        <v>436</v>
      </c>
      <c r="D406" s="32" t="s">
        <v>436</v>
      </c>
      <c r="E406" s="32">
        <v>2.3937553597538501E-4</v>
      </c>
      <c r="F406" s="32">
        <v>1.1932853084382001E-8</v>
      </c>
      <c r="G406" s="32">
        <v>6.7406804667632398</v>
      </c>
      <c r="H406" s="32">
        <v>0</v>
      </c>
      <c r="I406" s="32">
        <v>0</v>
      </c>
      <c r="J406" s="32">
        <v>0</v>
      </c>
    </row>
    <row r="407" spans="1:10">
      <c r="A407" s="31">
        <v>341</v>
      </c>
      <c r="B407" s="31">
        <v>341</v>
      </c>
      <c r="C407" s="32" t="s">
        <v>436</v>
      </c>
      <c r="D407" s="32" t="s">
        <v>436</v>
      </c>
      <c r="E407" s="32">
        <v>-2.3937553597538501E-4</v>
      </c>
      <c r="F407" s="32">
        <v>-1.1932853084382001E-8</v>
      </c>
      <c r="G407" s="32">
        <v>6.1278913334211298</v>
      </c>
      <c r="H407" s="32">
        <v>0</v>
      </c>
      <c r="I407" s="32">
        <v>0</v>
      </c>
      <c r="J407" s="32">
        <v>0</v>
      </c>
    </row>
    <row r="408" spans="1:10">
      <c r="A408" s="31">
        <v>342</v>
      </c>
      <c r="B408" s="31">
        <v>342</v>
      </c>
      <c r="C408" s="32" t="s">
        <v>436</v>
      </c>
      <c r="D408" s="32" t="s">
        <v>436</v>
      </c>
      <c r="E408" s="32">
        <v>2.39332431264677E-4</v>
      </c>
      <c r="F408" s="32">
        <v>1.07645938387236E-8</v>
      </c>
      <c r="G408" s="32">
        <v>6.7406804667644096</v>
      </c>
      <c r="H408" s="32">
        <v>0</v>
      </c>
      <c r="I408" s="32">
        <v>0</v>
      </c>
      <c r="J408" s="32">
        <v>0</v>
      </c>
    </row>
    <row r="409" spans="1:10">
      <c r="A409" s="31">
        <v>342</v>
      </c>
      <c r="B409" s="31">
        <v>342</v>
      </c>
      <c r="C409" s="32" t="s">
        <v>436</v>
      </c>
      <c r="D409" s="32" t="s">
        <v>436</v>
      </c>
      <c r="E409" s="32">
        <v>-2.39332431264677E-4</v>
      </c>
      <c r="F409" s="32">
        <v>-1.07645938387236E-8</v>
      </c>
      <c r="G409" s="32">
        <v>6.1278913334221903</v>
      </c>
      <c r="H409" s="32">
        <v>0</v>
      </c>
      <c r="I409" s="32">
        <v>0</v>
      </c>
      <c r="J409" s="32">
        <v>0</v>
      </c>
    </row>
    <row r="410" spans="1:10">
      <c r="A410" s="31">
        <v>793</v>
      </c>
      <c r="B410" s="31">
        <v>793</v>
      </c>
      <c r="C410" s="32" t="s">
        <v>436</v>
      </c>
      <c r="D410" s="32" t="s">
        <v>436</v>
      </c>
      <c r="E410" s="32">
        <v>21.8722974415526</v>
      </c>
      <c r="F410" s="32">
        <v>-150.96869849743399</v>
      </c>
      <c r="G410" s="32">
        <v>1687.34952727985</v>
      </c>
      <c r="H410" s="32">
        <v>-11.771352871866</v>
      </c>
      <c r="I410" s="32">
        <v>16.970753156386301</v>
      </c>
      <c r="J410" s="32">
        <v>6.6867360652803506E-2</v>
      </c>
    </row>
    <row r="411" spans="1:10">
      <c r="A411" s="31">
        <v>793</v>
      </c>
      <c r="B411" s="31">
        <v>793</v>
      </c>
      <c r="C411" s="32" t="s">
        <v>436</v>
      </c>
      <c r="D411" s="32" t="s">
        <v>436</v>
      </c>
      <c r="E411" s="32">
        <v>-13.073412495197299</v>
      </c>
      <c r="F411" s="32">
        <v>-224.733054719591</v>
      </c>
      <c r="G411" s="32">
        <v>1370.3124899756201</v>
      </c>
      <c r="H411" s="32">
        <v>-55.530625826505101</v>
      </c>
      <c r="I411" s="32">
        <v>-26.085727911528501</v>
      </c>
      <c r="J411" s="32">
        <v>-3.8404451054818801E-2</v>
      </c>
    </row>
    <row r="412" spans="1:10">
      <c r="A412" s="31">
        <v>794</v>
      </c>
      <c r="B412" s="31">
        <v>794</v>
      </c>
      <c r="C412" s="32" t="s">
        <v>436</v>
      </c>
      <c r="D412" s="32" t="s">
        <v>436</v>
      </c>
      <c r="E412" s="32">
        <v>67.098338079110505</v>
      </c>
      <c r="F412" s="32">
        <v>86.967771975851207</v>
      </c>
      <c r="G412" s="32">
        <v>1330.2344971682001</v>
      </c>
      <c r="H412" s="32">
        <v>36.503161686922603</v>
      </c>
      <c r="I412" s="32">
        <v>5.4502965373967296</v>
      </c>
      <c r="J412" s="32">
        <v>6.6689632715161998E-2</v>
      </c>
    </row>
    <row r="413" spans="1:10">
      <c r="A413" s="31">
        <v>794</v>
      </c>
      <c r="B413" s="31">
        <v>794</v>
      </c>
      <c r="C413" s="32" t="s">
        <v>436</v>
      </c>
      <c r="D413" s="32" t="s">
        <v>436</v>
      </c>
      <c r="E413" s="32">
        <v>31.981286372430599</v>
      </c>
      <c r="F413" s="32">
        <v>52.150115108108899</v>
      </c>
      <c r="G413" s="32">
        <v>1113.1743087155301</v>
      </c>
      <c r="H413" s="32">
        <v>-7.3437721689076998</v>
      </c>
      <c r="I413" s="32">
        <v>-35.891540732156898</v>
      </c>
      <c r="J413" s="32">
        <v>-3.82267231171773E-2</v>
      </c>
    </row>
    <row r="414" spans="1:10">
      <c r="A414" s="31">
        <v>796</v>
      </c>
      <c r="B414" s="31">
        <v>796</v>
      </c>
      <c r="C414" s="32" t="s">
        <v>436</v>
      </c>
      <c r="D414" s="32" t="s">
        <v>436</v>
      </c>
      <c r="E414" s="32">
        <v>84.328890565904899</v>
      </c>
      <c r="F414" s="32">
        <v>-214.76909950468499</v>
      </c>
      <c r="G414" s="32">
        <v>1517.80966702817</v>
      </c>
      <c r="H414" s="32">
        <v>-23.452765732856999</v>
      </c>
      <c r="I414" s="32">
        <v>7.1132840632333103</v>
      </c>
      <c r="J414" s="32">
        <v>6.6919449426846703E-2</v>
      </c>
    </row>
    <row r="415" spans="1:10">
      <c r="A415" s="31">
        <v>796</v>
      </c>
      <c r="B415" s="31">
        <v>796</v>
      </c>
      <c r="C415" s="32" t="s">
        <v>436</v>
      </c>
      <c r="D415" s="32" t="s">
        <v>436</v>
      </c>
      <c r="E415" s="32">
        <v>34.482045670448997</v>
      </c>
      <c r="F415" s="32">
        <v>-312.84236411677</v>
      </c>
      <c r="G415" s="32">
        <v>1248.89978050677</v>
      </c>
      <c r="H415" s="32">
        <v>-67.592670399447798</v>
      </c>
      <c r="I415" s="32">
        <v>-35.812987935623099</v>
      </c>
      <c r="J415" s="32">
        <v>-3.8456539828861998E-2</v>
      </c>
    </row>
    <row r="416" spans="1:10">
      <c r="A416" s="31">
        <v>797</v>
      </c>
      <c r="B416" s="31">
        <v>797</v>
      </c>
      <c r="C416" s="32" t="s">
        <v>436</v>
      </c>
      <c r="D416" s="32" t="s">
        <v>436</v>
      </c>
      <c r="E416" s="32">
        <v>-13.412087161057199</v>
      </c>
      <c r="F416" s="32">
        <v>207.41712946373701</v>
      </c>
      <c r="G416" s="32">
        <v>1384.9946678901099</v>
      </c>
      <c r="H416" s="32">
        <v>52.1853317919769</v>
      </c>
      <c r="I416" s="32">
        <v>21.997268637312899</v>
      </c>
      <c r="J416" s="32">
        <v>6.6918238796620497E-2</v>
      </c>
    </row>
    <row r="417" spans="1:10">
      <c r="A417" s="31">
        <v>797</v>
      </c>
      <c r="B417" s="31">
        <v>797</v>
      </c>
      <c r="C417" s="32" t="s">
        <v>436</v>
      </c>
      <c r="D417" s="32" t="s">
        <v>436</v>
      </c>
      <c r="E417" s="32">
        <v>-50.9227674966397</v>
      </c>
      <c r="F417" s="32">
        <v>118.46143745427401</v>
      </c>
      <c r="G417" s="32">
        <v>1126.8358637020799</v>
      </c>
      <c r="H417" s="32">
        <v>8.0085817178137493</v>
      </c>
      <c r="I417" s="32">
        <v>-19.314086665478801</v>
      </c>
      <c r="J417" s="32">
        <v>-3.8455329198635903E-2</v>
      </c>
    </row>
    <row r="418" spans="1:10">
      <c r="A418" s="31">
        <v>799</v>
      </c>
      <c r="B418" s="31">
        <v>799</v>
      </c>
      <c r="C418" s="32" t="s">
        <v>436</v>
      </c>
      <c r="D418" s="32" t="s">
        <v>436</v>
      </c>
      <c r="E418" s="32">
        <v>161.254279289631</v>
      </c>
      <c r="F418" s="32">
        <v>23.054920308948201</v>
      </c>
      <c r="G418" s="32">
        <v>1529.4791549485701</v>
      </c>
      <c r="H418" s="32">
        <v>16.272511215634701</v>
      </c>
      <c r="I418" s="32">
        <v>-1.2900291575873299</v>
      </c>
      <c r="J418" s="32">
        <v>3.9078275543079202E-2</v>
      </c>
    </row>
    <row r="419" spans="1:10">
      <c r="A419" s="31">
        <v>799</v>
      </c>
      <c r="B419" s="31">
        <v>799</v>
      </c>
      <c r="C419" s="32" t="s">
        <v>436</v>
      </c>
      <c r="D419" s="32" t="s">
        <v>436</v>
      </c>
      <c r="E419" s="32">
        <v>108.416089805456</v>
      </c>
      <c r="F419" s="32">
        <v>7.6953150942329902</v>
      </c>
      <c r="G419" s="32">
        <v>1226.8665209000401</v>
      </c>
      <c r="H419" s="32">
        <v>-11.2865852506631</v>
      </c>
      <c r="I419" s="32">
        <v>-28.343631784872301</v>
      </c>
      <c r="J419" s="32">
        <v>-2.2393840497971499E-2</v>
      </c>
    </row>
    <row r="420" spans="1:10">
      <c r="A420" s="31">
        <v>800</v>
      </c>
      <c r="B420" s="31">
        <v>800</v>
      </c>
      <c r="C420" s="32" t="s">
        <v>436</v>
      </c>
      <c r="D420" s="32" t="s">
        <v>436</v>
      </c>
      <c r="E420" s="32">
        <v>-110.758782834231</v>
      </c>
      <c r="F420" s="32">
        <v>25.735970717504099</v>
      </c>
      <c r="G420" s="32">
        <v>1542.8305043750199</v>
      </c>
      <c r="H420" s="32">
        <v>16.2584860941286</v>
      </c>
      <c r="I420" s="32">
        <v>22.842199270950299</v>
      </c>
      <c r="J420" s="32">
        <v>3.9224779863809497E-2</v>
      </c>
    </row>
    <row r="421" spans="1:10">
      <c r="A421" s="31">
        <v>800</v>
      </c>
      <c r="B421" s="31">
        <v>800</v>
      </c>
      <c r="C421" s="32" t="s">
        <v>436</v>
      </c>
      <c r="D421" s="32" t="s">
        <v>436</v>
      </c>
      <c r="E421" s="32">
        <v>-170.12066990775301</v>
      </c>
      <c r="F421" s="32">
        <v>10.536096202391599</v>
      </c>
      <c r="G421" s="32">
        <v>1239.42964237858</v>
      </c>
      <c r="H421" s="32">
        <v>-11.2817806388077</v>
      </c>
      <c r="I421" s="32">
        <v>-4.2153264951084104</v>
      </c>
      <c r="J421" s="32">
        <v>-2.2540344818701801E-2</v>
      </c>
    </row>
    <row r="422" spans="1:10">
      <c r="A422" s="31">
        <v>801</v>
      </c>
      <c r="B422" s="31">
        <v>801</v>
      </c>
      <c r="C422" s="32" t="s">
        <v>436</v>
      </c>
      <c r="D422" s="32" t="s">
        <v>436</v>
      </c>
      <c r="E422" s="32">
        <v>-100.676470630522</v>
      </c>
      <c r="F422" s="32">
        <v>-46.0611886085549</v>
      </c>
      <c r="G422" s="32">
        <v>975.03769558023896</v>
      </c>
      <c r="H422" s="32">
        <v>7.5832787573223799</v>
      </c>
      <c r="I422" s="32">
        <v>22.3421825782296</v>
      </c>
      <c r="J422" s="32">
        <v>3.9197872661293799E-2</v>
      </c>
    </row>
    <row r="423" spans="1:10">
      <c r="A423" s="31">
        <v>801</v>
      </c>
      <c r="B423" s="31">
        <v>801</v>
      </c>
      <c r="C423" s="32" t="s">
        <v>436</v>
      </c>
      <c r="D423" s="32" t="s">
        <v>436</v>
      </c>
      <c r="E423" s="32">
        <v>-171.36347491084601</v>
      </c>
      <c r="F423" s="32">
        <v>-86.178428965563896</v>
      </c>
      <c r="G423" s="32">
        <v>781.19508421360194</v>
      </c>
      <c r="H423" s="32">
        <v>-19.091126342353899</v>
      </c>
      <c r="I423" s="32">
        <v>-2.3436898395063102</v>
      </c>
      <c r="J423" s="32">
        <v>-2.2513437616186099E-2</v>
      </c>
    </row>
    <row r="424" spans="1:10">
      <c r="A424" s="31">
        <v>802</v>
      </c>
      <c r="B424" s="31">
        <v>802</v>
      </c>
      <c r="C424" s="32" t="s">
        <v>436</v>
      </c>
      <c r="D424" s="32" t="s">
        <v>436</v>
      </c>
      <c r="E424" s="32">
        <v>-83.597630218889805</v>
      </c>
      <c r="F424" s="32">
        <v>116.07458041086799</v>
      </c>
      <c r="G424" s="32">
        <v>1012.6899931064</v>
      </c>
      <c r="H424" s="32">
        <v>22.0950167148875</v>
      </c>
      <c r="I424" s="32">
        <v>20.138468493664099</v>
      </c>
      <c r="J424" s="32">
        <v>3.9198103705142498E-2</v>
      </c>
    </row>
    <row r="425" spans="1:10">
      <c r="A425" s="31">
        <v>802</v>
      </c>
      <c r="B425" s="31">
        <v>802</v>
      </c>
      <c r="C425" s="32" t="s">
        <v>436</v>
      </c>
      <c r="D425" s="32" t="s">
        <v>436</v>
      </c>
      <c r="E425" s="32">
        <v>-148.62244459526499</v>
      </c>
      <c r="F425" s="32">
        <v>67.991456634802304</v>
      </c>
      <c r="G425" s="32">
        <v>808.66409786104396</v>
      </c>
      <c r="H425" s="32">
        <v>-4.5757630776972702</v>
      </c>
      <c r="I425" s="32">
        <v>-4.2337522121141404</v>
      </c>
      <c r="J425" s="32">
        <v>-2.2513668660034802E-2</v>
      </c>
    </row>
    <row r="426" spans="1:10">
      <c r="A426" s="31">
        <v>803</v>
      </c>
      <c r="B426" s="31">
        <v>803</v>
      </c>
      <c r="C426" s="32" t="s">
        <v>436</v>
      </c>
      <c r="D426" s="32" t="s">
        <v>436</v>
      </c>
      <c r="E426" s="32">
        <v>262.54058953683</v>
      </c>
      <c r="F426" s="32">
        <v>-62.212134870030702</v>
      </c>
      <c r="G426" s="32">
        <v>1215.37603805043</v>
      </c>
      <c r="H426" s="32">
        <v>7.7545469688403399</v>
      </c>
      <c r="I426" s="32">
        <v>-10.177392315183999</v>
      </c>
      <c r="J426" s="32">
        <v>3.9197724012906797E-2</v>
      </c>
    </row>
    <row r="427" spans="1:10">
      <c r="A427" s="31">
        <v>803</v>
      </c>
      <c r="B427" s="31">
        <v>803</v>
      </c>
      <c r="C427" s="32" t="s">
        <v>436</v>
      </c>
      <c r="D427" s="32" t="s">
        <v>436</v>
      </c>
      <c r="E427" s="32">
        <v>178.75289024374601</v>
      </c>
      <c r="F427" s="32">
        <v>-103.608251058132</v>
      </c>
      <c r="G427" s="32">
        <v>956.15961932035896</v>
      </c>
      <c r="H427" s="32">
        <v>-20.014690819161402</v>
      </c>
      <c r="I427" s="32">
        <v>-35.173317750723101</v>
      </c>
      <c r="J427" s="32">
        <v>-2.2513288967799101E-2</v>
      </c>
    </row>
    <row r="428" spans="1:10">
      <c r="A428" s="31">
        <v>804</v>
      </c>
      <c r="B428" s="31">
        <v>804</v>
      </c>
      <c r="C428" s="32" t="s">
        <v>436</v>
      </c>
      <c r="D428" s="32" t="s">
        <v>436</v>
      </c>
      <c r="E428" s="32">
        <v>351.48601741313001</v>
      </c>
      <c r="F428" s="32">
        <v>102.131599617156</v>
      </c>
      <c r="G428" s="32">
        <v>1173.17287191782</v>
      </c>
      <c r="H428" s="32">
        <v>22.541549377407001</v>
      </c>
      <c r="I428" s="32">
        <v>-16.895627881795502</v>
      </c>
      <c r="J428" s="32">
        <v>3.9198021793760397E-2</v>
      </c>
    </row>
    <row r="429" spans="1:10">
      <c r="A429" s="31">
        <v>804</v>
      </c>
      <c r="B429" s="31">
        <v>804</v>
      </c>
      <c r="C429" s="32" t="s">
        <v>436</v>
      </c>
      <c r="D429" s="32" t="s">
        <v>436</v>
      </c>
      <c r="E429" s="32">
        <v>240.054789388757</v>
      </c>
      <c r="F429" s="32">
        <v>62.298174677994503</v>
      </c>
      <c r="G429" s="32">
        <v>924.13183274534197</v>
      </c>
      <c r="H429" s="32">
        <v>-5.1766397528859702</v>
      </c>
      <c r="I429" s="32">
        <v>-43.1270856793601</v>
      </c>
      <c r="J429" s="32">
        <v>-2.2513586748652701E-2</v>
      </c>
    </row>
    <row r="430" spans="1:10">
      <c r="A430" s="31">
        <v>805</v>
      </c>
      <c r="B430" s="31">
        <v>805</v>
      </c>
      <c r="C430" s="32" t="s">
        <v>436</v>
      </c>
      <c r="D430" s="32" t="s">
        <v>436</v>
      </c>
      <c r="E430" s="32">
        <v>-21.068673342496702</v>
      </c>
      <c r="F430" s="32">
        <v>-38.771812952178898</v>
      </c>
      <c r="G430" s="32">
        <v>1827.0432190592101</v>
      </c>
      <c r="H430" s="32">
        <v>10.0011759399918</v>
      </c>
      <c r="I430" s="32">
        <v>14.746597053015099</v>
      </c>
      <c r="J430" s="32">
        <v>3.9131293683719599E-2</v>
      </c>
    </row>
    <row r="431" spans="1:10">
      <c r="A431" s="31">
        <v>805</v>
      </c>
      <c r="B431" s="31">
        <v>805</v>
      </c>
      <c r="C431" s="32" t="s">
        <v>436</v>
      </c>
      <c r="D431" s="32" t="s">
        <v>436</v>
      </c>
      <c r="E431" s="32">
        <v>-44.825170921349503</v>
      </c>
      <c r="F431" s="32">
        <v>-61.779310512665504</v>
      </c>
      <c r="G431" s="32">
        <v>1459.3434908853401</v>
      </c>
      <c r="H431" s="32">
        <v>-17.539628496008699</v>
      </c>
      <c r="I431" s="32">
        <v>-13.2130313810943</v>
      </c>
      <c r="J431" s="32">
        <v>-2.24468586386119E-2</v>
      </c>
    </row>
    <row r="432" spans="1:10">
      <c r="A432" s="31">
        <v>806</v>
      </c>
      <c r="B432" s="31">
        <v>806</v>
      </c>
      <c r="C432" s="32" t="s">
        <v>436</v>
      </c>
      <c r="D432" s="32" t="s">
        <v>436</v>
      </c>
      <c r="E432" s="32">
        <v>34.313182819111297</v>
      </c>
      <c r="F432" s="32">
        <v>-36.949742258725202</v>
      </c>
      <c r="G432" s="32">
        <v>1819.7684162824701</v>
      </c>
      <c r="H432" s="32">
        <v>9.8927334065941999</v>
      </c>
      <c r="I432" s="32">
        <v>9.6016102924352804</v>
      </c>
      <c r="J432" s="32">
        <v>3.9143618931516001E-2</v>
      </c>
    </row>
    <row r="433" spans="1:10">
      <c r="A433" s="31">
        <v>806</v>
      </c>
      <c r="B433" s="31">
        <v>806</v>
      </c>
      <c r="C433" s="32" t="s">
        <v>436</v>
      </c>
      <c r="D433" s="32" t="s">
        <v>436</v>
      </c>
      <c r="E433" s="32">
        <v>14.756506121873599</v>
      </c>
      <c r="F433" s="32">
        <v>-59.276753189338102</v>
      </c>
      <c r="G433" s="32">
        <v>1453.4975303936501</v>
      </c>
      <c r="H433" s="32">
        <v>-17.6222767981319</v>
      </c>
      <c r="I433" s="32">
        <v>-18.354213717888701</v>
      </c>
      <c r="J433" s="32">
        <v>-2.2459183886408302E-2</v>
      </c>
    </row>
    <row r="434" spans="1:10">
      <c r="A434" s="31">
        <v>807</v>
      </c>
      <c r="B434" s="31">
        <v>807</v>
      </c>
      <c r="C434" s="32" t="s">
        <v>436</v>
      </c>
      <c r="D434" s="32" t="s">
        <v>436</v>
      </c>
      <c r="E434" s="32">
        <v>1.16796664261682</v>
      </c>
      <c r="F434" s="32">
        <v>37.057633719552697</v>
      </c>
      <c r="G434" s="32">
        <v>963.76364973103796</v>
      </c>
      <c r="H434" s="32">
        <v>14.4851430769247</v>
      </c>
      <c r="I434" s="32">
        <v>11.430785180844399</v>
      </c>
      <c r="J434" s="32">
        <v>3.91984619587444E-2</v>
      </c>
    </row>
    <row r="435" spans="1:10">
      <c r="A435" s="31">
        <v>807</v>
      </c>
      <c r="B435" s="31">
        <v>807</v>
      </c>
      <c r="C435" s="32" t="s">
        <v>436</v>
      </c>
      <c r="D435" s="32" t="s">
        <v>436</v>
      </c>
      <c r="E435" s="32">
        <v>-53.249956136458401</v>
      </c>
      <c r="F435" s="32">
        <v>-7.2409489747935796</v>
      </c>
      <c r="G435" s="32">
        <v>736.85479895599497</v>
      </c>
      <c r="H435" s="32">
        <v>-9.7881110549236094</v>
      </c>
      <c r="I435" s="32">
        <v>-11.436132993736701</v>
      </c>
      <c r="J435" s="32">
        <v>-2.25140269136367E-2</v>
      </c>
    </row>
    <row r="436" spans="1:10">
      <c r="A436" s="31">
        <v>808</v>
      </c>
      <c r="B436" s="31">
        <v>808</v>
      </c>
      <c r="C436" s="32" t="s">
        <v>436</v>
      </c>
      <c r="D436" s="32" t="s">
        <v>436</v>
      </c>
      <c r="E436" s="32">
        <v>4.0143953804641299</v>
      </c>
      <c r="F436" s="32">
        <v>5.7175814597987804</v>
      </c>
      <c r="G436" s="32">
        <v>960.78799363407495</v>
      </c>
      <c r="H436" s="32">
        <v>11.2695378960996</v>
      </c>
      <c r="I436" s="32">
        <v>11.5933212562542</v>
      </c>
      <c r="J436" s="32">
        <v>3.9198110870797297E-2</v>
      </c>
    </row>
    <row r="437" spans="1:10">
      <c r="A437" s="31">
        <v>808</v>
      </c>
      <c r="B437" s="31">
        <v>808</v>
      </c>
      <c r="C437" s="32" t="s">
        <v>436</v>
      </c>
      <c r="D437" s="32" t="s">
        <v>436</v>
      </c>
      <c r="E437" s="32">
        <v>-51.092374202723697</v>
      </c>
      <c r="F437" s="32">
        <v>-38.561761026853397</v>
      </c>
      <c r="G437" s="32">
        <v>734.77301464518303</v>
      </c>
      <c r="H437" s="32">
        <v>-13.005690891012501</v>
      </c>
      <c r="I437" s="32">
        <v>-11.570840177215899</v>
      </c>
      <c r="J437" s="32">
        <v>-2.25136758256896E-2</v>
      </c>
    </row>
    <row r="438" spans="1:10">
      <c r="A438" s="31">
        <v>810</v>
      </c>
      <c r="B438" s="31">
        <v>810</v>
      </c>
      <c r="C438" s="32" t="s">
        <v>436</v>
      </c>
      <c r="D438" s="32" t="s">
        <v>436</v>
      </c>
      <c r="E438" s="32">
        <v>93.142820491860107</v>
      </c>
      <c r="F438" s="32">
        <v>44.012409911586303</v>
      </c>
      <c r="G438" s="32">
        <v>460.37050154554697</v>
      </c>
      <c r="H438" s="32">
        <v>13.6069278782336</v>
      </c>
      <c r="I438" s="32">
        <v>2.6887687038382602</v>
      </c>
      <c r="J438" s="32">
        <v>3.91984478170549E-2</v>
      </c>
    </row>
    <row r="439" spans="1:10">
      <c r="A439" s="31">
        <v>810</v>
      </c>
      <c r="B439" s="31">
        <v>810</v>
      </c>
      <c r="C439" s="32" t="s">
        <v>436</v>
      </c>
      <c r="D439" s="32" t="s">
        <v>436</v>
      </c>
      <c r="E439" s="32">
        <v>45.611288191977799</v>
      </c>
      <c r="F439" s="32">
        <v>-14.387264430221601</v>
      </c>
      <c r="G439" s="32">
        <v>360.73119456161601</v>
      </c>
      <c r="H439" s="32">
        <v>-10.175181275701</v>
      </c>
      <c r="I439" s="32">
        <v>-21.5487808917912</v>
      </c>
      <c r="J439" s="32">
        <v>-2.2514012771947201E-2</v>
      </c>
    </row>
    <row r="440" spans="1:10">
      <c r="A440" s="31">
        <v>811</v>
      </c>
      <c r="B440" s="31">
        <v>811</v>
      </c>
      <c r="C440" s="32" t="s">
        <v>436</v>
      </c>
      <c r="D440" s="32" t="s">
        <v>436</v>
      </c>
      <c r="E440" s="32">
        <v>-18.916056285039701</v>
      </c>
      <c r="F440" s="32">
        <v>-1.7044300582866001</v>
      </c>
      <c r="G440" s="32">
        <v>386.85741417505801</v>
      </c>
      <c r="H440" s="32">
        <v>10.270649032151001</v>
      </c>
      <c r="I440" s="32">
        <v>13.7264891555707</v>
      </c>
      <c r="J440" s="32">
        <v>3.9198054174098898E-2</v>
      </c>
    </row>
    <row r="441" spans="1:10">
      <c r="A441" s="31">
        <v>811</v>
      </c>
      <c r="B441" s="31">
        <v>811</v>
      </c>
      <c r="C441" s="32" t="s">
        <v>436</v>
      </c>
      <c r="D441" s="32" t="s">
        <v>436</v>
      </c>
      <c r="E441" s="32">
        <v>-63.363352600606802</v>
      </c>
      <c r="F441" s="32">
        <v>-61.224324503073198</v>
      </c>
      <c r="G441" s="32">
        <v>318.38813518402202</v>
      </c>
      <c r="H441" s="32">
        <v>-13.849865762239</v>
      </c>
      <c r="I441" s="32">
        <v>-10.6227393796727</v>
      </c>
      <c r="J441" s="32">
        <v>-2.2513619128991198E-2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00FF"/>
  </sheetPr>
  <dimension ref="A1:B326"/>
  <sheetViews>
    <sheetView zoomScale="85" zoomScaleNormal="85" workbookViewId="0">
      <pane ySplit="1" topLeftCell="A2" activePane="bottomLeft" state="frozen"/>
      <selection pane="bottomLeft" activeCell="H19" sqref="H19"/>
    </sheetView>
  </sheetViews>
  <sheetFormatPr defaultColWidth="14.28515625" defaultRowHeight="15"/>
  <cols>
    <col min="1" max="1" width="5.85546875" style="26" customWidth="1"/>
    <col min="2" max="2" width="15.5703125" style="27" customWidth="1"/>
    <col min="3" max="16384" width="14.28515625" style="28"/>
  </cols>
  <sheetData>
    <row r="1" spans="1:2">
      <c r="A1" s="29" t="s">
        <v>422</v>
      </c>
      <c r="B1" s="30" t="s">
        <v>437</v>
      </c>
    </row>
    <row r="2" spans="1:2">
      <c r="A2" s="26">
        <v>59</v>
      </c>
      <c r="B2" s="27" t="s">
        <v>438</v>
      </c>
    </row>
    <row r="3" spans="1:2">
      <c r="A3" s="26">
        <v>59</v>
      </c>
      <c r="B3" s="27" t="s">
        <v>438</v>
      </c>
    </row>
    <row r="4" spans="1:2">
      <c r="A4" s="26">
        <v>61</v>
      </c>
      <c r="B4" s="27" t="s">
        <v>438</v>
      </c>
    </row>
    <row r="5" spans="1:2">
      <c r="A5" s="26">
        <v>61</v>
      </c>
      <c r="B5" s="27" t="s">
        <v>438</v>
      </c>
    </row>
    <row r="6" spans="1:2">
      <c r="A6" s="26">
        <v>81</v>
      </c>
      <c r="B6" s="27" t="s">
        <v>438</v>
      </c>
    </row>
    <row r="7" spans="1:2">
      <c r="A7" s="26">
        <v>81</v>
      </c>
      <c r="B7" s="27" t="s">
        <v>438</v>
      </c>
    </row>
    <row r="8" spans="1:2">
      <c r="A8" s="26">
        <v>89</v>
      </c>
      <c r="B8" s="27" t="s">
        <v>438</v>
      </c>
    </row>
    <row r="9" spans="1:2">
      <c r="A9" s="26">
        <v>89</v>
      </c>
      <c r="B9" s="27" t="s">
        <v>438</v>
      </c>
    </row>
    <row r="10" spans="1:2">
      <c r="A10" s="26">
        <v>90</v>
      </c>
      <c r="B10" s="27" t="s">
        <v>438</v>
      </c>
    </row>
    <row r="11" spans="1:2">
      <c r="A11" s="26">
        <v>90</v>
      </c>
      <c r="B11" s="27" t="s">
        <v>438</v>
      </c>
    </row>
    <row r="12" spans="1:2">
      <c r="A12" s="26">
        <v>100</v>
      </c>
      <c r="B12" s="27" t="s">
        <v>438</v>
      </c>
    </row>
    <row r="13" spans="1:2">
      <c r="A13" s="26">
        <v>100</v>
      </c>
      <c r="B13" s="27" t="s">
        <v>438</v>
      </c>
    </row>
    <row r="14" spans="1:2">
      <c r="A14" s="26">
        <v>101</v>
      </c>
      <c r="B14" s="27" t="s">
        <v>438</v>
      </c>
    </row>
    <row r="15" spans="1:2">
      <c r="A15" s="26">
        <v>101</v>
      </c>
      <c r="B15" s="27" t="s">
        <v>438</v>
      </c>
    </row>
    <row r="16" spans="1:2">
      <c r="A16" s="26">
        <v>105</v>
      </c>
      <c r="B16" s="27" t="s">
        <v>438</v>
      </c>
    </row>
    <row r="17" spans="1:2">
      <c r="A17" s="26">
        <v>105</v>
      </c>
      <c r="B17" s="27" t="s">
        <v>438</v>
      </c>
    </row>
    <row r="18" spans="1:2">
      <c r="A18" s="26">
        <v>107</v>
      </c>
      <c r="B18" s="27" t="s">
        <v>438</v>
      </c>
    </row>
    <row r="19" spans="1:2">
      <c r="A19" s="26">
        <v>107</v>
      </c>
      <c r="B19" s="27" t="s">
        <v>438</v>
      </c>
    </row>
    <row r="20" spans="1:2">
      <c r="A20" s="26">
        <v>108</v>
      </c>
      <c r="B20" s="27" t="s">
        <v>438</v>
      </c>
    </row>
    <row r="21" spans="1:2">
      <c r="A21" s="26">
        <v>108</v>
      </c>
      <c r="B21" s="27" t="s">
        <v>438</v>
      </c>
    </row>
    <row r="22" spans="1:2">
      <c r="A22" s="26">
        <v>109</v>
      </c>
      <c r="B22" s="27" t="s">
        <v>438</v>
      </c>
    </row>
    <row r="23" spans="1:2">
      <c r="A23" s="26">
        <v>109</v>
      </c>
      <c r="B23" s="27" t="s">
        <v>438</v>
      </c>
    </row>
    <row r="24" spans="1:2">
      <c r="A24" s="26">
        <v>110</v>
      </c>
      <c r="B24" s="27" t="s">
        <v>438</v>
      </c>
    </row>
    <row r="25" spans="1:2">
      <c r="A25" s="26">
        <v>110</v>
      </c>
      <c r="B25" s="27" t="s">
        <v>438</v>
      </c>
    </row>
    <row r="26" spans="1:2">
      <c r="A26" s="26">
        <v>111</v>
      </c>
      <c r="B26" s="27" t="s">
        <v>438</v>
      </c>
    </row>
    <row r="27" spans="1:2">
      <c r="A27" s="26">
        <v>111</v>
      </c>
      <c r="B27" s="27" t="s">
        <v>438</v>
      </c>
    </row>
    <row r="28" spans="1:2">
      <c r="A28" s="26">
        <v>112</v>
      </c>
      <c r="B28" s="27" t="s">
        <v>438</v>
      </c>
    </row>
    <row r="29" spans="1:2">
      <c r="A29" s="26">
        <v>112</v>
      </c>
      <c r="B29" s="27" t="s">
        <v>438</v>
      </c>
    </row>
    <row r="30" spans="1:2">
      <c r="A30" s="26">
        <v>113</v>
      </c>
      <c r="B30" s="27" t="s">
        <v>438</v>
      </c>
    </row>
    <row r="31" spans="1:2">
      <c r="A31" s="26">
        <v>113</v>
      </c>
      <c r="B31" s="27" t="s">
        <v>438</v>
      </c>
    </row>
    <row r="32" spans="1:2">
      <c r="A32" s="26">
        <v>114</v>
      </c>
      <c r="B32" s="27" t="s">
        <v>438</v>
      </c>
    </row>
    <row r="33" spans="1:2">
      <c r="A33" s="26">
        <v>114</v>
      </c>
      <c r="B33" s="27" t="s">
        <v>438</v>
      </c>
    </row>
    <row r="34" spans="1:2">
      <c r="A34" s="26">
        <v>115</v>
      </c>
      <c r="B34" s="27" t="s">
        <v>438</v>
      </c>
    </row>
    <row r="35" spans="1:2">
      <c r="A35" s="26">
        <v>115</v>
      </c>
      <c r="B35" s="27" t="s">
        <v>438</v>
      </c>
    </row>
    <row r="36" spans="1:2">
      <c r="A36" s="26">
        <v>116</v>
      </c>
      <c r="B36" s="27" t="s">
        <v>438</v>
      </c>
    </row>
    <row r="37" spans="1:2">
      <c r="A37" s="26">
        <v>116</v>
      </c>
      <c r="B37" s="27" t="s">
        <v>438</v>
      </c>
    </row>
    <row r="38" spans="1:2">
      <c r="A38" s="26">
        <v>117</v>
      </c>
      <c r="B38" s="27" t="s">
        <v>438</v>
      </c>
    </row>
    <row r="39" spans="1:2">
      <c r="A39" s="26">
        <v>117</v>
      </c>
      <c r="B39" s="27" t="s">
        <v>438</v>
      </c>
    </row>
    <row r="40" spans="1:2">
      <c r="A40" s="26">
        <v>118</v>
      </c>
      <c r="B40" s="27" t="s">
        <v>438</v>
      </c>
    </row>
    <row r="41" spans="1:2">
      <c r="A41" s="26">
        <v>118</v>
      </c>
      <c r="B41" s="27" t="s">
        <v>438</v>
      </c>
    </row>
    <row r="42" spans="1:2">
      <c r="A42" s="26">
        <v>119</v>
      </c>
      <c r="B42" s="27" t="s">
        <v>438</v>
      </c>
    </row>
    <row r="43" spans="1:2">
      <c r="A43" s="26">
        <v>119</v>
      </c>
      <c r="B43" s="27" t="s">
        <v>438</v>
      </c>
    </row>
    <row r="44" spans="1:2">
      <c r="A44" s="26">
        <v>120</v>
      </c>
      <c r="B44" s="27" t="s">
        <v>438</v>
      </c>
    </row>
    <row r="45" spans="1:2">
      <c r="A45" s="26">
        <v>120</v>
      </c>
      <c r="B45" s="27" t="s">
        <v>438</v>
      </c>
    </row>
    <row r="46" spans="1:2">
      <c r="A46" s="26">
        <v>121</v>
      </c>
      <c r="B46" s="27" t="s">
        <v>438</v>
      </c>
    </row>
    <row r="47" spans="1:2">
      <c r="A47" s="26">
        <v>121</v>
      </c>
      <c r="B47" s="27" t="s">
        <v>438</v>
      </c>
    </row>
    <row r="48" spans="1:2">
      <c r="A48" s="26">
        <v>122</v>
      </c>
      <c r="B48" s="27" t="s">
        <v>438</v>
      </c>
    </row>
    <row r="49" spans="1:2">
      <c r="A49" s="26">
        <v>122</v>
      </c>
      <c r="B49" s="27" t="s">
        <v>438</v>
      </c>
    </row>
    <row r="50" spans="1:2">
      <c r="A50" s="26">
        <v>123</v>
      </c>
      <c r="B50" s="27" t="s">
        <v>438</v>
      </c>
    </row>
    <row r="51" spans="1:2">
      <c r="A51" s="26">
        <v>123</v>
      </c>
      <c r="B51" s="27" t="s">
        <v>438</v>
      </c>
    </row>
    <row r="52" spans="1:2">
      <c r="A52" s="26">
        <v>124</v>
      </c>
      <c r="B52" s="27" t="s">
        <v>438</v>
      </c>
    </row>
    <row r="53" spans="1:2">
      <c r="A53" s="26">
        <v>124</v>
      </c>
      <c r="B53" s="27" t="s">
        <v>438</v>
      </c>
    </row>
    <row r="54" spans="1:2">
      <c r="A54" s="26">
        <v>125</v>
      </c>
      <c r="B54" s="27" t="s">
        <v>438</v>
      </c>
    </row>
    <row r="55" spans="1:2">
      <c r="A55" s="26">
        <v>125</v>
      </c>
      <c r="B55" s="27" t="s">
        <v>438</v>
      </c>
    </row>
    <row r="56" spans="1:2">
      <c r="A56" s="26">
        <v>126</v>
      </c>
      <c r="B56" s="27" t="s">
        <v>438</v>
      </c>
    </row>
    <row r="57" spans="1:2">
      <c r="A57" s="26">
        <v>126</v>
      </c>
      <c r="B57" s="27" t="s">
        <v>438</v>
      </c>
    </row>
    <row r="58" spans="1:2">
      <c r="A58" s="26">
        <v>127</v>
      </c>
      <c r="B58" s="27" t="s">
        <v>438</v>
      </c>
    </row>
    <row r="59" spans="1:2">
      <c r="A59" s="26">
        <v>127</v>
      </c>
      <c r="B59" s="27" t="s">
        <v>438</v>
      </c>
    </row>
    <row r="60" spans="1:2">
      <c r="A60" s="26">
        <v>128</v>
      </c>
      <c r="B60" s="27" t="s">
        <v>438</v>
      </c>
    </row>
    <row r="61" spans="1:2">
      <c r="A61" s="26">
        <v>128</v>
      </c>
      <c r="B61" s="27" t="s">
        <v>438</v>
      </c>
    </row>
    <row r="62" spans="1:2">
      <c r="A62" s="26">
        <v>129</v>
      </c>
      <c r="B62" s="27" t="s">
        <v>438</v>
      </c>
    </row>
    <row r="63" spans="1:2">
      <c r="A63" s="26">
        <v>129</v>
      </c>
      <c r="B63" s="27" t="s">
        <v>438</v>
      </c>
    </row>
    <row r="64" spans="1:2">
      <c r="A64" s="26">
        <v>130</v>
      </c>
      <c r="B64" s="27" t="s">
        <v>438</v>
      </c>
    </row>
    <row r="65" spans="1:2">
      <c r="A65" s="26">
        <v>130</v>
      </c>
      <c r="B65" s="27" t="s">
        <v>438</v>
      </c>
    </row>
    <row r="66" spans="1:2">
      <c r="A66" s="26">
        <v>131</v>
      </c>
      <c r="B66" s="27" t="s">
        <v>438</v>
      </c>
    </row>
    <row r="67" spans="1:2">
      <c r="A67" s="26">
        <v>131</v>
      </c>
      <c r="B67" s="27" t="s">
        <v>438</v>
      </c>
    </row>
    <row r="68" spans="1:2">
      <c r="A68" s="26">
        <v>132</v>
      </c>
      <c r="B68" s="27" t="s">
        <v>438</v>
      </c>
    </row>
    <row r="69" spans="1:2">
      <c r="A69" s="26">
        <v>132</v>
      </c>
      <c r="B69" s="27" t="s">
        <v>438</v>
      </c>
    </row>
    <row r="70" spans="1:2">
      <c r="A70" s="26">
        <v>133</v>
      </c>
      <c r="B70" s="27" t="s">
        <v>438</v>
      </c>
    </row>
    <row r="71" spans="1:2">
      <c r="A71" s="26">
        <v>133</v>
      </c>
      <c r="B71" s="27" t="s">
        <v>438</v>
      </c>
    </row>
    <row r="72" spans="1:2">
      <c r="A72" s="26">
        <v>134</v>
      </c>
      <c r="B72" s="27" t="s">
        <v>438</v>
      </c>
    </row>
    <row r="73" spans="1:2">
      <c r="A73" s="26">
        <v>134</v>
      </c>
      <c r="B73" s="27" t="s">
        <v>438</v>
      </c>
    </row>
    <row r="74" spans="1:2">
      <c r="A74" s="26">
        <v>135</v>
      </c>
      <c r="B74" s="27" t="s">
        <v>438</v>
      </c>
    </row>
    <row r="75" spans="1:2">
      <c r="A75" s="26">
        <v>135</v>
      </c>
      <c r="B75" s="27" t="s">
        <v>438</v>
      </c>
    </row>
    <row r="76" spans="1:2">
      <c r="A76" s="26">
        <v>136</v>
      </c>
      <c r="B76" s="27" t="s">
        <v>438</v>
      </c>
    </row>
    <row r="77" spans="1:2">
      <c r="A77" s="26">
        <v>136</v>
      </c>
      <c r="B77" s="27" t="s">
        <v>438</v>
      </c>
    </row>
    <row r="78" spans="1:2">
      <c r="A78" s="26">
        <v>137</v>
      </c>
      <c r="B78" s="27" t="s">
        <v>438</v>
      </c>
    </row>
    <row r="79" spans="1:2">
      <c r="A79" s="26">
        <v>137</v>
      </c>
      <c r="B79" s="27" t="s">
        <v>438</v>
      </c>
    </row>
    <row r="80" spans="1:2">
      <c r="A80" s="26">
        <v>138</v>
      </c>
      <c r="B80" s="27" t="s">
        <v>438</v>
      </c>
    </row>
    <row r="81" spans="1:2">
      <c r="A81" s="26">
        <v>138</v>
      </c>
      <c r="B81" s="27" t="s">
        <v>438</v>
      </c>
    </row>
    <row r="82" spans="1:2">
      <c r="A82" s="26">
        <v>139</v>
      </c>
      <c r="B82" s="27" t="s">
        <v>438</v>
      </c>
    </row>
    <row r="83" spans="1:2">
      <c r="A83" s="26">
        <v>139</v>
      </c>
      <c r="B83" s="27" t="s">
        <v>438</v>
      </c>
    </row>
    <row r="84" spans="1:2">
      <c r="A84" s="26">
        <v>140</v>
      </c>
      <c r="B84" s="27" t="s">
        <v>438</v>
      </c>
    </row>
    <row r="85" spans="1:2">
      <c r="A85" s="26">
        <v>140</v>
      </c>
      <c r="B85" s="27" t="s">
        <v>438</v>
      </c>
    </row>
    <row r="86" spans="1:2">
      <c r="A86" s="26">
        <v>141</v>
      </c>
      <c r="B86" s="27" t="s">
        <v>438</v>
      </c>
    </row>
    <row r="87" spans="1:2">
      <c r="A87" s="26">
        <v>141</v>
      </c>
      <c r="B87" s="27" t="s">
        <v>438</v>
      </c>
    </row>
    <row r="88" spans="1:2">
      <c r="A88" s="26">
        <v>142</v>
      </c>
      <c r="B88" s="27" t="s">
        <v>438</v>
      </c>
    </row>
    <row r="89" spans="1:2">
      <c r="A89" s="26">
        <v>142</v>
      </c>
      <c r="B89" s="27" t="s">
        <v>438</v>
      </c>
    </row>
    <row r="90" spans="1:2">
      <c r="A90" s="26">
        <v>143</v>
      </c>
      <c r="B90" s="27" t="s">
        <v>438</v>
      </c>
    </row>
    <row r="91" spans="1:2">
      <c r="A91" s="26">
        <v>143</v>
      </c>
      <c r="B91" s="27" t="s">
        <v>438</v>
      </c>
    </row>
    <row r="92" spans="1:2">
      <c r="A92" s="26">
        <v>144</v>
      </c>
      <c r="B92" s="27" t="s">
        <v>438</v>
      </c>
    </row>
    <row r="93" spans="1:2">
      <c r="A93" s="26">
        <v>144</v>
      </c>
      <c r="B93" s="27" t="s">
        <v>438</v>
      </c>
    </row>
    <row r="94" spans="1:2">
      <c r="A94" s="26">
        <v>145</v>
      </c>
      <c r="B94" s="27" t="s">
        <v>438</v>
      </c>
    </row>
    <row r="95" spans="1:2">
      <c r="A95" s="26">
        <v>145</v>
      </c>
      <c r="B95" s="27" t="s">
        <v>438</v>
      </c>
    </row>
    <row r="96" spans="1:2">
      <c r="A96" s="26">
        <v>146</v>
      </c>
      <c r="B96" s="27" t="s">
        <v>438</v>
      </c>
    </row>
    <row r="97" spans="1:2">
      <c r="A97" s="26">
        <v>146</v>
      </c>
      <c r="B97" s="27" t="s">
        <v>438</v>
      </c>
    </row>
    <row r="98" spans="1:2">
      <c r="A98" s="26">
        <v>147</v>
      </c>
      <c r="B98" s="27" t="s">
        <v>438</v>
      </c>
    </row>
    <row r="99" spans="1:2">
      <c r="A99" s="26">
        <v>147</v>
      </c>
      <c r="B99" s="27" t="s">
        <v>438</v>
      </c>
    </row>
    <row r="100" spans="1:2">
      <c r="A100" s="26">
        <v>148</v>
      </c>
      <c r="B100" s="27" t="s">
        <v>438</v>
      </c>
    </row>
    <row r="101" spans="1:2">
      <c r="A101" s="26">
        <v>148</v>
      </c>
      <c r="B101" s="27" t="s">
        <v>438</v>
      </c>
    </row>
    <row r="102" spans="1:2">
      <c r="A102" s="26">
        <v>149</v>
      </c>
      <c r="B102" s="27" t="s">
        <v>438</v>
      </c>
    </row>
    <row r="103" spans="1:2">
      <c r="A103" s="26">
        <v>149</v>
      </c>
      <c r="B103" s="27" t="s">
        <v>438</v>
      </c>
    </row>
    <row r="104" spans="1:2">
      <c r="A104" s="26">
        <v>150</v>
      </c>
      <c r="B104" s="27" t="s">
        <v>438</v>
      </c>
    </row>
    <row r="105" spans="1:2">
      <c r="A105" s="26">
        <v>150</v>
      </c>
      <c r="B105" s="27" t="s">
        <v>438</v>
      </c>
    </row>
    <row r="106" spans="1:2">
      <c r="A106" s="26">
        <v>151</v>
      </c>
      <c r="B106" s="27" t="s">
        <v>438</v>
      </c>
    </row>
    <row r="107" spans="1:2">
      <c r="A107" s="26">
        <v>151</v>
      </c>
      <c r="B107" s="27" t="s">
        <v>438</v>
      </c>
    </row>
    <row r="108" spans="1:2">
      <c r="A108" s="26">
        <v>152</v>
      </c>
      <c r="B108" s="27" t="s">
        <v>438</v>
      </c>
    </row>
    <row r="109" spans="1:2">
      <c r="A109" s="26">
        <v>152</v>
      </c>
      <c r="B109" s="27" t="s">
        <v>438</v>
      </c>
    </row>
    <row r="110" spans="1:2">
      <c r="A110" s="26">
        <v>153</v>
      </c>
      <c r="B110" s="27" t="s">
        <v>438</v>
      </c>
    </row>
    <row r="111" spans="1:2">
      <c r="A111" s="26">
        <v>153</v>
      </c>
      <c r="B111" s="27" t="s">
        <v>438</v>
      </c>
    </row>
    <row r="112" spans="1:2">
      <c r="A112" s="26">
        <v>154</v>
      </c>
      <c r="B112" s="27" t="s">
        <v>438</v>
      </c>
    </row>
    <row r="113" spans="1:2">
      <c r="A113" s="26">
        <v>154</v>
      </c>
      <c r="B113" s="27" t="s">
        <v>438</v>
      </c>
    </row>
    <row r="114" spans="1:2">
      <c r="A114" s="26">
        <v>155</v>
      </c>
      <c r="B114" s="27" t="s">
        <v>438</v>
      </c>
    </row>
    <row r="115" spans="1:2">
      <c r="A115" s="26">
        <v>155</v>
      </c>
      <c r="B115" s="27" t="s">
        <v>438</v>
      </c>
    </row>
    <row r="116" spans="1:2">
      <c r="A116" s="26">
        <v>156</v>
      </c>
      <c r="B116" s="27" t="s">
        <v>438</v>
      </c>
    </row>
    <row r="117" spans="1:2">
      <c r="A117" s="26">
        <v>156</v>
      </c>
      <c r="B117" s="27" t="s">
        <v>438</v>
      </c>
    </row>
    <row r="118" spans="1:2">
      <c r="A118" s="26">
        <v>157</v>
      </c>
      <c r="B118" s="27" t="s">
        <v>438</v>
      </c>
    </row>
    <row r="119" spans="1:2">
      <c r="A119" s="26">
        <v>157</v>
      </c>
      <c r="B119" s="27" t="s">
        <v>438</v>
      </c>
    </row>
    <row r="120" spans="1:2">
      <c r="A120" s="26">
        <v>158</v>
      </c>
      <c r="B120" s="27" t="s">
        <v>438</v>
      </c>
    </row>
    <row r="121" spans="1:2">
      <c r="A121" s="26">
        <v>158</v>
      </c>
      <c r="B121" s="27" t="s">
        <v>438</v>
      </c>
    </row>
    <row r="122" spans="1:2">
      <c r="A122" s="26">
        <v>159</v>
      </c>
      <c r="B122" s="27" t="s">
        <v>438</v>
      </c>
    </row>
    <row r="123" spans="1:2">
      <c r="A123" s="26">
        <v>159</v>
      </c>
      <c r="B123" s="27" t="s">
        <v>438</v>
      </c>
    </row>
    <row r="124" spans="1:2">
      <c r="A124" s="26">
        <v>160</v>
      </c>
      <c r="B124" s="27" t="s">
        <v>438</v>
      </c>
    </row>
    <row r="125" spans="1:2">
      <c r="A125" s="26">
        <v>160</v>
      </c>
      <c r="B125" s="27" t="s">
        <v>438</v>
      </c>
    </row>
    <row r="126" spans="1:2">
      <c r="A126" s="26">
        <v>161</v>
      </c>
      <c r="B126" s="27" t="s">
        <v>438</v>
      </c>
    </row>
    <row r="127" spans="1:2">
      <c r="A127" s="26">
        <v>161</v>
      </c>
      <c r="B127" s="27" t="s">
        <v>438</v>
      </c>
    </row>
    <row r="128" spans="1:2">
      <c r="A128" s="26">
        <v>162</v>
      </c>
      <c r="B128" s="27" t="s">
        <v>438</v>
      </c>
    </row>
    <row r="129" spans="1:2">
      <c r="A129" s="26">
        <v>162</v>
      </c>
      <c r="B129" s="27" t="s">
        <v>438</v>
      </c>
    </row>
    <row r="130" spans="1:2">
      <c r="A130" s="26">
        <v>163</v>
      </c>
      <c r="B130" s="27" t="s">
        <v>438</v>
      </c>
    </row>
    <row r="131" spans="1:2">
      <c r="A131" s="26">
        <v>163</v>
      </c>
      <c r="B131" s="27" t="s">
        <v>438</v>
      </c>
    </row>
    <row r="132" spans="1:2">
      <c r="A132" s="26">
        <v>164</v>
      </c>
      <c r="B132" s="27" t="s">
        <v>438</v>
      </c>
    </row>
    <row r="133" spans="1:2">
      <c r="A133" s="26">
        <v>164</v>
      </c>
      <c r="B133" s="27" t="s">
        <v>438</v>
      </c>
    </row>
    <row r="134" spans="1:2">
      <c r="A134" s="26">
        <v>165</v>
      </c>
      <c r="B134" s="27" t="s">
        <v>438</v>
      </c>
    </row>
    <row r="135" spans="1:2">
      <c r="A135" s="26">
        <v>165</v>
      </c>
      <c r="B135" s="27" t="s">
        <v>438</v>
      </c>
    </row>
    <row r="136" spans="1:2">
      <c r="A136" s="26">
        <v>166</v>
      </c>
      <c r="B136" s="27" t="s">
        <v>438</v>
      </c>
    </row>
    <row r="137" spans="1:2">
      <c r="A137" s="26">
        <v>166</v>
      </c>
      <c r="B137" s="27" t="s">
        <v>438</v>
      </c>
    </row>
    <row r="138" spans="1:2">
      <c r="A138" s="26">
        <v>167</v>
      </c>
      <c r="B138" s="27" t="s">
        <v>438</v>
      </c>
    </row>
    <row r="139" spans="1:2">
      <c r="A139" s="26">
        <v>167</v>
      </c>
      <c r="B139" s="27" t="s">
        <v>438</v>
      </c>
    </row>
    <row r="140" spans="1:2">
      <c r="A140" s="26">
        <v>168</v>
      </c>
      <c r="B140" s="27" t="s">
        <v>438</v>
      </c>
    </row>
    <row r="141" spans="1:2">
      <c r="A141" s="26">
        <v>168</v>
      </c>
      <c r="B141" s="27" t="s">
        <v>438</v>
      </c>
    </row>
    <row r="142" spans="1:2">
      <c r="A142" s="26">
        <v>169</v>
      </c>
      <c r="B142" s="27" t="s">
        <v>438</v>
      </c>
    </row>
    <row r="143" spans="1:2">
      <c r="A143" s="26">
        <v>169</v>
      </c>
      <c r="B143" s="27" t="s">
        <v>438</v>
      </c>
    </row>
    <row r="144" spans="1:2">
      <c r="A144" s="26">
        <v>170</v>
      </c>
      <c r="B144" s="27" t="s">
        <v>438</v>
      </c>
    </row>
    <row r="145" spans="1:2">
      <c r="A145" s="26">
        <v>170</v>
      </c>
      <c r="B145" s="27" t="s">
        <v>438</v>
      </c>
    </row>
    <row r="146" spans="1:2">
      <c r="A146" s="26">
        <v>171</v>
      </c>
      <c r="B146" s="27" t="s">
        <v>438</v>
      </c>
    </row>
    <row r="147" spans="1:2">
      <c r="A147" s="26">
        <v>171</v>
      </c>
      <c r="B147" s="27" t="s">
        <v>438</v>
      </c>
    </row>
    <row r="148" spans="1:2">
      <c r="A148" s="26">
        <v>172</v>
      </c>
      <c r="B148" s="27" t="s">
        <v>438</v>
      </c>
    </row>
    <row r="149" spans="1:2">
      <c r="A149" s="26">
        <v>172</v>
      </c>
      <c r="B149" s="27" t="s">
        <v>438</v>
      </c>
    </row>
    <row r="150" spans="1:2">
      <c r="A150" s="26">
        <v>173</v>
      </c>
      <c r="B150" s="27" t="s">
        <v>438</v>
      </c>
    </row>
    <row r="151" spans="1:2">
      <c r="A151" s="26">
        <v>173</v>
      </c>
      <c r="B151" s="27" t="s">
        <v>438</v>
      </c>
    </row>
    <row r="152" spans="1:2">
      <c r="A152" s="26">
        <v>174</v>
      </c>
      <c r="B152" s="27" t="s">
        <v>438</v>
      </c>
    </row>
    <row r="153" spans="1:2">
      <c r="A153" s="26">
        <v>174</v>
      </c>
      <c r="B153" s="27" t="s">
        <v>438</v>
      </c>
    </row>
    <row r="154" spans="1:2">
      <c r="A154" s="26">
        <v>175</v>
      </c>
      <c r="B154" s="27" t="s">
        <v>438</v>
      </c>
    </row>
    <row r="155" spans="1:2">
      <c r="A155" s="26">
        <v>175</v>
      </c>
      <c r="B155" s="27" t="s">
        <v>438</v>
      </c>
    </row>
    <row r="156" spans="1:2">
      <c r="A156" s="26">
        <v>176</v>
      </c>
      <c r="B156" s="27" t="s">
        <v>438</v>
      </c>
    </row>
    <row r="157" spans="1:2">
      <c r="A157" s="26">
        <v>176</v>
      </c>
      <c r="B157" s="27" t="s">
        <v>438</v>
      </c>
    </row>
    <row r="158" spans="1:2">
      <c r="A158" s="26">
        <v>177</v>
      </c>
      <c r="B158" s="27" t="s">
        <v>438</v>
      </c>
    </row>
    <row r="159" spans="1:2">
      <c r="A159" s="26">
        <v>177</v>
      </c>
      <c r="B159" s="27" t="s">
        <v>438</v>
      </c>
    </row>
    <row r="160" spans="1:2">
      <c r="A160" s="26">
        <v>178</v>
      </c>
      <c r="B160" s="27" t="s">
        <v>438</v>
      </c>
    </row>
    <row r="161" spans="1:2">
      <c r="A161" s="26">
        <v>178</v>
      </c>
      <c r="B161" s="27" t="s">
        <v>438</v>
      </c>
    </row>
    <row r="162" spans="1:2">
      <c r="A162" s="26">
        <v>179</v>
      </c>
      <c r="B162" s="27" t="s">
        <v>438</v>
      </c>
    </row>
    <row r="163" spans="1:2">
      <c r="A163" s="26">
        <v>179</v>
      </c>
      <c r="B163" s="27" t="s">
        <v>438</v>
      </c>
    </row>
    <row r="164" spans="1:2">
      <c r="A164" s="26">
        <v>180</v>
      </c>
      <c r="B164" s="27" t="s">
        <v>438</v>
      </c>
    </row>
    <row r="165" spans="1:2">
      <c r="A165" s="26">
        <v>180</v>
      </c>
      <c r="B165" s="27" t="s">
        <v>438</v>
      </c>
    </row>
    <row r="166" spans="1:2">
      <c r="A166" s="26">
        <v>181</v>
      </c>
      <c r="B166" s="27" t="s">
        <v>438</v>
      </c>
    </row>
    <row r="167" spans="1:2">
      <c r="A167" s="26">
        <v>181</v>
      </c>
      <c r="B167" s="27" t="s">
        <v>438</v>
      </c>
    </row>
    <row r="168" spans="1:2">
      <c r="A168" s="26">
        <v>182</v>
      </c>
      <c r="B168" s="27" t="s">
        <v>438</v>
      </c>
    </row>
    <row r="169" spans="1:2">
      <c r="A169" s="26">
        <v>182</v>
      </c>
      <c r="B169" s="27" t="s">
        <v>438</v>
      </c>
    </row>
    <row r="170" spans="1:2">
      <c r="A170" s="26">
        <v>183</v>
      </c>
      <c r="B170" s="27" t="s">
        <v>438</v>
      </c>
    </row>
    <row r="171" spans="1:2">
      <c r="A171" s="26">
        <v>183</v>
      </c>
      <c r="B171" s="27" t="s">
        <v>438</v>
      </c>
    </row>
    <row r="172" spans="1:2">
      <c r="A172" s="26">
        <v>184</v>
      </c>
      <c r="B172" s="27" t="s">
        <v>438</v>
      </c>
    </row>
    <row r="173" spans="1:2">
      <c r="A173" s="26">
        <v>184</v>
      </c>
      <c r="B173" s="27" t="s">
        <v>438</v>
      </c>
    </row>
    <row r="174" spans="1:2">
      <c r="A174" s="26">
        <v>185</v>
      </c>
      <c r="B174" s="27" t="s">
        <v>438</v>
      </c>
    </row>
    <row r="175" spans="1:2">
      <c r="A175" s="26">
        <v>185</v>
      </c>
      <c r="B175" s="27" t="s">
        <v>438</v>
      </c>
    </row>
    <row r="176" spans="1:2">
      <c r="A176" s="26">
        <v>186</v>
      </c>
      <c r="B176" s="27" t="s">
        <v>438</v>
      </c>
    </row>
    <row r="177" spans="1:2">
      <c r="A177" s="26">
        <v>186</v>
      </c>
      <c r="B177" s="27" t="s">
        <v>438</v>
      </c>
    </row>
    <row r="178" spans="1:2">
      <c r="A178" s="26">
        <v>187</v>
      </c>
      <c r="B178" s="27" t="s">
        <v>438</v>
      </c>
    </row>
    <row r="179" spans="1:2">
      <c r="A179" s="26">
        <v>187</v>
      </c>
      <c r="B179" s="27" t="s">
        <v>438</v>
      </c>
    </row>
    <row r="180" spans="1:2">
      <c r="A180" s="26">
        <v>188</v>
      </c>
      <c r="B180" s="27" t="s">
        <v>438</v>
      </c>
    </row>
    <row r="181" spans="1:2">
      <c r="A181" s="26">
        <v>188</v>
      </c>
      <c r="B181" s="27" t="s">
        <v>438</v>
      </c>
    </row>
    <row r="182" spans="1:2">
      <c r="A182" s="26">
        <v>189</v>
      </c>
      <c r="B182" s="27" t="s">
        <v>438</v>
      </c>
    </row>
    <row r="183" spans="1:2">
      <c r="A183" s="26">
        <v>189</v>
      </c>
      <c r="B183" s="27" t="s">
        <v>438</v>
      </c>
    </row>
    <row r="184" spans="1:2">
      <c r="A184" s="26">
        <v>190</v>
      </c>
      <c r="B184" s="27" t="s">
        <v>438</v>
      </c>
    </row>
    <row r="185" spans="1:2">
      <c r="A185" s="26">
        <v>190</v>
      </c>
      <c r="B185" s="27" t="s">
        <v>438</v>
      </c>
    </row>
    <row r="186" spans="1:2">
      <c r="A186" s="26">
        <v>191</v>
      </c>
      <c r="B186" s="27" t="s">
        <v>438</v>
      </c>
    </row>
    <row r="187" spans="1:2">
      <c r="A187" s="26">
        <v>191</v>
      </c>
      <c r="B187" s="27" t="s">
        <v>438</v>
      </c>
    </row>
    <row r="188" spans="1:2">
      <c r="A188" s="26">
        <v>192</v>
      </c>
      <c r="B188" s="27" t="s">
        <v>438</v>
      </c>
    </row>
    <row r="189" spans="1:2">
      <c r="A189" s="26">
        <v>192</v>
      </c>
      <c r="B189" s="27" t="s">
        <v>438</v>
      </c>
    </row>
    <row r="190" spans="1:2">
      <c r="A190" s="26">
        <v>193</v>
      </c>
      <c r="B190" s="27" t="s">
        <v>438</v>
      </c>
    </row>
    <row r="191" spans="1:2">
      <c r="A191" s="26">
        <v>193</v>
      </c>
      <c r="B191" s="27" t="s">
        <v>438</v>
      </c>
    </row>
    <row r="192" spans="1:2">
      <c r="A192" s="26">
        <v>194</v>
      </c>
      <c r="B192" s="27" t="s">
        <v>438</v>
      </c>
    </row>
    <row r="193" spans="1:2">
      <c r="A193" s="26">
        <v>194</v>
      </c>
      <c r="B193" s="27" t="s">
        <v>438</v>
      </c>
    </row>
    <row r="194" spans="1:2">
      <c r="A194" s="26">
        <v>195</v>
      </c>
      <c r="B194" s="27" t="s">
        <v>438</v>
      </c>
    </row>
    <row r="195" spans="1:2">
      <c r="A195" s="26">
        <v>195</v>
      </c>
      <c r="B195" s="27" t="s">
        <v>438</v>
      </c>
    </row>
    <row r="196" spans="1:2">
      <c r="A196" s="26">
        <v>196</v>
      </c>
      <c r="B196" s="27" t="s">
        <v>438</v>
      </c>
    </row>
    <row r="197" spans="1:2">
      <c r="A197" s="26">
        <v>196</v>
      </c>
      <c r="B197" s="27" t="s">
        <v>438</v>
      </c>
    </row>
    <row r="198" spans="1:2">
      <c r="A198" s="26">
        <v>197</v>
      </c>
      <c r="B198" s="27" t="s">
        <v>438</v>
      </c>
    </row>
    <row r="199" spans="1:2">
      <c r="A199" s="26">
        <v>197</v>
      </c>
      <c r="B199" s="27" t="s">
        <v>438</v>
      </c>
    </row>
    <row r="200" spans="1:2">
      <c r="A200" s="26">
        <v>198</v>
      </c>
      <c r="B200" s="27" t="s">
        <v>438</v>
      </c>
    </row>
    <row r="201" spans="1:2">
      <c r="A201" s="26">
        <v>199</v>
      </c>
      <c r="B201" s="27" t="s">
        <v>438</v>
      </c>
    </row>
    <row r="202" spans="1:2">
      <c r="A202" s="26">
        <v>199</v>
      </c>
      <c r="B202" s="27" t="s">
        <v>438</v>
      </c>
    </row>
    <row r="203" spans="1:2">
      <c r="A203" s="26">
        <v>202</v>
      </c>
      <c r="B203" s="27" t="s">
        <v>438</v>
      </c>
    </row>
    <row r="204" spans="1:2">
      <c r="A204" s="26">
        <v>202</v>
      </c>
      <c r="B204" s="27" t="s">
        <v>438</v>
      </c>
    </row>
    <row r="205" spans="1:2">
      <c r="A205" s="26">
        <v>203</v>
      </c>
      <c r="B205" s="27" t="s">
        <v>438</v>
      </c>
    </row>
    <row r="206" spans="1:2">
      <c r="A206" s="26">
        <v>203</v>
      </c>
      <c r="B206" s="27" t="s">
        <v>438</v>
      </c>
    </row>
    <row r="207" spans="1:2">
      <c r="A207" s="26">
        <v>204</v>
      </c>
      <c r="B207" s="27" t="s">
        <v>438</v>
      </c>
    </row>
    <row r="208" spans="1:2">
      <c r="A208" s="26">
        <v>204</v>
      </c>
      <c r="B208" s="27" t="s">
        <v>438</v>
      </c>
    </row>
    <row r="209" spans="1:2">
      <c r="A209" s="26">
        <v>205</v>
      </c>
      <c r="B209" s="27" t="s">
        <v>438</v>
      </c>
    </row>
    <row r="210" spans="1:2">
      <c r="A210" s="26">
        <v>205</v>
      </c>
      <c r="B210" s="27" t="s">
        <v>438</v>
      </c>
    </row>
    <row r="211" spans="1:2">
      <c r="A211" s="26">
        <v>214</v>
      </c>
      <c r="B211" s="27" t="s">
        <v>438</v>
      </c>
    </row>
    <row r="212" spans="1:2">
      <c r="A212" s="26">
        <v>214</v>
      </c>
      <c r="B212" s="27" t="s">
        <v>438</v>
      </c>
    </row>
    <row r="213" spans="1:2">
      <c r="A213" s="26">
        <v>215</v>
      </c>
      <c r="B213" s="27" t="s">
        <v>438</v>
      </c>
    </row>
    <row r="214" spans="1:2">
      <c r="A214" s="26">
        <v>215</v>
      </c>
      <c r="B214" s="27" t="s">
        <v>438</v>
      </c>
    </row>
    <row r="215" spans="1:2">
      <c r="A215" s="26">
        <v>216</v>
      </c>
      <c r="B215" s="27" t="s">
        <v>438</v>
      </c>
    </row>
    <row r="216" spans="1:2">
      <c r="A216" s="26">
        <v>216</v>
      </c>
      <c r="B216" s="27" t="s">
        <v>438</v>
      </c>
    </row>
    <row r="217" spans="1:2">
      <c r="A217" s="26">
        <v>217</v>
      </c>
      <c r="B217" s="27" t="s">
        <v>438</v>
      </c>
    </row>
    <row r="218" spans="1:2">
      <c r="A218" s="26">
        <v>217</v>
      </c>
      <c r="B218" s="27" t="s">
        <v>438</v>
      </c>
    </row>
    <row r="219" spans="1:2">
      <c r="A219" s="26">
        <v>218</v>
      </c>
      <c r="B219" s="27" t="s">
        <v>438</v>
      </c>
    </row>
    <row r="220" spans="1:2">
      <c r="A220" s="26">
        <v>218</v>
      </c>
      <c r="B220" s="27" t="s">
        <v>438</v>
      </c>
    </row>
    <row r="221" spans="1:2">
      <c r="A221" s="26">
        <v>219</v>
      </c>
      <c r="B221" s="27" t="s">
        <v>438</v>
      </c>
    </row>
    <row r="222" spans="1:2">
      <c r="A222" s="26">
        <v>219</v>
      </c>
      <c r="B222" s="27" t="s">
        <v>438</v>
      </c>
    </row>
    <row r="223" spans="1:2">
      <c r="A223" s="26">
        <v>220</v>
      </c>
      <c r="B223" s="27" t="s">
        <v>438</v>
      </c>
    </row>
    <row r="224" spans="1:2">
      <c r="A224" s="26">
        <v>220</v>
      </c>
      <c r="B224" s="27" t="s">
        <v>438</v>
      </c>
    </row>
    <row r="225" spans="1:2">
      <c r="A225" s="26">
        <v>221</v>
      </c>
      <c r="B225" s="27" t="s">
        <v>438</v>
      </c>
    </row>
    <row r="226" spans="1:2">
      <c r="A226" s="26">
        <v>221</v>
      </c>
      <c r="B226" s="27" t="s">
        <v>438</v>
      </c>
    </row>
    <row r="227" spans="1:2">
      <c r="A227" s="26">
        <v>222</v>
      </c>
      <c r="B227" s="27" t="s">
        <v>438</v>
      </c>
    </row>
    <row r="228" spans="1:2">
      <c r="A228" s="26">
        <v>222</v>
      </c>
      <c r="B228" s="27" t="s">
        <v>438</v>
      </c>
    </row>
    <row r="229" spans="1:2">
      <c r="A229" s="26">
        <v>225</v>
      </c>
      <c r="B229" s="27" t="s">
        <v>438</v>
      </c>
    </row>
    <row r="230" spans="1:2">
      <c r="A230" s="26">
        <v>225</v>
      </c>
      <c r="B230" s="27" t="s">
        <v>438</v>
      </c>
    </row>
    <row r="231" spans="1:2">
      <c r="A231" s="26">
        <v>226</v>
      </c>
      <c r="B231" s="27" t="s">
        <v>438</v>
      </c>
    </row>
    <row r="232" spans="1:2">
      <c r="A232" s="26">
        <v>226</v>
      </c>
      <c r="B232" s="27" t="s">
        <v>438</v>
      </c>
    </row>
    <row r="233" spans="1:2">
      <c r="A233" s="26">
        <v>227</v>
      </c>
      <c r="B233" s="27" t="s">
        <v>438</v>
      </c>
    </row>
    <row r="234" spans="1:2">
      <c r="A234" s="26">
        <v>227</v>
      </c>
      <c r="B234" s="27" t="s">
        <v>438</v>
      </c>
    </row>
    <row r="235" spans="1:2">
      <c r="A235" s="26">
        <v>228</v>
      </c>
      <c r="B235" s="27" t="s">
        <v>438</v>
      </c>
    </row>
    <row r="236" spans="1:2">
      <c r="A236" s="26">
        <v>228</v>
      </c>
      <c r="B236" s="27" t="s">
        <v>438</v>
      </c>
    </row>
    <row r="237" spans="1:2">
      <c r="A237" s="26">
        <v>229</v>
      </c>
      <c r="B237" s="27" t="s">
        <v>438</v>
      </c>
    </row>
    <row r="238" spans="1:2">
      <c r="A238" s="26">
        <v>229</v>
      </c>
      <c r="B238" s="27" t="s">
        <v>438</v>
      </c>
    </row>
    <row r="239" spans="1:2">
      <c r="A239" s="26">
        <v>258</v>
      </c>
      <c r="B239" s="27" t="s">
        <v>438</v>
      </c>
    </row>
    <row r="240" spans="1:2">
      <c r="A240" s="26">
        <v>258</v>
      </c>
      <c r="B240" s="27" t="s">
        <v>438</v>
      </c>
    </row>
    <row r="241" spans="1:2">
      <c r="A241" s="26">
        <v>259</v>
      </c>
      <c r="B241" s="27" t="s">
        <v>438</v>
      </c>
    </row>
    <row r="242" spans="1:2">
      <c r="A242" s="26">
        <v>259</v>
      </c>
      <c r="B242" s="27" t="s">
        <v>438</v>
      </c>
    </row>
    <row r="243" spans="1:2">
      <c r="A243" s="26">
        <v>260</v>
      </c>
      <c r="B243" s="27" t="s">
        <v>438</v>
      </c>
    </row>
    <row r="244" spans="1:2">
      <c r="A244" s="26">
        <v>260</v>
      </c>
      <c r="B244" s="27" t="s">
        <v>438</v>
      </c>
    </row>
    <row r="245" spans="1:2">
      <c r="A245" s="26">
        <v>261</v>
      </c>
      <c r="B245" s="27" t="s">
        <v>438</v>
      </c>
    </row>
    <row r="246" spans="1:2">
      <c r="A246" s="26">
        <v>261</v>
      </c>
      <c r="B246" s="27" t="s">
        <v>438</v>
      </c>
    </row>
    <row r="247" spans="1:2">
      <c r="A247" s="26">
        <v>262</v>
      </c>
      <c r="B247" s="27" t="s">
        <v>438</v>
      </c>
    </row>
    <row r="248" spans="1:2">
      <c r="A248" s="26">
        <v>262</v>
      </c>
      <c r="B248" s="27" t="s">
        <v>438</v>
      </c>
    </row>
    <row r="249" spans="1:2">
      <c r="A249" s="26">
        <v>263</v>
      </c>
      <c r="B249" s="27" t="s">
        <v>438</v>
      </c>
    </row>
    <row r="250" spans="1:2">
      <c r="A250" s="26">
        <v>263</v>
      </c>
      <c r="B250" s="27" t="s">
        <v>438</v>
      </c>
    </row>
    <row r="251" spans="1:2">
      <c r="A251" s="26">
        <v>264</v>
      </c>
      <c r="B251" s="27" t="s">
        <v>438</v>
      </c>
    </row>
    <row r="252" spans="1:2">
      <c r="A252" s="26">
        <v>264</v>
      </c>
      <c r="B252" s="27" t="s">
        <v>438</v>
      </c>
    </row>
    <row r="253" spans="1:2">
      <c r="A253" s="26">
        <v>265</v>
      </c>
      <c r="B253" s="27" t="s">
        <v>438</v>
      </c>
    </row>
    <row r="254" spans="1:2">
      <c r="A254" s="26">
        <v>265</v>
      </c>
      <c r="B254" s="27" t="s">
        <v>438</v>
      </c>
    </row>
    <row r="255" spans="1:2">
      <c r="A255" s="26">
        <v>267</v>
      </c>
      <c r="B255" s="27" t="s">
        <v>438</v>
      </c>
    </row>
    <row r="256" spans="1:2">
      <c r="A256" s="26">
        <v>267</v>
      </c>
      <c r="B256" s="27" t="s">
        <v>438</v>
      </c>
    </row>
    <row r="257" spans="1:2">
      <c r="A257" s="26">
        <v>268</v>
      </c>
      <c r="B257" s="27" t="s">
        <v>438</v>
      </c>
    </row>
    <row r="258" spans="1:2">
      <c r="A258" s="26">
        <v>268</v>
      </c>
      <c r="B258" s="27" t="s">
        <v>438</v>
      </c>
    </row>
    <row r="259" spans="1:2">
      <c r="A259" s="26">
        <v>269</v>
      </c>
      <c r="B259" s="27" t="s">
        <v>438</v>
      </c>
    </row>
    <row r="260" spans="1:2">
      <c r="A260" s="26">
        <v>269</v>
      </c>
      <c r="B260" s="27" t="s">
        <v>438</v>
      </c>
    </row>
    <row r="261" spans="1:2">
      <c r="A261" s="26">
        <v>270</v>
      </c>
      <c r="B261" s="27" t="s">
        <v>438</v>
      </c>
    </row>
    <row r="262" spans="1:2">
      <c r="A262" s="26">
        <v>270</v>
      </c>
      <c r="B262" s="27" t="s">
        <v>438</v>
      </c>
    </row>
    <row r="263" spans="1:2">
      <c r="A263" s="26">
        <v>271</v>
      </c>
      <c r="B263" s="27" t="s">
        <v>438</v>
      </c>
    </row>
    <row r="264" spans="1:2">
      <c r="A264" s="26">
        <v>271</v>
      </c>
      <c r="B264" s="27" t="s">
        <v>438</v>
      </c>
    </row>
    <row r="265" spans="1:2">
      <c r="A265" s="26">
        <v>272</v>
      </c>
      <c r="B265" s="27" t="s">
        <v>438</v>
      </c>
    </row>
    <row r="266" spans="1:2">
      <c r="A266" s="26">
        <v>272</v>
      </c>
      <c r="B266" s="27" t="s">
        <v>438</v>
      </c>
    </row>
    <row r="267" spans="1:2">
      <c r="A267" s="26">
        <v>273</v>
      </c>
      <c r="B267" s="27" t="s">
        <v>438</v>
      </c>
    </row>
    <row r="268" spans="1:2">
      <c r="A268" s="26">
        <v>273</v>
      </c>
      <c r="B268" s="27" t="s">
        <v>438</v>
      </c>
    </row>
    <row r="269" spans="1:2">
      <c r="A269" s="26">
        <v>274</v>
      </c>
      <c r="B269" s="27" t="s">
        <v>438</v>
      </c>
    </row>
    <row r="270" spans="1:2">
      <c r="A270" s="26">
        <v>274</v>
      </c>
      <c r="B270" s="27" t="s">
        <v>438</v>
      </c>
    </row>
    <row r="271" spans="1:2">
      <c r="A271" s="26">
        <v>275</v>
      </c>
      <c r="B271" s="27" t="s">
        <v>438</v>
      </c>
    </row>
    <row r="272" spans="1:2">
      <c r="A272" s="26">
        <v>275</v>
      </c>
      <c r="B272" s="27" t="s">
        <v>438</v>
      </c>
    </row>
    <row r="273" spans="1:2">
      <c r="A273" s="26">
        <v>276</v>
      </c>
      <c r="B273" s="27" t="s">
        <v>438</v>
      </c>
    </row>
    <row r="274" spans="1:2">
      <c r="A274" s="26">
        <v>276</v>
      </c>
      <c r="B274" s="27" t="s">
        <v>438</v>
      </c>
    </row>
    <row r="275" spans="1:2">
      <c r="A275" s="26">
        <v>277</v>
      </c>
      <c r="B275" s="27" t="s">
        <v>438</v>
      </c>
    </row>
    <row r="276" spans="1:2">
      <c r="A276" s="26">
        <v>277</v>
      </c>
      <c r="B276" s="27" t="s">
        <v>438</v>
      </c>
    </row>
    <row r="277" spans="1:2">
      <c r="A277" s="26">
        <v>278</v>
      </c>
      <c r="B277" s="27" t="s">
        <v>438</v>
      </c>
    </row>
    <row r="278" spans="1:2">
      <c r="A278" s="26">
        <v>278</v>
      </c>
      <c r="B278" s="27" t="s">
        <v>438</v>
      </c>
    </row>
    <row r="279" spans="1:2">
      <c r="A279" s="26">
        <v>288</v>
      </c>
      <c r="B279" s="27" t="s">
        <v>438</v>
      </c>
    </row>
    <row r="280" spans="1:2">
      <c r="A280" s="26">
        <v>288</v>
      </c>
      <c r="B280" s="27" t="s">
        <v>438</v>
      </c>
    </row>
    <row r="281" spans="1:2">
      <c r="A281" s="26">
        <v>289</v>
      </c>
      <c r="B281" s="27" t="s">
        <v>438</v>
      </c>
    </row>
    <row r="282" spans="1:2">
      <c r="A282" s="26">
        <v>289</v>
      </c>
      <c r="B282" s="27" t="s">
        <v>438</v>
      </c>
    </row>
    <row r="283" spans="1:2">
      <c r="A283" s="26">
        <v>290</v>
      </c>
      <c r="B283" s="27" t="s">
        <v>438</v>
      </c>
    </row>
    <row r="284" spans="1:2">
      <c r="A284" s="26">
        <v>290</v>
      </c>
      <c r="B284" s="27" t="s">
        <v>438</v>
      </c>
    </row>
    <row r="285" spans="1:2">
      <c r="A285" s="26">
        <v>291</v>
      </c>
      <c r="B285" s="27" t="s">
        <v>438</v>
      </c>
    </row>
    <row r="286" spans="1:2">
      <c r="A286" s="26">
        <v>291</v>
      </c>
      <c r="B286" s="27" t="s">
        <v>438</v>
      </c>
    </row>
    <row r="287" spans="1:2">
      <c r="A287" s="26">
        <v>292</v>
      </c>
      <c r="B287" s="27" t="s">
        <v>438</v>
      </c>
    </row>
    <row r="288" spans="1:2">
      <c r="A288" s="26">
        <v>292</v>
      </c>
      <c r="B288" s="27" t="s">
        <v>438</v>
      </c>
    </row>
    <row r="289" spans="1:2">
      <c r="A289" s="26">
        <v>293</v>
      </c>
      <c r="B289" s="27" t="s">
        <v>438</v>
      </c>
    </row>
    <row r="290" spans="1:2">
      <c r="A290" s="26">
        <v>293</v>
      </c>
      <c r="B290" s="27" t="s">
        <v>438</v>
      </c>
    </row>
    <row r="291" spans="1:2">
      <c r="A291" s="26">
        <v>294</v>
      </c>
      <c r="B291" s="27" t="s">
        <v>438</v>
      </c>
    </row>
    <row r="292" spans="1:2">
      <c r="A292" s="26">
        <v>294</v>
      </c>
      <c r="B292" s="27" t="s">
        <v>438</v>
      </c>
    </row>
    <row r="293" spans="1:2">
      <c r="A293" s="26">
        <v>295</v>
      </c>
      <c r="B293" s="27" t="s">
        <v>438</v>
      </c>
    </row>
    <row r="294" spans="1:2">
      <c r="A294" s="26">
        <v>295</v>
      </c>
      <c r="B294" s="27" t="s">
        <v>438</v>
      </c>
    </row>
    <row r="295" spans="1:2">
      <c r="A295" s="26">
        <v>793</v>
      </c>
      <c r="B295" s="27" t="s">
        <v>438</v>
      </c>
    </row>
    <row r="296" spans="1:2">
      <c r="A296" s="26">
        <v>793</v>
      </c>
      <c r="B296" s="27" t="s">
        <v>438</v>
      </c>
    </row>
    <row r="297" spans="1:2">
      <c r="A297" s="26">
        <v>794</v>
      </c>
      <c r="B297" s="27" t="s">
        <v>438</v>
      </c>
    </row>
    <row r="298" spans="1:2">
      <c r="A298" s="26">
        <v>794</v>
      </c>
      <c r="B298" s="27" t="s">
        <v>438</v>
      </c>
    </row>
    <row r="299" spans="1:2">
      <c r="A299" s="26">
        <v>796</v>
      </c>
      <c r="B299" s="27" t="s">
        <v>438</v>
      </c>
    </row>
    <row r="300" spans="1:2">
      <c r="A300" s="26">
        <v>796</v>
      </c>
      <c r="B300" s="27" t="s">
        <v>438</v>
      </c>
    </row>
    <row r="301" spans="1:2">
      <c r="A301" s="26">
        <v>797</v>
      </c>
      <c r="B301" s="27" t="s">
        <v>438</v>
      </c>
    </row>
    <row r="302" spans="1:2">
      <c r="A302" s="26">
        <v>797</v>
      </c>
      <c r="B302" s="27" t="s">
        <v>438</v>
      </c>
    </row>
    <row r="303" spans="1:2">
      <c r="A303" s="26">
        <v>799</v>
      </c>
      <c r="B303" s="27" t="s">
        <v>438</v>
      </c>
    </row>
    <row r="304" spans="1:2">
      <c r="A304" s="26">
        <v>799</v>
      </c>
      <c r="B304" s="27" t="s">
        <v>438</v>
      </c>
    </row>
    <row r="305" spans="1:2">
      <c r="A305" s="26">
        <v>800</v>
      </c>
      <c r="B305" s="27" t="s">
        <v>438</v>
      </c>
    </row>
    <row r="306" spans="1:2">
      <c r="A306" s="26">
        <v>800</v>
      </c>
      <c r="B306" s="27" t="s">
        <v>438</v>
      </c>
    </row>
    <row r="307" spans="1:2">
      <c r="A307" s="26">
        <v>801</v>
      </c>
      <c r="B307" s="27" t="s">
        <v>438</v>
      </c>
    </row>
    <row r="308" spans="1:2">
      <c r="A308" s="26">
        <v>801</v>
      </c>
      <c r="B308" s="27" t="s">
        <v>438</v>
      </c>
    </row>
    <row r="309" spans="1:2">
      <c r="A309" s="26">
        <v>802</v>
      </c>
      <c r="B309" s="27" t="s">
        <v>438</v>
      </c>
    </row>
    <row r="310" spans="1:2">
      <c r="A310" s="26">
        <v>802</v>
      </c>
      <c r="B310" s="27" t="s">
        <v>438</v>
      </c>
    </row>
    <row r="311" spans="1:2">
      <c r="A311" s="26">
        <v>803</v>
      </c>
      <c r="B311" s="27" t="s">
        <v>438</v>
      </c>
    </row>
    <row r="312" spans="1:2">
      <c r="A312" s="26">
        <v>803</v>
      </c>
      <c r="B312" s="27" t="s">
        <v>438</v>
      </c>
    </row>
    <row r="313" spans="1:2">
      <c r="A313" s="26">
        <v>804</v>
      </c>
      <c r="B313" s="27" t="s">
        <v>438</v>
      </c>
    </row>
    <row r="314" spans="1:2">
      <c r="A314" s="26">
        <v>804</v>
      </c>
      <c r="B314" s="27" t="s">
        <v>438</v>
      </c>
    </row>
    <row r="315" spans="1:2">
      <c r="A315" s="26">
        <v>805</v>
      </c>
      <c r="B315" s="27" t="s">
        <v>438</v>
      </c>
    </row>
    <row r="316" spans="1:2">
      <c r="A316" s="26">
        <v>805</v>
      </c>
      <c r="B316" s="27" t="s">
        <v>438</v>
      </c>
    </row>
    <row r="317" spans="1:2">
      <c r="A317" s="26">
        <v>806</v>
      </c>
      <c r="B317" s="27" t="s">
        <v>438</v>
      </c>
    </row>
    <row r="318" spans="1:2">
      <c r="A318" s="26">
        <v>806</v>
      </c>
      <c r="B318" s="27" t="s">
        <v>438</v>
      </c>
    </row>
    <row r="319" spans="1:2">
      <c r="A319" s="26">
        <v>807</v>
      </c>
      <c r="B319" s="27" t="s">
        <v>438</v>
      </c>
    </row>
    <row r="320" spans="1:2">
      <c r="A320" s="26">
        <v>807</v>
      </c>
      <c r="B320" s="27" t="s">
        <v>438</v>
      </c>
    </row>
    <row r="321" spans="1:2">
      <c r="A321" s="26">
        <v>808</v>
      </c>
      <c r="B321" s="27" t="s">
        <v>438</v>
      </c>
    </row>
    <row r="322" spans="1:2">
      <c r="A322" s="26">
        <v>808</v>
      </c>
      <c r="B322" s="27" t="s">
        <v>438</v>
      </c>
    </row>
    <row r="323" spans="1:2">
      <c r="A323" s="26">
        <v>810</v>
      </c>
      <c r="B323" s="27" t="s">
        <v>438</v>
      </c>
    </row>
    <row r="324" spans="1:2">
      <c r="A324" s="26">
        <v>810</v>
      </c>
      <c r="B324" s="27" t="s">
        <v>438</v>
      </c>
    </row>
    <row r="325" spans="1:2">
      <c r="A325" s="26">
        <v>811</v>
      </c>
      <c r="B325" s="27" t="s">
        <v>438</v>
      </c>
    </row>
    <row r="326" spans="1:2">
      <c r="A326" s="26">
        <v>811</v>
      </c>
      <c r="B326" s="27" t="s">
        <v>438</v>
      </c>
    </row>
  </sheetData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  <pageSetUpPr fitToPage="1"/>
  </sheetPr>
  <dimension ref="A1:U344"/>
  <sheetViews>
    <sheetView tabSelected="1" view="pageBreakPreview" zoomScaleNormal="100" workbookViewId="0">
      <selection activeCell="N15" sqref="N15"/>
    </sheetView>
  </sheetViews>
  <sheetFormatPr defaultColWidth="9.140625" defaultRowHeight="12.75"/>
  <cols>
    <col min="1" max="1" width="4.140625" style="1" customWidth="1"/>
    <col min="2" max="2" width="14" style="1" customWidth="1"/>
    <col min="3" max="3" width="10.42578125" style="2" customWidth="1"/>
    <col min="4" max="4" width="8.28515625" style="3" customWidth="1"/>
    <col min="5" max="5" width="11.42578125" style="3" customWidth="1"/>
    <col min="6" max="7" width="7.140625" style="4" customWidth="1"/>
    <col min="8" max="8" width="7.140625" style="3" customWidth="1"/>
    <col min="9" max="9" width="8.140625" style="3" customWidth="1"/>
    <col min="10" max="10" width="13.28515625" style="3" customWidth="1"/>
    <col min="11" max="11" width="8.5703125" style="3" customWidth="1"/>
    <col min="12" max="12" width="7.42578125" style="5" customWidth="1"/>
    <col min="13" max="13" width="9.28515625" style="3" customWidth="1"/>
    <col min="14" max="14" width="9.140625" style="6" customWidth="1"/>
    <col min="15" max="15" width="7.42578125" style="7" customWidth="1"/>
    <col min="16" max="16" width="8.7109375" style="8" customWidth="1"/>
    <col min="17" max="17" width="14" style="9" customWidth="1"/>
    <col min="18" max="18" width="6.85546875" style="9" customWidth="1"/>
    <col min="19" max="19" width="7.42578125" style="9" customWidth="1"/>
    <col min="20" max="20" width="7.7109375" style="9" customWidth="1"/>
    <col min="21" max="21" width="8.7109375" style="9" customWidth="1"/>
    <col min="22" max="16384" width="9.140625" style="8"/>
  </cols>
  <sheetData>
    <row r="1" spans="1:21" ht="33" customHeight="1">
      <c r="A1" s="1" t="s">
        <v>439</v>
      </c>
      <c r="B1" s="10">
        <f>IF(M10="Thử tĩnh",1,0)</f>
        <v>0</v>
      </c>
      <c r="C1" s="386" t="s">
        <v>228</v>
      </c>
      <c r="D1" s="386"/>
      <c r="E1" s="386"/>
      <c r="F1" s="386"/>
      <c r="G1" s="386"/>
      <c r="H1" s="386"/>
      <c r="I1" s="386"/>
      <c r="J1" s="386"/>
      <c r="K1" s="386"/>
      <c r="L1" s="386"/>
      <c r="M1" s="386"/>
      <c r="N1" s="387" t="s">
        <v>440</v>
      </c>
      <c r="O1" s="387"/>
      <c r="P1" s="11">
        <v>3.5</v>
      </c>
      <c r="Q1" s="9" t="s">
        <v>437</v>
      </c>
      <c r="R1" s="9" t="s">
        <v>441</v>
      </c>
      <c r="S1" s="12" t="s">
        <v>442</v>
      </c>
      <c r="T1" s="12" t="s">
        <v>443</v>
      </c>
      <c r="U1" s="9" t="s">
        <v>444</v>
      </c>
    </row>
    <row r="2" spans="1:21" ht="15" customHeight="1">
      <c r="A2" s="1" t="s">
        <v>445</v>
      </c>
      <c r="B2" s="10"/>
      <c r="C2" s="380" t="s">
        <v>253</v>
      </c>
      <c r="D2" s="380"/>
      <c r="E2" s="380"/>
      <c r="F2" s="381"/>
      <c r="G2" s="384"/>
      <c r="H2" s="368"/>
      <c r="I2" s="380" t="s">
        <v>255</v>
      </c>
      <c r="J2" s="380"/>
      <c r="K2" s="380"/>
      <c r="L2" s="388" t="s">
        <v>256</v>
      </c>
      <c r="M2" s="388"/>
      <c r="N2" s="13"/>
      <c r="O2" s="14"/>
      <c r="Q2" s="9" t="s">
        <v>438</v>
      </c>
      <c r="R2" s="9" t="s">
        <v>446</v>
      </c>
      <c r="S2" s="9">
        <v>600</v>
      </c>
      <c r="T2" s="9">
        <v>810</v>
      </c>
      <c r="U2" s="9" t="str">
        <f>IFERROR(IFERROR(RIGHT(Q2,LEN(Q2)-FIND("_",Q2,FIND(T2,Q2))),RIGHT(Q2,LEN(Q2)-FIND("_",Q2))),"")</f>
        <v>5</v>
      </c>
    </row>
    <row r="3" spans="1:21" ht="15">
      <c r="A3" s="8"/>
      <c r="B3" s="8"/>
      <c r="C3" s="380" t="s">
        <v>257</v>
      </c>
      <c r="D3" s="380"/>
      <c r="E3" s="380"/>
      <c r="F3" s="381"/>
      <c r="G3" s="384"/>
      <c r="H3" s="368"/>
      <c r="I3" s="380" t="s">
        <v>258</v>
      </c>
      <c r="J3" s="380"/>
      <c r="K3" s="380"/>
      <c r="L3" s="385">
        <f ca="1">TODAY()</f>
        <v>46281</v>
      </c>
      <c r="M3" s="385"/>
      <c r="N3" s="15"/>
      <c r="O3" s="8"/>
    </row>
    <row r="4" spans="1:21" ht="15">
      <c r="A4" s="8"/>
      <c r="B4" s="8"/>
      <c r="C4" s="380" t="s">
        <v>447</v>
      </c>
      <c r="D4" s="380"/>
      <c r="E4" s="380"/>
      <c r="F4" s="381"/>
      <c r="G4" s="384"/>
      <c r="H4" s="368"/>
      <c r="I4" s="380" t="s">
        <v>448</v>
      </c>
      <c r="J4" s="380"/>
      <c r="K4" s="380"/>
      <c r="L4" s="380" t="s">
        <v>254</v>
      </c>
      <c r="M4" s="380"/>
      <c r="N4" s="15"/>
      <c r="O4" s="8"/>
    </row>
    <row r="5" spans="1:21" ht="15" customHeight="1">
      <c r="A5" s="8"/>
      <c r="B5" s="8"/>
      <c r="C5" s="380" t="s">
        <v>449</v>
      </c>
      <c r="D5" s="380"/>
      <c r="E5" s="380"/>
      <c r="F5" s="381" t="s">
        <v>450</v>
      </c>
      <c r="G5" s="382"/>
      <c r="H5" s="383"/>
      <c r="I5" s="380" t="s">
        <v>451</v>
      </c>
      <c r="J5" s="380"/>
      <c r="K5" s="380"/>
      <c r="L5" s="380"/>
      <c r="M5" s="380"/>
      <c r="N5" s="15"/>
      <c r="O5" s="8"/>
    </row>
    <row r="6" spans="1:21">
      <c r="A6" s="8"/>
      <c r="B6" s="8"/>
      <c r="C6" s="16"/>
      <c r="D6" s="17"/>
      <c r="E6" s="17"/>
      <c r="F6" s="17"/>
      <c r="G6" s="17"/>
      <c r="H6" s="17"/>
      <c r="I6" s="17"/>
      <c r="J6" s="17"/>
      <c r="K6" s="17"/>
      <c r="L6" s="17"/>
      <c r="M6" s="18"/>
      <c r="N6" s="15"/>
      <c r="O6" s="8"/>
    </row>
    <row r="7" spans="1:21" ht="15" customHeight="1">
      <c r="A7" s="8"/>
      <c r="B7" s="8"/>
      <c r="C7" s="374" t="s">
        <v>452</v>
      </c>
      <c r="D7" s="374"/>
      <c r="E7" s="374"/>
      <c r="F7" s="374"/>
      <c r="G7" s="374"/>
      <c r="H7" s="374"/>
      <c r="I7" s="374"/>
      <c r="J7" s="376" t="s">
        <v>453</v>
      </c>
      <c r="K7" s="376"/>
      <c r="L7" s="376"/>
      <c r="M7" s="19" t="s">
        <v>436</v>
      </c>
      <c r="N7" s="15"/>
      <c r="O7" s="8"/>
    </row>
    <row r="8" spans="1:21" ht="15" customHeight="1">
      <c r="A8" s="8"/>
      <c r="B8" s="8"/>
      <c r="C8" s="374" t="s">
        <v>454</v>
      </c>
      <c r="D8" s="374"/>
      <c r="E8" s="374"/>
      <c r="F8" s="378">
        <v>1.2</v>
      </c>
      <c r="G8" s="379"/>
      <c r="H8" s="374"/>
      <c r="I8" s="374"/>
      <c r="J8" s="376" t="s">
        <v>455</v>
      </c>
      <c r="K8" s="376"/>
      <c r="L8" s="376"/>
      <c r="M8" s="19"/>
      <c r="N8" s="15"/>
      <c r="O8" s="8"/>
    </row>
    <row r="9" spans="1:21" ht="15">
      <c r="A9" s="8"/>
      <c r="B9" s="8"/>
      <c r="C9" s="374" t="s">
        <v>456</v>
      </c>
      <c r="D9" s="374"/>
      <c r="E9" s="374"/>
      <c r="F9" s="375">
        <f>IF(M10="Thử tĩnh",1.15,1.15)</f>
        <v>1.1499999999999999</v>
      </c>
      <c r="G9" s="368"/>
      <c r="H9" s="374" t="s">
        <v>457</v>
      </c>
      <c r="I9" s="374"/>
      <c r="J9" s="376" t="s">
        <v>458</v>
      </c>
      <c r="K9" s="376"/>
      <c r="L9" s="376"/>
      <c r="M9" s="19"/>
      <c r="N9" s="15"/>
      <c r="O9" s="8"/>
    </row>
    <row r="10" spans="1:21" ht="15">
      <c r="A10" s="8"/>
      <c r="B10" s="8"/>
      <c r="C10" s="374" t="s">
        <v>456</v>
      </c>
      <c r="D10" s="374"/>
      <c r="E10" s="374"/>
      <c r="F10" s="375">
        <v>1</v>
      </c>
      <c r="G10" s="368"/>
      <c r="H10" s="374" t="s">
        <v>459</v>
      </c>
      <c r="I10" s="374"/>
      <c r="J10" s="376" t="s">
        <v>460</v>
      </c>
      <c r="K10" s="376"/>
      <c r="L10" s="376"/>
      <c r="M10" s="19" t="s">
        <v>461</v>
      </c>
      <c r="N10" s="15"/>
      <c r="O10" s="8"/>
    </row>
    <row r="11" spans="1:21" ht="15" customHeight="1">
      <c r="A11" s="8"/>
      <c r="B11" s="8"/>
      <c r="C11" s="377" t="s">
        <v>462</v>
      </c>
      <c r="D11" s="377"/>
      <c r="E11" s="374"/>
      <c r="F11" s="375" t="s">
        <v>463</v>
      </c>
      <c r="G11" s="368"/>
      <c r="H11" s="374" t="s">
        <v>464</v>
      </c>
      <c r="I11" s="374"/>
      <c r="J11" s="373" t="s">
        <v>465</v>
      </c>
      <c r="K11" s="373"/>
      <c r="L11" s="373"/>
      <c r="M11" s="373"/>
      <c r="N11" s="15"/>
      <c r="O11" s="8"/>
    </row>
    <row r="12" spans="1:21" ht="14.25" customHeight="1">
      <c r="A12" s="8"/>
      <c r="B12" s="8"/>
      <c r="C12" s="366" t="s">
        <v>466</v>
      </c>
      <c r="D12" s="366"/>
      <c r="E12" s="366"/>
      <c r="F12" s="367">
        <v>1.6</v>
      </c>
      <c r="G12" s="368"/>
      <c r="H12" s="369">
        <v>1.75</v>
      </c>
      <c r="I12" s="369"/>
      <c r="J12" s="373"/>
      <c r="K12" s="373"/>
      <c r="L12" s="373"/>
      <c r="M12" s="373"/>
      <c r="N12" s="15"/>
      <c r="O12" s="8"/>
    </row>
    <row r="13" spans="1:21" ht="15">
      <c r="A13" s="8"/>
      <c r="B13" s="8"/>
      <c r="C13" s="366" t="s">
        <v>467</v>
      </c>
      <c r="D13" s="366"/>
      <c r="E13" s="366"/>
      <c r="F13" s="367">
        <v>1.6</v>
      </c>
      <c r="G13" s="368"/>
      <c r="H13" s="369">
        <v>1.75</v>
      </c>
      <c r="I13" s="369"/>
      <c r="J13" s="373"/>
      <c r="K13" s="373"/>
      <c r="L13" s="373"/>
      <c r="M13" s="373"/>
      <c r="N13" s="15"/>
      <c r="O13" s="8"/>
    </row>
    <row r="14" spans="1:21" ht="15">
      <c r="A14" s="8"/>
      <c r="B14" s="8"/>
      <c r="C14" s="366" t="s">
        <v>468</v>
      </c>
      <c r="D14" s="366"/>
      <c r="E14" s="366"/>
      <c r="F14" s="367">
        <v>1.5</v>
      </c>
      <c r="G14" s="368"/>
      <c r="H14" s="369">
        <v>1.65</v>
      </c>
      <c r="I14" s="369"/>
      <c r="J14" s="373"/>
      <c r="K14" s="373"/>
      <c r="L14" s="373"/>
      <c r="M14" s="373"/>
      <c r="N14" s="15"/>
      <c r="O14" s="15"/>
    </row>
    <row r="15" spans="1:21" ht="15">
      <c r="A15" s="8"/>
      <c r="B15" s="8"/>
      <c r="C15" s="366" t="s">
        <v>469</v>
      </c>
      <c r="D15" s="366"/>
      <c r="E15" s="366"/>
      <c r="F15" s="367">
        <v>1.4</v>
      </c>
      <c r="G15" s="368"/>
      <c r="H15" s="369">
        <v>1.55</v>
      </c>
      <c r="I15" s="369"/>
      <c r="J15" s="373"/>
      <c r="K15" s="373"/>
      <c r="L15" s="373"/>
      <c r="M15" s="373"/>
      <c r="N15" s="15"/>
      <c r="O15" s="15"/>
    </row>
    <row r="16" spans="1:21" ht="15" customHeight="1">
      <c r="A16" s="8"/>
      <c r="B16" s="8"/>
      <c r="C16" s="366" t="s">
        <v>470</v>
      </c>
      <c r="D16" s="366"/>
      <c r="E16" s="366"/>
      <c r="F16" s="367">
        <v>1.25</v>
      </c>
      <c r="G16" s="368"/>
      <c r="H16" s="369">
        <v>1.4</v>
      </c>
      <c r="I16" s="369"/>
      <c r="J16" s="373"/>
      <c r="K16" s="373"/>
      <c r="L16" s="373"/>
      <c r="M16" s="373"/>
      <c r="N16" s="15"/>
      <c r="O16" s="15"/>
    </row>
    <row r="17" spans="1:15">
      <c r="A17" s="8"/>
      <c r="B17" s="8"/>
      <c r="C17" s="16"/>
      <c r="D17" s="17"/>
      <c r="E17" s="17"/>
      <c r="F17" s="17"/>
      <c r="G17" s="17"/>
      <c r="H17" s="17"/>
      <c r="I17" s="17"/>
      <c r="J17" s="17"/>
      <c r="K17" s="17"/>
      <c r="L17" s="17"/>
      <c r="M17" s="18"/>
      <c r="N17" s="15"/>
      <c r="O17" s="15"/>
    </row>
    <row r="18" spans="1:15" ht="25.5">
      <c r="A18" s="370" t="s">
        <v>437</v>
      </c>
      <c r="B18" s="371"/>
      <c r="C18" s="20" t="s">
        <v>471</v>
      </c>
      <c r="D18" s="21" t="s">
        <v>472</v>
      </c>
      <c r="E18" s="22" t="s">
        <v>473</v>
      </c>
      <c r="F18" s="22" t="s">
        <v>474</v>
      </c>
      <c r="G18" s="22" t="s">
        <v>474</v>
      </c>
      <c r="H18" s="22" t="s">
        <v>475</v>
      </c>
      <c r="I18" s="22" t="s">
        <v>476</v>
      </c>
      <c r="J18" s="21" t="s">
        <v>477</v>
      </c>
      <c r="K18" s="22" t="s">
        <v>478</v>
      </c>
      <c r="L18" s="22" t="s">
        <v>479</v>
      </c>
      <c r="M18" s="21" t="s">
        <v>480</v>
      </c>
      <c r="N18" s="372" t="s">
        <v>481</v>
      </c>
      <c r="O18" s="372"/>
    </row>
    <row r="19" spans="1:15">
      <c r="C19" s="20" t="s">
        <v>482</v>
      </c>
      <c r="D19" s="21" t="s">
        <v>254</v>
      </c>
      <c r="E19" s="21" t="s">
        <v>482</v>
      </c>
      <c r="F19" s="23" t="s">
        <v>483</v>
      </c>
      <c r="G19" s="23" t="s">
        <v>484</v>
      </c>
      <c r="H19" s="21" t="s">
        <v>485</v>
      </c>
      <c r="I19" s="21" t="s">
        <v>337</v>
      </c>
      <c r="J19" s="21" t="s">
        <v>254</v>
      </c>
      <c r="K19" s="21" t="s">
        <v>337</v>
      </c>
      <c r="L19" s="21" t="s">
        <v>254</v>
      </c>
      <c r="M19" s="21" t="s">
        <v>254</v>
      </c>
      <c r="N19" s="24" t="s">
        <v>486</v>
      </c>
      <c r="O19" s="25" t="s">
        <v>487</v>
      </c>
    </row>
    <row r="20" spans="1:15">
      <c r="A20" s="1" t="str">
        <f>VLOOKUP(B20,Q:U,5,0)</f>
        <v>5</v>
      </c>
      <c r="B20" s="1" t="s">
        <v>438</v>
      </c>
      <c r="C20" s="2">
        <v>59</v>
      </c>
      <c r="D20" s="3" t="str">
        <f>VLOOKUP(B20,Q:U,2,0)</f>
        <v>D1</v>
      </c>
      <c r="E20" s="3" t="s">
        <v>436</v>
      </c>
      <c r="F20" s="4">
        <v>10.116689449151201</v>
      </c>
      <c r="G20" s="4">
        <v>9.1969904083192304</v>
      </c>
      <c r="H20" s="3">
        <f>VLOOKUP(B20,Q:U,3,0)</f>
        <v>600</v>
      </c>
      <c r="I20" s="3">
        <f>VLOOKUP(B20,Q:U,4,0)</f>
        <v>810</v>
      </c>
      <c r="J20" s="3" t="str">
        <f t="shared" ref="J20:J83" si="0">NhomCoc(A20,$A$1,$A$2)</f>
        <v>Đài 2 - 5 cọc</v>
      </c>
      <c r="K20" s="3">
        <f t="shared" ref="K20:K83" si="1">XacDinhSCT($B$1,$F$12,$F$13,$F$14,$F$15,$F$16,$H$12,$H$13,$H$14,$H$15,$H$16,$F$9,$F$10,I20,A20,E20,$M$8)</f>
        <v>931</v>
      </c>
      <c r="L20" s="5">
        <f>IFERROR(K20/F20,"")</f>
        <v>92.026151902696952</v>
      </c>
      <c r="M20" s="3" t="str">
        <f>IF(L20&lt;1,"NOT OK","OK")</f>
        <v>OK</v>
      </c>
      <c r="N20" s="6">
        <f>VLOOKUP(C20,'Point Coordinates'!$A:$D,2,0)*1000</f>
        <v>11350</v>
      </c>
      <c r="O20" s="7">
        <f>VLOOKUP(C20,'Point Coordinates'!$A:$D,3,0)*1000</f>
        <v>-2500</v>
      </c>
    </row>
    <row r="21" spans="1:15">
      <c r="A21" s="1" t="str">
        <f t="shared" ref="A21:A84" si="2">VLOOKUP(B21,Q:U,5,0)</f>
        <v>5</v>
      </c>
      <c r="B21" s="1" t="s">
        <v>438</v>
      </c>
      <c r="C21" s="2">
        <v>59</v>
      </c>
      <c r="D21" s="3" t="str">
        <f t="shared" ref="D21:D84" si="3">VLOOKUP(B21,Q:U,2,0)</f>
        <v>D1</v>
      </c>
      <c r="E21" s="3" t="s">
        <v>436</v>
      </c>
      <c r="F21" s="4">
        <v>10.116689449151201</v>
      </c>
      <c r="G21" s="4">
        <v>9.1969904083192304</v>
      </c>
      <c r="H21" s="3">
        <f t="shared" ref="H21:H84" si="4">VLOOKUP(B21,Q:U,3,0)</f>
        <v>600</v>
      </c>
      <c r="I21" s="3">
        <f t="shared" ref="I21:I84" si="5">VLOOKUP(B21,Q:U,4,0)</f>
        <v>810</v>
      </c>
      <c r="J21" s="3" t="str">
        <f t="shared" si="0"/>
        <v>Đài 2 - 5 cọc</v>
      </c>
      <c r="K21" s="3">
        <f t="shared" si="1"/>
        <v>931</v>
      </c>
      <c r="L21" s="5">
        <f>IFERROR(K21/F21,"")</f>
        <v>92.026151902696952</v>
      </c>
      <c r="M21" s="3" t="str">
        <f t="shared" ref="M21:M84" si="6">IF(L21&lt;1,"NOT OK","OK")</f>
        <v>OK</v>
      </c>
      <c r="N21" s="6">
        <f>VLOOKUP(C21,'Point Coordinates'!$A:$D,2,0)*1000</f>
        <v>11350</v>
      </c>
      <c r="O21" s="7">
        <f>VLOOKUP(C21,'Point Coordinates'!$A:$D,3,0)*1000</f>
        <v>-2500</v>
      </c>
    </row>
    <row r="22" spans="1:15">
      <c r="A22" s="1" t="str">
        <f t="shared" si="2"/>
        <v>5</v>
      </c>
      <c r="B22" s="1" t="s">
        <v>438</v>
      </c>
      <c r="C22" s="2">
        <v>61</v>
      </c>
      <c r="D22" s="3" t="str">
        <f t="shared" si="3"/>
        <v>D1</v>
      </c>
      <c r="E22" s="3" t="s">
        <v>436</v>
      </c>
      <c r="F22" s="4">
        <v>10.116689449151901</v>
      </c>
      <c r="G22" s="4">
        <v>9.1969904083199499</v>
      </c>
      <c r="H22" s="3">
        <f t="shared" si="4"/>
        <v>600</v>
      </c>
      <c r="I22" s="3">
        <f t="shared" si="5"/>
        <v>810</v>
      </c>
      <c r="J22" s="3" t="str">
        <f t="shared" si="0"/>
        <v>Đài 2 - 5 cọc</v>
      </c>
      <c r="K22" s="3">
        <f t="shared" si="1"/>
        <v>931</v>
      </c>
      <c r="L22" s="5">
        <f>IFERROR(K22/F22,"")</f>
        <v>92.026151902690586</v>
      </c>
      <c r="M22" s="3" t="str">
        <f t="shared" si="6"/>
        <v>OK</v>
      </c>
      <c r="N22" s="6">
        <f>VLOOKUP(C22,'Point Coordinates'!$A:$D,2,0)*1000</f>
        <v>13350</v>
      </c>
      <c r="O22" s="7">
        <f>VLOOKUP(C22,'Point Coordinates'!$A:$D,3,0)*1000</f>
        <v>2500</v>
      </c>
    </row>
    <row r="23" spans="1:15">
      <c r="A23" s="1" t="str">
        <f t="shared" si="2"/>
        <v>5</v>
      </c>
      <c r="B23" s="1" t="s">
        <v>438</v>
      </c>
      <c r="C23" s="2">
        <v>61</v>
      </c>
      <c r="D23" s="3" t="str">
        <f t="shared" si="3"/>
        <v>D1</v>
      </c>
      <c r="E23" s="3" t="s">
        <v>436</v>
      </c>
      <c r="F23" s="4">
        <v>10.116689449151901</v>
      </c>
      <c r="G23" s="4">
        <v>9.1969904083199499</v>
      </c>
      <c r="H23" s="3">
        <f t="shared" si="4"/>
        <v>600</v>
      </c>
      <c r="I23" s="3">
        <f t="shared" si="5"/>
        <v>810</v>
      </c>
      <c r="J23" s="3" t="str">
        <f t="shared" si="0"/>
        <v>Đài 2 - 5 cọc</v>
      </c>
      <c r="K23" s="3">
        <f t="shared" si="1"/>
        <v>931</v>
      </c>
      <c r="L23" s="5">
        <f t="shared" ref="L23:L84" si="7">IFERROR(K23/F23,"")</f>
        <v>92.026151902690586</v>
      </c>
      <c r="M23" s="3" t="str">
        <f t="shared" si="6"/>
        <v>OK</v>
      </c>
      <c r="N23" s="6">
        <f>VLOOKUP(C23,'Point Coordinates'!$A:$D,2,0)*1000</f>
        <v>13350</v>
      </c>
      <c r="O23" s="7">
        <f>VLOOKUP(C23,'Point Coordinates'!$A:$D,3,0)*1000</f>
        <v>2500</v>
      </c>
    </row>
    <row r="24" spans="1:15">
      <c r="A24" s="1" t="str">
        <f t="shared" si="2"/>
        <v>5</v>
      </c>
      <c r="B24" s="1" t="s">
        <v>438</v>
      </c>
      <c r="C24" s="2">
        <v>81</v>
      </c>
      <c r="D24" s="3" t="str">
        <f t="shared" si="3"/>
        <v>D1</v>
      </c>
      <c r="E24" s="3" t="s">
        <v>436</v>
      </c>
      <c r="F24" s="4">
        <v>10.1166894491503</v>
      </c>
      <c r="G24" s="4">
        <v>9.1969904083184506</v>
      </c>
      <c r="H24" s="3">
        <f t="shared" si="4"/>
        <v>600</v>
      </c>
      <c r="I24" s="3">
        <f t="shared" si="5"/>
        <v>810</v>
      </c>
      <c r="J24" s="3" t="str">
        <f t="shared" si="0"/>
        <v>Đài 2 - 5 cọc</v>
      </c>
      <c r="K24" s="3">
        <f t="shared" si="1"/>
        <v>931</v>
      </c>
      <c r="L24" s="5">
        <f t="shared" si="7"/>
        <v>92.026151902705152</v>
      </c>
      <c r="M24" s="3" t="str">
        <f t="shared" si="6"/>
        <v>OK</v>
      </c>
      <c r="N24" s="6">
        <f>VLOOKUP(C24,'Point Coordinates'!$A:$D,2,0)*1000</f>
        <v>13350</v>
      </c>
      <c r="O24" s="7">
        <f>VLOOKUP(C24,'Point Coordinates'!$A:$D,3,0)*1000</f>
        <v>-2500</v>
      </c>
    </row>
    <row r="25" spans="1:15">
      <c r="A25" s="1" t="str">
        <f t="shared" si="2"/>
        <v>5</v>
      </c>
      <c r="B25" s="1" t="s">
        <v>438</v>
      </c>
      <c r="C25" s="2">
        <v>81</v>
      </c>
      <c r="D25" s="3" t="str">
        <f t="shared" si="3"/>
        <v>D1</v>
      </c>
      <c r="E25" s="3" t="s">
        <v>436</v>
      </c>
      <c r="F25" s="4">
        <v>10.1166894491503</v>
      </c>
      <c r="G25" s="4">
        <v>9.1969904083184506</v>
      </c>
      <c r="H25" s="3">
        <f t="shared" si="4"/>
        <v>600</v>
      </c>
      <c r="I25" s="3">
        <f t="shared" si="5"/>
        <v>810</v>
      </c>
      <c r="J25" s="3" t="str">
        <f t="shared" si="0"/>
        <v>Đài 2 - 5 cọc</v>
      </c>
      <c r="K25" s="3">
        <f t="shared" si="1"/>
        <v>931</v>
      </c>
      <c r="L25" s="5">
        <f t="shared" si="7"/>
        <v>92.026151902705152</v>
      </c>
      <c r="M25" s="3" t="str">
        <f t="shared" si="6"/>
        <v>OK</v>
      </c>
      <c r="N25" s="6">
        <f>VLOOKUP(C25,'Point Coordinates'!$A:$D,2,0)*1000</f>
        <v>13350</v>
      </c>
      <c r="O25" s="7">
        <f>VLOOKUP(C25,'Point Coordinates'!$A:$D,3,0)*1000</f>
        <v>-2500</v>
      </c>
    </row>
    <row r="26" spans="1:15">
      <c r="A26" s="1" t="str">
        <f t="shared" si="2"/>
        <v>5</v>
      </c>
      <c r="B26" s="1" t="s">
        <v>438</v>
      </c>
      <c r="C26" s="2">
        <v>89</v>
      </c>
      <c r="D26" s="3" t="str">
        <f t="shared" si="3"/>
        <v>D1</v>
      </c>
      <c r="E26" s="3" t="s">
        <v>436</v>
      </c>
      <c r="F26" s="4">
        <v>10.116689449153</v>
      </c>
      <c r="G26" s="4">
        <v>9.1969904083208807</v>
      </c>
      <c r="H26" s="3">
        <f t="shared" si="4"/>
        <v>600</v>
      </c>
      <c r="I26" s="3">
        <f t="shared" si="5"/>
        <v>810</v>
      </c>
      <c r="J26" s="3" t="str">
        <f t="shared" si="0"/>
        <v>Đài 2 - 5 cọc</v>
      </c>
      <c r="K26" s="3">
        <f t="shared" si="1"/>
        <v>931</v>
      </c>
      <c r="L26" s="5">
        <f t="shared" si="7"/>
        <v>92.026151902680581</v>
      </c>
      <c r="M26" s="3" t="str">
        <f t="shared" si="6"/>
        <v>OK</v>
      </c>
      <c r="N26" s="6">
        <f>VLOOKUP(C26,'Point Coordinates'!$A:$D,2,0)*1000</f>
        <v>11350</v>
      </c>
      <c r="O26" s="7">
        <f>VLOOKUP(C26,'Point Coordinates'!$A:$D,3,0)*1000</f>
        <v>2500</v>
      </c>
    </row>
    <row r="27" spans="1:15">
      <c r="A27" s="1" t="str">
        <f t="shared" si="2"/>
        <v>5</v>
      </c>
      <c r="B27" s="1" t="s">
        <v>438</v>
      </c>
      <c r="C27" s="2">
        <v>89</v>
      </c>
      <c r="D27" s="3" t="str">
        <f t="shared" si="3"/>
        <v>D1</v>
      </c>
      <c r="E27" s="3" t="s">
        <v>436</v>
      </c>
      <c r="F27" s="4">
        <v>10.116689449153</v>
      </c>
      <c r="G27" s="4">
        <v>9.1969904083208807</v>
      </c>
      <c r="H27" s="3">
        <f t="shared" si="4"/>
        <v>600</v>
      </c>
      <c r="I27" s="3">
        <f t="shared" si="5"/>
        <v>810</v>
      </c>
      <c r="J27" s="3" t="str">
        <f t="shared" si="0"/>
        <v>Đài 2 - 5 cọc</v>
      </c>
      <c r="K27" s="3">
        <f t="shared" si="1"/>
        <v>931</v>
      </c>
      <c r="L27" s="5">
        <f t="shared" si="7"/>
        <v>92.026151902680581</v>
      </c>
      <c r="M27" s="3" t="str">
        <f t="shared" si="6"/>
        <v>OK</v>
      </c>
      <c r="N27" s="6">
        <f>VLOOKUP(C27,'Point Coordinates'!$A:$D,2,0)*1000</f>
        <v>11350</v>
      </c>
      <c r="O27" s="7">
        <f>VLOOKUP(C27,'Point Coordinates'!$A:$D,3,0)*1000</f>
        <v>2500</v>
      </c>
    </row>
    <row r="28" spans="1:15">
      <c r="A28" s="1" t="str">
        <f t="shared" si="2"/>
        <v>5</v>
      </c>
      <c r="B28" s="1" t="s">
        <v>438</v>
      </c>
      <c r="C28" s="2">
        <v>90</v>
      </c>
      <c r="D28" s="3" t="str">
        <f t="shared" si="3"/>
        <v>D1</v>
      </c>
      <c r="E28" s="3" t="s">
        <v>436</v>
      </c>
      <c r="F28" s="4">
        <v>10.116689449150099</v>
      </c>
      <c r="G28" s="4">
        <v>9.1969904083182907</v>
      </c>
      <c r="H28" s="3">
        <f t="shared" si="4"/>
        <v>600</v>
      </c>
      <c r="I28" s="3">
        <f t="shared" si="5"/>
        <v>810</v>
      </c>
      <c r="J28" s="3" t="str">
        <f t="shared" si="0"/>
        <v>Đài 2 - 5 cọc</v>
      </c>
      <c r="K28" s="3">
        <f t="shared" si="1"/>
        <v>931</v>
      </c>
      <c r="L28" s="5">
        <f t="shared" si="7"/>
        <v>92.026151902706971</v>
      </c>
      <c r="M28" s="3" t="str">
        <f t="shared" si="6"/>
        <v>OK</v>
      </c>
      <c r="N28" s="6">
        <f>VLOOKUP(C28,'Point Coordinates'!$A:$D,2,0)*1000</f>
        <v>20150</v>
      </c>
      <c r="O28" s="7">
        <f>VLOOKUP(C28,'Point Coordinates'!$A:$D,3,0)*1000</f>
        <v>-2500</v>
      </c>
    </row>
    <row r="29" spans="1:15">
      <c r="A29" s="1" t="str">
        <f t="shared" si="2"/>
        <v>5</v>
      </c>
      <c r="B29" s="1" t="s">
        <v>438</v>
      </c>
      <c r="C29" s="2">
        <v>90</v>
      </c>
      <c r="D29" s="3" t="str">
        <f t="shared" si="3"/>
        <v>D1</v>
      </c>
      <c r="E29" s="3" t="s">
        <v>436</v>
      </c>
      <c r="F29" s="4">
        <v>10.116689449150099</v>
      </c>
      <c r="G29" s="4">
        <v>9.1969904083182907</v>
      </c>
      <c r="H29" s="3">
        <f t="shared" si="4"/>
        <v>600</v>
      </c>
      <c r="I29" s="3">
        <f t="shared" si="5"/>
        <v>810</v>
      </c>
      <c r="J29" s="3" t="str">
        <f t="shared" si="0"/>
        <v>Đài 2 - 5 cọc</v>
      </c>
      <c r="K29" s="3">
        <f t="shared" si="1"/>
        <v>931</v>
      </c>
      <c r="L29" s="5">
        <f t="shared" si="7"/>
        <v>92.026151902706971</v>
      </c>
      <c r="M29" s="3" t="str">
        <f t="shared" si="6"/>
        <v>OK</v>
      </c>
      <c r="N29" s="6">
        <f>VLOOKUP(C29,'Point Coordinates'!$A:$D,2,0)*1000</f>
        <v>20150</v>
      </c>
      <c r="O29" s="7">
        <f>VLOOKUP(C29,'Point Coordinates'!$A:$D,3,0)*1000</f>
        <v>-2500</v>
      </c>
    </row>
    <row r="30" spans="1:15">
      <c r="A30" s="1" t="str">
        <f t="shared" si="2"/>
        <v>5</v>
      </c>
      <c r="B30" s="1" t="s">
        <v>438</v>
      </c>
      <c r="C30" s="2">
        <v>100</v>
      </c>
      <c r="D30" s="3" t="str">
        <f t="shared" si="3"/>
        <v>D1</v>
      </c>
      <c r="E30" s="3" t="s">
        <v>436</v>
      </c>
      <c r="F30" s="4">
        <v>10.1166894491531</v>
      </c>
      <c r="G30" s="4">
        <v>9.1969904083209908</v>
      </c>
      <c r="H30" s="3">
        <f t="shared" si="4"/>
        <v>600</v>
      </c>
      <c r="I30" s="3">
        <f t="shared" si="5"/>
        <v>810</v>
      </c>
      <c r="J30" s="3" t="str">
        <f t="shared" si="0"/>
        <v>Đài 2 - 5 cọc</v>
      </c>
      <c r="K30" s="3">
        <f t="shared" si="1"/>
        <v>931</v>
      </c>
      <c r="L30" s="5">
        <f t="shared" si="7"/>
        <v>92.026151902679686</v>
      </c>
      <c r="M30" s="3" t="str">
        <f t="shared" si="6"/>
        <v>OK</v>
      </c>
      <c r="N30" s="6">
        <f>VLOOKUP(C30,'Point Coordinates'!$A:$D,2,0)*1000</f>
        <v>22150</v>
      </c>
      <c r="O30" s="7">
        <f>VLOOKUP(C30,'Point Coordinates'!$A:$D,3,0)*1000</f>
        <v>2500</v>
      </c>
    </row>
    <row r="31" spans="1:15">
      <c r="A31" s="1" t="str">
        <f t="shared" si="2"/>
        <v>5</v>
      </c>
      <c r="B31" s="1" t="s">
        <v>438</v>
      </c>
      <c r="C31" s="2">
        <v>100</v>
      </c>
      <c r="D31" s="3" t="str">
        <f t="shared" si="3"/>
        <v>D1</v>
      </c>
      <c r="E31" s="3" t="s">
        <v>436</v>
      </c>
      <c r="F31" s="4">
        <v>10.1166894491531</v>
      </c>
      <c r="G31" s="4">
        <v>9.1969904083209908</v>
      </c>
      <c r="H31" s="3">
        <f t="shared" si="4"/>
        <v>600</v>
      </c>
      <c r="I31" s="3">
        <f t="shared" si="5"/>
        <v>810</v>
      </c>
      <c r="J31" s="3" t="str">
        <f t="shared" si="0"/>
        <v>Đài 2 - 5 cọc</v>
      </c>
      <c r="K31" s="3">
        <f t="shared" si="1"/>
        <v>931</v>
      </c>
      <c r="L31" s="5">
        <f t="shared" si="7"/>
        <v>92.026151902679686</v>
      </c>
      <c r="M31" s="3" t="str">
        <f t="shared" si="6"/>
        <v>OK</v>
      </c>
      <c r="N31" s="6">
        <f>VLOOKUP(C31,'Point Coordinates'!$A:$D,2,0)*1000</f>
        <v>22150</v>
      </c>
      <c r="O31" s="7">
        <f>VLOOKUP(C31,'Point Coordinates'!$A:$D,3,0)*1000</f>
        <v>2500</v>
      </c>
    </row>
    <row r="32" spans="1:15">
      <c r="A32" s="1" t="str">
        <f t="shared" si="2"/>
        <v>5</v>
      </c>
      <c r="B32" s="1" t="s">
        <v>438</v>
      </c>
      <c r="C32" s="2">
        <v>101</v>
      </c>
      <c r="D32" s="3" t="str">
        <f t="shared" si="3"/>
        <v>D1</v>
      </c>
      <c r="E32" s="3" t="s">
        <v>436</v>
      </c>
      <c r="F32" s="4">
        <v>10.1166894491504</v>
      </c>
      <c r="G32" s="4">
        <v>9.1969904083185092</v>
      </c>
      <c r="H32" s="3">
        <f t="shared" si="4"/>
        <v>600</v>
      </c>
      <c r="I32" s="3">
        <f t="shared" si="5"/>
        <v>810</v>
      </c>
      <c r="J32" s="3" t="str">
        <f t="shared" si="0"/>
        <v>Đài 2 - 5 cọc</v>
      </c>
      <c r="K32" s="3">
        <f t="shared" si="1"/>
        <v>931</v>
      </c>
      <c r="L32" s="5">
        <f t="shared" si="7"/>
        <v>92.026151902704243</v>
      </c>
      <c r="M32" s="3" t="str">
        <f t="shared" si="6"/>
        <v>OK</v>
      </c>
      <c r="N32" s="6">
        <f>VLOOKUP(C32,'Point Coordinates'!$A:$D,2,0)*1000</f>
        <v>22150</v>
      </c>
      <c r="O32" s="7">
        <f>VLOOKUP(C32,'Point Coordinates'!$A:$D,3,0)*1000</f>
        <v>-2500</v>
      </c>
    </row>
    <row r="33" spans="1:15">
      <c r="A33" s="1" t="str">
        <f t="shared" si="2"/>
        <v>5</v>
      </c>
      <c r="B33" s="1" t="s">
        <v>438</v>
      </c>
      <c r="C33" s="2">
        <v>101</v>
      </c>
      <c r="D33" s="3" t="str">
        <f t="shared" si="3"/>
        <v>D1</v>
      </c>
      <c r="E33" s="3" t="s">
        <v>436</v>
      </c>
      <c r="F33" s="4">
        <v>10.1166894491504</v>
      </c>
      <c r="G33" s="4">
        <v>9.1969904083185092</v>
      </c>
      <c r="H33" s="3">
        <f t="shared" si="4"/>
        <v>600</v>
      </c>
      <c r="I33" s="3">
        <f t="shared" si="5"/>
        <v>810</v>
      </c>
      <c r="J33" s="3" t="str">
        <f t="shared" si="0"/>
        <v>Đài 2 - 5 cọc</v>
      </c>
      <c r="K33" s="3">
        <f t="shared" si="1"/>
        <v>931</v>
      </c>
      <c r="L33" s="5">
        <f t="shared" si="7"/>
        <v>92.026151902704243</v>
      </c>
      <c r="M33" s="3" t="str">
        <f t="shared" si="6"/>
        <v>OK</v>
      </c>
      <c r="N33" s="6">
        <f>VLOOKUP(C33,'Point Coordinates'!$A:$D,2,0)*1000</f>
        <v>22150</v>
      </c>
      <c r="O33" s="7">
        <f>VLOOKUP(C33,'Point Coordinates'!$A:$D,3,0)*1000</f>
        <v>-2500</v>
      </c>
    </row>
    <row r="34" spans="1:15">
      <c r="A34" s="1" t="str">
        <f t="shared" si="2"/>
        <v>5</v>
      </c>
      <c r="B34" s="1" t="s">
        <v>438</v>
      </c>
      <c r="C34" s="2">
        <v>105</v>
      </c>
      <c r="D34" s="3" t="str">
        <f t="shared" si="3"/>
        <v>D1</v>
      </c>
      <c r="E34" s="3" t="s">
        <v>436</v>
      </c>
      <c r="F34" s="4">
        <v>10.116689449155601</v>
      </c>
      <c r="G34" s="4">
        <v>9.1969904083232308</v>
      </c>
      <c r="H34" s="3">
        <f t="shared" si="4"/>
        <v>600</v>
      </c>
      <c r="I34" s="3">
        <f t="shared" si="5"/>
        <v>810</v>
      </c>
      <c r="J34" s="3" t="str">
        <f t="shared" si="0"/>
        <v>Đài 2 - 5 cọc</v>
      </c>
      <c r="K34" s="3">
        <f t="shared" si="1"/>
        <v>931</v>
      </c>
      <c r="L34" s="5">
        <f t="shared" si="7"/>
        <v>92.026151902656935</v>
      </c>
      <c r="M34" s="3" t="str">
        <f t="shared" si="6"/>
        <v>OK</v>
      </c>
      <c r="N34" s="6">
        <f>VLOOKUP(C34,'Point Coordinates'!$A:$D,2,0)*1000</f>
        <v>20150</v>
      </c>
      <c r="O34" s="7">
        <f>VLOOKUP(C34,'Point Coordinates'!$A:$D,3,0)*1000</f>
        <v>2500</v>
      </c>
    </row>
    <row r="35" spans="1:15">
      <c r="A35" s="1" t="str">
        <f t="shared" si="2"/>
        <v>5</v>
      </c>
      <c r="B35" s="1" t="s">
        <v>438</v>
      </c>
      <c r="C35" s="2">
        <v>105</v>
      </c>
      <c r="D35" s="3" t="str">
        <f t="shared" si="3"/>
        <v>D1</v>
      </c>
      <c r="E35" s="3" t="s">
        <v>436</v>
      </c>
      <c r="F35" s="4">
        <v>10.116689449155601</v>
      </c>
      <c r="G35" s="4">
        <v>9.1969904083232308</v>
      </c>
      <c r="H35" s="3">
        <f t="shared" si="4"/>
        <v>600</v>
      </c>
      <c r="I35" s="3">
        <f t="shared" si="5"/>
        <v>810</v>
      </c>
      <c r="J35" s="3" t="str">
        <f t="shared" si="0"/>
        <v>Đài 2 - 5 cọc</v>
      </c>
      <c r="K35" s="3">
        <f t="shared" si="1"/>
        <v>931</v>
      </c>
      <c r="L35" s="5">
        <f t="shared" si="7"/>
        <v>92.026151902656935</v>
      </c>
      <c r="M35" s="3" t="str">
        <f t="shared" si="6"/>
        <v>OK</v>
      </c>
      <c r="N35" s="6">
        <f>VLOOKUP(C35,'Point Coordinates'!$A:$D,2,0)*1000</f>
        <v>20150</v>
      </c>
      <c r="O35" s="7">
        <f>VLOOKUP(C35,'Point Coordinates'!$A:$D,3,0)*1000</f>
        <v>2500</v>
      </c>
    </row>
    <row r="36" spans="1:15">
      <c r="A36" s="1" t="str">
        <f t="shared" si="2"/>
        <v>5</v>
      </c>
      <c r="B36" s="1" t="s">
        <v>438</v>
      </c>
      <c r="C36" s="2">
        <v>107</v>
      </c>
      <c r="D36" s="3" t="str">
        <f t="shared" si="3"/>
        <v>D1</v>
      </c>
      <c r="E36" s="3" t="s">
        <v>436</v>
      </c>
      <c r="F36" s="4">
        <v>10.1166894491517</v>
      </c>
      <c r="G36" s="4">
        <v>9.1969904083197491</v>
      </c>
      <c r="H36" s="3">
        <f t="shared" si="4"/>
        <v>600</v>
      </c>
      <c r="I36" s="3">
        <f t="shared" si="5"/>
        <v>810</v>
      </c>
      <c r="J36" s="3" t="str">
        <f t="shared" si="0"/>
        <v>Đài 2 - 5 cọc</v>
      </c>
      <c r="K36" s="3">
        <f t="shared" si="1"/>
        <v>931</v>
      </c>
      <c r="L36" s="5">
        <f t="shared" si="7"/>
        <v>92.026151902692419</v>
      </c>
      <c r="M36" s="3" t="str">
        <f t="shared" si="6"/>
        <v>OK</v>
      </c>
      <c r="N36" s="6">
        <f>VLOOKUP(C36,'Point Coordinates'!$A:$D,2,0)*1000</f>
        <v>28650</v>
      </c>
      <c r="O36" s="7">
        <f>VLOOKUP(C36,'Point Coordinates'!$A:$D,3,0)*1000</f>
        <v>-2500</v>
      </c>
    </row>
    <row r="37" spans="1:15">
      <c r="A37" s="1" t="str">
        <f t="shared" si="2"/>
        <v>5</v>
      </c>
      <c r="B37" s="1" t="s">
        <v>438</v>
      </c>
      <c r="C37" s="2">
        <v>107</v>
      </c>
      <c r="D37" s="3" t="str">
        <f t="shared" si="3"/>
        <v>D1</v>
      </c>
      <c r="E37" s="3" t="s">
        <v>436</v>
      </c>
      <c r="F37" s="4">
        <v>10.1166894491517</v>
      </c>
      <c r="G37" s="4">
        <v>9.1969904083197491</v>
      </c>
      <c r="H37" s="3">
        <f t="shared" si="4"/>
        <v>600</v>
      </c>
      <c r="I37" s="3">
        <f t="shared" si="5"/>
        <v>810</v>
      </c>
      <c r="J37" s="3" t="str">
        <f t="shared" si="0"/>
        <v>Đài 2 - 5 cọc</v>
      </c>
      <c r="K37" s="3">
        <f t="shared" si="1"/>
        <v>931</v>
      </c>
      <c r="L37" s="5">
        <f t="shared" si="7"/>
        <v>92.026151902692419</v>
      </c>
      <c r="M37" s="3" t="str">
        <f t="shared" si="6"/>
        <v>OK</v>
      </c>
      <c r="N37" s="6">
        <f>VLOOKUP(C37,'Point Coordinates'!$A:$D,2,0)*1000</f>
        <v>28650</v>
      </c>
      <c r="O37" s="7">
        <f>VLOOKUP(C37,'Point Coordinates'!$A:$D,3,0)*1000</f>
        <v>-2500</v>
      </c>
    </row>
    <row r="38" spans="1:15">
      <c r="A38" s="1" t="str">
        <f t="shared" si="2"/>
        <v>5</v>
      </c>
      <c r="B38" s="1" t="s">
        <v>438</v>
      </c>
      <c r="C38" s="2">
        <v>108</v>
      </c>
      <c r="D38" s="3" t="str">
        <f t="shared" si="3"/>
        <v>D1</v>
      </c>
      <c r="E38" s="3" t="s">
        <v>436</v>
      </c>
      <c r="F38" s="4">
        <v>10.116689449151799</v>
      </c>
      <c r="G38" s="4">
        <v>9.1969904083198202</v>
      </c>
      <c r="H38" s="3">
        <f t="shared" si="4"/>
        <v>600</v>
      </c>
      <c r="I38" s="3">
        <f t="shared" si="5"/>
        <v>810</v>
      </c>
      <c r="J38" s="3" t="str">
        <f t="shared" si="0"/>
        <v>Đài 2 - 5 cọc</v>
      </c>
      <c r="K38" s="3">
        <f t="shared" si="1"/>
        <v>931</v>
      </c>
      <c r="L38" s="5">
        <f t="shared" si="7"/>
        <v>92.02615190269151</v>
      </c>
      <c r="M38" s="3" t="str">
        <f t="shared" si="6"/>
        <v>OK</v>
      </c>
      <c r="N38" s="6">
        <f>VLOOKUP(C38,'Point Coordinates'!$A:$D,2,0)*1000</f>
        <v>30650</v>
      </c>
      <c r="O38" s="7">
        <f>VLOOKUP(C38,'Point Coordinates'!$A:$D,3,0)*1000</f>
        <v>2500</v>
      </c>
    </row>
    <row r="39" spans="1:15">
      <c r="A39" s="1" t="str">
        <f t="shared" si="2"/>
        <v>5</v>
      </c>
      <c r="B39" s="1" t="s">
        <v>438</v>
      </c>
      <c r="C39" s="2">
        <v>108</v>
      </c>
      <c r="D39" s="3" t="str">
        <f t="shared" si="3"/>
        <v>D1</v>
      </c>
      <c r="E39" s="3" t="s">
        <v>436</v>
      </c>
      <c r="F39" s="4">
        <v>10.116689449151799</v>
      </c>
      <c r="G39" s="4">
        <v>9.1969904083198202</v>
      </c>
      <c r="H39" s="3">
        <f t="shared" si="4"/>
        <v>600</v>
      </c>
      <c r="I39" s="3">
        <f t="shared" si="5"/>
        <v>810</v>
      </c>
      <c r="J39" s="3" t="str">
        <f t="shared" si="0"/>
        <v>Đài 2 - 5 cọc</v>
      </c>
      <c r="K39" s="3">
        <f t="shared" si="1"/>
        <v>931</v>
      </c>
      <c r="L39" s="5">
        <f t="shared" si="7"/>
        <v>92.02615190269151</v>
      </c>
      <c r="M39" s="3" t="str">
        <f t="shared" si="6"/>
        <v>OK</v>
      </c>
      <c r="N39" s="6">
        <f>VLOOKUP(C39,'Point Coordinates'!$A:$D,2,0)*1000</f>
        <v>30650</v>
      </c>
      <c r="O39" s="7">
        <f>VLOOKUP(C39,'Point Coordinates'!$A:$D,3,0)*1000</f>
        <v>2500</v>
      </c>
    </row>
    <row r="40" spans="1:15">
      <c r="A40" s="1" t="str">
        <f t="shared" si="2"/>
        <v>5</v>
      </c>
      <c r="B40" s="1" t="s">
        <v>438</v>
      </c>
      <c r="C40" s="2">
        <v>109</v>
      </c>
      <c r="D40" s="3" t="str">
        <f t="shared" si="3"/>
        <v>D1</v>
      </c>
      <c r="E40" s="3" t="s">
        <v>436</v>
      </c>
      <c r="F40" s="4">
        <v>10.1166894491517</v>
      </c>
      <c r="G40" s="4">
        <v>9.1969904083197402</v>
      </c>
      <c r="H40" s="3">
        <f t="shared" si="4"/>
        <v>600</v>
      </c>
      <c r="I40" s="3">
        <f t="shared" si="5"/>
        <v>810</v>
      </c>
      <c r="J40" s="3" t="str">
        <f t="shared" si="0"/>
        <v>Đài 2 - 5 cọc</v>
      </c>
      <c r="K40" s="3">
        <f t="shared" si="1"/>
        <v>931</v>
      </c>
      <c r="L40" s="5">
        <f t="shared" si="7"/>
        <v>92.026151902692419</v>
      </c>
      <c r="M40" s="3" t="str">
        <f t="shared" si="6"/>
        <v>OK</v>
      </c>
      <c r="N40" s="6">
        <f>VLOOKUP(C40,'Point Coordinates'!$A:$D,2,0)*1000</f>
        <v>30650</v>
      </c>
      <c r="O40" s="7">
        <f>VLOOKUP(C40,'Point Coordinates'!$A:$D,3,0)*1000</f>
        <v>-2500</v>
      </c>
    </row>
    <row r="41" spans="1:15">
      <c r="A41" s="1" t="str">
        <f t="shared" si="2"/>
        <v>5</v>
      </c>
      <c r="B41" s="1" t="s">
        <v>438</v>
      </c>
      <c r="C41" s="2">
        <v>109</v>
      </c>
      <c r="D41" s="3" t="str">
        <f t="shared" si="3"/>
        <v>D1</v>
      </c>
      <c r="E41" s="3" t="s">
        <v>436</v>
      </c>
      <c r="F41" s="4">
        <v>10.1166894491517</v>
      </c>
      <c r="G41" s="4">
        <v>9.1969904083197402</v>
      </c>
      <c r="H41" s="3">
        <f t="shared" si="4"/>
        <v>600</v>
      </c>
      <c r="I41" s="3">
        <f t="shared" si="5"/>
        <v>810</v>
      </c>
      <c r="J41" s="3" t="str">
        <f t="shared" si="0"/>
        <v>Đài 2 - 5 cọc</v>
      </c>
      <c r="K41" s="3">
        <f t="shared" si="1"/>
        <v>931</v>
      </c>
      <c r="L41" s="5">
        <f t="shared" si="7"/>
        <v>92.026151902692419</v>
      </c>
      <c r="M41" s="3" t="str">
        <f t="shared" si="6"/>
        <v>OK</v>
      </c>
      <c r="N41" s="6">
        <f>VLOOKUP(C41,'Point Coordinates'!$A:$D,2,0)*1000</f>
        <v>30650</v>
      </c>
      <c r="O41" s="7">
        <f>VLOOKUP(C41,'Point Coordinates'!$A:$D,3,0)*1000</f>
        <v>-2500</v>
      </c>
    </row>
    <row r="42" spans="1:15">
      <c r="A42" s="1" t="str">
        <f t="shared" si="2"/>
        <v>5</v>
      </c>
      <c r="B42" s="1" t="s">
        <v>438</v>
      </c>
      <c r="C42" s="2">
        <v>110</v>
      </c>
      <c r="D42" s="3" t="str">
        <f t="shared" si="3"/>
        <v>D1</v>
      </c>
      <c r="E42" s="3" t="s">
        <v>436</v>
      </c>
      <c r="F42" s="4">
        <v>10.1166894491521</v>
      </c>
      <c r="G42" s="4">
        <v>9.1969904083201204</v>
      </c>
      <c r="H42" s="3">
        <f t="shared" si="4"/>
        <v>600</v>
      </c>
      <c r="I42" s="3">
        <f t="shared" si="5"/>
        <v>810</v>
      </c>
      <c r="J42" s="3" t="str">
        <f t="shared" si="0"/>
        <v>Đài 2 - 5 cọc</v>
      </c>
      <c r="K42" s="3">
        <f t="shared" si="1"/>
        <v>931</v>
      </c>
      <c r="L42" s="5">
        <f t="shared" si="7"/>
        <v>92.026151902688781</v>
      </c>
      <c r="M42" s="3" t="str">
        <f t="shared" si="6"/>
        <v>OK</v>
      </c>
      <c r="N42" s="6">
        <f>VLOOKUP(C42,'Point Coordinates'!$A:$D,2,0)*1000</f>
        <v>28650</v>
      </c>
      <c r="O42" s="7">
        <f>VLOOKUP(C42,'Point Coordinates'!$A:$D,3,0)*1000</f>
        <v>2500</v>
      </c>
    </row>
    <row r="43" spans="1:15">
      <c r="A43" s="1" t="str">
        <f t="shared" si="2"/>
        <v>5</v>
      </c>
      <c r="B43" s="1" t="s">
        <v>438</v>
      </c>
      <c r="C43" s="2">
        <v>110</v>
      </c>
      <c r="D43" s="3" t="str">
        <f t="shared" si="3"/>
        <v>D1</v>
      </c>
      <c r="E43" s="3" t="s">
        <v>436</v>
      </c>
      <c r="F43" s="4">
        <v>10.1166894491521</v>
      </c>
      <c r="G43" s="4">
        <v>9.1969904083201204</v>
      </c>
      <c r="H43" s="3">
        <f t="shared" si="4"/>
        <v>600</v>
      </c>
      <c r="I43" s="3">
        <f t="shared" si="5"/>
        <v>810</v>
      </c>
      <c r="J43" s="3" t="str">
        <f t="shared" si="0"/>
        <v>Đài 2 - 5 cọc</v>
      </c>
      <c r="K43" s="3">
        <f t="shared" si="1"/>
        <v>931</v>
      </c>
      <c r="L43" s="5">
        <f t="shared" si="7"/>
        <v>92.026151902688781</v>
      </c>
      <c r="M43" s="3" t="str">
        <f t="shared" si="6"/>
        <v>OK</v>
      </c>
      <c r="N43" s="6">
        <f>VLOOKUP(C43,'Point Coordinates'!$A:$D,2,0)*1000</f>
        <v>28650</v>
      </c>
      <c r="O43" s="7">
        <f>VLOOKUP(C43,'Point Coordinates'!$A:$D,3,0)*1000</f>
        <v>2500</v>
      </c>
    </row>
    <row r="44" spans="1:15">
      <c r="A44" s="1" t="str">
        <f t="shared" si="2"/>
        <v>5</v>
      </c>
      <c r="B44" s="1" t="s">
        <v>438</v>
      </c>
      <c r="C44" s="2">
        <v>111</v>
      </c>
      <c r="D44" s="3" t="str">
        <f t="shared" si="3"/>
        <v>D1</v>
      </c>
      <c r="E44" s="3" t="s">
        <v>436</v>
      </c>
      <c r="F44" s="4">
        <v>10.116689449152901</v>
      </c>
      <c r="G44" s="4">
        <v>9.1969904083208505</v>
      </c>
      <c r="H44" s="3">
        <f t="shared" si="4"/>
        <v>600</v>
      </c>
      <c r="I44" s="3">
        <f t="shared" si="5"/>
        <v>810</v>
      </c>
      <c r="J44" s="3" t="str">
        <f t="shared" si="0"/>
        <v>Đài 2 - 5 cọc</v>
      </c>
      <c r="K44" s="3">
        <f t="shared" si="1"/>
        <v>931</v>
      </c>
      <c r="L44" s="5">
        <f t="shared" si="7"/>
        <v>92.026151902681491</v>
      </c>
      <c r="M44" s="3" t="str">
        <f t="shared" si="6"/>
        <v>OK</v>
      </c>
      <c r="N44" s="6">
        <f>VLOOKUP(C44,'Point Coordinates'!$A:$D,2,0)*1000</f>
        <v>37450</v>
      </c>
      <c r="O44" s="7">
        <f>VLOOKUP(C44,'Point Coordinates'!$A:$D,3,0)*1000</f>
        <v>-2500</v>
      </c>
    </row>
    <row r="45" spans="1:15">
      <c r="A45" s="1" t="str">
        <f t="shared" si="2"/>
        <v>5</v>
      </c>
      <c r="B45" s="1" t="s">
        <v>438</v>
      </c>
      <c r="C45" s="2">
        <v>111</v>
      </c>
      <c r="D45" s="3" t="str">
        <f t="shared" si="3"/>
        <v>D1</v>
      </c>
      <c r="E45" s="3" t="s">
        <v>436</v>
      </c>
      <c r="F45" s="4">
        <v>10.116689449152901</v>
      </c>
      <c r="G45" s="4">
        <v>9.1969904083208505</v>
      </c>
      <c r="H45" s="3">
        <f t="shared" si="4"/>
        <v>600</v>
      </c>
      <c r="I45" s="3">
        <f t="shared" si="5"/>
        <v>810</v>
      </c>
      <c r="J45" s="3" t="str">
        <f t="shared" si="0"/>
        <v>Đài 2 - 5 cọc</v>
      </c>
      <c r="K45" s="3">
        <f t="shared" si="1"/>
        <v>931</v>
      </c>
      <c r="L45" s="5">
        <f t="shared" si="7"/>
        <v>92.026151902681491</v>
      </c>
      <c r="M45" s="3" t="str">
        <f t="shared" si="6"/>
        <v>OK</v>
      </c>
      <c r="N45" s="6">
        <f>VLOOKUP(C45,'Point Coordinates'!$A:$D,2,0)*1000</f>
        <v>37450</v>
      </c>
      <c r="O45" s="7">
        <f>VLOOKUP(C45,'Point Coordinates'!$A:$D,3,0)*1000</f>
        <v>-2500</v>
      </c>
    </row>
    <row r="46" spans="1:15">
      <c r="A46" s="1" t="str">
        <f t="shared" si="2"/>
        <v>5</v>
      </c>
      <c r="B46" s="1" t="s">
        <v>438</v>
      </c>
      <c r="C46" s="2">
        <v>112</v>
      </c>
      <c r="D46" s="3" t="str">
        <f t="shared" si="3"/>
        <v>D1</v>
      </c>
      <c r="E46" s="3" t="s">
        <v>436</v>
      </c>
      <c r="F46" s="4">
        <v>10.116689449155</v>
      </c>
      <c r="G46" s="4">
        <v>9.1969904083227707</v>
      </c>
      <c r="H46" s="3">
        <f t="shared" si="4"/>
        <v>600</v>
      </c>
      <c r="I46" s="3">
        <f t="shared" si="5"/>
        <v>810</v>
      </c>
      <c r="J46" s="3" t="str">
        <f t="shared" si="0"/>
        <v>Đài 2 - 5 cọc</v>
      </c>
      <c r="K46" s="3">
        <f t="shared" si="1"/>
        <v>931</v>
      </c>
      <c r="L46" s="5">
        <f t="shared" si="7"/>
        <v>92.026151902662392</v>
      </c>
      <c r="M46" s="3" t="str">
        <f t="shared" si="6"/>
        <v>OK</v>
      </c>
      <c r="N46" s="6">
        <f>VLOOKUP(C46,'Point Coordinates'!$A:$D,2,0)*1000</f>
        <v>39450</v>
      </c>
      <c r="O46" s="7">
        <f>VLOOKUP(C46,'Point Coordinates'!$A:$D,3,0)*1000</f>
        <v>2500</v>
      </c>
    </row>
    <row r="47" spans="1:15">
      <c r="A47" s="1" t="str">
        <f t="shared" si="2"/>
        <v>5</v>
      </c>
      <c r="B47" s="1" t="s">
        <v>438</v>
      </c>
      <c r="C47" s="2">
        <v>112</v>
      </c>
      <c r="D47" s="3" t="str">
        <f t="shared" si="3"/>
        <v>D1</v>
      </c>
      <c r="E47" s="3" t="s">
        <v>436</v>
      </c>
      <c r="F47" s="4">
        <v>10.116689449155</v>
      </c>
      <c r="G47" s="4">
        <v>9.1969904083227707</v>
      </c>
      <c r="H47" s="3">
        <f t="shared" si="4"/>
        <v>600</v>
      </c>
      <c r="I47" s="3">
        <f t="shared" si="5"/>
        <v>810</v>
      </c>
      <c r="J47" s="3" t="str">
        <f t="shared" si="0"/>
        <v>Đài 2 - 5 cọc</v>
      </c>
      <c r="K47" s="3">
        <f t="shared" si="1"/>
        <v>931</v>
      </c>
      <c r="L47" s="5">
        <f t="shared" si="7"/>
        <v>92.026151902662392</v>
      </c>
      <c r="M47" s="3" t="str">
        <f t="shared" si="6"/>
        <v>OK</v>
      </c>
      <c r="N47" s="6">
        <f>VLOOKUP(C47,'Point Coordinates'!$A:$D,2,0)*1000</f>
        <v>39450</v>
      </c>
      <c r="O47" s="7">
        <f>VLOOKUP(C47,'Point Coordinates'!$A:$D,3,0)*1000</f>
        <v>2500</v>
      </c>
    </row>
    <row r="48" spans="1:15">
      <c r="A48" s="1" t="str">
        <f t="shared" si="2"/>
        <v>5</v>
      </c>
      <c r="B48" s="1" t="s">
        <v>438</v>
      </c>
      <c r="C48" s="2">
        <v>113</v>
      </c>
      <c r="D48" s="3" t="str">
        <f t="shared" si="3"/>
        <v>D1</v>
      </c>
      <c r="E48" s="3" t="s">
        <v>436</v>
      </c>
      <c r="F48" s="4">
        <v>10.1166894491538</v>
      </c>
      <c r="G48" s="4">
        <v>9.1969904083216392</v>
      </c>
      <c r="H48" s="3">
        <f t="shared" si="4"/>
        <v>600</v>
      </c>
      <c r="I48" s="3">
        <f t="shared" si="5"/>
        <v>810</v>
      </c>
      <c r="J48" s="3" t="str">
        <f t="shared" si="0"/>
        <v>Đài 2 - 5 cọc</v>
      </c>
      <c r="K48" s="3">
        <f t="shared" si="1"/>
        <v>931</v>
      </c>
      <c r="L48" s="5">
        <f t="shared" si="7"/>
        <v>92.02615190267332</v>
      </c>
      <c r="M48" s="3" t="str">
        <f t="shared" si="6"/>
        <v>OK</v>
      </c>
      <c r="N48" s="6">
        <f>VLOOKUP(C48,'Point Coordinates'!$A:$D,2,0)*1000</f>
        <v>39450</v>
      </c>
      <c r="O48" s="7">
        <f>VLOOKUP(C48,'Point Coordinates'!$A:$D,3,0)*1000</f>
        <v>-2500</v>
      </c>
    </row>
    <row r="49" spans="1:15">
      <c r="A49" s="1" t="str">
        <f t="shared" si="2"/>
        <v>5</v>
      </c>
      <c r="B49" s="1" t="s">
        <v>438</v>
      </c>
      <c r="C49" s="2">
        <v>113</v>
      </c>
      <c r="D49" s="3" t="str">
        <f t="shared" si="3"/>
        <v>D1</v>
      </c>
      <c r="E49" s="3" t="s">
        <v>436</v>
      </c>
      <c r="F49" s="4">
        <v>10.1166894491538</v>
      </c>
      <c r="G49" s="4">
        <v>9.1969904083216392</v>
      </c>
      <c r="H49" s="3">
        <f t="shared" si="4"/>
        <v>600</v>
      </c>
      <c r="I49" s="3">
        <f t="shared" si="5"/>
        <v>810</v>
      </c>
      <c r="J49" s="3" t="str">
        <f t="shared" si="0"/>
        <v>Đài 2 - 5 cọc</v>
      </c>
      <c r="K49" s="3">
        <f t="shared" si="1"/>
        <v>931</v>
      </c>
      <c r="L49" s="5">
        <f t="shared" si="7"/>
        <v>92.02615190267332</v>
      </c>
      <c r="M49" s="3" t="str">
        <f t="shared" si="6"/>
        <v>OK</v>
      </c>
      <c r="N49" s="6">
        <f>VLOOKUP(C49,'Point Coordinates'!$A:$D,2,0)*1000</f>
        <v>39450</v>
      </c>
      <c r="O49" s="7">
        <f>VLOOKUP(C49,'Point Coordinates'!$A:$D,3,0)*1000</f>
        <v>-2500</v>
      </c>
    </row>
    <row r="50" spans="1:15">
      <c r="A50" s="1" t="str">
        <f t="shared" si="2"/>
        <v>5</v>
      </c>
      <c r="B50" s="1" t="s">
        <v>438</v>
      </c>
      <c r="C50" s="2">
        <v>114</v>
      </c>
      <c r="D50" s="3" t="str">
        <f t="shared" si="3"/>
        <v>D1</v>
      </c>
      <c r="E50" s="3" t="s">
        <v>436</v>
      </c>
      <c r="F50" s="4">
        <v>10.116689449156</v>
      </c>
      <c r="G50" s="4">
        <v>9.1969904083236003</v>
      </c>
      <c r="H50" s="3">
        <f t="shared" si="4"/>
        <v>600</v>
      </c>
      <c r="I50" s="3">
        <f t="shared" si="5"/>
        <v>810</v>
      </c>
      <c r="J50" s="3" t="str">
        <f t="shared" si="0"/>
        <v>Đài 2 - 5 cọc</v>
      </c>
      <c r="K50" s="3">
        <f t="shared" si="1"/>
        <v>931</v>
      </c>
      <c r="L50" s="5">
        <f t="shared" si="7"/>
        <v>92.026151902653297</v>
      </c>
      <c r="M50" s="3" t="str">
        <f t="shared" si="6"/>
        <v>OK</v>
      </c>
      <c r="N50" s="6">
        <f>VLOOKUP(C50,'Point Coordinates'!$A:$D,2,0)*1000</f>
        <v>37450</v>
      </c>
      <c r="O50" s="7">
        <f>VLOOKUP(C50,'Point Coordinates'!$A:$D,3,0)*1000</f>
        <v>2500</v>
      </c>
    </row>
    <row r="51" spans="1:15">
      <c r="A51" s="1" t="str">
        <f t="shared" si="2"/>
        <v>5</v>
      </c>
      <c r="B51" s="1" t="s">
        <v>438</v>
      </c>
      <c r="C51" s="2">
        <v>114</v>
      </c>
      <c r="D51" s="3" t="str">
        <f t="shared" si="3"/>
        <v>D1</v>
      </c>
      <c r="E51" s="3" t="s">
        <v>436</v>
      </c>
      <c r="F51" s="4">
        <v>10.116689449156</v>
      </c>
      <c r="G51" s="4">
        <v>9.1969904083236003</v>
      </c>
      <c r="H51" s="3">
        <f t="shared" si="4"/>
        <v>600</v>
      </c>
      <c r="I51" s="3">
        <f t="shared" si="5"/>
        <v>810</v>
      </c>
      <c r="J51" s="3" t="str">
        <f t="shared" si="0"/>
        <v>Đài 2 - 5 cọc</v>
      </c>
      <c r="K51" s="3">
        <f t="shared" si="1"/>
        <v>931</v>
      </c>
      <c r="L51" s="5">
        <f t="shared" si="7"/>
        <v>92.026151902653297</v>
      </c>
      <c r="M51" s="3" t="str">
        <f t="shared" si="6"/>
        <v>OK</v>
      </c>
      <c r="N51" s="6">
        <f>VLOOKUP(C51,'Point Coordinates'!$A:$D,2,0)*1000</f>
        <v>37450</v>
      </c>
      <c r="O51" s="7">
        <f>VLOOKUP(C51,'Point Coordinates'!$A:$D,3,0)*1000</f>
        <v>2500</v>
      </c>
    </row>
    <row r="52" spans="1:15">
      <c r="A52" s="1" t="str">
        <f t="shared" si="2"/>
        <v>5</v>
      </c>
      <c r="B52" s="1" t="s">
        <v>438</v>
      </c>
      <c r="C52" s="2">
        <v>115</v>
      </c>
      <c r="D52" s="3" t="str">
        <f t="shared" si="3"/>
        <v>D1</v>
      </c>
      <c r="E52" s="3" t="s">
        <v>436</v>
      </c>
      <c r="F52" s="4">
        <v>10.1166894491514</v>
      </c>
      <c r="G52" s="4">
        <v>9.1969904083194791</v>
      </c>
      <c r="H52" s="3">
        <f t="shared" si="4"/>
        <v>600</v>
      </c>
      <c r="I52" s="3">
        <f t="shared" si="5"/>
        <v>810</v>
      </c>
      <c r="J52" s="3" t="str">
        <f t="shared" si="0"/>
        <v>Đài 2 - 5 cọc</v>
      </c>
      <c r="K52" s="3">
        <f t="shared" si="1"/>
        <v>931</v>
      </c>
      <c r="L52" s="5">
        <f t="shared" si="7"/>
        <v>92.026151902695148</v>
      </c>
      <c r="M52" s="3" t="str">
        <f t="shared" si="6"/>
        <v>OK</v>
      </c>
      <c r="N52" s="6">
        <f>VLOOKUP(C52,'Point Coordinates'!$A:$D,2,0)*1000</f>
        <v>-1000</v>
      </c>
      <c r="O52" s="7">
        <f>VLOOKUP(C52,'Point Coordinates'!$A:$D,3,0)*1000</f>
        <v>10500</v>
      </c>
    </row>
    <row r="53" spans="1:15">
      <c r="A53" s="1" t="str">
        <f t="shared" si="2"/>
        <v>5</v>
      </c>
      <c r="B53" s="1" t="s">
        <v>438</v>
      </c>
      <c r="C53" s="2">
        <v>115</v>
      </c>
      <c r="D53" s="3" t="str">
        <f t="shared" si="3"/>
        <v>D1</v>
      </c>
      <c r="E53" s="3" t="s">
        <v>436</v>
      </c>
      <c r="F53" s="4">
        <v>10.1166894491514</v>
      </c>
      <c r="G53" s="4">
        <v>9.1969904083194791</v>
      </c>
      <c r="H53" s="3">
        <f t="shared" si="4"/>
        <v>600</v>
      </c>
      <c r="I53" s="3">
        <f t="shared" si="5"/>
        <v>810</v>
      </c>
      <c r="J53" s="3" t="str">
        <f t="shared" si="0"/>
        <v>Đài 2 - 5 cọc</v>
      </c>
      <c r="K53" s="3">
        <f t="shared" si="1"/>
        <v>931</v>
      </c>
      <c r="L53" s="5">
        <f t="shared" si="7"/>
        <v>92.026151902695148</v>
      </c>
      <c r="M53" s="3" t="str">
        <f t="shared" si="6"/>
        <v>OK</v>
      </c>
      <c r="N53" s="6">
        <f>VLOOKUP(C53,'Point Coordinates'!$A:$D,2,0)*1000</f>
        <v>-1000</v>
      </c>
      <c r="O53" s="7">
        <f>VLOOKUP(C53,'Point Coordinates'!$A:$D,3,0)*1000</f>
        <v>10500</v>
      </c>
    </row>
    <row r="54" spans="1:15">
      <c r="A54" s="1" t="str">
        <f t="shared" si="2"/>
        <v>5</v>
      </c>
      <c r="B54" s="1" t="s">
        <v>438</v>
      </c>
      <c r="C54" s="2">
        <v>116</v>
      </c>
      <c r="D54" s="3" t="str">
        <f t="shared" si="3"/>
        <v>D1</v>
      </c>
      <c r="E54" s="3" t="s">
        <v>436</v>
      </c>
      <c r="F54" s="4">
        <v>10.116689449155</v>
      </c>
      <c r="G54" s="4">
        <v>9.1969904083227298</v>
      </c>
      <c r="H54" s="3">
        <f t="shared" si="4"/>
        <v>600</v>
      </c>
      <c r="I54" s="3">
        <f t="shared" si="5"/>
        <v>810</v>
      </c>
      <c r="J54" s="3" t="str">
        <f t="shared" si="0"/>
        <v>Đài 2 - 5 cọc</v>
      </c>
      <c r="K54" s="3">
        <f t="shared" si="1"/>
        <v>931</v>
      </c>
      <c r="L54" s="5">
        <f t="shared" si="7"/>
        <v>92.026151902662392</v>
      </c>
      <c r="M54" s="3" t="str">
        <f t="shared" si="6"/>
        <v>OK</v>
      </c>
      <c r="N54" s="6">
        <f>VLOOKUP(C54,'Point Coordinates'!$A:$D,2,0)*1000</f>
        <v>999.99999999999795</v>
      </c>
      <c r="O54" s="7">
        <f>VLOOKUP(C54,'Point Coordinates'!$A:$D,3,0)*1000</f>
        <v>15500</v>
      </c>
    </row>
    <row r="55" spans="1:15">
      <c r="A55" s="1" t="str">
        <f t="shared" si="2"/>
        <v>5</v>
      </c>
      <c r="B55" s="1" t="s">
        <v>438</v>
      </c>
      <c r="C55" s="2">
        <v>116</v>
      </c>
      <c r="D55" s="3" t="str">
        <f t="shared" si="3"/>
        <v>D1</v>
      </c>
      <c r="E55" s="3" t="s">
        <v>436</v>
      </c>
      <c r="F55" s="4">
        <v>10.116689449155</v>
      </c>
      <c r="G55" s="4">
        <v>9.1969904083227298</v>
      </c>
      <c r="H55" s="3">
        <f t="shared" si="4"/>
        <v>600</v>
      </c>
      <c r="I55" s="3">
        <f t="shared" si="5"/>
        <v>810</v>
      </c>
      <c r="J55" s="3" t="str">
        <f t="shared" si="0"/>
        <v>Đài 2 - 5 cọc</v>
      </c>
      <c r="K55" s="3">
        <f t="shared" si="1"/>
        <v>931</v>
      </c>
      <c r="L55" s="5">
        <f t="shared" si="7"/>
        <v>92.026151902662392</v>
      </c>
      <c r="M55" s="3" t="str">
        <f t="shared" si="6"/>
        <v>OK</v>
      </c>
      <c r="N55" s="6">
        <f>VLOOKUP(C55,'Point Coordinates'!$A:$D,2,0)*1000</f>
        <v>999.99999999999795</v>
      </c>
      <c r="O55" s="7">
        <f>VLOOKUP(C55,'Point Coordinates'!$A:$D,3,0)*1000</f>
        <v>15500</v>
      </c>
    </row>
    <row r="56" spans="1:15">
      <c r="A56" s="1" t="str">
        <f t="shared" si="2"/>
        <v>5</v>
      </c>
      <c r="B56" s="1" t="s">
        <v>438</v>
      </c>
      <c r="C56" s="2">
        <v>117</v>
      </c>
      <c r="D56" s="3" t="str">
        <f t="shared" si="3"/>
        <v>D1</v>
      </c>
      <c r="E56" s="3" t="s">
        <v>436</v>
      </c>
      <c r="F56" s="4">
        <v>10.116689449151799</v>
      </c>
      <c r="G56" s="4">
        <v>9.1969904083197704</v>
      </c>
      <c r="H56" s="3">
        <f t="shared" si="4"/>
        <v>600</v>
      </c>
      <c r="I56" s="3">
        <f t="shared" si="5"/>
        <v>810</v>
      </c>
      <c r="J56" s="3" t="str">
        <f t="shared" si="0"/>
        <v>Đài 2 - 5 cọc</v>
      </c>
      <c r="K56" s="3">
        <f t="shared" si="1"/>
        <v>931</v>
      </c>
      <c r="L56" s="5">
        <f t="shared" si="7"/>
        <v>92.02615190269151</v>
      </c>
      <c r="M56" s="3" t="str">
        <f t="shared" si="6"/>
        <v>OK</v>
      </c>
      <c r="N56" s="6">
        <f>VLOOKUP(C56,'Point Coordinates'!$A:$D,2,0)*1000</f>
        <v>999.99999999999795</v>
      </c>
      <c r="O56" s="7">
        <f>VLOOKUP(C56,'Point Coordinates'!$A:$D,3,0)*1000</f>
        <v>10500</v>
      </c>
    </row>
    <row r="57" spans="1:15">
      <c r="A57" s="1" t="str">
        <f t="shared" si="2"/>
        <v>5</v>
      </c>
      <c r="B57" s="1" t="s">
        <v>438</v>
      </c>
      <c r="C57" s="2">
        <v>117</v>
      </c>
      <c r="D57" s="3" t="str">
        <f t="shared" si="3"/>
        <v>D1</v>
      </c>
      <c r="E57" s="3" t="s">
        <v>436</v>
      </c>
      <c r="F57" s="4">
        <v>10.116689449151799</v>
      </c>
      <c r="G57" s="4">
        <v>9.1969904083197704</v>
      </c>
      <c r="H57" s="3">
        <f t="shared" si="4"/>
        <v>600</v>
      </c>
      <c r="I57" s="3">
        <f t="shared" si="5"/>
        <v>810</v>
      </c>
      <c r="J57" s="3" t="str">
        <f t="shared" si="0"/>
        <v>Đài 2 - 5 cọc</v>
      </c>
      <c r="K57" s="3">
        <f t="shared" si="1"/>
        <v>931</v>
      </c>
      <c r="L57" s="5">
        <f t="shared" si="7"/>
        <v>92.02615190269151</v>
      </c>
      <c r="M57" s="3" t="str">
        <f t="shared" si="6"/>
        <v>OK</v>
      </c>
      <c r="N57" s="6">
        <f>VLOOKUP(C57,'Point Coordinates'!$A:$D,2,0)*1000</f>
        <v>999.99999999999795</v>
      </c>
      <c r="O57" s="7">
        <f>VLOOKUP(C57,'Point Coordinates'!$A:$D,3,0)*1000</f>
        <v>10500</v>
      </c>
    </row>
    <row r="58" spans="1:15">
      <c r="A58" s="1" t="str">
        <f t="shared" si="2"/>
        <v>5</v>
      </c>
      <c r="B58" s="1" t="s">
        <v>438</v>
      </c>
      <c r="C58" s="2">
        <v>118</v>
      </c>
      <c r="D58" s="3" t="str">
        <f t="shared" si="3"/>
        <v>D1</v>
      </c>
      <c r="E58" s="3" t="s">
        <v>436</v>
      </c>
      <c r="F58" s="4">
        <v>10.116689449156199</v>
      </c>
      <c r="G58" s="4">
        <v>9.1969904083238507</v>
      </c>
      <c r="H58" s="3">
        <f t="shared" si="4"/>
        <v>600</v>
      </c>
      <c r="I58" s="3">
        <f t="shared" si="5"/>
        <v>810</v>
      </c>
      <c r="J58" s="3" t="str">
        <f t="shared" si="0"/>
        <v>Đài 2 - 5 cọc</v>
      </c>
      <c r="K58" s="3">
        <f t="shared" si="1"/>
        <v>931</v>
      </c>
      <c r="L58" s="5">
        <f t="shared" si="7"/>
        <v>92.026151902651492</v>
      </c>
      <c r="M58" s="3" t="str">
        <f t="shared" si="6"/>
        <v>OK</v>
      </c>
      <c r="N58" s="6">
        <f>VLOOKUP(C58,'Point Coordinates'!$A:$D,2,0)*1000</f>
        <v>-1000</v>
      </c>
      <c r="O58" s="7">
        <f>VLOOKUP(C58,'Point Coordinates'!$A:$D,3,0)*1000</f>
        <v>15500</v>
      </c>
    </row>
    <row r="59" spans="1:15">
      <c r="A59" s="1" t="str">
        <f t="shared" si="2"/>
        <v>5</v>
      </c>
      <c r="B59" s="1" t="s">
        <v>438</v>
      </c>
      <c r="C59" s="2">
        <v>118</v>
      </c>
      <c r="D59" s="3" t="str">
        <f t="shared" si="3"/>
        <v>D1</v>
      </c>
      <c r="E59" s="3" t="s">
        <v>436</v>
      </c>
      <c r="F59" s="4">
        <v>10.116689449156199</v>
      </c>
      <c r="G59" s="4">
        <v>9.1969904083238507</v>
      </c>
      <c r="H59" s="3">
        <f t="shared" si="4"/>
        <v>600</v>
      </c>
      <c r="I59" s="3">
        <f t="shared" si="5"/>
        <v>810</v>
      </c>
      <c r="J59" s="3" t="str">
        <f t="shared" si="0"/>
        <v>Đài 2 - 5 cọc</v>
      </c>
      <c r="K59" s="3">
        <f t="shared" si="1"/>
        <v>931</v>
      </c>
      <c r="L59" s="5">
        <f t="shared" si="7"/>
        <v>92.026151902651492</v>
      </c>
      <c r="M59" s="3" t="str">
        <f t="shared" si="6"/>
        <v>OK</v>
      </c>
      <c r="N59" s="6">
        <f>VLOOKUP(C59,'Point Coordinates'!$A:$D,2,0)*1000</f>
        <v>-1000</v>
      </c>
      <c r="O59" s="7">
        <f>VLOOKUP(C59,'Point Coordinates'!$A:$D,3,0)*1000</f>
        <v>15500</v>
      </c>
    </row>
    <row r="60" spans="1:15">
      <c r="A60" s="1" t="str">
        <f t="shared" si="2"/>
        <v>5</v>
      </c>
      <c r="B60" s="1" t="s">
        <v>438</v>
      </c>
      <c r="C60" s="2">
        <v>119</v>
      </c>
      <c r="D60" s="3" t="str">
        <f t="shared" si="3"/>
        <v>D1</v>
      </c>
      <c r="E60" s="3" t="s">
        <v>436</v>
      </c>
      <c r="F60" s="4">
        <v>10.116689449149099</v>
      </c>
      <c r="G60" s="4">
        <v>9.1969904083173706</v>
      </c>
      <c r="H60" s="3">
        <f t="shared" si="4"/>
        <v>600</v>
      </c>
      <c r="I60" s="3">
        <f t="shared" si="5"/>
        <v>810</v>
      </c>
      <c r="J60" s="3" t="str">
        <f t="shared" si="0"/>
        <v>Đài 2 - 5 cọc</v>
      </c>
      <c r="K60" s="3">
        <f t="shared" si="1"/>
        <v>931</v>
      </c>
      <c r="L60" s="5">
        <f t="shared" si="7"/>
        <v>92.026151902716066</v>
      </c>
      <c r="M60" s="3" t="str">
        <f t="shared" si="6"/>
        <v>OK</v>
      </c>
      <c r="N60" s="6">
        <f>VLOOKUP(C60,'Point Coordinates'!$A:$D,2,0)*1000</f>
        <v>49800</v>
      </c>
      <c r="O60" s="7">
        <f>VLOOKUP(C60,'Point Coordinates'!$A:$D,3,0)*1000</f>
        <v>10500</v>
      </c>
    </row>
    <row r="61" spans="1:15">
      <c r="A61" s="1" t="str">
        <f t="shared" si="2"/>
        <v>5</v>
      </c>
      <c r="B61" s="1" t="s">
        <v>438</v>
      </c>
      <c r="C61" s="2">
        <v>119</v>
      </c>
      <c r="D61" s="3" t="str">
        <f t="shared" si="3"/>
        <v>D1</v>
      </c>
      <c r="E61" s="3" t="s">
        <v>436</v>
      </c>
      <c r="F61" s="4">
        <v>10.116689449149099</v>
      </c>
      <c r="G61" s="4">
        <v>9.1969904083173706</v>
      </c>
      <c r="H61" s="3">
        <f t="shared" si="4"/>
        <v>600</v>
      </c>
      <c r="I61" s="3">
        <f t="shared" si="5"/>
        <v>810</v>
      </c>
      <c r="J61" s="3" t="str">
        <f t="shared" si="0"/>
        <v>Đài 2 - 5 cọc</v>
      </c>
      <c r="K61" s="3">
        <f t="shared" si="1"/>
        <v>931</v>
      </c>
      <c r="L61" s="5">
        <f t="shared" si="7"/>
        <v>92.026151902716066</v>
      </c>
      <c r="M61" s="3" t="str">
        <f t="shared" si="6"/>
        <v>OK</v>
      </c>
      <c r="N61" s="6">
        <f>VLOOKUP(C61,'Point Coordinates'!$A:$D,2,0)*1000</f>
        <v>49800</v>
      </c>
      <c r="O61" s="7">
        <f>VLOOKUP(C61,'Point Coordinates'!$A:$D,3,0)*1000</f>
        <v>10500</v>
      </c>
    </row>
    <row r="62" spans="1:15">
      <c r="A62" s="1" t="str">
        <f t="shared" si="2"/>
        <v>5</v>
      </c>
      <c r="B62" s="1" t="s">
        <v>438</v>
      </c>
      <c r="C62" s="2">
        <v>120</v>
      </c>
      <c r="D62" s="3" t="str">
        <f t="shared" si="3"/>
        <v>D1</v>
      </c>
      <c r="E62" s="3" t="s">
        <v>436</v>
      </c>
      <c r="F62" s="4">
        <v>10.116689449150901</v>
      </c>
      <c r="G62" s="4">
        <v>9.1969904083190102</v>
      </c>
      <c r="H62" s="3">
        <f t="shared" si="4"/>
        <v>600</v>
      </c>
      <c r="I62" s="3">
        <f t="shared" si="5"/>
        <v>810</v>
      </c>
      <c r="J62" s="3" t="str">
        <f t="shared" si="0"/>
        <v>Đài 2 - 5 cọc</v>
      </c>
      <c r="K62" s="3">
        <f t="shared" si="1"/>
        <v>931</v>
      </c>
      <c r="L62" s="5">
        <f t="shared" si="7"/>
        <v>92.026151902699681</v>
      </c>
      <c r="M62" s="3" t="str">
        <f t="shared" si="6"/>
        <v>OK</v>
      </c>
      <c r="N62" s="6">
        <f>VLOOKUP(C62,'Point Coordinates'!$A:$D,2,0)*1000</f>
        <v>51800</v>
      </c>
      <c r="O62" s="7">
        <f>VLOOKUP(C62,'Point Coordinates'!$A:$D,3,0)*1000</f>
        <v>15500</v>
      </c>
    </row>
    <row r="63" spans="1:15">
      <c r="A63" s="1" t="str">
        <f t="shared" si="2"/>
        <v>5</v>
      </c>
      <c r="B63" s="1" t="s">
        <v>438</v>
      </c>
      <c r="C63" s="2">
        <v>120</v>
      </c>
      <c r="D63" s="3" t="str">
        <f t="shared" si="3"/>
        <v>D1</v>
      </c>
      <c r="E63" s="3" t="s">
        <v>436</v>
      </c>
      <c r="F63" s="4">
        <v>10.116689449150901</v>
      </c>
      <c r="G63" s="4">
        <v>9.1969904083190102</v>
      </c>
      <c r="H63" s="3">
        <f t="shared" si="4"/>
        <v>600</v>
      </c>
      <c r="I63" s="3">
        <f t="shared" si="5"/>
        <v>810</v>
      </c>
      <c r="J63" s="3" t="str">
        <f t="shared" si="0"/>
        <v>Đài 2 - 5 cọc</v>
      </c>
      <c r="K63" s="3">
        <f t="shared" si="1"/>
        <v>931</v>
      </c>
      <c r="L63" s="5">
        <f t="shared" si="7"/>
        <v>92.026151902699681</v>
      </c>
      <c r="M63" s="3" t="str">
        <f t="shared" si="6"/>
        <v>OK</v>
      </c>
      <c r="N63" s="6">
        <f>VLOOKUP(C63,'Point Coordinates'!$A:$D,2,0)*1000</f>
        <v>51800</v>
      </c>
      <c r="O63" s="7">
        <f>VLOOKUP(C63,'Point Coordinates'!$A:$D,3,0)*1000</f>
        <v>15500</v>
      </c>
    </row>
    <row r="64" spans="1:15">
      <c r="A64" s="1" t="str">
        <f t="shared" si="2"/>
        <v>5</v>
      </c>
      <c r="B64" s="1" t="s">
        <v>438</v>
      </c>
      <c r="C64" s="2">
        <v>121</v>
      </c>
      <c r="D64" s="3" t="str">
        <f t="shared" si="3"/>
        <v>D1</v>
      </c>
      <c r="E64" s="3" t="s">
        <v>436</v>
      </c>
      <c r="F64" s="4">
        <v>10.116689449152499</v>
      </c>
      <c r="G64" s="4">
        <v>9.1969904083204295</v>
      </c>
      <c r="H64" s="3">
        <f t="shared" si="4"/>
        <v>600</v>
      </c>
      <c r="I64" s="3">
        <f t="shared" si="5"/>
        <v>810</v>
      </c>
      <c r="J64" s="3" t="str">
        <f t="shared" si="0"/>
        <v>Đài 2 - 5 cọc</v>
      </c>
      <c r="K64" s="3">
        <f t="shared" si="1"/>
        <v>931</v>
      </c>
      <c r="L64" s="5">
        <f t="shared" si="7"/>
        <v>92.026151902685143</v>
      </c>
      <c r="M64" s="3" t="str">
        <f t="shared" si="6"/>
        <v>OK</v>
      </c>
      <c r="N64" s="6">
        <f>VLOOKUP(C64,'Point Coordinates'!$A:$D,2,0)*1000</f>
        <v>51800</v>
      </c>
      <c r="O64" s="7">
        <f>VLOOKUP(C64,'Point Coordinates'!$A:$D,3,0)*1000</f>
        <v>10500</v>
      </c>
    </row>
    <row r="65" spans="1:15">
      <c r="A65" s="1" t="str">
        <f t="shared" si="2"/>
        <v>5</v>
      </c>
      <c r="B65" s="1" t="s">
        <v>438</v>
      </c>
      <c r="C65" s="2">
        <v>121</v>
      </c>
      <c r="D65" s="3" t="str">
        <f t="shared" si="3"/>
        <v>D1</v>
      </c>
      <c r="E65" s="3" t="s">
        <v>436</v>
      </c>
      <c r="F65" s="4">
        <v>10.116689449152499</v>
      </c>
      <c r="G65" s="4">
        <v>9.1969904083204295</v>
      </c>
      <c r="H65" s="3">
        <f t="shared" si="4"/>
        <v>600</v>
      </c>
      <c r="I65" s="3">
        <f t="shared" si="5"/>
        <v>810</v>
      </c>
      <c r="J65" s="3" t="str">
        <f t="shared" si="0"/>
        <v>Đài 2 - 5 cọc</v>
      </c>
      <c r="K65" s="3">
        <f t="shared" si="1"/>
        <v>931</v>
      </c>
      <c r="L65" s="5">
        <f t="shared" si="7"/>
        <v>92.026151902685143</v>
      </c>
      <c r="M65" s="3" t="str">
        <f t="shared" si="6"/>
        <v>OK</v>
      </c>
      <c r="N65" s="6">
        <f>VLOOKUP(C65,'Point Coordinates'!$A:$D,2,0)*1000</f>
        <v>51800</v>
      </c>
      <c r="O65" s="7">
        <f>VLOOKUP(C65,'Point Coordinates'!$A:$D,3,0)*1000</f>
        <v>10500</v>
      </c>
    </row>
    <row r="66" spans="1:15">
      <c r="A66" s="1" t="str">
        <f t="shared" si="2"/>
        <v>5</v>
      </c>
      <c r="B66" s="1" t="s">
        <v>438</v>
      </c>
      <c r="C66" s="2">
        <v>122</v>
      </c>
      <c r="D66" s="3" t="str">
        <f t="shared" si="3"/>
        <v>D1</v>
      </c>
      <c r="E66" s="3" t="s">
        <v>436</v>
      </c>
      <c r="F66" s="4">
        <v>10.116689449151799</v>
      </c>
      <c r="G66" s="4">
        <v>9.1969904083198202</v>
      </c>
      <c r="H66" s="3">
        <f t="shared" si="4"/>
        <v>600</v>
      </c>
      <c r="I66" s="3">
        <f t="shared" si="5"/>
        <v>810</v>
      </c>
      <c r="J66" s="3" t="str">
        <f t="shared" si="0"/>
        <v>Đài 2 - 5 cọc</v>
      </c>
      <c r="K66" s="3">
        <f t="shared" si="1"/>
        <v>931</v>
      </c>
      <c r="L66" s="5">
        <f t="shared" si="7"/>
        <v>92.02615190269151</v>
      </c>
      <c r="M66" s="3" t="str">
        <f t="shared" si="6"/>
        <v>OK</v>
      </c>
      <c r="N66" s="6">
        <f>VLOOKUP(C66,'Point Coordinates'!$A:$D,2,0)*1000</f>
        <v>49800</v>
      </c>
      <c r="O66" s="7">
        <f>VLOOKUP(C66,'Point Coordinates'!$A:$D,3,0)*1000</f>
        <v>15500</v>
      </c>
    </row>
    <row r="67" spans="1:15">
      <c r="A67" s="1" t="str">
        <f t="shared" si="2"/>
        <v>5</v>
      </c>
      <c r="B67" s="1" t="s">
        <v>438</v>
      </c>
      <c r="C67" s="2">
        <v>122</v>
      </c>
      <c r="D67" s="3" t="str">
        <f t="shared" si="3"/>
        <v>D1</v>
      </c>
      <c r="E67" s="3" t="s">
        <v>436</v>
      </c>
      <c r="F67" s="4">
        <v>10.116689449151799</v>
      </c>
      <c r="G67" s="4">
        <v>9.1969904083198202</v>
      </c>
      <c r="H67" s="3">
        <f t="shared" si="4"/>
        <v>600</v>
      </c>
      <c r="I67" s="3">
        <f t="shared" si="5"/>
        <v>810</v>
      </c>
      <c r="J67" s="3" t="str">
        <f t="shared" si="0"/>
        <v>Đài 2 - 5 cọc</v>
      </c>
      <c r="K67" s="3">
        <f t="shared" si="1"/>
        <v>931</v>
      </c>
      <c r="L67" s="5">
        <f t="shared" si="7"/>
        <v>92.02615190269151</v>
      </c>
      <c r="M67" s="3" t="str">
        <f t="shared" si="6"/>
        <v>OK</v>
      </c>
      <c r="N67" s="6">
        <f>VLOOKUP(C67,'Point Coordinates'!$A:$D,2,0)*1000</f>
        <v>49800</v>
      </c>
      <c r="O67" s="7">
        <f>VLOOKUP(C67,'Point Coordinates'!$A:$D,3,0)*1000</f>
        <v>15500</v>
      </c>
    </row>
    <row r="68" spans="1:15">
      <c r="A68" s="1" t="str">
        <f t="shared" si="2"/>
        <v>5</v>
      </c>
      <c r="B68" s="1" t="s">
        <v>438</v>
      </c>
      <c r="C68" s="2">
        <v>123</v>
      </c>
      <c r="D68" s="3" t="str">
        <f t="shared" si="3"/>
        <v>D1</v>
      </c>
      <c r="E68" s="3" t="s">
        <v>436</v>
      </c>
      <c r="F68" s="4">
        <v>1.7669493413894299</v>
      </c>
      <c r="G68" s="4">
        <v>1.6063175830812999</v>
      </c>
      <c r="H68" s="3">
        <f t="shared" si="4"/>
        <v>600</v>
      </c>
      <c r="I68" s="3">
        <f t="shared" si="5"/>
        <v>810</v>
      </c>
      <c r="J68" s="3" t="str">
        <f t="shared" si="0"/>
        <v>Đài 2 - 5 cọc</v>
      </c>
      <c r="K68" s="3">
        <f t="shared" si="1"/>
        <v>931</v>
      </c>
      <c r="L68" s="5">
        <f t="shared" si="7"/>
        <v>526.89682618060442</v>
      </c>
      <c r="M68" s="3" t="str">
        <f t="shared" si="6"/>
        <v>OK</v>
      </c>
      <c r="N68" s="6">
        <f>VLOOKUP(C68,'Point Coordinates'!$A:$D,2,0)*1000</f>
        <v>1000</v>
      </c>
      <c r="O68" s="7">
        <f>VLOOKUP(C68,'Point Coordinates'!$A:$D,3,0)*1000</f>
        <v>1000</v>
      </c>
    </row>
    <row r="69" spans="1:15">
      <c r="A69" s="1" t="str">
        <f t="shared" si="2"/>
        <v>5</v>
      </c>
      <c r="B69" s="1" t="s">
        <v>438</v>
      </c>
      <c r="C69" s="2">
        <v>123</v>
      </c>
      <c r="D69" s="3" t="str">
        <f t="shared" si="3"/>
        <v>D1</v>
      </c>
      <c r="E69" s="3" t="s">
        <v>436</v>
      </c>
      <c r="F69" s="4">
        <v>1.7669493413894299</v>
      </c>
      <c r="G69" s="4">
        <v>1.6063175830812999</v>
      </c>
      <c r="H69" s="3">
        <f t="shared" si="4"/>
        <v>600</v>
      </c>
      <c r="I69" s="3">
        <f t="shared" si="5"/>
        <v>810</v>
      </c>
      <c r="J69" s="3" t="str">
        <f t="shared" si="0"/>
        <v>Đài 2 - 5 cọc</v>
      </c>
      <c r="K69" s="3">
        <f t="shared" si="1"/>
        <v>931</v>
      </c>
      <c r="L69" s="5">
        <f t="shared" si="7"/>
        <v>526.89682618060442</v>
      </c>
      <c r="M69" s="3" t="str">
        <f t="shared" si="6"/>
        <v>OK</v>
      </c>
      <c r="N69" s="6">
        <f>VLOOKUP(C69,'Point Coordinates'!$A:$D,2,0)*1000</f>
        <v>1000</v>
      </c>
      <c r="O69" s="7">
        <f>VLOOKUP(C69,'Point Coordinates'!$A:$D,3,0)*1000</f>
        <v>1000</v>
      </c>
    </row>
    <row r="70" spans="1:15">
      <c r="A70" s="1" t="str">
        <f t="shared" si="2"/>
        <v>5</v>
      </c>
      <c r="B70" s="1" t="s">
        <v>438</v>
      </c>
      <c r="C70" s="2">
        <v>124</v>
      </c>
      <c r="D70" s="3" t="str">
        <f t="shared" si="3"/>
        <v>D1</v>
      </c>
      <c r="E70" s="3" t="s">
        <v>436</v>
      </c>
      <c r="F70" s="4">
        <v>1.76694934138957</v>
      </c>
      <c r="G70" s="4">
        <v>1.60631758308143</v>
      </c>
      <c r="H70" s="3">
        <f t="shared" si="4"/>
        <v>600</v>
      </c>
      <c r="I70" s="3">
        <f t="shared" si="5"/>
        <v>810</v>
      </c>
      <c r="J70" s="3" t="str">
        <f t="shared" si="0"/>
        <v>Đài 2 - 5 cọc</v>
      </c>
      <c r="K70" s="3">
        <f t="shared" si="1"/>
        <v>931</v>
      </c>
      <c r="L70" s="5">
        <f t="shared" si="7"/>
        <v>526.8968261805627</v>
      </c>
      <c r="M70" s="3" t="str">
        <f t="shared" si="6"/>
        <v>OK</v>
      </c>
      <c r="N70" s="6">
        <f>VLOOKUP(C70,'Point Coordinates'!$A:$D,2,0)*1000</f>
        <v>-1000</v>
      </c>
      <c r="O70" s="7">
        <f>VLOOKUP(C70,'Point Coordinates'!$A:$D,3,0)*1000</f>
        <v>-1000</v>
      </c>
    </row>
    <row r="71" spans="1:15">
      <c r="A71" s="1" t="str">
        <f t="shared" si="2"/>
        <v>5</v>
      </c>
      <c r="B71" s="1" t="s">
        <v>438</v>
      </c>
      <c r="C71" s="2">
        <v>124</v>
      </c>
      <c r="D71" s="3" t="str">
        <f t="shared" si="3"/>
        <v>D1</v>
      </c>
      <c r="E71" s="3" t="s">
        <v>436</v>
      </c>
      <c r="F71" s="4">
        <v>1.76694934138957</v>
      </c>
      <c r="G71" s="4">
        <v>1.60631758308143</v>
      </c>
      <c r="H71" s="3">
        <f t="shared" si="4"/>
        <v>600</v>
      </c>
      <c r="I71" s="3">
        <f t="shared" si="5"/>
        <v>810</v>
      </c>
      <c r="J71" s="3" t="str">
        <f t="shared" si="0"/>
        <v>Đài 2 - 5 cọc</v>
      </c>
      <c r="K71" s="3">
        <f t="shared" si="1"/>
        <v>931</v>
      </c>
      <c r="L71" s="5">
        <f t="shared" si="7"/>
        <v>526.8968261805627</v>
      </c>
      <c r="M71" s="3" t="str">
        <f t="shared" si="6"/>
        <v>OK</v>
      </c>
      <c r="N71" s="6">
        <f>VLOOKUP(C71,'Point Coordinates'!$A:$D,2,0)*1000</f>
        <v>-1000</v>
      </c>
      <c r="O71" s="7">
        <f>VLOOKUP(C71,'Point Coordinates'!$A:$D,3,0)*1000</f>
        <v>-1000</v>
      </c>
    </row>
    <row r="72" spans="1:15">
      <c r="A72" s="1" t="str">
        <f t="shared" si="2"/>
        <v>5</v>
      </c>
      <c r="B72" s="1" t="s">
        <v>438</v>
      </c>
      <c r="C72" s="2">
        <v>125</v>
      </c>
      <c r="D72" s="3" t="str">
        <f t="shared" si="3"/>
        <v>D1</v>
      </c>
      <c r="E72" s="3" t="s">
        <v>436</v>
      </c>
      <c r="F72" s="4">
        <v>1.76694934138962</v>
      </c>
      <c r="G72" s="4">
        <v>1.60631758308147</v>
      </c>
      <c r="H72" s="3">
        <f t="shared" si="4"/>
        <v>600</v>
      </c>
      <c r="I72" s="3">
        <f t="shared" si="5"/>
        <v>810</v>
      </c>
      <c r="J72" s="3" t="str">
        <f t="shared" si="0"/>
        <v>Đài 2 - 5 cọc</v>
      </c>
      <c r="K72" s="3">
        <f t="shared" si="1"/>
        <v>931</v>
      </c>
      <c r="L72" s="5">
        <f t="shared" si="7"/>
        <v>526.89682618054781</v>
      </c>
      <c r="M72" s="3" t="str">
        <f t="shared" si="6"/>
        <v>OK</v>
      </c>
      <c r="N72" s="6">
        <f>VLOOKUP(C72,'Point Coordinates'!$A:$D,2,0)*1000</f>
        <v>1000</v>
      </c>
      <c r="O72" s="7">
        <f>VLOOKUP(C72,'Point Coordinates'!$A:$D,3,0)*1000</f>
        <v>-1000</v>
      </c>
    </row>
    <row r="73" spans="1:15">
      <c r="A73" s="1" t="str">
        <f t="shared" si="2"/>
        <v>5</v>
      </c>
      <c r="B73" s="1" t="s">
        <v>438</v>
      </c>
      <c r="C73" s="2">
        <v>125</v>
      </c>
      <c r="D73" s="3" t="str">
        <f t="shared" si="3"/>
        <v>D1</v>
      </c>
      <c r="E73" s="3" t="s">
        <v>436</v>
      </c>
      <c r="F73" s="4">
        <v>1.76694934138962</v>
      </c>
      <c r="G73" s="4">
        <v>1.60631758308147</v>
      </c>
      <c r="H73" s="3">
        <f t="shared" si="4"/>
        <v>600</v>
      </c>
      <c r="I73" s="3">
        <f t="shared" si="5"/>
        <v>810</v>
      </c>
      <c r="J73" s="3" t="str">
        <f t="shared" si="0"/>
        <v>Đài 2 - 5 cọc</v>
      </c>
      <c r="K73" s="3">
        <f t="shared" si="1"/>
        <v>931</v>
      </c>
      <c r="L73" s="5">
        <f t="shared" si="7"/>
        <v>526.89682618054781</v>
      </c>
      <c r="M73" s="3" t="str">
        <f t="shared" si="6"/>
        <v>OK</v>
      </c>
      <c r="N73" s="6">
        <f>VLOOKUP(C73,'Point Coordinates'!$A:$D,2,0)*1000</f>
        <v>1000</v>
      </c>
      <c r="O73" s="7">
        <f>VLOOKUP(C73,'Point Coordinates'!$A:$D,3,0)*1000</f>
        <v>-1000</v>
      </c>
    </row>
    <row r="74" spans="1:15">
      <c r="A74" s="1" t="str">
        <f t="shared" si="2"/>
        <v>5</v>
      </c>
      <c r="B74" s="1" t="s">
        <v>438</v>
      </c>
      <c r="C74" s="2">
        <v>126</v>
      </c>
      <c r="D74" s="3" t="str">
        <f t="shared" si="3"/>
        <v>D1</v>
      </c>
      <c r="E74" s="3" t="s">
        <v>436</v>
      </c>
      <c r="F74" s="4">
        <v>1.76694934138933</v>
      </c>
      <c r="G74" s="4">
        <v>1.60631758308121</v>
      </c>
      <c r="H74" s="3">
        <f t="shared" si="4"/>
        <v>600</v>
      </c>
      <c r="I74" s="3">
        <f t="shared" si="5"/>
        <v>810</v>
      </c>
      <c r="J74" s="3" t="str">
        <f t="shared" si="0"/>
        <v>Đài 2 - 5 cọc</v>
      </c>
      <c r="K74" s="3">
        <f t="shared" si="1"/>
        <v>931</v>
      </c>
      <c r="L74" s="5">
        <f t="shared" si="7"/>
        <v>526.89682618063421</v>
      </c>
      <c r="M74" s="3" t="str">
        <f t="shared" si="6"/>
        <v>OK</v>
      </c>
      <c r="N74" s="6">
        <f>VLOOKUP(C74,'Point Coordinates'!$A:$D,2,0)*1000</f>
        <v>-1000</v>
      </c>
      <c r="O74" s="7">
        <f>VLOOKUP(C74,'Point Coordinates'!$A:$D,3,0)*1000</f>
        <v>1000</v>
      </c>
    </row>
    <row r="75" spans="1:15">
      <c r="A75" s="1" t="str">
        <f t="shared" si="2"/>
        <v>5</v>
      </c>
      <c r="B75" s="1" t="s">
        <v>438</v>
      </c>
      <c r="C75" s="2">
        <v>126</v>
      </c>
      <c r="D75" s="3" t="str">
        <f t="shared" si="3"/>
        <v>D1</v>
      </c>
      <c r="E75" s="3" t="s">
        <v>436</v>
      </c>
      <c r="F75" s="4">
        <v>1.76694934138933</v>
      </c>
      <c r="G75" s="4">
        <v>1.60631758308121</v>
      </c>
      <c r="H75" s="3">
        <f t="shared" si="4"/>
        <v>600</v>
      </c>
      <c r="I75" s="3">
        <f t="shared" si="5"/>
        <v>810</v>
      </c>
      <c r="J75" s="3" t="str">
        <f t="shared" si="0"/>
        <v>Đài 2 - 5 cọc</v>
      </c>
      <c r="K75" s="3">
        <f t="shared" si="1"/>
        <v>931</v>
      </c>
      <c r="L75" s="5">
        <f t="shared" si="7"/>
        <v>526.89682618063421</v>
      </c>
      <c r="M75" s="3" t="str">
        <f t="shared" si="6"/>
        <v>OK</v>
      </c>
      <c r="N75" s="6">
        <f>VLOOKUP(C75,'Point Coordinates'!$A:$D,2,0)*1000</f>
        <v>-1000</v>
      </c>
      <c r="O75" s="7">
        <f>VLOOKUP(C75,'Point Coordinates'!$A:$D,3,0)*1000</f>
        <v>1000</v>
      </c>
    </row>
    <row r="76" spans="1:15">
      <c r="A76" s="1" t="str">
        <f t="shared" si="2"/>
        <v>5</v>
      </c>
      <c r="B76" s="1" t="s">
        <v>438</v>
      </c>
      <c r="C76" s="2">
        <v>127</v>
      </c>
      <c r="D76" s="3" t="str">
        <f t="shared" si="3"/>
        <v>D1</v>
      </c>
      <c r="E76" s="3" t="s">
        <v>436</v>
      </c>
      <c r="F76" s="4">
        <v>1.76694934138957</v>
      </c>
      <c r="G76" s="4">
        <v>1.60631758308143</v>
      </c>
      <c r="H76" s="3">
        <f t="shared" si="4"/>
        <v>600</v>
      </c>
      <c r="I76" s="3">
        <f t="shared" si="5"/>
        <v>810</v>
      </c>
      <c r="J76" s="3" t="str">
        <f t="shared" si="0"/>
        <v>Đài 2 - 5 cọc</v>
      </c>
      <c r="K76" s="3">
        <f t="shared" si="1"/>
        <v>931</v>
      </c>
      <c r="L76" s="5">
        <f t="shared" si="7"/>
        <v>526.8968261805627</v>
      </c>
      <c r="M76" s="3" t="str">
        <f t="shared" si="6"/>
        <v>OK</v>
      </c>
      <c r="N76" s="6">
        <f>VLOOKUP(C76,'Point Coordinates'!$A:$D,2,0)*1000</f>
        <v>49800</v>
      </c>
      <c r="O76" s="7">
        <f>VLOOKUP(C76,'Point Coordinates'!$A:$D,3,0)*1000</f>
        <v>-1000</v>
      </c>
    </row>
    <row r="77" spans="1:15">
      <c r="A77" s="1" t="str">
        <f t="shared" si="2"/>
        <v>5</v>
      </c>
      <c r="B77" s="1" t="s">
        <v>438</v>
      </c>
      <c r="C77" s="2">
        <v>127</v>
      </c>
      <c r="D77" s="3" t="str">
        <f t="shared" si="3"/>
        <v>D1</v>
      </c>
      <c r="E77" s="3" t="s">
        <v>436</v>
      </c>
      <c r="F77" s="4">
        <v>1.76694934138957</v>
      </c>
      <c r="G77" s="4">
        <v>1.60631758308143</v>
      </c>
      <c r="H77" s="3">
        <f t="shared" si="4"/>
        <v>600</v>
      </c>
      <c r="I77" s="3">
        <f t="shared" si="5"/>
        <v>810</v>
      </c>
      <c r="J77" s="3" t="str">
        <f t="shared" si="0"/>
        <v>Đài 2 - 5 cọc</v>
      </c>
      <c r="K77" s="3">
        <f t="shared" si="1"/>
        <v>931</v>
      </c>
      <c r="L77" s="5">
        <f t="shared" si="7"/>
        <v>526.8968261805627</v>
      </c>
      <c r="M77" s="3" t="str">
        <f t="shared" si="6"/>
        <v>OK</v>
      </c>
      <c r="N77" s="6">
        <f>VLOOKUP(C77,'Point Coordinates'!$A:$D,2,0)*1000</f>
        <v>49800</v>
      </c>
      <c r="O77" s="7">
        <f>VLOOKUP(C77,'Point Coordinates'!$A:$D,3,0)*1000</f>
        <v>-1000</v>
      </c>
    </row>
    <row r="78" spans="1:15">
      <c r="A78" s="1" t="str">
        <f t="shared" si="2"/>
        <v>5</v>
      </c>
      <c r="B78" s="1" t="s">
        <v>438</v>
      </c>
      <c r="C78" s="2">
        <v>128</v>
      </c>
      <c r="D78" s="3" t="str">
        <f t="shared" si="3"/>
        <v>D1</v>
      </c>
      <c r="E78" s="3" t="s">
        <v>436</v>
      </c>
      <c r="F78" s="4">
        <v>1.76694934138957</v>
      </c>
      <c r="G78" s="4">
        <v>1.60631758308143</v>
      </c>
      <c r="H78" s="3">
        <f t="shared" si="4"/>
        <v>600</v>
      </c>
      <c r="I78" s="3">
        <f t="shared" si="5"/>
        <v>810</v>
      </c>
      <c r="J78" s="3" t="str">
        <f t="shared" si="0"/>
        <v>Đài 2 - 5 cọc</v>
      </c>
      <c r="K78" s="3">
        <f t="shared" si="1"/>
        <v>931</v>
      </c>
      <c r="L78" s="5">
        <f t="shared" si="7"/>
        <v>526.8968261805627</v>
      </c>
      <c r="M78" s="3" t="str">
        <f t="shared" si="6"/>
        <v>OK</v>
      </c>
      <c r="N78" s="6">
        <f>VLOOKUP(C78,'Point Coordinates'!$A:$D,2,0)*1000</f>
        <v>51800</v>
      </c>
      <c r="O78" s="7">
        <f>VLOOKUP(C78,'Point Coordinates'!$A:$D,3,0)*1000</f>
        <v>-1000</v>
      </c>
    </row>
    <row r="79" spans="1:15">
      <c r="A79" s="1" t="str">
        <f t="shared" si="2"/>
        <v>5</v>
      </c>
      <c r="B79" s="1" t="s">
        <v>438</v>
      </c>
      <c r="C79" s="2">
        <v>128</v>
      </c>
      <c r="D79" s="3" t="str">
        <f t="shared" si="3"/>
        <v>D1</v>
      </c>
      <c r="E79" s="3" t="s">
        <v>436</v>
      </c>
      <c r="F79" s="4">
        <v>1.76694934138957</v>
      </c>
      <c r="G79" s="4">
        <v>1.60631758308143</v>
      </c>
      <c r="H79" s="3">
        <f t="shared" si="4"/>
        <v>600</v>
      </c>
      <c r="I79" s="3">
        <f t="shared" si="5"/>
        <v>810</v>
      </c>
      <c r="J79" s="3" t="str">
        <f t="shared" si="0"/>
        <v>Đài 2 - 5 cọc</v>
      </c>
      <c r="K79" s="3">
        <f t="shared" si="1"/>
        <v>931</v>
      </c>
      <c r="L79" s="5">
        <f t="shared" si="7"/>
        <v>526.8968261805627</v>
      </c>
      <c r="M79" s="3" t="str">
        <f t="shared" si="6"/>
        <v>OK</v>
      </c>
      <c r="N79" s="6">
        <f>VLOOKUP(C79,'Point Coordinates'!$A:$D,2,0)*1000</f>
        <v>51800</v>
      </c>
      <c r="O79" s="7">
        <f>VLOOKUP(C79,'Point Coordinates'!$A:$D,3,0)*1000</f>
        <v>-1000</v>
      </c>
    </row>
    <row r="80" spans="1:15">
      <c r="A80" s="1" t="str">
        <f t="shared" si="2"/>
        <v>5</v>
      </c>
      <c r="B80" s="1" t="s">
        <v>438</v>
      </c>
      <c r="C80" s="2">
        <v>129</v>
      </c>
      <c r="D80" s="3" t="str">
        <f t="shared" si="3"/>
        <v>D1</v>
      </c>
      <c r="E80" s="3" t="s">
        <v>436</v>
      </c>
      <c r="F80" s="4">
        <v>1.76694934138933</v>
      </c>
      <c r="G80" s="4">
        <v>1.60631758308121</v>
      </c>
      <c r="H80" s="3">
        <f t="shared" si="4"/>
        <v>600</v>
      </c>
      <c r="I80" s="3">
        <f t="shared" si="5"/>
        <v>810</v>
      </c>
      <c r="J80" s="3" t="str">
        <f t="shared" si="0"/>
        <v>Đài 2 - 5 cọc</v>
      </c>
      <c r="K80" s="3">
        <f t="shared" si="1"/>
        <v>931</v>
      </c>
      <c r="L80" s="5">
        <f t="shared" si="7"/>
        <v>526.89682618063421</v>
      </c>
      <c r="M80" s="3" t="str">
        <f t="shared" si="6"/>
        <v>OK</v>
      </c>
      <c r="N80" s="6">
        <f>VLOOKUP(C80,'Point Coordinates'!$A:$D,2,0)*1000</f>
        <v>51800</v>
      </c>
      <c r="O80" s="7">
        <f>VLOOKUP(C80,'Point Coordinates'!$A:$D,3,0)*1000</f>
        <v>1000</v>
      </c>
    </row>
    <row r="81" spans="1:15">
      <c r="A81" s="1" t="str">
        <f t="shared" si="2"/>
        <v>5</v>
      </c>
      <c r="B81" s="1" t="s">
        <v>438</v>
      </c>
      <c r="C81" s="2">
        <v>129</v>
      </c>
      <c r="D81" s="3" t="str">
        <f t="shared" si="3"/>
        <v>D1</v>
      </c>
      <c r="E81" s="3" t="s">
        <v>436</v>
      </c>
      <c r="F81" s="4">
        <v>1.76694934138933</v>
      </c>
      <c r="G81" s="4">
        <v>1.60631758308121</v>
      </c>
      <c r="H81" s="3">
        <f t="shared" si="4"/>
        <v>600</v>
      </c>
      <c r="I81" s="3">
        <f t="shared" si="5"/>
        <v>810</v>
      </c>
      <c r="J81" s="3" t="str">
        <f t="shared" si="0"/>
        <v>Đài 2 - 5 cọc</v>
      </c>
      <c r="K81" s="3">
        <f t="shared" si="1"/>
        <v>931</v>
      </c>
      <c r="L81" s="5">
        <f t="shared" si="7"/>
        <v>526.89682618063421</v>
      </c>
      <c r="M81" s="3" t="str">
        <f t="shared" si="6"/>
        <v>OK</v>
      </c>
      <c r="N81" s="6">
        <f>VLOOKUP(C81,'Point Coordinates'!$A:$D,2,0)*1000</f>
        <v>51800</v>
      </c>
      <c r="O81" s="7">
        <f>VLOOKUP(C81,'Point Coordinates'!$A:$D,3,0)*1000</f>
        <v>1000</v>
      </c>
    </row>
    <row r="82" spans="1:15">
      <c r="A82" s="1" t="str">
        <f t="shared" si="2"/>
        <v>5</v>
      </c>
      <c r="B82" s="1" t="s">
        <v>438</v>
      </c>
      <c r="C82" s="2">
        <v>130</v>
      </c>
      <c r="D82" s="3" t="str">
        <f t="shared" si="3"/>
        <v>D1</v>
      </c>
      <c r="E82" s="3" t="s">
        <v>436</v>
      </c>
      <c r="F82" s="4">
        <v>1.7669493413893</v>
      </c>
      <c r="G82" s="4">
        <v>1.60631758308118</v>
      </c>
      <c r="H82" s="3">
        <f t="shared" si="4"/>
        <v>600</v>
      </c>
      <c r="I82" s="3">
        <f t="shared" si="5"/>
        <v>810</v>
      </c>
      <c r="J82" s="3" t="str">
        <f t="shared" si="0"/>
        <v>Đài 2 - 5 cọc</v>
      </c>
      <c r="K82" s="3">
        <f t="shared" si="1"/>
        <v>931</v>
      </c>
      <c r="L82" s="5">
        <f t="shared" si="7"/>
        <v>526.89682618064319</v>
      </c>
      <c r="M82" s="3" t="str">
        <f t="shared" si="6"/>
        <v>OK</v>
      </c>
      <c r="N82" s="6">
        <f>VLOOKUP(C82,'Point Coordinates'!$A:$D,2,0)*1000</f>
        <v>49800</v>
      </c>
      <c r="O82" s="7">
        <f>VLOOKUP(C82,'Point Coordinates'!$A:$D,3,0)*1000</f>
        <v>1000</v>
      </c>
    </row>
    <row r="83" spans="1:15">
      <c r="A83" s="1" t="str">
        <f t="shared" si="2"/>
        <v>5</v>
      </c>
      <c r="B83" s="1" t="s">
        <v>438</v>
      </c>
      <c r="C83" s="2">
        <v>130</v>
      </c>
      <c r="D83" s="3" t="str">
        <f t="shared" si="3"/>
        <v>D1</v>
      </c>
      <c r="E83" s="3" t="s">
        <v>436</v>
      </c>
      <c r="F83" s="4">
        <v>1.7669493413893</v>
      </c>
      <c r="G83" s="4">
        <v>1.60631758308118</v>
      </c>
      <c r="H83" s="3">
        <f t="shared" si="4"/>
        <v>600</v>
      </c>
      <c r="I83" s="3">
        <f t="shared" si="5"/>
        <v>810</v>
      </c>
      <c r="J83" s="3" t="str">
        <f t="shared" si="0"/>
        <v>Đài 2 - 5 cọc</v>
      </c>
      <c r="K83" s="3">
        <f t="shared" si="1"/>
        <v>931</v>
      </c>
      <c r="L83" s="5">
        <f t="shared" si="7"/>
        <v>526.89682618064319</v>
      </c>
      <c r="M83" s="3" t="str">
        <f t="shared" si="6"/>
        <v>OK</v>
      </c>
      <c r="N83" s="6">
        <f>VLOOKUP(C83,'Point Coordinates'!$A:$D,2,0)*1000</f>
        <v>49800</v>
      </c>
      <c r="O83" s="7">
        <f>VLOOKUP(C83,'Point Coordinates'!$A:$D,3,0)*1000</f>
        <v>1000</v>
      </c>
    </row>
    <row r="84" spans="1:15">
      <c r="A84" s="1" t="str">
        <f t="shared" si="2"/>
        <v>5</v>
      </c>
      <c r="B84" s="1" t="s">
        <v>438</v>
      </c>
      <c r="C84" s="2">
        <v>131</v>
      </c>
      <c r="D84" s="3" t="str">
        <f t="shared" si="3"/>
        <v>D1</v>
      </c>
      <c r="E84" s="3" t="s">
        <v>436</v>
      </c>
      <c r="F84" s="4">
        <v>1.7669493413894899</v>
      </c>
      <c r="G84" s="4">
        <v>1.6063175830813501</v>
      </c>
      <c r="H84" s="3">
        <f t="shared" si="4"/>
        <v>600</v>
      </c>
      <c r="I84" s="3">
        <f t="shared" si="5"/>
        <v>810</v>
      </c>
      <c r="J84" s="3" t="str">
        <f t="shared" ref="J84:J147" si="8">NhomCoc(A84,$A$1,$A$2)</f>
        <v>Đài 2 - 5 cọc</v>
      </c>
      <c r="K84" s="3">
        <f t="shared" ref="K84:K147" si="9">XacDinhSCT($B$1,$F$12,$F$13,$F$14,$F$15,$F$16,$H$12,$H$13,$H$14,$H$15,$H$16,$F$9,$F$10,I84,A84,E84,$M$8)</f>
        <v>931</v>
      </c>
      <c r="L84" s="5">
        <f t="shared" si="7"/>
        <v>526.89682618058657</v>
      </c>
      <c r="M84" s="3" t="str">
        <f t="shared" si="6"/>
        <v>OK</v>
      </c>
      <c r="N84" s="6">
        <f>VLOOKUP(C84,'Point Coordinates'!$A:$D,2,0)*1000</f>
        <v>-1000</v>
      </c>
      <c r="O84" s="7">
        <f>VLOOKUP(C84,'Point Coordinates'!$A:$D,3,0)*1000</f>
        <v>20200</v>
      </c>
    </row>
    <row r="85" spans="1:15">
      <c r="A85" s="1" t="str">
        <f t="shared" ref="A85:A148" si="10">VLOOKUP(B85,Q:U,5,0)</f>
        <v>5</v>
      </c>
      <c r="B85" s="1" t="s">
        <v>438</v>
      </c>
      <c r="C85" s="2">
        <v>131</v>
      </c>
      <c r="D85" s="3" t="str">
        <f t="shared" ref="D85:D148" si="11">VLOOKUP(B85,Q:U,2,0)</f>
        <v>D1</v>
      </c>
      <c r="E85" s="3" t="s">
        <v>436</v>
      </c>
      <c r="F85" s="4">
        <v>1.7669493413894899</v>
      </c>
      <c r="G85" s="4">
        <v>1.6063175830813501</v>
      </c>
      <c r="H85" s="3">
        <f t="shared" ref="H85:H148" si="12">VLOOKUP(B85,Q:U,3,0)</f>
        <v>600</v>
      </c>
      <c r="I85" s="3">
        <f t="shared" ref="I85:I148" si="13">VLOOKUP(B85,Q:U,4,0)</f>
        <v>810</v>
      </c>
      <c r="J85" s="3" t="str">
        <f t="shared" si="8"/>
        <v>Đài 2 - 5 cọc</v>
      </c>
      <c r="K85" s="3">
        <f t="shared" si="9"/>
        <v>931</v>
      </c>
      <c r="L85" s="5">
        <f t="shared" ref="L85:L148" si="14">IFERROR(K85/F85,"")</f>
        <v>526.89682618058657</v>
      </c>
      <c r="M85" s="3" t="str">
        <f t="shared" ref="M85:M148" si="15">IF(L85&lt;1,"NOT OK","OK")</f>
        <v>OK</v>
      </c>
      <c r="N85" s="6">
        <f>VLOOKUP(C85,'Point Coordinates'!$A:$D,2,0)*1000</f>
        <v>-1000</v>
      </c>
      <c r="O85" s="7">
        <f>VLOOKUP(C85,'Point Coordinates'!$A:$D,3,0)*1000</f>
        <v>20200</v>
      </c>
    </row>
    <row r="86" spans="1:15">
      <c r="A86" s="1" t="str">
        <f t="shared" si="10"/>
        <v>5</v>
      </c>
      <c r="B86" s="1" t="s">
        <v>438</v>
      </c>
      <c r="C86" s="2">
        <v>132</v>
      </c>
      <c r="D86" s="3" t="str">
        <f t="shared" si="11"/>
        <v>D1</v>
      </c>
      <c r="E86" s="3" t="s">
        <v>436</v>
      </c>
      <c r="F86" s="4">
        <v>1.76694934138961</v>
      </c>
      <c r="G86" s="4">
        <v>1.60631758308146</v>
      </c>
      <c r="H86" s="3">
        <f t="shared" si="12"/>
        <v>600</v>
      </c>
      <c r="I86" s="3">
        <f t="shared" si="13"/>
        <v>810</v>
      </c>
      <c r="J86" s="3" t="str">
        <f t="shared" si="8"/>
        <v>Đài 2 - 5 cọc</v>
      </c>
      <c r="K86" s="3">
        <f t="shared" si="9"/>
        <v>931</v>
      </c>
      <c r="L86" s="5">
        <f t="shared" si="14"/>
        <v>526.89682618055076</v>
      </c>
      <c r="M86" s="3" t="str">
        <f t="shared" si="15"/>
        <v>OK</v>
      </c>
      <c r="N86" s="6">
        <f>VLOOKUP(C86,'Point Coordinates'!$A:$D,2,0)*1000</f>
        <v>1000</v>
      </c>
      <c r="O86" s="7">
        <f>VLOOKUP(C86,'Point Coordinates'!$A:$D,3,0)*1000</f>
        <v>20200</v>
      </c>
    </row>
    <row r="87" spans="1:15">
      <c r="A87" s="1" t="str">
        <f t="shared" si="10"/>
        <v>5</v>
      </c>
      <c r="B87" s="1" t="s">
        <v>438</v>
      </c>
      <c r="C87" s="2">
        <v>132</v>
      </c>
      <c r="D87" s="3" t="str">
        <f t="shared" si="11"/>
        <v>D1</v>
      </c>
      <c r="E87" s="3" t="s">
        <v>436</v>
      </c>
      <c r="F87" s="4">
        <v>1.76694934138961</v>
      </c>
      <c r="G87" s="4">
        <v>1.60631758308146</v>
      </c>
      <c r="H87" s="3">
        <f t="shared" si="12"/>
        <v>600</v>
      </c>
      <c r="I87" s="3">
        <f t="shared" si="13"/>
        <v>810</v>
      </c>
      <c r="J87" s="3" t="str">
        <f t="shared" si="8"/>
        <v>Đài 2 - 5 cọc</v>
      </c>
      <c r="K87" s="3">
        <f t="shared" si="9"/>
        <v>931</v>
      </c>
      <c r="L87" s="5">
        <f t="shared" si="14"/>
        <v>526.89682618055076</v>
      </c>
      <c r="M87" s="3" t="str">
        <f t="shared" si="15"/>
        <v>OK</v>
      </c>
      <c r="N87" s="6">
        <f>VLOOKUP(C87,'Point Coordinates'!$A:$D,2,0)*1000</f>
        <v>1000</v>
      </c>
      <c r="O87" s="7">
        <f>VLOOKUP(C87,'Point Coordinates'!$A:$D,3,0)*1000</f>
        <v>20200</v>
      </c>
    </row>
    <row r="88" spans="1:15">
      <c r="A88" s="1" t="str">
        <f t="shared" si="10"/>
        <v>5</v>
      </c>
      <c r="B88" s="1" t="s">
        <v>438</v>
      </c>
      <c r="C88" s="2">
        <v>133</v>
      </c>
      <c r="D88" s="3" t="str">
        <f t="shared" si="11"/>
        <v>D1</v>
      </c>
      <c r="E88" s="3" t="s">
        <v>436</v>
      </c>
      <c r="F88" s="4">
        <v>1.7669493413894299</v>
      </c>
      <c r="G88" s="4">
        <v>1.6063175830812999</v>
      </c>
      <c r="H88" s="3">
        <f t="shared" si="12"/>
        <v>600</v>
      </c>
      <c r="I88" s="3">
        <f t="shared" si="13"/>
        <v>810</v>
      </c>
      <c r="J88" s="3" t="str">
        <f t="shared" si="8"/>
        <v>Đài 2 - 5 cọc</v>
      </c>
      <c r="K88" s="3">
        <f t="shared" si="9"/>
        <v>931</v>
      </c>
      <c r="L88" s="5">
        <f t="shared" si="14"/>
        <v>526.89682618060442</v>
      </c>
      <c r="M88" s="3" t="str">
        <f t="shared" si="15"/>
        <v>OK</v>
      </c>
      <c r="N88" s="6">
        <f>VLOOKUP(C88,'Point Coordinates'!$A:$D,2,0)*1000</f>
        <v>49800</v>
      </c>
      <c r="O88" s="7">
        <f>VLOOKUP(C88,'Point Coordinates'!$A:$D,3,0)*1000</f>
        <v>20200</v>
      </c>
    </row>
    <row r="89" spans="1:15">
      <c r="A89" s="1" t="str">
        <f t="shared" si="10"/>
        <v>5</v>
      </c>
      <c r="B89" s="1" t="s">
        <v>438</v>
      </c>
      <c r="C89" s="2">
        <v>133</v>
      </c>
      <c r="D89" s="3" t="str">
        <f t="shared" si="11"/>
        <v>D1</v>
      </c>
      <c r="E89" s="3" t="s">
        <v>436</v>
      </c>
      <c r="F89" s="4">
        <v>1.7669493413894299</v>
      </c>
      <c r="G89" s="4">
        <v>1.6063175830812999</v>
      </c>
      <c r="H89" s="3">
        <f t="shared" si="12"/>
        <v>600</v>
      </c>
      <c r="I89" s="3">
        <f t="shared" si="13"/>
        <v>810</v>
      </c>
      <c r="J89" s="3" t="str">
        <f t="shared" si="8"/>
        <v>Đài 2 - 5 cọc</v>
      </c>
      <c r="K89" s="3">
        <f t="shared" si="9"/>
        <v>931</v>
      </c>
      <c r="L89" s="5">
        <f t="shared" si="14"/>
        <v>526.89682618060442</v>
      </c>
      <c r="M89" s="3" t="str">
        <f t="shared" si="15"/>
        <v>OK</v>
      </c>
      <c r="N89" s="6">
        <f>VLOOKUP(C89,'Point Coordinates'!$A:$D,2,0)*1000</f>
        <v>49800</v>
      </c>
      <c r="O89" s="7">
        <f>VLOOKUP(C89,'Point Coordinates'!$A:$D,3,0)*1000</f>
        <v>20200</v>
      </c>
    </row>
    <row r="90" spans="1:15">
      <c r="A90" s="1" t="str">
        <f t="shared" si="10"/>
        <v>5</v>
      </c>
      <c r="B90" s="1" t="s">
        <v>438</v>
      </c>
      <c r="C90" s="2">
        <v>134</v>
      </c>
      <c r="D90" s="3" t="str">
        <f t="shared" si="11"/>
        <v>D1</v>
      </c>
      <c r="E90" s="3" t="s">
        <v>436</v>
      </c>
      <c r="F90" s="4">
        <v>1.76694934138963</v>
      </c>
      <c r="G90" s="4">
        <v>1.60631758308148</v>
      </c>
      <c r="H90" s="3">
        <f t="shared" si="12"/>
        <v>600</v>
      </c>
      <c r="I90" s="3">
        <f t="shared" si="13"/>
        <v>810</v>
      </c>
      <c r="J90" s="3" t="str">
        <f t="shared" si="8"/>
        <v>Đài 2 - 5 cọc</v>
      </c>
      <c r="K90" s="3">
        <f t="shared" si="9"/>
        <v>931</v>
      </c>
      <c r="L90" s="5">
        <f t="shared" si="14"/>
        <v>526.89682618054485</v>
      </c>
      <c r="M90" s="3" t="str">
        <f t="shared" si="15"/>
        <v>OK</v>
      </c>
      <c r="N90" s="6">
        <f>VLOOKUP(C90,'Point Coordinates'!$A:$D,2,0)*1000</f>
        <v>51800</v>
      </c>
      <c r="O90" s="7">
        <f>VLOOKUP(C90,'Point Coordinates'!$A:$D,3,0)*1000</f>
        <v>20200</v>
      </c>
    </row>
    <row r="91" spans="1:15">
      <c r="A91" s="1" t="str">
        <f t="shared" si="10"/>
        <v>5</v>
      </c>
      <c r="B91" s="1" t="s">
        <v>438</v>
      </c>
      <c r="C91" s="2">
        <v>134</v>
      </c>
      <c r="D91" s="3" t="str">
        <f t="shared" si="11"/>
        <v>D1</v>
      </c>
      <c r="E91" s="3" t="s">
        <v>436</v>
      </c>
      <c r="F91" s="4">
        <v>1.76694934138963</v>
      </c>
      <c r="G91" s="4">
        <v>1.60631758308148</v>
      </c>
      <c r="H91" s="3">
        <f t="shared" si="12"/>
        <v>600</v>
      </c>
      <c r="I91" s="3">
        <f t="shared" si="13"/>
        <v>810</v>
      </c>
      <c r="J91" s="3" t="str">
        <f t="shared" si="8"/>
        <v>Đài 2 - 5 cọc</v>
      </c>
      <c r="K91" s="3">
        <f t="shared" si="9"/>
        <v>931</v>
      </c>
      <c r="L91" s="5">
        <f t="shared" si="14"/>
        <v>526.89682618054485</v>
      </c>
      <c r="M91" s="3" t="str">
        <f t="shared" si="15"/>
        <v>OK</v>
      </c>
      <c r="N91" s="6">
        <f>VLOOKUP(C91,'Point Coordinates'!$A:$D,2,0)*1000</f>
        <v>51800</v>
      </c>
      <c r="O91" s="7">
        <f>VLOOKUP(C91,'Point Coordinates'!$A:$D,3,0)*1000</f>
        <v>20200</v>
      </c>
    </row>
    <row r="92" spans="1:15">
      <c r="A92" s="1" t="str">
        <f t="shared" si="10"/>
        <v>5</v>
      </c>
      <c r="B92" s="1" t="s">
        <v>438</v>
      </c>
      <c r="C92" s="2">
        <v>135</v>
      </c>
      <c r="D92" s="3" t="str">
        <f t="shared" si="11"/>
        <v>D1</v>
      </c>
      <c r="E92" s="3" t="s">
        <v>436</v>
      </c>
      <c r="F92" s="4">
        <v>1.7669493413894</v>
      </c>
      <c r="G92" s="4">
        <v>1.6063175830812699</v>
      </c>
      <c r="H92" s="3">
        <f t="shared" si="12"/>
        <v>600</v>
      </c>
      <c r="I92" s="3">
        <f t="shared" si="13"/>
        <v>810</v>
      </c>
      <c r="J92" s="3" t="str">
        <f t="shared" si="8"/>
        <v>Đài 2 - 5 cọc</v>
      </c>
      <c r="K92" s="3">
        <f t="shared" si="9"/>
        <v>931</v>
      </c>
      <c r="L92" s="5">
        <f t="shared" si="14"/>
        <v>526.8968261806134</v>
      </c>
      <c r="M92" s="3" t="str">
        <f t="shared" si="15"/>
        <v>OK</v>
      </c>
      <c r="N92" s="6">
        <f>VLOOKUP(C92,'Point Coordinates'!$A:$D,2,0)*1000</f>
        <v>1000</v>
      </c>
      <c r="O92" s="7">
        <f>VLOOKUP(C92,'Point Coordinates'!$A:$D,3,0)*1000</f>
        <v>22200</v>
      </c>
    </row>
    <row r="93" spans="1:15">
      <c r="A93" s="1" t="str">
        <f t="shared" si="10"/>
        <v>5</v>
      </c>
      <c r="B93" s="1" t="s">
        <v>438</v>
      </c>
      <c r="C93" s="2">
        <v>135</v>
      </c>
      <c r="D93" s="3" t="str">
        <f t="shared" si="11"/>
        <v>D1</v>
      </c>
      <c r="E93" s="3" t="s">
        <v>436</v>
      </c>
      <c r="F93" s="4">
        <v>1.7669493413894</v>
      </c>
      <c r="G93" s="4">
        <v>1.6063175830812699</v>
      </c>
      <c r="H93" s="3">
        <f t="shared" si="12"/>
        <v>600</v>
      </c>
      <c r="I93" s="3">
        <f t="shared" si="13"/>
        <v>810</v>
      </c>
      <c r="J93" s="3" t="str">
        <f t="shared" si="8"/>
        <v>Đài 2 - 5 cọc</v>
      </c>
      <c r="K93" s="3">
        <f t="shared" si="9"/>
        <v>931</v>
      </c>
      <c r="L93" s="5">
        <f t="shared" si="14"/>
        <v>526.8968261806134</v>
      </c>
      <c r="M93" s="3" t="str">
        <f t="shared" si="15"/>
        <v>OK</v>
      </c>
      <c r="N93" s="6">
        <f>VLOOKUP(C93,'Point Coordinates'!$A:$D,2,0)*1000</f>
        <v>1000</v>
      </c>
      <c r="O93" s="7">
        <f>VLOOKUP(C93,'Point Coordinates'!$A:$D,3,0)*1000</f>
        <v>22200</v>
      </c>
    </row>
    <row r="94" spans="1:15">
      <c r="A94" s="1" t="str">
        <f t="shared" si="10"/>
        <v>5</v>
      </c>
      <c r="B94" s="1" t="s">
        <v>438</v>
      </c>
      <c r="C94" s="2">
        <v>136</v>
      </c>
      <c r="D94" s="3" t="str">
        <f t="shared" si="11"/>
        <v>D1</v>
      </c>
      <c r="E94" s="3" t="s">
        <v>436</v>
      </c>
      <c r="F94" s="4">
        <v>1.76694934138938</v>
      </c>
      <c r="G94" s="4">
        <v>1.6063175830812499</v>
      </c>
      <c r="H94" s="3">
        <f t="shared" si="12"/>
        <v>600</v>
      </c>
      <c r="I94" s="3">
        <f t="shared" si="13"/>
        <v>810</v>
      </c>
      <c r="J94" s="3" t="str">
        <f t="shared" si="8"/>
        <v>Đài 2 - 5 cọc</v>
      </c>
      <c r="K94" s="3">
        <f t="shared" si="9"/>
        <v>931</v>
      </c>
      <c r="L94" s="5">
        <f t="shared" si="14"/>
        <v>526.89682618061931</v>
      </c>
      <c r="M94" s="3" t="str">
        <f t="shared" si="15"/>
        <v>OK</v>
      </c>
      <c r="N94" s="6">
        <f>VLOOKUP(C94,'Point Coordinates'!$A:$D,2,0)*1000</f>
        <v>-1000</v>
      </c>
      <c r="O94" s="7">
        <f>VLOOKUP(C94,'Point Coordinates'!$A:$D,3,0)*1000</f>
        <v>22200</v>
      </c>
    </row>
    <row r="95" spans="1:15">
      <c r="A95" s="1" t="str">
        <f t="shared" si="10"/>
        <v>5</v>
      </c>
      <c r="B95" s="1" t="s">
        <v>438</v>
      </c>
      <c r="C95" s="2">
        <v>136</v>
      </c>
      <c r="D95" s="3" t="str">
        <f t="shared" si="11"/>
        <v>D1</v>
      </c>
      <c r="E95" s="3" t="s">
        <v>436</v>
      </c>
      <c r="F95" s="4">
        <v>1.76694934138938</v>
      </c>
      <c r="G95" s="4">
        <v>1.6063175830812499</v>
      </c>
      <c r="H95" s="3">
        <f t="shared" si="12"/>
        <v>600</v>
      </c>
      <c r="I95" s="3">
        <f t="shared" si="13"/>
        <v>810</v>
      </c>
      <c r="J95" s="3" t="str">
        <f t="shared" si="8"/>
        <v>Đài 2 - 5 cọc</v>
      </c>
      <c r="K95" s="3">
        <f t="shared" si="9"/>
        <v>931</v>
      </c>
      <c r="L95" s="5">
        <f t="shared" si="14"/>
        <v>526.89682618061931</v>
      </c>
      <c r="M95" s="3" t="str">
        <f t="shared" si="15"/>
        <v>OK</v>
      </c>
      <c r="N95" s="6">
        <f>VLOOKUP(C95,'Point Coordinates'!$A:$D,2,0)*1000</f>
        <v>-1000</v>
      </c>
      <c r="O95" s="7">
        <f>VLOOKUP(C95,'Point Coordinates'!$A:$D,3,0)*1000</f>
        <v>22200</v>
      </c>
    </row>
    <row r="96" spans="1:15">
      <c r="A96" s="1" t="str">
        <f t="shared" si="10"/>
        <v>5</v>
      </c>
      <c r="B96" s="1" t="s">
        <v>438</v>
      </c>
      <c r="C96" s="2">
        <v>137</v>
      </c>
      <c r="D96" s="3" t="str">
        <f t="shared" si="11"/>
        <v>D1</v>
      </c>
      <c r="E96" s="3" t="s">
        <v>436</v>
      </c>
      <c r="F96" s="4">
        <v>1.7669493413894599</v>
      </c>
      <c r="G96" s="4">
        <v>1.6063175830813301</v>
      </c>
      <c r="H96" s="3">
        <f t="shared" si="12"/>
        <v>600</v>
      </c>
      <c r="I96" s="3">
        <f t="shared" si="13"/>
        <v>810</v>
      </c>
      <c r="J96" s="3" t="str">
        <f t="shared" si="8"/>
        <v>Đài 2 - 5 cọc</v>
      </c>
      <c r="K96" s="3">
        <f t="shared" si="9"/>
        <v>931</v>
      </c>
      <c r="L96" s="5">
        <f t="shared" si="14"/>
        <v>526.89682618059555</v>
      </c>
      <c r="M96" s="3" t="str">
        <f t="shared" si="15"/>
        <v>OK</v>
      </c>
      <c r="N96" s="6">
        <f>VLOOKUP(C96,'Point Coordinates'!$A:$D,2,0)*1000</f>
        <v>51800</v>
      </c>
      <c r="O96" s="7">
        <f>VLOOKUP(C96,'Point Coordinates'!$A:$D,3,0)*1000</f>
        <v>22200</v>
      </c>
    </row>
    <row r="97" spans="1:15">
      <c r="A97" s="1" t="str">
        <f t="shared" si="10"/>
        <v>5</v>
      </c>
      <c r="B97" s="1" t="s">
        <v>438</v>
      </c>
      <c r="C97" s="2">
        <v>137</v>
      </c>
      <c r="D97" s="3" t="str">
        <f t="shared" si="11"/>
        <v>D1</v>
      </c>
      <c r="E97" s="3" t="s">
        <v>436</v>
      </c>
      <c r="F97" s="4">
        <v>1.7669493413894599</v>
      </c>
      <c r="G97" s="4">
        <v>1.6063175830813301</v>
      </c>
      <c r="H97" s="3">
        <f t="shared" si="12"/>
        <v>600</v>
      </c>
      <c r="I97" s="3">
        <f t="shared" si="13"/>
        <v>810</v>
      </c>
      <c r="J97" s="3" t="str">
        <f t="shared" si="8"/>
        <v>Đài 2 - 5 cọc</v>
      </c>
      <c r="K97" s="3">
        <f t="shared" si="9"/>
        <v>931</v>
      </c>
      <c r="L97" s="5">
        <f t="shared" si="14"/>
        <v>526.89682618059555</v>
      </c>
      <c r="M97" s="3" t="str">
        <f t="shared" si="15"/>
        <v>OK</v>
      </c>
      <c r="N97" s="6">
        <f>VLOOKUP(C97,'Point Coordinates'!$A:$D,2,0)*1000</f>
        <v>51800</v>
      </c>
      <c r="O97" s="7">
        <f>VLOOKUP(C97,'Point Coordinates'!$A:$D,3,0)*1000</f>
        <v>22200</v>
      </c>
    </row>
    <row r="98" spans="1:15">
      <c r="A98" s="1" t="str">
        <f t="shared" si="10"/>
        <v>5</v>
      </c>
      <c r="B98" s="1" t="s">
        <v>438</v>
      </c>
      <c r="C98" s="2">
        <v>138</v>
      </c>
      <c r="D98" s="3" t="str">
        <f t="shared" si="11"/>
        <v>D1</v>
      </c>
      <c r="E98" s="3" t="s">
        <v>436</v>
      </c>
      <c r="F98" s="4">
        <v>1.7669493413892801</v>
      </c>
      <c r="G98" s="4">
        <v>1.60631758308116</v>
      </c>
      <c r="H98" s="3">
        <f t="shared" si="12"/>
        <v>600</v>
      </c>
      <c r="I98" s="3">
        <f t="shared" si="13"/>
        <v>810</v>
      </c>
      <c r="J98" s="3" t="str">
        <f t="shared" si="8"/>
        <v>Đài 2 - 5 cọc</v>
      </c>
      <c r="K98" s="3">
        <f t="shared" si="9"/>
        <v>931</v>
      </c>
      <c r="L98" s="5">
        <f t="shared" si="14"/>
        <v>526.8968261806491</v>
      </c>
      <c r="M98" s="3" t="str">
        <f t="shared" si="15"/>
        <v>OK</v>
      </c>
      <c r="N98" s="6">
        <f>VLOOKUP(C98,'Point Coordinates'!$A:$D,2,0)*1000</f>
        <v>49800</v>
      </c>
      <c r="O98" s="7">
        <f>VLOOKUP(C98,'Point Coordinates'!$A:$D,3,0)*1000</f>
        <v>22200</v>
      </c>
    </row>
    <row r="99" spans="1:15">
      <c r="A99" s="1" t="str">
        <f t="shared" si="10"/>
        <v>5</v>
      </c>
      <c r="B99" s="1" t="s">
        <v>438</v>
      </c>
      <c r="C99" s="2">
        <v>138</v>
      </c>
      <c r="D99" s="3" t="str">
        <f t="shared" si="11"/>
        <v>D1</v>
      </c>
      <c r="E99" s="3" t="s">
        <v>436</v>
      </c>
      <c r="F99" s="4">
        <v>1.7669493413892801</v>
      </c>
      <c r="G99" s="4">
        <v>1.60631758308116</v>
      </c>
      <c r="H99" s="3">
        <f t="shared" si="12"/>
        <v>600</v>
      </c>
      <c r="I99" s="3">
        <f t="shared" si="13"/>
        <v>810</v>
      </c>
      <c r="J99" s="3" t="str">
        <f t="shared" si="8"/>
        <v>Đài 2 - 5 cọc</v>
      </c>
      <c r="K99" s="3">
        <f t="shared" si="9"/>
        <v>931</v>
      </c>
      <c r="L99" s="5">
        <f t="shared" si="14"/>
        <v>526.8968261806491</v>
      </c>
      <c r="M99" s="3" t="str">
        <f t="shared" si="15"/>
        <v>OK</v>
      </c>
      <c r="N99" s="6">
        <f>VLOOKUP(C99,'Point Coordinates'!$A:$D,2,0)*1000</f>
        <v>49800</v>
      </c>
      <c r="O99" s="7">
        <f>VLOOKUP(C99,'Point Coordinates'!$A:$D,3,0)*1000</f>
        <v>22200</v>
      </c>
    </row>
    <row r="100" spans="1:15">
      <c r="A100" s="1" t="str">
        <f t="shared" si="10"/>
        <v>5</v>
      </c>
      <c r="B100" s="1" t="s">
        <v>438</v>
      </c>
      <c r="C100" s="2">
        <v>139</v>
      </c>
      <c r="D100" s="3" t="str">
        <f t="shared" si="11"/>
        <v>D1</v>
      </c>
      <c r="E100" s="3" t="s">
        <v>436</v>
      </c>
      <c r="F100" s="4">
        <v>1.76694934138931</v>
      </c>
      <c r="G100" s="4">
        <v>1.6063175830812</v>
      </c>
      <c r="H100" s="3">
        <f t="shared" si="12"/>
        <v>600</v>
      </c>
      <c r="I100" s="3">
        <f t="shared" si="13"/>
        <v>810</v>
      </c>
      <c r="J100" s="3" t="str">
        <f t="shared" si="8"/>
        <v>Đài 2 - 5 cọc</v>
      </c>
      <c r="K100" s="3">
        <f t="shared" si="9"/>
        <v>931</v>
      </c>
      <c r="L100" s="5">
        <f t="shared" si="14"/>
        <v>526.89682618064023</v>
      </c>
      <c r="M100" s="3" t="str">
        <f t="shared" si="15"/>
        <v>OK</v>
      </c>
      <c r="N100" s="6">
        <f>VLOOKUP(C100,'Point Coordinates'!$A:$D,2,0)*1000</f>
        <v>1000</v>
      </c>
      <c r="O100" s="7">
        <f>VLOOKUP(C100,'Point Coordinates'!$A:$D,3,0)*1000</f>
        <v>30200</v>
      </c>
    </row>
    <row r="101" spans="1:15">
      <c r="A101" s="1" t="str">
        <f t="shared" si="10"/>
        <v>5</v>
      </c>
      <c r="B101" s="1" t="s">
        <v>438</v>
      </c>
      <c r="C101" s="2">
        <v>139</v>
      </c>
      <c r="D101" s="3" t="str">
        <f t="shared" si="11"/>
        <v>D1</v>
      </c>
      <c r="E101" s="3" t="s">
        <v>436</v>
      </c>
      <c r="F101" s="4">
        <v>1.76694934138931</v>
      </c>
      <c r="G101" s="4">
        <v>1.6063175830812</v>
      </c>
      <c r="H101" s="3">
        <f t="shared" si="12"/>
        <v>600</v>
      </c>
      <c r="I101" s="3">
        <f t="shared" si="13"/>
        <v>810</v>
      </c>
      <c r="J101" s="3" t="str">
        <f t="shared" si="8"/>
        <v>Đài 2 - 5 cọc</v>
      </c>
      <c r="K101" s="3">
        <f t="shared" si="9"/>
        <v>931</v>
      </c>
      <c r="L101" s="5">
        <f t="shared" si="14"/>
        <v>526.89682618064023</v>
      </c>
      <c r="M101" s="3" t="str">
        <f t="shared" si="15"/>
        <v>OK</v>
      </c>
      <c r="N101" s="6">
        <f>VLOOKUP(C101,'Point Coordinates'!$A:$D,2,0)*1000</f>
        <v>1000</v>
      </c>
      <c r="O101" s="7">
        <f>VLOOKUP(C101,'Point Coordinates'!$A:$D,3,0)*1000</f>
        <v>30200</v>
      </c>
    </row>
    <row r="102" spans="1:15">
      <c r="A102" s="1" t="str">
        <f t="shared" si="10"/>
        <v>5</v>
      </c>
      <c r="B102" s="1" t="s">
        <v>438</v>
      </c>
      <c r="C102" s="2">
        <v>140</v>
      </c>
      <c r="D102" s="3" t="str">
        <f t="shared" si="11"/>
        <v>D1</v>
      </c>
      <c r="E102" s="3" t="s">
        <v>436</v>
      </c>
      <c r="F102" s="4">
        <v>1.7669493413894499</v>
      </c>
      <c r="G102" s="4">
        <v>1.6063175830813201</v>
      </c>
      <c r="H102" s="3">
        <f t="shared" si="12"/>
        <v>600</v>
      </c>
      <c r="I102" s="3">
        <f t="shared" si="13"/>
        <v>810</v>
      </c>
      <c r="J102" s="3" t="str">
        <f t="shared" si="8"/>
        <v>Đài 2 - 5 cọc</v>
      </c>
      <c r="K102" s="3">
        <f t="shared" si="9"/>
        <v>931</v>
      </c>
      <c r="L102" s="5">
        <f t="shared" si="14"/>
        <v>526.89682618059851</v>
      </c>
      <c r="M102" s="3" t="str">
        <f t="shared" si="15"/>
        <v>OK</v>
      </c>
      <c r="N102" s="6">
        <f>VLOOKUP(C102,'Point Coordinates'!$A:$D,2,0)*1000</f>
        <v>51800</v>
      </c>
      <c r="O102" s="7">
        <f>VLOOKUP(C102,'Point Coordinates'!$A:$D,3,0)*1000</f>
        <v>30200</v>
      </c>
    </row>
    <row r="103" spans="1:15">
      <c r="A103" s="1" t="str">
        <f t="shared" si="10"/>
        <v>5</v>
      </c>
      <c r="B103" s="1" t="s">
        <v>438</v>
      </c>
      <c r="C103" s="2">
        <v>140</v>
      </c>
      <c r="D103" s="3" t="str">
        <f t="shared" si="11"/>
        <v>D1</v>
      </c>
      <c r="E103" s="3" t="s">
        <v>436</v>
      </c>
      <c r="F103" s="4">
        <v>1.7669493413894499</v>
      </c>
      <c r="G103" s="4">
        <v>1.6063175830813201</v>
      </c>
      <c r="H103" s="3">
        <f t="shared" si="12"/>
        <v>600</v>
      </c>
      <c r="I103" s="3">
        <f t="shared" si="13"/>
        <v>810</v>
      </c>
      <c r="J103" s="3" t="str">
        <f t="shared" si="8"/>
        <v>Đài 2 - 5 cọc</v>
      </c>
      <c r="K103" s="3">
        <f t="shared" si="9"/>
        <v>931</v>
      </c>
      <c r="L103" s="5">
        <f t="shared" si="14"/>
        <v>526.89682618059851</v>
      </c>
      <c r="M103" s="3" t="str">
        <f t="shared" si="15"/>
        <v>OK</v>
      </c>
      <c r="N103" s="6">
        <f>VLOOKUP(C103,'Point Coordinates'!$A:$D,2,0)*1000</f>
        <v>51800</v>
      </c>
      <c r="O103" s="7">
        <f>VLOOKUP(C103,'Point Coordinates'!$A:$D,3,0)*1000</f>
        <v>30200</v>
      </c>
    </row>
    <row r="104" spans="1:15">
      <c r="A104" s="1" t="str">
        <f t="shared" si="10"/>
        <v>5</v>
      </c>
      <c r="B104" s="1" t="s">
        <v>438</v>
      </c>
      <c r="C104" s="2">
        <v>141</v>
      </c>
      <c r="D104" s="3" t="str">
        <f t="shared" si="11"/>
        <v>D1</v>
      </c>
      <c r="E104" s="3" t="s">
        <v>436</v>
      </c>
      <c r="F104" s="4">
        <v>1.76694934138961</v>
      </c>
      <c r="G104" s="4">
        <v>1.60631758308146</v>
      </c>
      <c r="H104" s="3">
        <f t="shared" si="12"/>
        <v>600</v>
      </c>
      <c r="I104" s="3">
        <f t="shared" si="13"/>
        <v>810</v>
      </c>
      <c r="J104" s="3" t="str">
        <f t="shared" si="8"/>
        <v>Đài 2 - 5 cọc</v>
      </c>
      <c r="K104" s="3">
        <f t="shared" si="9"/>
        <v>931</v>
      </c>
      <c r="L104" s="5">
        <f t="shared" si="14"/>
        <v>526.89682618055076</v>
      </c>
      <c r="M104" s="3" t="str">
        <f t="shared" si="15"/>
        <v>OK</v>
      </c>
      <c r="N104" s="6">
        <f>VLOOKUP(C104,'Point Coordinates'!$A:$D,2,0)*1000</f>
        <v>-1000</v>
      </c>
      <c r="O104" s="7">
        <f>VLOOKUP(C104,'Point Coordinates'!$A:$D,3,0)*1000</f>
        <v>28200</v>
      </c>
    </row>
    <row r="105" spans="1:15">
      <c r="A105" s="1" t="str">
        <f t="shared" si="10"/>
        <v>5</v>
      </c>
      <c r="B105" s="1" t="s">
        <v>438</v>
      </c>
      <c r="C105" s="2">
        <v>141</v>
      </c>
      <c r="D105" s="3" t="str">
        <f t="shared" si="11"/>
        <v>D1</v>
      </c>
      <c r="E105" s="3" t="s">
        <v>436</v>
      </c>
      <c r="F105" s="4">
        <v>1.76694934138961</v>
      </c>
      <c r="G105" s="4">
        <v>1.60631758308146</v>
      </c>
      <c r="H105" s="3">
        <f t="shared" si="12"/>
        <v>600</v>
      </c>
      <c r="I105" s="3">
        <f t="shared" si="13"/>
        <v>810</v>
      </c>
      <c r="J105" s="3" t="str">
        <f t="shared" si="8"/>
        <v>Đài 2 - 5 cọc</v>
      </c>
      <c r="K105" s="3">
        <f t="shared" si="9"/>
        <v>931</v>
      </c>
      <c r="L105" s="5">
        <f t="shared" si="14"/>
        <v>526.89682618055076</v>
      </c>
      <c r="M105" s="3" t="str">
        <f t="shared" si="15"/>
        <v>OK</v>
      </c>
      <c r="N105" s="6">
        <f>VLOOKUP(C105,'Point Coordinates'!$A:$D,2,0)*1000</f>
        <v>-1000</v>
      </c>
      <c r="O105" s="7">
        <f>VLOOKUP(C105,'Point Coordinates'!$A:$D,3,0)*1000</f>
        <v>28200</v>
      </c>
    </row>
    <row r="106" spans="1:15">
      <c r="A106" s="1" t="str">
        <f t="shared" si="10"/>
        <v>5</v>
      </c>
      <c r="B106" s="1" t="s">
        <v>438</v>
      </c>
      <c r="C106" s="2">
        <v>142</v>
      </c>
      <c r="D106" s="3" t="str">
        <f t="shared" si="11"/>
        <v>D1</v>
      </c>
      <c r="E106" s="3" t="s">
        <v>436</v>
      </c>
      <c r="F106" s="4">
        <v>1.76694934138958</v>
      </c>
      <c r="G106" s="4">
        <v>1.60631758308144</v>
      </c>
      <c r="H106" s="3">
        <f t="shared" si="12"/>
        <v>600</v>
      </c>
      <c r="I106" s="3">
        <f t="shared" si="13"/>
        <v>810</v>
      </c>
      <c r="J106" s="3" t="str">
        <f t="shared" si="8"/>
        <v>Đài 2 - 5 cọc</v>
      </c>
      <c r="K106" s="3">
        <f t="shared" si="9"/>
        <v>931</v>
      </c>
      <c r="L106" s="5">
        <f t="shared" si="14"/>
        <v>526.89682618055974</v>
      </c>
      <c r="M106" s="3" t="str">
        <f t="shared" si="15"/>
        <v>OK</v>
      </c>
      <c r="N106" s="6">
        <f>VLOOKUP(C106,'Point Coordinates'!$A:$D,2,0)*1000</f>
        <v>1000</v>
      </c>
      <c r="O106" s="7">
        <f>VLOOKUP(C106,'Point Coordinates'!$A:$D,3,0)*1000</f>
        <v>28200</v>
      </c>
    </row>
    <row r="107" spans="1:15">
      <c r="A107" s="1" t="str">
        <f t="shared" si="10"/>
        <v>5</v>
      </c>
      <c r="B107" s="1" t="s">
        <v>438</v>
      </c>
      <c r="C107" s="2">
        <v>142</v>
      </c>
      <c r="D107" s="3" t="str">
        <f t="shared" si="11"/>
        <v>D1</v>
      </c>
      <c r="E107" s="3" t="s">
        <v>436</v>
      </c>
      <c r="F107" s="4">
        <v>1.76694934138958</v>
      </c>
      <c r="G107" s="4">
        <v>1.60631758308144</v>
      </c>
      <c r="H107" s="3">
        <f t="shared" si="12"/>
        <v>600</v>
      </c>
      <c r="I107" s="3">
        <f t="shared" si="13"/>
        <v>810</v>
      </c>
      <c r="J107" s="3" t="str">
        <f t="shared" si="8"/>
        <v>Đài 2 - 5 cọc</v>
      </c>
      <c r="K107" s="3">
        <f t="shared" si="9"/>
        <v>931</v>
      </c>
      <c r="L107" s="5">
        <f t="shared" si="14"/>
        <v>526.89682618055974</v>
      </c>
      <c r="M107" s="3" t="str">
        <f t="shared" si="15"/>
        <v>OK</v>
      </c>
      <c r="N107" s="6">
        <f>VLOOKUP(C107,'Point Coordinates'!$A:$D,2,0)*1000</f>
        <v>1000</v>
      </c>
      <c r="O107" s="7">
        <f>VLOOKUP(C107,'Point Coordinates'!$A:$D,3,0)*1000</f>
        <v>28200</v>
      </c>
    </row>
    <row r="108" spans="1:15">
      <c r="A108" s="1" t="str">
        <f t="shared" si="10"/>
        <v>5</v>
      </c>
      <c r="B108" s="1" t="s">
        <v>438</v>
      </c>
      <c r="C108" s="2">
        <v>143</v>
      </c>
      <c r="D108" s="3" t="str">
        <f t="shared" si="11"/>
        <v>D1</v>
      </c>
      <c r="E108" s="3" t="s">
        <v>436</v>
      </c>
      <c r="F108" s="4">
        <v>1.7669493413895101</v>
      </c>
      <c r="G108" s="4">
        <v>1.6063175830813701</v>
      </c>
      <c r="H108" s="3">
        <f t="shared" si="12"/>
        <v>600</v>
      </c>
      <c r="I108" s="3">
        <f t="shared" si="13"/>
        <v>810</v>
      </c>
      <c r="J108" s="3" t="str">
        <f t="shared" si="8"/>
        <v>Đài 2 - 5 cọc</v>
      </c>
      <c r="K108" s="3">
        <f t="shared" si="9"/>
        <v>931</v>
      </c>
      <c r="L108" s="5">
        <f t="shared" si="14"/>
        <v>526.89682618058055</v>
      </c>
      <c r="M108" s="3" t="str">
        <f t="shared" si="15"/>
        <v>OK</v>
      </c>
      <c r="N108" s="6">
        <f>VLOOKUP(C108,'Point Coordinates'!$A:$D,2,0)*1000</f>
        <v>-1000</v>
      </c>
      <c r="O108" s="7">
        <f>VLOOKUP(C108,'Point Coordinates'!$A:$D,3,0)*1000</f>
        <v>30200</v>
      </c>
    </row>
    <row r="109" spans="1:15">
      <c r="A109" s="1" t="str">
        <f t="shared" si="10"/>
        <v>5</v>
      </c>
      <c r="B109" s="1" t="s">
        <v>438</v>
      </c>
      <c r="C109" s="2">
        <v>143</v>
      </c>
      <c r="D109" s="3" t="str">
        <f t="shared" si="11"/>
        <v>D1</v>
      </c>
      <c r="E109" s="3" t="s">
        <v>436</v>
      </c>
      <c r="F109" s="4">
        <v>1.7669493413895101</v>
      </c>
      <c r="G109" s="4">
        <v>1.6063175830813701</v>
      </c>
      <c r="H109" s="3">
        <f t="shared" si="12"/>
        <v>600</v>
      </c>
      <c r="I109" s="3">
        <f t="shared" si="13"/>
        <v>810</v>
      </c>
      <c r="J109" s="3" t="str">
        <f t="shared" si="8"/>
        <v>Đài 2 - 5 cọc</v>
      </c>
      <c r="K109" s="3">
        <f t="shared" si="9"/>
        <v>931</v>
      </c>
      <c r="L109" s="5">
        <f t="shared" si="14"/>
        <v>526.89682618058055</v>
      </c>
      <c r="M109" s="3" t="str">
        <f t="shared" si="15"/>
        <v>OK</v>
      </c>
      <c r="N109" s="6">
        <f>VLOOKUP(C109,'Point Coordinates'!$A:$D,2,0)*1000</f>
        <v>-1000</v>
      </c>
      <c r="O109" s="7">
        <f>VLOOKUP(C109,'Point Coordinates'!$A:$D,3,0)*1000</f>
        <v>30200</v>
      </c>
    </row>
    <row r="110" spans="1:15">
      <c r="A110" s="1" t="str">
        <f t="shared" si="10"/>
        <v>5</v>
      </c>
      <c r="B110" s="1" t="s">
        <v>438</v>
      </c>
      <c r="C110" s="2">
        <v>144</v>
      </c>
      <c r="D110" s="3" t="str">
        <f t="shared" si="11"/>
        <v>D1</v>
      </c>
      <c r="E110" s="3" t="s">
        <v>436</v>
      </c>
      <c r="F110" s="4">
        <v>1.7669493413894499</v>
      </c>
      <c r="G110" s="4">
        <v>1.6063175830813099</v>
      </c>
      <c r="H110" s="3">
        <f t="shared" si="12"/>
        <v>600</v>
      </c>
      <c r="I110" s="3">
        <f t="shared" si="13"/>
        <v>810</v>
      </c>
      <c r="J110" s="3" t="str">
        <f t="shared" si="8"/>
        <v>Đài 2 - 5 cọc</v>
      </c>
      <c r="K110" s="3">
        <f t="shared" si="9"/>
        <v>931</v>
      </c>
      <c r="L110" s="5">
        <f t="shared" si="14"/>
        <v>526.89682618059851</v>
      </c>
      <c r="M110" s="3" t="str">
        <f t="shared" si="15"/>
        <v>OK</v>
      </c>
      <c r="N110" s="6">
        <f>VLOOKUP(C110,'Point Coordinates'!$A:$D,2,0)*1000</f>
        <v>49800</v>
      </c>
      <c r="O110" s="7">
        <f>VLOOKUP(C110,'Point Coordinates'!$A:$D,3,0)*1000</f>
        <v>28200</v>
      </c>
    </row>
    <row r="111" spans="1:15">
      <c r="A111" s="1" t="str">
        <f t="shared" si="10"/>
        <v>5</v>
      </c>
      <c r="B111" s="1" t="s">
        <v>438</v>
      </c>
      <c r="C111" s="2">
        <v>144</v>
      </c>
      <c r="D111" s="3" t="str">
        <f t="shared" si="11"/>
        <v>D1</v>
      </c>
      <c r="E111" s="3" t="s">
        <v>436</v>
      </c>
      <c r="F111" s="4">
        <v>1.7669493413894499</v>
      </c>
      <c r="G111" s="4">
        <v>1.6063175830813099</v>
      </c>
      <c r="H111" s="3">
        <f t="shared" si="12"/>
        <v>600</v>
      </c>
      <c r="I111" s="3">
        <f t="shared" si="13"/>
        <v>810</v>
      </c>
      <c r="J111" s="3" t="str">
        <f t="shared" si="8"/>
        <v>Đài 2 - 5 cọc</v>
      </c>
      <c r="K111" s="3">
        <f t="shared" si="9"/>
        <v>931</v>
      </c>
      <c r="L111" s="5">
        <f t="shared" si="14"/>
        <v>526.89682618059851</v>
      </c>
      <c r="M111" s="3" t="str">
        <f t="shared" si="15"/>
        <v>OK</v>
      </c>
      <c r="N111" s="6">
        <f>VLOOKUP(C111,'Point Coordinates'!$A:$D,2,0)*1000</f>
        <v>49800</v>
      </c>
      <c r="O111" s="7">
        <f>VLOOKUP(C111,'Point Coordinates'!$A:$D,3,0)*1000</f>
        <v>28200</v>
      </c>
    </row>
    <row r="112" spans="1:15">
      <c r="A112" s="1" t="str">
        <f t="shared" si="10"/>
        <v>5</v>
      </c>
      <c r="B112" s="1" t="s">
        <v>438</v>
      </c>
      <c r="C112" s="2">
        <v>145</v>
      </c>
      <c r="D112" s="3" t="str">
        <f t="shared" si="11"/>
        <v>D1</v>
      </c>
      <c r="E112" s="3" t="s">
        <v>436</v>
      </c>
      <c r="F112" s="4">
        <v>1.76694934138963</v>
      </c>
      <c r="G112" s="4">
        <v>1.60631758308148</v>
      </c>
      <c r="H112" s="3">
        <f t="shared" si="12"/>
        <v>600</v>
      </c>
      <c r="I112" s="3">
        <f t="shared" si="13"/>
        <v>810</v>
      </c>
      <c r="J112" s="3" t="str">
        <f t="shared" si="8"/>
        <v>Đài 2 - 5 cọc</v>
      </c>
      <c r="K112" s="3">
        <f t="shared" si="9"/>
        <v>931</v>
      </c>
      <c r="L112" s="5">
        <f t="shared" si="14"/>
        <v>526.89682618054485</v>
      </c>
      <c r="M112" s="3" t="str">
        <f t="shared" si="15"/>
        <v>OK</v>
      </c>
      <c r="N112" s="6">
        <f>VLOOKUP(C112,'Point Coordinates'!$A:$D,2,0)*1000</f>
        <v>51800</v>
      </c>
      <c r="O112" s="7">
        <f>VLOOKUP(C112,'Point Coordinates'!$A:$D,3,0)*1000</f>
        <v>28200</v>
      </c>
    </row>
    <row r="113" spans="1:15">
      <c r="A113" s="1" t="str">
        <f t="shared" si="10"/>
        <v>5</v>
      </c>
      <c r="B113" s="1" t="s">
        <v>438</v>
      </c>
      <c r="C113" s="2">
        <v>145</v>
      </c>
      <c r="D113" s="3" t="str">
        <f t="shared" si="11"/>
        <v>D1</v>
      </c>
      <c r="E113" s="3" t="s">
        <v>436</v>
      </c>
      <c r="F113" s="4">
        <v>1.76694934138963</v>
      </c>
      <c r="G113" s="4">
        <v>1.60631758308148</v>
      </c>
      <c r="H113" s="3">
        <f t="shared" si="12"/>
        <v>600</v>
      </c>
      <c r="I113" s="3">
        <f t="shared" si="13"/>
        <v>810</v>
      </c>
      <c r="J113" s="3" t="str">
        <f t="shared" si="8"/>
        <v>Đài 2 - 5 cọc</v>
      </c>
      <c r="K113" s="3">
        <f t="shared" si="9"/>
        <v>931</v>
      </c>
      <c r="L113" s="5">
        <f t="shared" si="14"/>
        <v>526.89682618054485</v>
      </c>
      <c r="M113" s="3" t="str">
        <f t="shared" si="15"/>
        <v>OK</v>
      </c>
      <c r="N113" s="6">
        <f>VLOOKUP(C113,'Point Coordinates'!$A:$D,2,0)*1000</f>
        <v>51800</v>
      </c>
      <c r="O113" s="7">
        <f>VLOOKUP(C113,'Point Coordinates'!$A:$D,3,0)*1000</f>
        <v>28200</v>
      </c>
    </row>
    <row r="114" spans="1:15">
      <c r="A114" s="1" t="str">
        <f t="shared" si="10"/>
        <v>5</v>
      </c>
      <c r="B114" s="1" t="s">
        <v>438</v>
      </c>
      <c r="C114" s="2">
        <v>146</v>
      </c>
      <c r="D114" s="3" t="str">
        <f t="shared" si="11"/>
        <v>D1</v>
      </c>
      <c r="E114" s="3" t="s">
        <v>436</v>
      </c>
      <c r="F114" s="4">
        <v>1.7669493413893</v>
      </c>
      <c r="G114" s="4">
        <v>1.60631758308118</v>
      </c>
      <c r="H114" s="3">
        <f t="shared" si="12"/>
        <v>600</v>
      </c>
      <c r="I114" s="3">
        <f t="shared" si="13"/>
        <v>810</v>
      </c>
      <c r="J114" s="3" t="str">
        <f t="shared" si="8"/>
        <v>Đài 2 - 5 cọc</v>
      </c>
      <c r="K114" s="3">
        <f t="shared" si="9"/>
        <v>931</v>
      </c>
      <c r="L114" s="5">
        <f t="shared" si="14"/>
        <v>526.89682618064319</v>
      </c>
      <c r="M114" s="3" t="str">
        <f t="shared" si="15"/>
        <v>OK</v>
      </c>
      <c r="N114" s="6">
        <f>VLOOKUP(C114,'Point Coordinates'!$A:$D,2,0)*1000</f>
        <v>49800</v>
      </c>
      <c r="O114" s="7">
        <f>VLOOKUP(C114,'Point Coordinates'!$A:$D,3,0)*1000</f>
        <v>30200</v>
      </c>
    </row>
    <row r="115" spans="1:15">
      <c r="A115" s="1" t="str">
        <f t="shared" si="10"/>
        <v>5</v>
      </c>
      <c r="B115" s="1" t="s">
        <v>438</v>
      </c>
      <c r="C115" s="2">
        <v>146</v>
      </c>
      <c r="D115" s="3" t="str">
        <f t="shared" si="11"/>
        <v>D1</v>
      </c>
      <c r="E115" s="3" t="s">
        <v>436</v>
      </c>
      <c r="F115" s="4">
        <v>1.7669493413893</v>
      </c>
      <c r="G115" s="4">
        <v>1.60631758308118</v>
      </c>
      <c r="H115" s="3">
        <f t="shared" si="12"/>
        <v>600</v>
      </c>
      <c r="I115" s="3">
        <f t="shared" si="13"/>
        <v>810</v>
      </c>
      <c r="J115" s="3" t="str">
        <f t="shared" si="8"/>
        <v>Đài 2 - 5 cọc</v>
      </c>
      <c r="K115" s="3">
        <f t="shared" si="9"/>
        <v>931</v>
      </c>
      <c r="L115" s="5">
        <f t="shared" si="14"/>
        <v>526.89682618064319</v>
      </c>
      <c r="M115" s="3" t="str">
        <f t="shared" si="15"/>
        <v>OK</v>
      </c>
      <c r="N115" s="6">
        <f>VLOOKUP(C115,'Point Coordinates'!$A:$D,2,0)*1000</f>
        <v>49800</v>
      </c>
      <c r="O115" s="7">
        <f>VLOOKUP(C115,'Point Coordinates'!$A:$D,3,0)*1000</f>
        <v>30200</v>
      </c>
    </row>
    <row r="116" spans="1:15">
      <c r="A116" s="1" t="str">
        <f t="shared" si="10"/>
        <v>5</v>
      </c>
      <c r="B116" s="1" t="s">
        <v>438</v>
      </c>
      <c r="C116" s="2">
        <v>147</v>
      </c>
      <c r="D116" s="3" t="str">
        <f t="shared" si="11"/>
        <v>D1</v>
      </c>
      <c r="E116" s="3" t="s">
        <v>436</v>
      </c>
      <c r="F116" s="4">
        <v>1.7669493413894299</v>
      </c>
      <c r="G116" s="4">
        <v>1.6063175830812999</v>
      </c>
      <c r="H116" s="3">
        <f t="shared" si="12"/>
        <v>600</v>
      </c>
      <c r="I116" s="3">
        <f t="shared" si="13"/>
        <v>810</v>
      </c>
      <c r="J116" s="3" t="str">
        <f t="shared" si="8"/>
        <v>Đài 2 - 5 cọc</v>
      </c>
      <c r="K116" s="3">
        <f t="shared" si="9"/>
        <v>931</v>
      </c>
      <c r="L116" s="5">
        <f t="shared" si="14"/>
        <v>526.89682618060442</v>
      </c>
      <c r="M116" s="3" t="str">
        <f t="shared" si="15"/>
        <v>OK</v>
      </c>
      <c r="N116" s="6">
        <f>VLOOKUP(C116,'Point Coordinates'!$A:$D,2,0)*1000</f>
        <v>1000</v>
      </c>
      <c r="O116" s="7">
        <f>VLOOKUP(C116,'Point Coordinates'!$A:$D,3,0)*1000</f>
        <v>51400</v>
      </c>
    </row>
    <row r="117" spans="1:15">
      <c r="A117" s="1" t="str">
        <f t="shared" si="10"/>
        <v>5</v>
      </c>
      <c r="B117" s="1" t="s">
        <v>438</v>
      </c>
      <c r="C117" s="2">
        <v>147</v>
      </c>
      <c r="D117" s="3" t="str">
        <f t="shared" si="11"/>
        <v>D1</v>
      </c>
      <c r="E117" s="3" t="s">
        <v>436</v>
      </c>
      <c r="F117" s="4">
        <v>1.7669493413894299</v>
      </c>
      <c r="G117" s="4">
        <v>1.6063175830812999</v>
      </c>
      <c r="H117" s="3">
        <f t="shared" si="12"/>
        <v>600</v>
      </c>
      <c r="I117" s="3">
        <f t="shared" si="13"/>
        <v>810</v>
      </c>
      <c r="J117" s="3" t="str">
        <f t="shared" si="8"/>
        <v>Đài 2 - 5 cọc</v>
      </c>
      <c r="K117" s="3">
        <f t="shared" si="9"/>
        <v>931</v>
      </c>
      <c r="L117" s="5">
        <f t="shared" si="14"/>
        <v>526.89682618060442</v>
      </c>
      <c r="M117" s="3" t="str">
        <f t="shared" si="15"/>
        <v>OK</v>
      </c>
      <c r="N117" s="6">
        <f>VLOOKUP(C117,'Point Coordinates'!$A:$D,2,0)*1000</f>
        <v>1000</v>
      </c>
      <c r="O117" s="7">
        <f>VLOOKUP(C117,'Point Coordinates'!$A:$D,3,0)*1000</f>
        <v>51400</v>
      </c>
    </row>
    <row r="118" spans="1:15">
      <c r="A118" s="1" t="str">
        <f t="shared" si="10"/>
        <v>5</v>
      </c>
      <c r="B118" s="1" t="s">
        <v>438</v>
      </c>
      <c r="C118" s="2">
        <v>148</v>
      </c>
      <c r="D118" s="3" t="str">
        <f t="shared" si="11"/>
        <v>D1</v>
      </c>
      <c r="E118" s="3" t="s">
        <v>436</v>
      </c>
      <c r="F118" s="4">
        <v>1.7669493413894299</v>
      </c>
      <c r="G118" s="4">
        <v>1.6063175830812999</v>
      </c>
      <c r="H118" s="3">
        <f t="shared" si="12"/>
        <v>600</v>
      </c>
      <c r="I118" s="3">
        <f t="shared" si="13"/>
        <v>810</v>
      </c>
      <c r="J118" s="3" t="str">
        <f t="shared" si="8"/>
        <v>Đài 2 - 5 cọc</v>
      </c>
      <c r="K118" s="3">
        <f t="shared" si="9"/>
        <v>931</v>
      </c>
      <c r="L118" s="5">
        <f t="shared" si="14"/>
        <v>526.89682618060442</v>
      </c>
      <c r="M118" s="3" t="str">
        <f t="shared" si="15"/>
        <v>OK</v>
      </c>
      <c r="N118" s="6">
        <f>VLOOKUP(C118,'Point Coordinates'!$A:$D,2,0)*1000</f>
        <v>51800</v>
      </c>
      <c r="O118" s="7">
        <f>VLOOKUP(C118,'Point Coordinates'!$A:$D,3,0)*1000</f>
        <v>51400</v>
      </c>
    </row>
    <row r="119" spans="1:15">
      <c r="A119" s="1" t="str">
        <f t="shared" si="10"/>
        <v>5</v>
      </c>
      <c r="B119" s="1" t="s">
        <v>438</v>
      </c>
      <c r="C119" s="2">
        <v>148</v>
      </c>
      <c r="D119" s="3" t="str">
        <f t="shared" si="11"/>
        <v>D1</v>
      </c>
      <c r="E119" s="3" t="s">
        <v>436</v>
      </c>
      <c r="F119" s="4">
        <v>1.7669493413894299</v>
      </c>
      <c r="G119" s="4">
        <v>1.6063175830812999</v>
      </c>
      <c r="H119" s="3">
        <f t="shared" si="12"/>
        <v>600</v>
      </c>
      <c r="I119" s="3">
        <f t="shared" si="13"/>
        <v>810</v>
      </c>
      <c r="J119" s="3" t="str">
        <f t="shared" si="8"/>
        <v>Đài 2 - 5 cọc</v>
      </c>
      <c r="K119" s="3">
        <f t="shared" si="9"/>
        <v>931</v>
      </c>
      <c r="L119" s="5">
        <f t="shared" si="14"/>
        <v>526.89682618060442</v>
      </c>
      <c r="M119" s="3" t="str">
        <f t="shared" si="15"/>
        <v>OK</v>
      </c>
      <c r="N119" s="6">
        <f>VLOOKUP(C119,'Point Coordinates'!$A:$D,2,0)*1000</f>
        <v>51800</v>
      </c>
      <c r="O119" s="7">
        <f>VLOOKUP(C119,'Point Coordinates'!$A:$D,3,0)*1000</f>
        <v>51400</v>
      </c>
    </row>
    <row r="120" spans="1:15">
      <c r="A120" s="1" t="str">
        <f t="shared" si="10"/>
        <v>5</v>
      </c>
      <c r="B120" s="1" t="s">
        <v>438</v>
      </c>
      <c r="C120" s="2">
        <v>149</v>
      </c>
      <c r="D120" s="3" t="str">
        <f t="shared" si="11"/>
        <v>D1</v>
      </c>
      <c r="E120" s="3" t="s">
        <v>436</v>
      </c>
      <c r="F120" s="4">
        <v>1.76694934138964</v>
      </c>
      <c r="G120" s="4">
        <v>1.60631758308149</v>
      </c>
      <c r="H120" s="3">
        <f t="shared" si="12"/>
        <v>600</v>
      </c>
      <c r="I120" s="3">
        <f t="shared" si="13"/>
        <v>810</v>
      </c>
      <c r="J120" s="3" t="str">
        <f t="shared" si="8"/>
        <v>Đài 2 - 5 cọc</v>
      </c>
      <c r="K120" s="3">
        <f t="shared" si="9"/>
        <v>931</v>
      </c>
      <c r="L120" s="5">
        <f t="shared" si="14"/>
        <v>526.89682618054178</v>
      </c>
      <c r="M120" s="3" t="str">
        <f t="shared" si="15"/>
        <v>OK</v>
      </c>
      <c r="N120" s="6">
        <f>VLOOKUP(C120,'Point Coordinates'!$A:$D,2,0)*1000</f>
        <v>1000</v>
      </c>
      <c r="O120" s="7">
        <f>VLOOKUP(C120,'Point Coordinates'!$A:$D,3,0)*1000</f>
        <v>49400</v>
      </c>
    </row>
    <row r="121" spans="1:15">
      <c r="A121" s="1" t="str">
        <f t="shared" si="10"/>
        <v>5</v>
      </c>
      <c r="B121" s="1" t="s">
        <v>438</v>
      </c>
      <c r="C121" s="2">
        <v>149</v>
      </c>
      <c r="D121" s="3" t="str">
        <f t="shared" si="11"/>
        <v>D1</v>
      </c>
      <c r="E121" s="3" t="s">
        <v>436</v>
      </c>
      <c r="F121" s="4">
        <v>1.76694934138964</v>
      </c>
      <c r="G121" s="4">
        <v>1.60631758308149</v>
      </c>
      <c r="H121" s="3">
        <f t="shared" si="12"/>
        <v>600</v>
      </c>
      <c r="I121" s="3">
        <f t="shared" si="13"/>
        <v>810</v>
      </c>
      <c r="J121" s="3" t="str">
        <f t="shared" si="8"/>
        <v>Đài 2 - 5 cọc</v>
      </c>
      <c r="K121" s="3">
        <f t="shared" si="9"/>
        <v>931</v>
      </c>
      <c r="L121" s="5">
        <f t="shared" si="14"/>
        <v>526.89682618054178</v>
      </c>
      <c r="M121" s="3" t="str">
        <f t="shared" si="15"/>
        <v>OK</v>
      </c>
      <c r="N121" s="6">
        <f>VLOOKUP(C121,'Point Coordinates'!$A:$D,2,0)*1000</f>
        <v>1000</v>
      </c>
      <c r="O121" s="7">
        <f>VLOOKUP(C121,'Point Coordinates'!$A:$D,3,0)*1000</f>
        <v>49400</v>
      </c>
    </row>
    <row r="122" spans="1:15">
      <c r="A122" s="1" t="str">
        <f t="shared" si="10"/>
        <v>5</v>
      </c>
      <c r="B122" s="1" t="s">
        <v>438</v>
      </c>
      <c r="C122" s="2">
        <v>150</v>
      </c>
      <c r="D122" s="3" t="str">
        <f t="shared" si="11"/>
        <v>D1</v>
      </c>
      <c r="E122" s="3" t="s">
        <v>436</v>
      </c>
      <c r="F122" s="4">
        <v>1.76694934138958</v>
      </c>
      <c r="G122" s="4">
        <v>1.60631758308143</v>
      </c>
      <c r="H122" s="3">
        <f t="shared" si="12"/>
        <v>600</v>
      </c>
      <c r="I122" s="3">
        <f t="shared" si="13"/>
        <v>810</v>
      </c>
      <c r="J122" s="3" t="str">
        <f t="shared" si="8"/>
        <v>Đài 2 - 5 cọc</v>
      </c>
      <c r="K122" s="3">
        <f t="shared" si="9"/>
        <v>931</v>
      </c>
      <c r="L122" s="5">
        <f t="shared" si="14"/>
        <v>526.89682618055974</v>
      </c>
      <c r="M122" s="3" t="str">
        <f t="shared" si="15"/>
        <v>OK</v>
      </c>
      <c r="N122" s="6">
        <f>VLOOKUP(C122,'Point Coordinates'!$A:$D,2,0)*1000</f>
        <v>51800</v>
      </c>
      <c r="O122" s="7">
        <f>VLOOKUP(C122,'Point Coordinates'!$A:$D,3,0)*1000</f>
        <v>49400</v>
      </c>
    </row>
    <row r="123" spans="1:15">
      <c r="A123" s="1" t="str">
        <f t="shared" si="10"/>
        <v>5</v>
      </c>
      <c r="B123" s="1" t="s">
        <v>438</v>
      </c>
      <c r="C123" s="2">
        <v>150</v>
      </c>
      <c r="D123" s="3" t="str">
        <f t="shared" si="11"/>
        <v>D1</v>
      </c>
      <c r="E123" s="3" t="s">
        <v>436</v>
      </c>
      <c r="F123" s="4">
        <v>1.76694934138958</v>
      </c>
      <c r="G123" s="4">
        <v>1.60631758308143</v>
      </c>
      <c r="H123" s="3">
        <f t="shared" si="12"/>
        <v>600</v>
      </c>
      <c r="I123" s="3">
        <f t="shared" si="13"/>
        <v>810</v>
      </c>
      <c r="J123" s="3" t="str">
        <f t="shared" si="8"/>
        <v>Đài 2 - 5 cọc</v>
      </c>
      <c r="K123" s="3">
        <f t="shared" si="9"/>
        <v>931</v>
      </c>
      <c r="L123" s="5">
        <f t="shared" si="14"/>
        <v>526.89682618055974</v>
      </c>
      <c r="M123" s="3" t="str">
        <f t="shared" si="15"/>
        <v>OK</v>
      </c>
      <c r="N123" s="6">
        <f>VLOOKUP(C123,'Point Coordinates'!$A:$D,2,0)*1000</f>
        <v>51800</v>
      </c>
      <c r="O123" s="7">
        <f>VLOOKUP(C123,'Point Coordinates'!$A:$D,3,0)*1000</f>
        <v>49400</v>
      </c>
    </row>
    <row r="124" spans="1:15">
      <c r="A124" s="1" t="str">
        <f t="shared" si="10"/>
        <v>5</v>
      </c>
      <c r="B124" s="1" t="s">
        <v>438</v>
      </c>
      <c r="C124" s="2">
        <v>151</v>
      </c>
      <c r="D124" s="3" t="str">
        <f t="shared" si="11"/>
        <v>D1</v>
      </c>
      <c r="E124" s="3" t="s">
        <v>436</v>
      </c>
      <c r="F124" s="4">
        <v>1.7669493413895601</v>
      </c>
      <c r="G124" s="4">
        <v>1.60631758308141</v>
      </c>
      <c r="H124" s="3">
        <f t="shared" si="12"/>
        <v>600</v>
      </c>
      <c r="I124" s="3">
        <f t="shared" si="13"/>
        <v>810</v>
      </c>
      <c r="J124" s="3" t="str">
        <f t="shared" si="8"/>
        <v>Đài 2 - 5 cọc</v>
      </c>
      <c r="K124" s="3">
        <f t="shared" si="9"/>
        <v>931</v>
      </c>
      <c r="L124" s="5">
        <f t="shared" si="14"/>
        <v>526.89682618056565</v>
      </c>
      <c r="M124" s="3" t="str">
        <f t="shared" si="15"/>
        <v>OK</v>
      </c>
      <c r="N124" s="6">
        <f>VLOOKUP(C124,'Point Coordinates'!$A:$D,2,0)*1000</f>
        <v>-1000</v>
      </c>
      <c r="O124" s="7">
        <f>VLOOKUP(C124,'Point Coordinates'!$A:$D,3,0)*1000</f>
        <v>49400</v>
      </c>
    </row>
    <row r="125" spans="1:15">
      <c r="A125" s="1" t="str">
        <f t="shared" si="10"/>
        <v>5</v>
      </c>
      <c r="B125" s="1" t="s">
        <v>438</v>
      </c>
      <c r="C125" s="2">
        <v>151</v>
      </c>
      <c r="D125" s="3" t="str">
        <f t="shared" si="11"/>
        <v>D1</v>
      </c>
      <c r="E125" s="3" t="s">
        <v>436</v>
      </c>
      <c r="F125" s="4">
        <v>1.7669493413895601</v>
      </c>
      <c r="G125" s="4">
        <v>1.60631758308141</v>
      </c>
      <c r="H125" s="3">
        <f t="shared" si="12"/>
        <v>600</v>
      </c>
      <c r="I125" s="3">
        <f t="shared" si="13"/>
        <v>810</v>
      </c>
      <c r="J125" s="3" t="str">
        <f t="shared" si="8"/>
        <v>Đài 2 - 5 cọc</v>
      </c>
      <c r="K125" s="3">
        <f t="shared" si="9"/>
        <v>931</v>
      </c>
      <c r="L125" s="5">
        <f t="shared" si="14"/>
        <v>526.89682618056565</v>
      </c>
      <c r="M125" s="3" t="str">
        <f t="shared" si="15"/>
        <v>OK</v>
      </c>
      <c r="N125" s="6">
        <f>VLOOKUP(C125,'Point Coordinates'!$A:$D,2,0)*1000</f>
        <v>-1000</v>
      </c>
      <c r="O125" s="7">
        <f>VLOOKUP(C125,'Point Coordinates'!$A:$D,3,0)*1000</f>
        <v>49400</v>
      </c>
    </row>
    <row r="126" spans="1:15">
      <c r="A126" s="1" t="str">
        <f t="shared" si="10"/>
        <v>5</v>
      </c>
      <c r="B126" s="1" t="s">
        <v>438</v>
      </c>
      <c r="C126" s="2">
        <v>152</v>
      </c>
      <c r="D126" s="3" t="str">
        <f t="shared" si="11"/>
        <v>D1</v>
      </c>
      <c r="E126" s="3" t="s">
        <v>436</v>
      </c>
      <c r="F126" s="4">
        <v>1.7669493413894199</v>
      </c>
      <c r="G126" s="4">
        <v>1.6063175830812899</v>
      </c>
      <c r="H126" s="3">
        <f t="shared" si="12"/>
        <v>600</v>
      </c>
      <c r="I126" s="3">
        <f t="shared" si="13"/>
        <v>810</v>
      </c>
      <c r="J126" s="3" t="str">
        <f t="shared" si="8"/>
        <v>Đài 2 - 5 cọc</v>
      </c>
      <c r="K126" s="3">
        <f t="shared" si="9"/>
        <v>931</v>
      </c>
      <c r="L126" s="5">
        <f t="shared" si="14"/>
        <v>526.89682618060749</v>
      </c>
      <c r="M126" s="3" t="str">
        <f t="shared" si="15"/>
        <v>OK</v>
      </c>
      <c r="N126" s="6">
        <f>VLOOKUP(C126,'Point Coordinates'!$A:$D,2,0)*1000</f>
        <v>-1000</v>
      </c>
      <c r="O126" s="7">
        <f>VLOOKUP(C126,'Point Coordinates'!$A:$D,3,0)*1000</f>
        <v>51400</v>
      </c>
    </row>
    <row r="127" spans="1:15">
      <c r="A127" s="1" t="str">
        <f t="shared" si="10"/>
        <v>5</v>
      </c>
      <c r="B127" s="1" t="s">
        <v>438</v>
      </c>
      <c r="C127" s="2">
        <v>152</v>
      </c>
      <c r="D127" s="3" t="str">
        <f t="shared" si="11"/>
        <v>D1</v>
      </c>
      <c r="E127" s="3" t="s">
        <v>436</v>
      </c>
      <c r="F127" s="4">
        <v>1.7669493413894199</v>
      </c>
      <c r="G127" s="4">
        <v>1.6063175830812899</v>
      </c>
      <c r="H127" s="3">
        <f t="shared" si="12"/>
        <v>600</v>
      </c>
      <c r="I127" s="3">
        <f t="shared" si="13"/>
        <v>810</v>
      </c>
      <c r="J127" s="3" t="str">
        <f t="shared" si="8"/>
        <v>Đài 2 - 5 cọc</v>
      </c>
      <c r="K127" s="3">
        <f t="shared" si="9"/>
        <v>931</v>
      </c>
      <c r="L127" s="5">
        <f t="shared" si="14"/>
        <v>526.89682618060749</v>
      </c>
      <c r="M127" s="3" t="str">
        <f t="shared" si="15"/>
        <v>OK</v>
      </c>
      <c r="N127" s="6">
        <f>VLOOKUP(C127,'Point Coordinates'!$A:$D,2,0)*1000</f>
        <v>-1000</v>
      </c>
      <c r="O127" s="7">
        <f>VLOOKUP(C127,'Point Coordinates'!$A:$D,3,0)*1000</f>
        <v>51400</v>
      </c>
    </row>
    <row r="128" spans="1:15">
      <c r="A128" s="1" t="str">
        <f t="shared" si="10"/>
        <v>5</v>
      </c>
      <c r="B128" s="1" t="s">
        <v>438</v>
      </c>
      <c r="C128" s="2">
        <v>153</v>
      </c>
      <c r="D128" s="3" t="str">
        <f t="shared" si="11"/>
        <v>D1</v>
      </c>
      <c r="E128" s="3" t="s">
        <v>436</v>
      </c>
      <c r="F128" s="4">
        <v>1.76694934138962</v>
      </c>
      <c r="G128" s="4">
        <v>1.60631758308148</v>
      </c>
      <c r="H128" s="3">
        <f t="shared" si="12"/>
        <v>600</v>
      </c>
      <c r="I128" s="3">
        <f t="shared" si="13"/>
        <v>810</v>
      </c>
      <c r="J128" s="3" t="str">
        <f t="shared" si="8"/>
        <v>Đài 2 - 5 cọc</v>
      </c>
      <c r="K128" s="3">
        <f t="shared" si="9"/>
        <v>931</v>
      </c>
      <c r="L128" s="5">
        <f t="shared" si="14"/>
        <v>526.89682618054781</v>
      </c>
      <c r="M128" s="3" t="str">
        <f t="shared" si="15"/>
        <v>OK</v>
      </c>
      <c r="N128" s="6">
        <f>VLOOKUP(C128,'Point Coordinates'!$A:$D,2,0)*1000</f>
        <v>49800</v>
      </c>
      <c r="O128" s="7">
        <f>VLOOKUP(C128,'Point Coordinates'!$A:$D,3,0)*1000</f>
        <v>49400</v>
      </c>
    </row>
    <row r="129" spans="1:15">
      <c r="A129" s="1" t="str">
        <f t="shared" si="10"/>
        <v>5</v>
      </c>
      <c r="B129" s="1" t="s">
        <v>438</v>
      </c>
      <c r="C129" s="2">
        <v>153</v>
      </c>
      <c r="D129" s="3" t="str">
        <f t="shared" si="11"/>
        <v>D1</v>
      </c>
      <c r="E129" s="3" t="s">
        <v>436</v>
      </c>
      <c r="F129" s="4">
        <v>1.76694934138962</v>
      </c>
      <c r="G129" s="4">
        <v>1.60631758308148</v>
      </c>
      <c r="H129" s="3">
        <f t="shared" si="12"/>
        <v>600</v>
      </c>
      <c r="I129" s="3">
        <f t="shared" si="13"/>
        <v>810</v>
      </c>
      <c r="J129" s="3" t="str">
        <f t="shared" si="8"/>
        <v>Đài 2 - 5 cọc</v>
      </c>
      <c r="K129" s="3">
        <f t="shared" si="9"/>
        <v>931</v>
      </c>
      <c r="L129" s="5">
        <f t="shared" si="14"/>
        <v>526.89682618054781</v>
      </c>
      <c r="M129" s="3" t="str">
        <f t="shared" si="15"/>
        <v>OK</v>
      </c>
      <c r="N129" s="6">
        <f>VLOOKUP(C129,'Point Coordinates'!$A:$D,2,0)*1000</f>
        <v>49800</v>
      </c>
      <c r="O129" s="7">
        <f>VLOOKUP(C129,'Point Coordinates'!$A:$D,3,0)*1000</f>
        <v>49400</v>
      </c>
    </row>
    <row r="130" spans="1:15">
      <c r="A130" s="1" t="str">
        <f t="shared" si="10"/>
        <v>5</v>
      </c>
      <c r="B130" s="1" t="s">
        <v>438</v>
      </c>
      <c r="C130" s="2">
        <v>154</v>
      </c>
      <c r="D130" s="3" t="str">
        <f t="shared" si="11"/>
        <v>D1</v>
      </c>
      <c r="E130" s="3" t="s">
        <v>436</v>
      </c>
      <c r="F130" s="4">
        <v>1.76694934138933</v>
      </c>
      <c r="G130" s="4">
        <v>1.6063175830812</v>
      </c>
      <c r="H130" s="3">
        <f t="shared" si="12"/>
        <v>600</v>
      </c>
      <c r="I130" s="3">
        <f t="shared" si="13"/>
        <v>810</v>
      </c>
      <c r="J130" s="3" t="str">
        <f t="shared" si="8"/>
        <v>Đài 2 - 5 cọc</v>
      </c>
      <c r="K130" s="3">
        <f t="shared" si="9"/>
        <v>931</v>
      </c>
      <c r="L130" s="5">
        <f t="shared" si="14"/>
        <v>526.89682618063421</v>
      </c>
      <c r="M130" s="3" t="str">
        <f t="shared" si="15"/>
        <v>OK</v>
      </c>
      <c r="N130" s="6">
        <f>VLOOKUP(C130,'Point Coordinates'!$A:$D,2,0)*1000</f>
        <v>49800</v>
      </c>
      <c r="O130" s="7">
        <f>VLOOKUP(C130,'Point Coordinates'!$A:$D,3,0)*1000</f>
        <v>51400</v>
      </c>
    </row>
    <row r="131" spans="1:15">
      <c r="A131" s="1" t="str">
        <f t="shared" si="10"/>
        <v>5</v>
      </c>
      <c r="B131" s="1" t="s">
        <v>438</v>
      </c>
      <c r="C131" s="2">
        <v>154</v>
      </c>
      <c r="D131" s="3" t="str">
        <f t="shared" si="11"/>
        <v>D1</v>
      </c>
      <c r="E131" s="3" t="s">
        <v>436</v>
      </c>
      <c r="F131" s="4">
        <v>1.76694934138933</v>
      </c>
      <c r="G131" s="4">
        <v>1.6063175830812</v>
      </c>
      <c r="H131" s="3">
        <f t="shared" si="12"/>
        <v>600</v>
      </c>
      <c r="I131" s="3">
        <f t="shared" si="13"/>
        <v>810</v>
      </c>
      <c r="J131" s="3" t="str">
        <f t="shared" si="8"/>
        <v>Đài 2 - 5 cọc</v>
      </c>
      <c r="K131" s="3">
        <f t="shared" si="9"/>
        <v>931</v>
      </c>
      <c r="L131" s="5">
        <f t="shared" si="14"/>
        <v>526.89682618063421</v>
      </c>
      <c r="M131" s="3" t="str">
        <f t="shared" si="15"/>
        <v>OK</v>
      </c>
      <c r="N131" s="6">
        <f>VLOOKUP(C131,'Point Coordinates'!$A:$D,2,0)*1000</f>
        <v>49800</v>
      </c>
      <c r="O131" s="7">
        <f>VLOOKUP(C131,'Point Coordinates'!$A:$D,3,0)*1000</f>
        <v>51400</v>
      </c>
    </row>
    <row r="132" spans="1:15">
      <c r="A132" s="1" t="str">
        <f t="shared" si="10"/>
        <v>5</v>
      </c>
      <c r="B132" s="1" t="s">
        <v>438</v>
      </c>
      <c r="C132" s="2">
        <v>155</v>
      </c>
      <c r="D132" s="3" t="str">
        <f t="shared" si="11"/>
        <v>D1</v>
      </c>
      <c r="E132" s="3" t="s">
        <v>436</v>
      </c>
      <c r="F132" s="4">
        <v>10.116689449151901</v>
      </c>
      <c r="G132" s="4">
        <v>9.1969904083199392</v>
      </c>
      <c r="H132" s="3">
        <f t="shared" si="12"/>
        <v>600</v>
      </c>
      <c r="I132" s="3">
        <f t="shared" si="13"/>
        <v>810</v>
      </c>
      <c r="J132" s="3" t="str">
        <f t="shared" si="8"/>
        <v>Đài 2 - 5 cọc</v>
      </c>
      <c r="K132" s="3">
        <f t="shared" si="9"/>
        <v>931</v>
      </c>
      <c r="L132" s="5">
        <f t="shared" si="14"/>
        <v>92.026151902690586</v>
      </c>
      <c r="M132" s="3" t="str">
        <f t="shared" si="15"/>
        <v>OK</v>
      </c>
      <c r="N132" s="6">
        <f>VLOOKUP(C132,'Point Coordinates'!$A:$D,2,0)*1000</f>
        <v>-1000</v>
      </c>
      <c r="O132" s="7">
        <f>VLOOKUP(C132,'Point Coordinates'!$A:$D,3,0)*1000</f>
        <v>34900</v>
      </c>
    </row>
    <row r="133" spans="1:15">
      <c r="A133" s="1" t="str">
        <f t="shared" si="10"/>
        <v>5</v>
      </c>
      <c r="B133" s="1" t="s">
        <v>438</v>
      </c>
      <c r="C133" s="2">
        <v>155</v>
      </c>
      <c r="D133" s="3" t="str">
        <f t="shared" si="11"/>
        <v>D1</v>
      </c>
      <c r="E133" s="3" t="s">
        <v>436</v>
      </c>
      <c r="F133" s="4">
        <v>10.116689449151901</v>
      </c>
      <c r="G133" s="4">
        <v>9.1969904083199392</v>
      </c>
      <c r="H133" s="3">
        <f t="shared" si="12"/>
        <v>600</v>
      </c>
      <c r="I133" s="3">
        <f t="shared" si="13"/>
        <v>810</v>
      </c>
      <c r="J133" s="3" t="str">
        <f t="shared" si="8"/>
        <v>Đài 2 - 5 cọc</v>
      </c>
      <c r="K133" s="3">
        <f t="shared" si="9"/>
        <v>931</v>
      </c>
      <c r="L133" s="5">
        <f t="shared" si="14"/>
        <v>92.026151902690586</v>
      </c>
      <c r="M133" s="3" t="str">
        <f t="shared" si="15"/>
        <v>OK</v>
      </c>
      <c r="N133" s="6">
        <f>VLOOKUP(C133,'Point Coordinates'!$A:$D,2,0)*1000</f>
        <v>-1000</v>
      </c>
      <c r="O133" s="7">
        <f>VLOOKUP(C133,'Point Coordinates'!$A:$D,3,0)*1000</f>
        <v>34900</v>
      </c>
    </row>
    <row r="134" spans="1:15">
      <c r="A134" s="1" t="str">
        <f t="shared" si="10"/>
        <v>5</v>
      </c>
      <c r="B134" s="1" t="s">
        <v>438</v>
      </c>
      <c r="C134" s="2">
        <v>156</v>
      </c>
      <c r="D134" s="3" t="str">
        <f t="shared" si="11"/>
        <v>D1</v>
      </c>
      <c r="E134" s="3" t="s">
        <v>436</v>
      </c>
      <c r="F134" s="4">
        <v>10.1166894491544</v>
      </c>
      <c r="G134" s="4">
        <v>9.1969904083222005</v>
      </c>
      <c r="H134" s="3">
        <f t="shared" si="12"/>
        <v>600</v>
      </c>
      <c r="I134" s="3">
        <f t="shared" si="13"/>
        <v>810</v>
      </c>
      <c r="J134" s="3" t="str">
        <f t="shared" si="8"/>
        <v>Đài 2 - 5 cọc</v>
      </c>
      <c r="K134" s="3">
        <f t="shared" si="9"/>
        <v>931</v>
      </c>
      <c r="L134" s="5">
        <f t="shared" si="14"/>
        <v>92.026151902667849</v>
      </c>
      <c r="M134" s="3" t="str">
        <f t="shared" si="15"/>
        <v>OK</v>
      </c>
      <c r="N134" s="6">
        <f>VLOOKUP(C134,'Point Coordinates'!$A:$D,2,0)*1000</f>
        <v>999.99999999999795</v>
      </c>
      <c r="O134" s="7">
        <f>VLOOKUP(C134,'Point Coordinates'!$A:$D,3,0)*1000</f>
        <v>39900</v>
      </c>
    </row>
    <row r="135" spans="1:15">
      <c r="A135" s="1" t="str">
        <f t="shared" si="10"/>
        <v>5</v>
      </c>
      <c r="B135" s="1" t="s">
        <v>438</v>
      </c>
      <c r="C135" s="2">
        <v>156</v>
      </c>
      <c r="D135" s="3" t="str">
        <f t="shared" si="11"/>
        <v>D1</v>
      </c>
      <c r="E135" s="3" t="s">
        <v>436</v>
      </c>
      <c r="F135" s="4">
        <v>10.1166894491544</v>
      </c>
      <c r="G135" s="4">
        <v>9.1969904083222005</v>
      </c>
      <c r="H135" s="3">
        <f t="shared" si="12"/>
        <v>600</v>
      </c>
      <c r="I135" s="3">
        <f t="shared" si="13"/>
        <v>810</v>
      </c>
      <c r="J135" s="3" t="str">
        <f t="shared" si="8"/>
        <v>Đài 2 - 5 cọc</v>
      </c>
      <c r="K135" s="3">
        <f t="shared" si="9"/>
        <v>931</v>
      </c>
      <c r="L135" s="5">
        <f t="shared" si="14"/>
        <v>92.026151902667849</v>
      </c>
      <c r="M135" s="3" t="str">
        <f t="shared" si="15"/>
        <v>OK</v>
      </c>
      <c r="N135" s="6">
        <f>VLOOKUP(C135,'Point Coordinates'!$A:$D,2,0)*1000</f>
        <v>999.99999999999795</v>
      </c>
      <c r="O135" s="7">
        <f>VLOOKUP(C135,'Point Coordinates'!$A:$D,3,0)*1000</f>
        <v>39900</v>
      </c>
    </row>
    <row r="136" spans="1:15">
      <c r="A136" s="1" t="str">
        <f t="shared" si="10"/>
        <v>5</v>
      </c>
      <c r="B136" s="1" t="s">
        <v>438</v>
      </c>
      <c r="C136" s="2">
        <v>157</v>
      </c>
      <c r="D136" s="3" t="str">
        <f t="shared" si="11"/>
        <v>D1</v>
      </c>
      <c r="E136" s="3" t="s">
        <v>436</v>
      </c>
      <c r="F136" s="4">
        <v>10.1166894491533</v>
      </c>
      <c r="G136" s="4">
        <v>9.1969904083211507</v>
      </c>
      <c r="H136" s="3">
        <f t="shared" si="12"/>
        <v>600</v>
      </c>
      <c r="I136" s="3">
        <f t="shared" si="13"/>
        <v>810</v>
      </c>
      <c r="J136" s="3" t="str">
        <f t="shared" si="8"/>
        <v>Đài 2 - 5 cọc</v>
      </c>
      <c r="K136" s="3">
        <f t="shared" si="9"/>
        <v>931</v>
      </c>
      <c r="L136" s="5">
        <f t="shared" si="14"/>
        <v>92.026151902677853</v>
      </c>
      <c r="M136" s="3" t="str">
        <f t="shared" si="15"/>
        <v>OK</v>
      </c>
      <c r="N136" s="6">
        <f>VLOOKUP(C136,'Point Coordinates'!$A:$D,2,0)*1000</f>
        <v>999.99999999999795</v>
      </c>
      <c r="O136" s="7">
        <f>VLOOKUP(C136,'Point Coordinates'!$A:$D,3,0)*1000</f>
        <v>34900</v>
      </c>
    </row>
    <row r="137" spans="1:15">
      <c r="A137" s="1" t="str">
        <f t="shared" si="10"/>
        <v>5</v>
      </c>
      <c r="B137" s="1" t="s">
        <v>438</v>
      </c>
      <c r="C137" s="2">
        <v>157</v>
      </c>
      <c r="D137" s="3" t="str">
        <f t="shared" si="11"/>
        <v>D1</v>
      </c>
      <c r="E137" s="3" t="s">
        <v>436</v>
      </c>
      <c r="F137" s="4">
        <v>10.1166894491533</v>
      </c>
      <c r="G137" s="4">
        <v>9.1969904083211507</v>
      </c>
      <c r="H137" s="3">
        <f t="shared" si="12"/>
        <v>600</v>
      </c>
      <c r="I137" s="3">
        <f t="shared" si="13"/>
        <v>810</v>
      </c>
      <c r="J137" s="3" t="str">
        <f t="shared" si="8"/>
        <v>Đài 2 - 5 cọc</v>
      </c>
      <c r="K137" s="3">
        <f t="shared" si="9"/>
        <v>931</v>
      </c>
      <c r="L137" s="5">
        <f t="shared" si="14"/>
        <v>92.026151902677853</v>
      </c>
      <c r="M137" s="3" t="str">
        <f t="shared" si="15"/>
        <v>OK</v>
      </c>
      <c r="N137" s="6">
        <f>VLOOKUP(C137,'Point Coordinates'!$A:$D,2,0)*1000</f>
        <v>999.99999999999795</v>
      </c>
      <c r="O137" s="7">
        <f>VLOOKUP(C137,'Point Coordinates'!$A:$D,3,0)*1000</f>
        <v>34900</v>
      </c>
    </row>
    <row r="138" spans="1:15">
      <c r="A138" s="1" t="str">
        <f t="shared" si="10"/>
        <v>5</v>
      </c>
      <c r="B138" s="1" t="s">
        <v>438</v>
      </c>
      <c r="C138" s="2">
        <v>158</v>
      </c>
      <c r="D138" s="3" t="str">
        <f t="shared" si="11"/>
        <v>D1</v>
      </c>
      <c r="E138" s="3" t="s">
        <v>436</v>
      </c>
      <c r="F138" s="4">
        <v>10.1166894491544</v>
      </c>
      <c r="G138" s="4">
        <v>9.1969904083222094</v>
      </c>
      <c r="H138" s="3">
        <f t="shared" si="12"/>
        <v>600</v>
      </c>
      <c r="I138" s="3">
        <f t="shared" si="13"/>
        <v>810</v>
      </c>
      <c r="J138" s="3" t="str">
        <f t="shared" si="8"/>
        <v>Đài 2 - 5 cọc</v>
      </c>
      <c r="K138" s="3">
        <f t="shared" si="9"/>
        <v>931</v>
      </c>
      <c r="L138" s="5">
        <f t="shared" si="14"/>
        <v>92.026151902667849</v>
      </c>
      <c r="M138" s="3" t="str">
        <f t="shared" si="15"/>
        <v>OK</v>
      </c>
      <c r="N138" s="6">
        <f>VLOOKUP(C138,'Point Coordinates'!$A:$D,2,0)*1000</f>
        <v>-1000</v>
      </c>
      <c r="O138" s="7">
        <f>VLOOKUP(C138,'Point Coordinates'!$A:$D,3,0)*1000</f>
        <v>39900</v>
      </c>
    </row>
    <row r="139" spans="1:15">
      <c r="A139" s="1" t="str">
        <f t="shared" si="10"/>
        <v>5</v>
      </c>
      <c r="B139" s="1" t="s">
        <v>438</v>
      </c>
      <c r="C139" s="2">
        <v>158</v>
      </c>
      <c r="D139" s="3" t="str">
        <f t="shared" si="11"/>
        <v>D1</v>
      </c>
      <c r="E139" s="3" t="s">
        <v>436</v>
      </c>
      <c r="F139" s="4">
        <v>10.1166894491544</v>
      </c>
      <c r="G139" s="4">
        <v>9.1969904083222094</v>
      </c>
      <c r="H139" s="3">
        <f t="shared" si="12"/>
        <v>600</v>
      </c>
      <c r="I139" s="3">
        <f t="shared" si="13"/>
        <v>810</v>
      </c>
      <c r="J139" s="3" t="str">
        <f t="shared" si="8"/>
        <v>Đài 2 - 5 cọc</v>
      </c>
      <c r="K139" s="3">
        <f t="shared" si="9"/>
        <v>931</v>
      </c>
      <c r="L139" s="5">
        <f t="shared" si="14"/>
        <v>92.026151902667849</v>
      </c>
      <c r="M139" s="3" t="str">
        <f t="shared" si="15"/>
        <v>OK</v>
      </c>
      <c r="N139" s="6">
        <f>VLOOKUP(C139,'Point Coordinates'!$A:$D,2,0)*1000</f>
        <v>-1000</v>
      </c>
      <c r="O139" s="7">
        <f>VLOOKUP(C139,'Point Coordinates'!$A:$D,3,0)*1000</f>
        <v>39900</v>
      </c>
    </row>
    <row r="140" spans="1:15">
      <c r="A140" s="1" t="str">
        <f t="shared" si="10"/>
        <v>5</v>
      </c>
      <c r="B140" s="1" t="s">
        <v>438</v>
      </c>
      <c r="C140" s="2">
        <v>159</v>
      </c>
      <c r="D140" s="3" t="str">
        <f t="shared" si="11"/>
        <v>D1</v>
      </c>
      <c r="E140" s="3" t="s">
        <v>436</v>
      </c>
      <c r="F140" s="4">
        <v>10.116689449151499</v>
      </c>
      <c r="G140" s="4">
        <v>9.1969904083195306</v>
      </c>
      <c r="H140" s="3">
        <f t="shared" si="12"/>
        <v>600</v>
      </c>
      <c r="I140" s="3">
        <f t="shared" si="13"/>
        <v>810</v>
      </c>
      <c r="J140" s="3" t="str">
        <f t="shared" si="8"/>
        <v>Đài 2 - 5 cọc</v>
      </c>
      <c r="K140" s="3">
        <f t="shared" si="9"/>
        <v>931</v>
      </c>
      <c r="L140" s="5">
        <f t="shared" si="14"/>
        <v>92.026151902694238</v>
      </c>
      <c r="M140" s="3" t="str">
        <f t="shared" si="15"/>
        <v>OK</v>
      </c>
      <c r="N140" s="6">
        <f>VLOOKUP(C140,'Point Coordinates'!$A:$D,2,0)*1000</f>
        <v>49800</v>
      </c>
      <c r="O140" s="7">
        <f>VLOOKUP(C140,'Point Coordinates'!$A:$D,3,0)*1000</f>
        <v>34900</v>
      </c>
    </row>
    <row r="141" spans="1:15">
      <c r="A141" s="1" t="str">
        <f t="shared" si="10"/>
        <v>5</v>
      </c>
      <c r="B141" s="1" t="s">
        <v>438</v>
      </c>
      <c r="C141" s="2">
        <v>159</v>
      </c>
      <c r="D141" s="3" t="str">
        <f t="shared" si="11"/>
        <v>D1</v>
      </c>
      <c r="E141" s="3" t="s">
        <v>436</v>
      </c>
      <c r="F141" s="4">
        <v>10.116689449151499</v>
      </c>
      <c r="G141" s="4">
        <v>9.1969904083195306</v>
      </c>
      <c r="H141" s="3">
        <f t="shared" si="12"/>
        <v>600</v>
      </c>
      <c r="I141" s="3">
        <f t="shared" si="13"/>
        <v>810</v>
      </c>
      <c r="J141" s="3" t="str">
        <f t="shared" si="8"/>
        <v>Đài 2 - 5 cọc</v>
      </c>
      <c r="K141" s="3">
        <f t="shared" si="9"/>
        <v>931</v>
      </c>
      <c r="L141" s="5">
        <f t="shared" si="14"/>
        <v>92.026151902694238</v>
      </c>
      <c r="M141" s="3" t="str">
        <f t="shared" si="15"/>
        <v>OK</v>
      </c>
      <c r="N141" s="6">
        <f>VLOOKUP(C141,'Point Coordinates'!$A:$D,2,0)*1000</f>
        <v>49800</v>
      </c>
      <c r="O141" s="7">
        <f>VLOOKUP(C141,'Point Coordinates'!$A:$D,3,0)*1000</f>
        <v>34900</v>
      </c>
    </row>
    <row r="142" spans="1:15">
      <c r="A142" s="1" t="str">
        <f t="shared" si="10"/>
        <v>5</v>
      </c>
      <c r="B142" s="1" t="s">
        <v>438</v>
      </c>
      <c r="C142" s="2">
        <v>160</v>
      </c>
      <c r="D142" s="3" t="str">
        <f t="shared" si="11"/>
        <v>D1</v>
      </c>
      <c r="E142" s="3" t="s">
        <v>436</v>
      </c>
      <c r="F142" s="4">
        <v>10.1166894491497</v>
      </c>
      <c r="G142" s="4">
        <v>9.1969904083179408</v>
      </c>
      <c r="H142" s="3">
        <f t="shared" si="12"/>
        <v>600</v>
      </c>
      <c r="I142" s="3">
        <f t="shared" si="13"/>
        <v>810</v>
      </c>
      <c r="J142" s="3" t="str">
        <f t="shared" si="8"/>
        <v>Đài 2 - 5 cọc</v>
      </c>
      <c r="K142" s="3">
        <f t="shared" si="9"/>
        <v>931</v>
      </c>
      <c r="L142" s="5">
        <f t="shared" si="14"/>
        <v>92.026151902710609</v>
      </c>
      <c r="M142" s="3" t="str">
        <f t="shared" si="15"/>
        <v>OK</v>
      </c>
      <c r="N142" s="6">
        <f>VLOOKUP(C142,'Point Coordinates'!$A:$D,2,0)*1000</f>
        <v>51800</v>
      </c>
      <c r="O142" s="7">
        <f>VLOOKUP(C142,'Point Coordinates'!$A:$D,3,0)*1000</f>
        <v>39900</v>
      </c>
    </row>
    <row r="143" spans="1:15">
      <c r="A143" s="1" t="str">
        <f t="shared" si="10"/>
        <v>5</v>
      </c>
      <c r="B143" s="1" t="s">
        <v>438</v>
      </c>
      <c r="C143" s="2">
        <v>160</v>
      </c>
      <c r="D143" s="3" t="str">
        <f t="shared" si="11"/>
        <v>D1</v>
      </c>
      <c r="E143" s="3" t="s">
        <v>436</v>
      </c>
      <c r="F143" s="4">
        <v>10.1166894491497</v>
      </c>
      <c r="G143" s="4">
        <v>9.1969904083179408</v>
      </c>
      <c r="H143" s="3">
        <f t="shared" si="12"/>
        <v>600</v>
      </c>
      <c r="I143" s="3">
        <f t="shared" si="13"/>
        <v>810</v>
      </c>
      <c r="J143" s="3" t="str">
        <f t="shared" si="8"/>
        <v>Đài 2 - 5 cọc</v>
      </c>
      <c r="K143" s="3">
        <f t="shared" si="9"/>
        <v>931</v>
      </c>
      <c r="L143" s="5">
        <f t="shared" si="14"/>
        <v>92.026151902710609</v>
      </c>
      <c r="M143" s="3" t="str">
        <f t="shared" si="15"/>
        <v>OK</v>
      </c>
      <c r="N143" s="6">
        <f>VLOOKUP(C143,'Point Coordinates'!$A:$D,2,0)*1000</f>
        <v>51800</v>
      </c>
      <c r="O143" s="7">
        <f>VLOOKUP(C143,'Point Coordinates'!$A:$D,3,0)*1000</f>
        <v>39900</v>
      </c>
    </row>
    <row r="144" spans="1:15">
      <c r="A144" s="1" t="str">
        <f t="shared" si="10"/>
        <v>5</v>
      </c>
      <c r="B144" s="1" t="s">
        <v>438</v>
      </c>
      <c r="C144" s="2">
        <v>161</v>
      </c>
      <c r="D144" s="3" t="str">
        <f t="shared" si="11"/>
        <v>D1</v>
      </c>
      <c r="E144" s="3" t="s">
        <v>436</v>
      </c>
      <c r="F144" s="4">
        <v>10.116689449154</v>
      </c>
      <c r="G144" s="4">
        <v>9.1969904083218008</v>
      </c>
      <c r="H144" s="3">
        <f t="shared" si="12"/>
        <v>600</v>
      </c>
      <c r="I144" s="3">
        <f t="shared" si="13"/>
        <v>810</v>
      </c>
      <c r="J144" s="3" t="str">
        <f t="shared" si="8"/>
        <v>Đài 2 - 5 cọc</v>
      </c>
      <c r="K144" s="3">
        <f t="shared" si="9"/>
        <v>931</v>
      </c>
      <c r="L144" s="5">
        <f t="shared" si="14"/>
        <v>92.026151902671486</v>
      </c>
      <c r="M144" s="3" t="str">
        <f t="shared" si="15"/>
        <v>OK</v>
      </c>
      <c r="N144" s="6">
        <f>VLOOKUP(C144,'Point Coordinates'!$A:$D,2,0)*1000</f>
        <v>51800</v>
      </c>
      <c r="O144" s="7">
        <f>VLOOKUP(C144,'Point Coordinates'!$A:$D,3,0)*1000</f>
        <v>34900</v>
      </c>
    </row>
    <row r="145" spans="1:15">
      <c r="A145" s="1" t="str">
        <f t="shared" si="10"/>
        <v>5</v>
      </c>
      <c r="B145" s="1" t="s">
        <v>438</v>
      </c>
      <c r="C145" s="2">
        <v>161</v>
      </c>
      <c r="D145" s="3" t="str">
        <f t="shared" si="11"/>
        <v>D1</v>
      </c>
      <c r="E145" s="3" t="s">
        <v>436</v>
      </c>
      <c r="F145" s="4">
        <v>10.116689449154</v>
      </c>
      <c r="G145" s="4">
        <v>9.1969904083218008</v>
      </c>
      <c r="H145" s="3">
        <f t="shared" si="12"/>
        <v>600</v>
      </c>
      <c r="I145" s="3">
        <f t="shared" si="13"/>
        <v>810</v>
      </c>
      <c r="J145" s="3" t="str">
        <f t="shared" si="8"/>
        <v>Đài 2 - 5 cọc</v>
      </c>
      <c r="K145" s="3">
        <f t="shared" si="9"/>
        <v>931</v>
      </c>
      <c r="L145" s="5">
        <f t="shared" si="14"/>
        <v>92.026151902671486</v>
      </c>
      <c r="M145" s="3" t="str">
        <f t="shared" si="15"/>
        <v>OK</v>
      </c>
      <c r="N145" s="6">
        <f>VLOOKUP(C145,'Point Coordinates'!$A:$D,2,0)*1000</f>
        <v>51800</v>
      </c>
      <c r="O145" s="7">
        <f>VLOOKUP(C145,'Point Coordinates'!$A:$D,3,0)*1000</f>
        <v>34900</v>
      </c>
    </row>
    <row r="146" spans="1:15">
      <c r="A146" s="1" t="str">
        <f t="shared" si="10"/>
        <v>5</v>
      </c>
      <c r="B146" s="1" t="s">
        <v>438</v>
      </c>
      <c r="C146" s="2">
        <v>162</v>
      </c>
      <c r="D146" s="3" t="str">
        <f t="shared" si="11"/>
        <v>D1</v>
      </c>
      <c r="E146" s="3" t="s">
        <v>436</v>
      </c>
      <c r="F146" s="4">
        <v>10.1166894491521</v>
      </c>
      <c r="G146" s="4">
        <v>9.1969904083201008</v>
      </c>
      <c r="H146" s="3">
        <f t="shared" si="12"/>
        <v>600</v>
      </c>
      <c r="I146" s="3">
        <f t="shared" si="13"/>
        <v>810</v>
      </c>
      <c r="J146" s="3" t="str">
        <f t="shared" si="8"/>
        <v>Đài 2 - 5 cọc</v>
      </c>
      <c r="K146" s="3">
        <f t="shared" si="9"/>
        <v>931</v>
      </c>
      <c r="L146" s="5">
        <f t="shared" si="14"/>
        <v>92.026151902688781</v>
      </c>
      <c r="M146" s="3" t="str">
        <f t="shared" si="15"/>
        <v>OK</v>
      </c>
      <c r="N146" s="6">
        <f>VLOOKUP(C146,'Point Coordinates'!$A:$D,2,0)*1000</f>
        <v>49800</v>
      </c>
      <c r="O146" s="7">
        <f>VLOOKUP(C146,'Point Coordinates'!$A:$D,3,0)*1000</f>
        <v>39900</v>
      </c>
    </row>
    <row r="147" spans="1:15">
      <c r="A147" s="1" t="str">
        <f t="shared" si="10"/>
        <v>5</v>
      </c>
      <c r="B147" s="1" t="s">
        <v>438</v>
      </c>
      <c r="C147" s="2">
        <v>162</v>
      </c>
      <c r="D147" s="3" t="str">
        <f t="shared" si="11"/>
        <v>D1</v>
      </c>
      <c r="E147" s="3" t="s">
        <v>436</v>
      </c>
      <c r="F147" s="4">
        <v>10.1166894491521</v>
      </c>
      <c r="G147" s="4">
        <v>9.1969904083201008</v>
      </c>
      <c r="H147" s="3">
        <f t="shared" si="12"/>
        <v>600</v>
      </c>
      <c r="I147" s="3">
        <f t="shared" si="13"/>
        <v>810</v>
      </c>
      <c r="J147" s="3" t="str">
        <f t="shared" si="8"/>
        <v>Đài 2 - 5 cọc</v>
      </c>
      <c r="K147" s="3">
        <f t="shared" si="9"/>
        <v>931</v>
      </c>
      <c r="L147" s="5">
        <f t="shared" si="14"/>
        <v>92.026151902688781</v>
      </c>
      <c r="M147" s="3" t="str">
        <f t="shared" si="15"/>
        <v>OK</v>
      </c>
      <c r="N147" s="6">
        <f>VLOOKUP(C147,'Point Coordinates'!$A:$D,2,0)*1000</f>
        <v>49800</v>
      </c>
      <c r="O147" s="7">
        <f>VLOOKUP(C147,'Point Coordinates'!$A:$D,3,0)*1000</f>
        <v>39900</v>
      </c>
    </row>
    <row r="148" spans="1:15">
      <c r="A148" s="1" t="str">
        <f t="shared" si="10"/>
        <v>5</v>
      </c>
      <c r="B148" s="1" t="s">
        <v>438</v>
      </c>
      <c r="C148" s="2">
        <v>163</v>
      </c>
      <c r="D148" s="3" t="str">
        <f t="shared" si="11"/>
        <v>D1</v>
      </c>
      <c r="E148" s="3" t="s">
        <v>436</v>
      </c>
      <c r="F148" s="4">
        <v>10.116689449149399</v>
      </c>
      <c r="G148" s="4">
        <v>9.1969904083175908</v>
      </c>
      <c r="H148" s="3">
        <f t="shared" si="12"/>
        <v>600</v>
      </c>
      <c r="I148" s="3">
        <f t="shared" si="13"/>
        <v>810</v>
      </c>
      <c r="J148" s="3" t="str">
        <f t="shared" ref="J148:J211" si="16">NhomCoc(A148,$A$1,$A$2)</f>
        <v>Đài 2 - 5 cọc</v>
      </c>
      <c r="K148" s="3">
        <f t="shared" ref="K148:K211" si="17">XacDinhSCT($B$1,$F$12,$F$13,$F$14,$F$15,$F$16,$H$12,$H$13,$H$14,$H$15,$H$16,$F$9,$F$10,I148,A148,E148,$M$8)</f>
        <v>931</v>
      </c>
      <c r="L148" s="5">
        <f t="shared" si="14"/>
        <v>92.026151902713337</v>
      </c>
      <c r="M148" s="3" t="str">
        <f t="shared" si="15"/>
        <v>OK</v>
      </c>
      <c r="N148" s="6">
        <f>VLOOKUP(C148,'Point Coordinates'!$A:$D,2,0)*1000</f>
        <v>11350</v>
      </c>
      <c r="O148" s="7">
        <f>VLOOKUP(C148,'Point Coordinates'!$A:$D,3,0)*1000</f>
        <v>47900</v>
      </c>
    </row>
    <row r="149" spans="1:15">
      <c r="A149" s="1" t="str">
        <f t="shared" ref="A149:A212" si="18">VLOOKUP(B149,Q:U,5,0)</f>
        <v>5</v>
      </c>
      <c r="B149" s="1" t="s">
        <v>438</v>
      </c>
      <c r="C149" s="2">
        <v>163</v>
      </c>
      <c r="D149" s="3" t="str">
        <f t="shared" ref="D149:D212" si="19">VLOOKUP(B149,Q:U,2,0)</f>
        <v>D1</v>
      </c>
      <c r="E149" s="3" t="s">
        <v>436</v>
      </c>
      <c r="F149" s="4">
        <v>10.116689449149399</v>
      </c>
      <c r="G149" s="4">
        <v>9.1969904083175908</v>
      </c>
      <c r="H149" s="3">
        <f t="shared" ref="H149:H212" si="20">VLOOKUP(B149,Q:U,3,0)</f>
        <v>600</v>
      </c>
      <c r="I149" s="3">
        <f t="shared" ref="I149:I212" si="21">VLOOKUP(B149,Q:U,4,0)</f>
        <v>810</v>
      </c>
      <c r="J149" s="3" t="str">
        <f t="shared" si="16"/>
        <v>Đài 2 - 5 cọc</v>
      </c>
      <c r="K149" s="3">
        <f t="shared" si="17"/>
        <v>931</v>
      </c>
      <c r="L149" s="5">
        <f t="shared" ref="L149:L212" si="22">IFERROR(K149/F149,"")</f>
        <v>92.026151902713337</v>
      </c>
      <c r="M149" s="3" t="str">
        <f t="shared" ref="M149:M212" si="23">IF(L149&lt;1,"NOT OK","OK")</f>
        <v>OK</v>
      </c>
      <c r="N149" s="6">
        <f>VLOOKUP(C149,'Point Coordinates'!$A:$D,2,0)*1000</f>
        <v>11350</v>
      </c>
      <c r="O149" s="7">
        <f>VLOOKUP(C149,'Point Coordinates'!$A:$D,3,0)*1000</f>
        <v>47900</v>
      </c>
    </row>
    <row r="150" spans="1:15">
      <c r="A150" s="1" t="str">
        <f t="shared" si="18"/>
        <v>5</v>
      </c>
      <c r="B150" s="1" t="s">
        <v>438</v>
      </c>
      <c r="C150" s="2">
        <v>164</v>
      </c>
      <c r="D150" s="3" t="str">
        <f t="shared" si="19"/>
        <v>D1</v>
      </c>
      <c r="E150" s="3" t="s">
        <v>436</v>
      </c>
      <c r="F150" s="4">
        <v>10.116689449154199</v>
      </c>
      <c r="G150" s="4">
        <v>9.1969904083219696</v>
      </c>
      <c r="H150" s="3">
        <f t="shared" si="20"/>
        <v>600</v>
      </c>
      <c r="I150" s="3">
        <f t="shared" si="21"/>
        <v>810</v>
      </c>
      <c r="J150" s="3" t="str">
        <f t="shared" si="16"/>
        <v>Đài 2 - 5 cọc</v>
      </c>
      <c r="K150" s="3">
        <f t="shared" si="17"/>
        <v>931</v>
      </c>
      <c r="L150" s="5">
        <f t="shared" si="22"/>
        <v>92.026151902669682</v>
      </c>
      <c r="M150" s="3" t="str">
        <f t="shared" si="23"/>
        <v>OK</v>
      </c>
      <c r="N150" s="6">
        <f>VLOOKUP(C150,'Point Coordinates'!$A:$D,2,0)*1000</f>
        <v>13350</v>
      </c>
      <c r="O150" s="7">
        <f>VLOOKUP(C150,'Point Coordinates'!$A:$D,3,0)*1000</f>
        <v>52900</v>
      </c>
    </row>
    <row r="151" spans="1:15">
      <c r="A151" s="1" t="str">
        <f t="shared" si="18"/>
        <v>5</v>
      </c>
      <c r="B151" s="1" t="s">
        <v>438</v>
      </c>
      <c r="C151" s="2">
        <v>164</v>
      </c>
      <c r="D151" s="3" t="str">
        <f t="shared" si="19"/>
        <v>D1</v>
      </c>
      <c r="E151" s="3" t="s">
        <v>436</v>
      </c>
      <c r="F151" s="4">
        <v>10.116689449154199</v>
      </c>
      <c r="G151" s="4">
        <v>9.1969904083219696</v>
      </c>
      <c r="H151" s="3">
        <f t="shared" si="20"/>
        <v>600</v>
      </c>
      <c r="I151" s="3">
        <f t="shared" si="21"/>
        <v>810</v>
      </c>
      <c r="J151" s="3" t="str">
        <f t="shared" si="16"/>
        <v>Đài 2 - 5 cọc</v>
      </c>
      <c r="K151" s="3">
        <f t="shared" si="17"/>
        <v>931</v>
      </c>
      <c r="L151" s="5">
        <f t="shared" si="22"/>
        <v>92.026151902669682</v>
      </c>
      <c r="M151" s="3" t="str">
        <f t="shared" si="23"/>
        <v>OK</v>
      </c>
      <c r="N151" s="6">
        <f>VLOOKUP(C151,'Point Coordinates'!$A:$D,2,0)*1000</f>
        <v>13350</v>
      </c>
      <c r="O151" s="7">
        <f>VLOOKUP(C151,'Point Coordinates'!$A:$D,3,0)*1000</f>
        <v>52900</v>
      </c>
    </row>
    <row r="152" spans="1:15">
      <c r="A152" s="1" t="str">
        <f t="shared" si="18"/>
        <v>5</v>
      </c>
      <c r="B152" s="1" t="s">
        <v>438</v>
      </c>
      <c r="C152" s="2">
        <v>165</v>
      </c>
      <c r="D152" s="3" t="str">
        <f t="shared" si="19"/>
        <v>D1</v>
      </c>
      <c r="E152" s="3" t="s">
        <v>436</v>
      </c>
      <c r="F152" s="4">
        <v>10.1166894491507</v>
      </c>
      <c r="G152" s="4">
        <v>9.1969904083187899</v>
      </c>
      <c r="H152" s="3">
        <f t="shared" si="20"/>
        <v>600</v>
      </c>
      <c r="I152" s="3">
        <f t="shared" si="21"/>
        <v>810</v>
      </c>
      <c r="J152" s="3" t="str">
        <f t="shared" si="16"/>
        <v>Đài 2 - 5 cọc</v>
      </c>
      <c r="K152" s="3">
        <f t="shared" si="17"/>
        <v>931</v>
      </c>
      <c r="L152" s="5">
        <f t="shared" si="22"/>
        <v>92.026151902701514</v>
      </c>
      <c r="M152" s="3" t="str">
        <f t="shared" si="23"/>
        <v>OK</v>
      </c>
      <c r="N152" s="6">
        <f>VLOOKUP(C152,'Point Coordinates'!$A:$D,2,0)*1000</f>
        <v>13350</v>
      </c>
      <c r="O152" s="7">
        <f>VLOOKUP(C152,'Point Coordinates'!$A:$D,3,0)*1000</f>
        <v>47900</v>
      </c>
    </row>
    <row r="153" spans="1:15">
      <c r="A153" s="1" t="str">
        <f t="shared" si="18"/>
        <v>5</v>
      </c>
      <c r="B153" s="1" t="s">
        <v>438</v>
      </c>
      <c r="C153" s="2">
        <v>165</v>
      </c>
      <c r="D153" s="3" t="str">
        <f t="shared" si="19"/>
        <v>D1</v>
      </c>
      <c r="E153" s="3" t="s">
        <v>436</v>
      </c>
      <c r="F153" s="4">
        <v>10.1166894491507</v>
      </c>
      <c r="G153" s="4">
        <v>9.1969904083187899</v>
      </c>
      <c r="H153" s="3">
        <f t="shared" si="20"/>
        <v>600</v>
      </c>
      <c r="I153" s="3">
        <f t="shared" si="21"/>
        <v>810</v>
      </c>
      <c r="J153" s="3" t="str">
        <f t="shared" si="16"/>
        <v>Đài 2 - 5 cọc</v>
      </c>
      <c r="K153" s="3">
        <f t="shared" si="17"/>
        <v>931</v>
      </c>
      <c r="L153" s="5">
        <f t="shared" si="22"/>
        <v>92.026151902701514</v>
      </c>
      <c r="M153" s="3" t="str">
        <f t="shared" si="23"/>
        <v>OK</v>
      </c>
      <c r="N153" s="6">
        <f>VLOOKUP(C153,'Point Coordinates'!$A:$D,2,0)*1000</f>
        <v>13350</v>
      </c>
      <c r="O153" s="7">
        <f>VLOOKUP(C153,'Point Coordinates'!$A:$D,3,0)*1000</f>
        <v>47900</v>
      </c>
    </row>
    <row r="154" spans="1:15">
      <c r="A154" s="1" t="str">
        <f t="shared" si="18"/>
        <v>5</v>
      </c>
      <c r="B154" s="1" t="s">
        <v>438</v>
      </c>
      <c r="C154" s="2">
        <v>166</v>
      </c>
      <c r="D154" s="3" t="str">
        <f t="shared" si="19"/>
        <v>D1</v>
      </c>
      <c r="E154" s="3" t="s">
        <v>436</v>
      </c>
      <c r="F154" s="4">
        <v>10.1166894491567</v>
      </c>
      <c r="G154" s="4">
        <v>9.1969904083242504</v>
      </c>
      <c r="H154" s="3">
        <f t="shared" si="20"/>
        <v>600</v>
      </c>
      <c r="I154" s="3">
        <f t="shared" si="21"/>
        <v>810</v>
      </c>
      <c r="J154" s="3" t="str">
        <f t="shared" si="16"/>
        <v>Đài 2 - 5 cọc</v>
      </c>
      <c r="K154" s="3">
        <f t="shared" si="17"/>
        <v>931</v>
      </c>
      <c r="L154" s="5">
        <f t="shared" si="22"/>
        <v>92.02615190264693</v>
      </c>
      <c r="M154" s="3" t="str">
        <f t="shared" si="23"/>
        <v>OK</v>
      </c>
      <c r="N154" s="6">
        <f>VLOOKUP(C154,'Point Coordinates'!$A:$D,2,0)*1000</f>
        <v>11350</v>
      </c>
      <c r="O154" s="7">
        <f>VLOOKUP(C154,'Point Coordinates'!$A:$D,3,0)*1000</f>
        <v>52900</v>
      </c>
    </row>
    <row r="155" spans="1:15">
      <c r="A155" s="1" t="str">
        <f t="shared" si="18"/>
        <v>5</v>
      </c>
      <c r="B155" s="1" t="s">
        <v>438</v>
      </c>
      <c r="C155" s="2">
        <v>166</v>
      </c>
      <c r="D155" s="3" t="str">
        <f t="shared" si="19"/>
        <v>D1</v>
      </c>
      <c r="E155" s="3" t="s">
        <v>436</v>
      </c>
      <c r="F155" s="4">
        <v>10.1166894491567</v>
      </c>
      <c r="G155" s="4">
        <v>9.1969904083242504</v>
      </c>
      <c r="H155" s="3">
        <f t="shared" si="20"/>
        <v>600</v>
      </c>
      <c r="I155" s="3">
        <f t="shared" si="21"/>
        <v>810</v>
      </c>
      <c r="J155" s="3" t="str">
        <f t="shared" si="16"/>
        <v>Đài 2 - 5 cọc</v>
      </c>
      <c r="K155" s="3">
        <f t="shared" si="17"/>
        <v>931</v>
      </c>
      <c r="L155" s="5">
        <f t="shared" si="22"/>
        <v>92.02615190264693</v>
      </c>
      <c r="M155" s="3" t="str">
        <f t="shared" si="23"/>
        <v>OK</v>
      </c>
      <c r="N155" s="6">
        <f>VLOOKUP(C155,'Point Coordinates'!$A:$D,2,0)*1000</f>
        <v>11350</v>
      </c>
      <c r="O155" s="7">
        <f>VLOOKUP(C155,'Point Coordinates'!$A:$D,3,0)*1000</f>
        <v>52900</v>
      </c>
    </row>
    <row r="156" spans="1:15">
      <c r="A156" s="1" t="str">
        <f t="shared" si="18"/>
        <v>5</v>
      </c>
      <c r="B156" s="1" t="s">
        <v>438</v>
      </c>
      <c r="C156" s="2">
        <v>167</v>
      </c>
      <c r="D156" s="3" t="str">
        <f t="shared" si="19"/>
        <v>D1</v>
      </c>
      <c r="E156" s="3" t="s">
        <v>436</v>
      </c>
      <c r="F156" s="4">
        <v>10.1166894491537</v>
      </c>
      <c r="G156" s="4">
        <v>9.1969904083215699</v>
      </c>
      <c r="H156" s="3">
        <f t="shared" si="20"/>
        <v>600</v>
      </c>
      <c r="I156" s="3">
        <f t="shared" si="21"/>
        <v>810</v>
      </c>
      <c r="J156" s="3" t="str">
        <f t="shared" si="16"/>
        <v>Đài 2 - 5 cọc</v>
      </c>
      <c r="K156" s="3">
        <f t="shared" si="17"/>
        <v>931</v>
      </c>
      <c r="L156" s="5">
        <f t="shared" si="22"/>
        <v>92.026151902674215</v>
      </c>
      <c r="M156" s="3" t="str">
        <f t="shared" si="23"/>
        <v>OK</v>
      </c>
      <c r="N156" s="6">
        <f>VLOOKUP(C156,'Point Coordinates'!$A:$D,2,0)*1000</f>
        <v>20150</v>
      </c>
      <c r="O156" s="7">
        <f>VLOOKUP(C156,'Point Coordinates'!$A:$D,3,0)*1000</f>
        <v>47900</v>
      </c>
    </row>
    <row r="157" spans="1:15">
      <c r="A157" s="1" t="str">
        <f t="shared" si="18"/>
        <v>5</v>
      </c>
      <c r="B157" s="1" t="s">
        <v>438</v>
      </c>
      <c r="C157" s="2">
        <v>167</v>
      </c>
      <c r="D157" s="3" t="str">
        <f t="shared" si="19"/>
        <v>D1</v>
      </c>
      <c r="E157" s="3" t="s">
        <v>436</v>
      </c>
      <c r="F157" s="4">
        <v>10.1166894491537</v>
      </c>
      <c r="G157" s="4">
        <v>9.1969904083215699</v>
      </c>
      <c r="H157" s="3">
        <f t="shared" si="20"/>
        <v>600</v>
      </c>
      <c r="I157" s="3">
        <f t="shared" si="21"/>
        <v>810</v>
      </c>
      <c r="J157" s="3" t="str">
        <f t="shared" si="16"/>
        <v>Đài 2 - 5 cọc</v>
      </c>
      <c r="K157" s="3">
        <f t="shared" si="17"/>
        <v>931</v>
      </c>
      <c r="L157" s="5">
        <f t="shared" si="22"/>
        <v>92.026151902674215</v>
      </c>
      <c r="M157" s="3" t="str">
        <f t="shared" si="23"/>
        <v>OK</v>
      </c>
      <c r="N157" s="6">
        <f>VLOOKUP(C157,'Point Coordinates'!$A:$D,2,0)*1000</f>
        <v>20150</v>
      </c>
      <c r="O157" s="7">
        <f>VLOOKUP(C157,'Point Coordinates'!$A:$D,3,0)*1000</f>
        <v>47900</v>
      </c>
    </row>
    <row r="158" spans="1:15">
      <c r="A158" s="1" t="str">
        <f t="shared" si="18"/>
        <v>5</v>
      </c>
      <c r="B158" s="1" t="s">
        <v>438</v>
      </c>
      <c r="C158" s="2">
        <v>168</v>
      </c>
      <c r="D158" s="3" t="str">
        <f t="shared" si="19"/>
        <v>D1</v>
      </c>
      <c r="E158" s="3" t="s">
        <v>436</v>
      </c>
      <c r="F158" s="4">
        <v>10.1166894491543</v>
      </c>
      <c r="G158" s="4">
        <v>9.1969904083221294</v>
      </c>
      <c r="H158" s="3">
        <f t="shared" si="20"/>
        <v>600</v>
      </c>
      <c r="I158" s="3">
        <f t="shared" si="21"/>
        <v>810</v>
      </c>
      <c r="J158" s="3" t="str">
        <f t="shared" si="16"/>
        <v>Đài 2 - 5 cọc</v>
      </c>
      <c r="K158" s="3">
        <f t="shared" si="17"/>
        <v>931</v>
      </c>
      <c r="L158" s="5">
        <f t="shared" si="22"/>
        <v>92.026151902668758</v>
      </c>
      <c r="M158" s="3" t="str">
        <f t="shared" si="23"/>
        <v>OK</v>
      </c>
      <c r="N158" s="6">
        <f>VLOOKUP(C158,'Point Coordinates'!$A:$D,2,0)*1000</f>
        <v>22150</v>
      </c>
      <c r="O158" s="7">
        <f>VLOOKUP(C158,'Point Coordinates'!$A:$D,3,0)*1000</f>
        <v>52900</v>
      </c>
    </row>
    <row r="159" spans="1:15">
      <c r="A159" s="1" t="str">
        <f t="shared" si="18"/>
        <v>5</v>
      </c>
      <c r="B159" s="1" t="s">
        <v>438</v>
      </c>
      <c r="C159" s="2">
        <v>168</v>
      </c>
      <c r="D159" s="3" t="str">
        <f t="shared" si="19"/>
        <v>D1</v>
      </c>
      <c r="E159" s="3" t="s">
        <v>436</v>
      </c>
      <c r="F159" s="4">
        <v>10.1166894491543</v>
      </c>
      <c r="G159" s="4">
        <v>9.1969904083221294</v>
      </c>
      <c r="H159" s="3">
        <f t="shared" si="20"/>
        <v>600</v>
      </c>
      <c r="I159" s="3">
        <f t="shared" si="21"/>
        <v>810</v>
      </c>
      <c r="J159" s="3" t="str">
        <f t="shared" si="16"/>
        <v>Đài 2 - 5 cọc</v>
      </c>
      <c r="K159" s="3">
        <f t="shared" si="17"/>
        <v>931</v>
      </c>
      <c r="L159" s="5">
        <f t="shared" si="22"/>
        <v>92.026151902668758</v>
      </c>
      <c r="M159" s="3" t="str">
        <f t="shared" si="23"/>
        <v>OK</v>
      </c>
      <c r="N159" s="6">
        <f>VLOOKUP(C159,'Point Coordinates'!$A:$D,2,0)*1000</f>
        <v>22150</v>
      </c>
      <c r="O159" s="7">
        <f>VLOOKUP(C159,'Point Coordinates'!$A:$D,3,0)*1000</f>
        <v>52900</v>
      </c>
    </row>
    <row r="160" spans="1:15">
      <c r="A160" s="1" t="str">
        <f t="shared" si="18"/>
        <v>5</v>
      </c>
      <c r="B160" s="1" t="s">
        <v>438</v>
      </c>
      <c r="C160" s="2">
        <v>169</v>
      </c>
      <c r="D160" s="3" t="str">
        <f t="shared" si="19"/>
        <v>D1</v>
      </c>
      <c r="E160" s="3" t="s">
        <v>436</v>
      </c>
      <c r="F160" s="4">
        <v>10.1166894491531</v>
      </c>
      <c r="G160" s="4">
        <v>9.1969904083210192</v>
      </c>
      <c r="H160" s="3">
        <f t="shared" si="20"/>
        <v>600</v>
      </c>
      <c r="I160" s="3">
        <f t="shared" si="21"/>
        <v>810</v>
      </c>
      <c r="J160" s="3" t="str">
        <f t="shared" si="16"/>
        <v>Đài 2 - 5 cọc</v>
      </c>
      <c r="K160" s="3">
        <f t="shared" si="17"/>
        <v>931</v>
      </c>
      <c r="L160" s="5">
        <f t="shared" si="22"/>
        <v>92.026151902679686</v>
      </c>
      <c r="M160" s="3" t="str">
        <f t="shared" si="23"/>
        <v>OK</v>
      </c>
      <c r="N160" s="6">
        <f>VLOOKUP(C160,'Point Coordinates'!$A:$D,2,0)*1000</f>
        <v>22150</v>
      </c>
      <c r="O160" s="7">
        <f>VLOOKUP(C160,'Point Coordinates'!$A:$D,3,0)*1000</f>
        <v>47900</v>
      </c>
    </row>
    <row r="161" spans="1:15">
      <c r="A161" s="1" t="str">
        <f t="shared" si="18"/>
        <v>5</v>
      </c>
      <c r="B161" s="1" t="s">
        <v>438</v>
      </c>
      <c r="C161" s="2">
        <v>169</v>
      </c>
      <c r="D161" s="3" t="str">
        <f t="shared" si="19"/>
        <v>D1</v>
      </c>
      <c r="E161" s="3" t="s">
        <v>436</v>
      </c>
      <c r="F161" s="4">
        <v>10.1166894491531</v>
      </c>
      <c r="G161" s="4">
        <v>9.1969904083210192</v>
      </c>
      <c r="H161" s="3">
        <f t="shared" si="20"/>
        <v>600</v>
      </c>
      <c r="I161" s="3">
        <f t="shared" si="21"/>
        <v>810</v>
      </c>
      <c r="J161" s="3" t="str">
        <f t="shared" si="16"/>
        <v>Đài 2 - 5 cọc</v>
      </c>
      <c r="K161" s="3">
        <f t="shared" si="17"/>
        <v>931</v>
      </c>
      <c r="L161" s="5">
        <f t="shared" si="22"/>
        <v>92.026151902679686</v>
      </c>
      <c r="M161" s="3" t="str">
        <f t="shared" si="23"/>
        <v>OK</v>
      </c>
      <c r="N161" s="6">
        <f>VLOOKUP(C161,'Point Coordinates'!$A:$D,2,0)*1000</f>
        <v>22150</v>
      </c>
      <c r="O161" s="7">
        <f>VLOOKUP(C161,'Point Coordinates'!$A:$D,3,0)*1000</f>
        <v>47900</v>
      </c>
    </row>
    <row r="162" spans="1:15">
      <c r="A162" s="1" t="str">
        <f t="shared" si="18"/>
        <v>5</v>
      </c>
      <c r="B162" s="1" t="s">
        <v>438</v>
      </c>
      <c r="C162" s="2">
        <v>170</v>
      </c>
      <c r="D162" s="3" t="str">
        <f t="shared" si="19"/>
        <v>D1</v>
      </c>
      <c r="E162" s="3" t="s">
        <v>436</v>
      </c>
      <c r="F162" s="4">
        <v>10.116689449155199</v>
      </c>
      <c r="G162" s="4">
        <v>9.1969904083229395</v>
      </c>
      <c r="H162" s="3">
        <f t="shared" si="20"/>
        <v>600</v>
      </c>
      <c r="I162" s="3">
        <f t="shared" si="21"/>
        <v>810</v>
      </c>
      <c r="J162" s="3" t="str">
        <f t="shared" si="16"/>
        <v>Đài 2 - 5 cọc</v>
      </c>
      <c r="K162" s="3">
        <f t="shared" si="17"/>
        <v>931</v>
      </c>
      <c r="L162" s="5">
        <f t="shared" si="22"/>
        <v>92.026151902660587</v>
      </c>
      <c r="M162" s="3" t="str">
        <f t="shared" si="23"/>
        <v>OK</v>
      </c>
      <c r="N162" s="6">
        <f>VLOOKUP(C162,'Point Coordinates'!$A:$D,2,0)*1000</f>
        <v>20150</v>
      </c>
      <c r="O162" s="7">
        <f>VLOOKUP(C162,'Point Coordinates'!$A:$D,3,0)*1000</f>
        <v>52900</v>
      </c>
    </row>
    <row r="163" spans="1:15">
      <c r="A163" s="1" t="str">
        <f t="shared" si="18"/>
        <v>5</v>
      </c>
      <c r="B163" s="1" t="s">
        <v>438</v>
      </c>
      <c r="C163" s="2">
        <v>170</v>
      </c>
      <c r="D163" s="3" t="str">
        <f t="shared" si="19"/>
        <v>D1</v>
      </c>
      <c r="E163" s="3" t="s">
        <v>436</v>
      </c>
      <c r="F163" s="4">
        <v>10.116689449155199</v>
      </c>
      <c r="G163" s="4">
        <v>9.1969904083229395</v>
      </c>
      <c r="H163" s="3">
        <f t="shared" si="20"/>
        <v>600</v>
      </c>
      <c r="I163" s="3">
        <f t="shared" si="21"/>
        <v>810</v>
      </c>
      <c r="J163" s="3" t="str">
        <f t="shared" si="16"/>
        <v>Đài 2 - 5 cọc</v>
      </c>
      <c r="K163" s="3">
        <f t="shared" si="17"/>
        <v>931</v>
      </c>
      <c r="L163" s="5">
        <f t="shared" si="22"/>
        <v>92.026151902660587</v>
      </c>
      <c r="M163" s="3" t="str">
        <f t="shared" si="23"/>
        <v>OK</v>
      </c>
      <c r="N163" s="6">
        <f>VLOOKUP(C163,'Point Coordinates'!$A:$D,2,0)*1000</f>
        <v>20150</v>
      </c>
      <c r="O163" s="7">
        <f>VLOOKUP(C163,'Point Coordinates'!$A:$D,3,0)*1000</f>
        <v>52900</v>
      </c>
    </row>
    <row r="164" spans="1:15">
      <c r="A164" s="1" t="str">
        <f t="shared" si="18"/>
        <v>5</v>
      </c>
      <c r="B164" s="1" t="s">
        <v>438</v>
      </c>
      <c r="C164" s="2">
        <v>171</v>
      </c>
      <c r="D164" s="3" t="str">
        <f t="shared" si="19"/>
        <v>D1</v>
      </c>
      <c r="E164" s="3" t="s">
        <v>436</v>
      </c>
      <c r="F164" s="4">
        <v>10.1166894491538</v>
      </c>
      <c r="G164" s="4">
        <v>9.1969904083216498</v>
      </c>
      <c r="H164" s="3">
        <f t="shared" si="20"/>
        <v>600</v>
      </c>
      <c r="I164" s="3">
        <f t="shared" si="21"/>
        <v>810</v>
      </c>
      <c r="J164" s="3" t="str">
        <f t="shared" si="16"/>
        <v>Đài 2 - 5 cọc</v>
      </c>
      <c r="K164" s="3">
        <f t="shared" si="17"/>
        <v>931</v>
      </c>
      <c r="L164" s="5">
        <f t="shared" si="22"/>
        <v>92.02615190267332</v>
      </c>
      <c r="M164" s="3" t="str">
        <f t="shared" si="23"/>
        <v>OK</v>
      </c>
      <c r="N164" s="6">
        <f>VLOOKUP(C164,'Point Coordinates'!$A:$D,2,0)*1000</f>
        <v>28650</v>
      </c>
      <c r="O164" s="7">
        <f>VLOOKUP(C164,'Point Coordinates'!$A:$D,3,0)*1000</f>
        <v>47900</v>
      </c>
    </row>
    <row r="165" spans="1:15">
      <c r="A165" s="1" t="str">
        <f t="shared" si="18"/>
        <v>5</v>
      </c>
      <c r="B165" s="1" t="s">
        <v>438</v>
      </c>
      <c r="C165" s="2">
        <v>171</v>
      </c>
      <c r="D165" s="3" t="str">
        <f t="shared" si="19"/>
        <v>D1</v>
      </c>
      <c r="E165" s="3" t="s">
        <v>436</v>
      </c>
      <c r="F165" s="4">
        <v>10.1166894491538</v>
      </c>
      <c r="G165" s="4">
        <v>9.1969904083216498</v>
      </c>
      <c r="H165" s="3">
        <f t="shared" si="20"/>
        <v>600</v>
      </c>
      <c r="I165" s="3">
        <f t="shared" si="21"/>
        <v>810</v>
      </c>
      <c r="J165" s="3" t="str">
        <f t="shared" si="16"/>
        <v>Đài 2 - 5 cọc</v>
      </c>
      <c r="K165" s="3">
        <f t="shared" si="17"/>
        <v>931</v>
      </c>
      <c r="L165" s="5">
        <f t="shared" si="22"/>
        <v>92.02615190267332</v>
      </c>
      <c r="M165" s="3" t="str">
        <f t="shared" si="23"/>
        <v>OK</v>
      </c>
      <c r="N165" s="6">
        <f>VLOOKUP(C165,'Point Coordinates'!$A:$D,2,0)*1000</f>
        <v>28650</v>
      </c>
      <c r="O165" s="7">
        <f>VLOOKUP(C165,'Point Coordinates'!$A:$D,3,0)*1000</f>
        <v>47900</v>
      </c>
    </row>
    <row r="166" spans="1:15">
      <c r="A166" s="1" t="str">
        <f t="shared" si="18"/>
        <v>5</v>
      </c>
      <c r="B166" s="1" t="s">
        <v>438</v>
      </c>
      <c r="C166" s="2">
        <v>172</v>
      </c>
      <c r="D166" s="3" t="str">
        <f t="shared" si="19"/>
        <v>D1</v>
      </c>
      <c r="E166" s="3" t="s">
        <v>436</v>
      </c>
      <c r="F166" s="4">
        <v>10.1166894491538</v>
      </c>
      <c r="G166" s="4">
        <v>9.1969904083216694</v>
      </c>
      <c r="H166" s="3">
        <f t="shared" si="20"/>
        <v>600</v>
      </c>
      <c r="I166" s="3">
        <f t="shared" si="21"/>
        <v>810</v>
      </c>
      <c r="J166" s="3" t="str">
        <f t="shared" si="16"/>
        <v>Đài 2 - 5 cọc</v>
      </c>
      <c r="K166" s="3">
        <f t="shared" si="17"/>
        <v>931</v>
      </c>
      <c r="L166" s="5">
        <f t="shared" si="22"/>
        <v>92.02615190267332</v>
      </c>
      <c r="M166" s="3" t="str">
        <f t="shared" si="23"/>
        <v>OK</v>
      </c>
      <c r="N166" s="6">
        <f>VLOOKUP(C166,'Point Coordinates'!$A:$D,2,0)*1000</f>
        <v>30650</v>
      </c>
      <c r="O166" s="7">
        <f>VLOOKUP(C166,'Point Coordinates'!$A:$D,3,0)*1000</f>
        <v>52900</v>
      </c>
    </row>
    <row r="167" spans="1:15">
      <c r="A167" s="1" t="str">
        <f t="shared" si="18"/>
        <v>5</v>
      </c>
      <c r="B167" s="1" t="s">
        <v>438</v>
      </c>
      <c r="C167" s="2">
        <v>172</v>
      </c>
      <c r="D167" s="3" t="str">
        <f t="shared" si="19"/>
        <v>D1</v>
      </c>
      <c r="E167" s="3" t="s">
        <v>436</v>
      </c>
      <c r="F167" s="4">
        <v>10.1166894491538</v>
      </c>
      <c r="G167" s="4">
        <v>9.1969904083216694</v>
      </c>
      <c r="H167" s="3">
        <f t="shared" si="20"/>
        <v>600</v>
      </c>
      <c r="I167" s="3">
        <f t="shared" si="21"/>
        <v>810</v>
      </c>
      <c r="J167" s="3" t="str">
        <f t="shared" si="16"/>
        <v>Đài 2 - 5 cọc</v>
      </c>
      <c r="K167" s="3">
        <f t="shared" si="17"/>
        <v>931</v>
      </c>
      <c r="L167" s="5">
        <f t="shared" si="22"/>
        <v>92.02615190267332</v>
      </c>
      <c r="M167" s="3" t="str">
        <f t="shared" si="23"/>
        <v>OK</v>
      </c>
      <c r="N167" s="6">
        <f>VLOOKUP(C167,'Point Coordinates'!$A:$D,2,0)*1000</f>
        <v>30650</v>
      </c>
      <c r="O167" s="7">
        <f>VLOOKUP(C167,'Point Coordinates'!$A:$D,3,0)*1000</f>
        <v>52900</v>
      </c>
    </row>
    <row r="168" spans="1:15">
      <c r="A168" s="1" t="str">
        <f t="shared" si="18"/>
        <v>5</v>
      </c>
      <c r="B168" s="1" t="s">
        <v>438</v>
      </c>
      <c r="C168" s="2">
        <v>173</v>
      </c>
      <c r="D168" s="3" t="str">
        <f t="shared" si="19"/>
        <v>D1</v>
      </c>
      <c r="E168" s="3" t="s">
        <v>436</v>
      </c>
      <c r="F168" s="4">
        <v>10.1166894491531</v>
      </c>
      <c r="G168" s="4">
        <v>9.1969904083209908</v>
      </c>
      <c r="H168" s="3">
        <f t="shared" si="20"/>
        <v>600</v>
      </c>
      <c r="I168" s="3">
        <f t="shared" si="21"/>
        <v>810</v>
      </c>
      <c r="J168" s="3" t="str">
        <f t="shared" si="16"/>
        <v>Đài 2 - 5 cọc</v>
      </c>
      <c r="K168" s="3">
        <f t="shared" si="17"/>
        <v>931</v>
      </c>
      <c r="L168" s="5">
        <f t="shared" si="22"/>
        <v>92.026151902679686</v>
      </c>
      <c r="M168" s="3" t="str">
        <f t="shared" si="23"/>
        <v>OK</v>
      </c>
      <c r="N168" s="6">
        <f>VLOOKUP(C168,'Point Coordinates'!$A:$D,2,0)*1000</f>
        <v>30650</v>
      </c>
      <c r="O168" s="7">
        <f>VLOOKUP(C168,'Point Coordinates'!$A:$D,3,0)*1000</f>
        <v>47900</v>
      </c>
    </row>
    <row r="169" spans="1:15">
      <c r="A169" s="1" t="str">
        <f t="shared" si="18"/>
        <v>5</v>
      </c>
      <c r="B169" s="1" t="s">
        <v>438</v>
      </c>
      <c r="C169" s="2">
        <v>173</v>
      </c>
      <c r="D169" s="3" t="str">
        <f t="shared" si="19"/>
        <v>D1</v>
      </c>
      <c r="E169" s="3" t="s">
        <v>436</v>
      </c>
      <c r="F169" s="4">
        <v>10.1166894491531</v>
      </c>
      <c r="G169" s="4">
        <v>9.1969904083209908</v>
      </c>
      <c r="H169" s="3">
        <f t="shared" si="20"/>
        <v>600</v>
      </c>
      <c r="I169" s="3">
        <f t="shared" si="21"/>
        <v>810</v>
      </c>
      <c r="J169" s="3" t="str">
        <f t="shared" si="16"/>
        <v>Đài 2 - 5 cọc</v>
      </c>
      <c r="K169" s="3">
        <f t="shared" si="17"/>
        <v>931</v>
      </c>
      <c r="L169" s="5">
        <f t="shared" si="22"/>
        <v>92.026151902679686</v>
      </c>
      <c r="M169" s="3" t="str">
        <f t="shared" si="23"/>
        <v>OK</v>
      </c>
      <c r="N169" s="6">
        <f>VLOOKUP(C169,'Point Coordinates'!$A:$D,2,0)*1000</f>
        <v>30650</v>
      </c>
      <c r="O169" s="7">
        <f>VLOOKUP(C169,'Point Coordinates'!$A:$D,3,0)*1000</f>
        <v>47900</v>
      </c>
    </row>
    <row r="170" spans="1:15">
      <c r="A170" s="1" t="str">
        <f t="shared" si="18"/>
        <v>5</v>
      </c>
      <c r="B170" s="1" t="s">
        <v>438</v>
      </c>
      <c r="C170" s="2">
        <v>174</v>
      </c>
      <c r="D170" s="3" t="str">
        <f t="shared" si="19"/>
        <v>D1</v>
      </c>
      <c r="E170" s="3" t="s">
        <v>436</v>
      </c>
      <c r="F170" s="4">
        <v>10.116689449155</v>
      </c>
      <c r="G170" s="4">
        <v>9.1969904083227494</v>
      </c>
      <c r="H170" s="3">
        <f t="shared" si="20"/>
        <v>600</v>
      </c>
      <c r="I170" s="3">
        <f t="shared" si="21"/>
        <v>810</v>
      </c>
      <c r="J170" s="3" t="str">
        <f t="shared" si="16"/>
        <v>Đài 2 - 5 cọc</v>
      </c>
      <c r="K170" s="3">
        <f t="shared" si="17"/>
        <v>931</v>
      </c>
      <c r="L170" s="5">
        <f t="shared" si="22"/>
        <v>92.026151902662392</v>
      </c>
      <c r="M170" s="3" t="str">
        <f t="shared" si="23"/>
        <v>OK</v>
      </c>
      <c r="N170" s="6">
        <f>VLOOKUP(C170,'Point Coordinates'!$A:$D,2,0)*1000</f>
        <v>28650</v>
      </c>
      <c r="O170" s="7">
        <f>VLOOKUP(C170,'Point Coordinates'!$A:$D,3,0)*1000</f>
        <v>52900</v>
      </c>
    </row>
    <row r="171" spans="1:15">
      <c r="A171" s="1" t="str">
        <f t="shared" si="18"/>
        <v>5</v>
      </c>
      <c r="B171" s="1" t="s">
        <v>438</v>
      </c>
      <c r="C171" s="2">
        <v>174</v>
      </c>
      <c r="D171" s="3" t="str">
        <f t="shared" si="19"/>
        <v>D1</v>
      </c>
      <c r="E171" s="3" t="s">
        <v>436</v>
      </c>
      <c r="F171" s="4">
        <v>10.116689449155</v>
      </c>
      <c r="G171" s="4">
        <v>9.1969904083227494</v>
      </c>
      <c r="H171" s="3">
        <f t="shared" si="20"/>
        <v>600</v>
      </c>
      <c r="I171" s="3">
        <f t="shared" si="21"/>
        <v>810</v>
      </c>
      <c r="J171" s="3" t="str">
        <f t="shared" si="16"/>
        <v>Đài 2 - 5 cọc</v>
      </c>
      <c r="K171" s="3">
        <f t="shared" si="17"/>
        <v>931</v>
      </c>
      <c r="L171" s="5">
        <f t="shared" si="22"/>
        <v>92.026151902662392</v>
      </c>
      <c r="M171" s="3" t="str">
        <f t="shared" si="23"/>
        <v>OK</v>
      </c>
      <c r="N171" s="6">
        <f>VLOOKUP(C171,'Point Coordinates'!$A:$D,2,0)*1000</f>
        <v>28650</v>
      </c>
      <c r="O171" s="7">
        <f>VLOOKUP(C171,'Point Coordinates'!$A:$D,3,0)*1000</f>
        <v>52900</v>
      </c>
    </row>
    <row r="172" spans="1:15">
      <c r="A172" s="1" t="str">
        <f t="shared" si="18"/>
        <v>5</v>
      </c>
      <c r="B172" s="1" t="s">
        <v>438</v>
      </c>
      <c r="C172" s="2">
        <v>175</v>
      </c>
      <c r="D172" s="3" t="str">
        <f t="shared" si="19"/>
        <v>D1</v>
      </c>
      <c r="E172" s="3" t="s">
        <v>436</v>
      </c>
      <c r="F172" s="4">
        <v>10.116689449152201</v>
      </c>
      <c r="G172" s="4">
        <v>9.1969904083201701</v>
      </c>
      <c r="H172" s="3">
        <f t="shared" si="20"/>
        <v>600</v>
      </c>
      <c r="I172" s="3">
        <f t="shared" si="21"/>
        <v>810</v>
      </c>
      <c r="J172" s="3" t="str">
        <f t="shared" si="16"/>
        <v>Đài 2 - 5 cọc</v>
      </c>
      <c r="K172" s="3">
        <f t="shared" si="17"/>
        <v>931</v>
      </c>
      <c r="L172" s="5">
        <f t="shared" si="22"/>
        <v>92.026151902687857</v>
      </c>
      <c r="M172" s="3" t="str">
        <f t="shared" si="23"/>
        <v>OK</v>
      </c>
      <c r="N172" s="6">
        <f>VLOOKUP(C172,'Point Coordinates'!$A:$D,2,0)*1000</f>
        <v>37450</v>
      </c>
      <c r="O172" s="7">
        <f>VLOOKUP(C172,'Point Coordinates'!$A:$D,3,0)*1000</f>
        <v>47900</v>
      </c>
    </row>
    <row r="173" spans="1:15">
      <c r="A173" s="1" t="str">
        <f t="shared" si="18"/>
        <v>5</v>
      </c>
      <c r="B173" s="1" t="s">
        <v>438</v>
      </c>
      <c r="C173" s="2">
        <v>175</v>
      </c>
      <c r="D173" s="3" t="str">
        <f t="shared" si="19"/>
        <v>D1</v>
      </c>
      <c r="E173" s="3" t="s">
        <v>436</v>
      </c>
      <c r="F173" s="4">
        <v>10.116689449152201</v>
      </c>
      <c r="G173" s="4">
        <v>9.1969904083201701</v>
      </c>
      <c r="H173" s="3">
        <f t="shared" si="20"/>
        <v>600</v>
      </c>
      <c r="I173" s="3">
        <f t="shared" si="21"/>
        <v>810</v>
      </c>
      <c r="J173" s="3" t="str">
        <f t="shared" si="16"/>
        <v>Đài 2 - 5 cọc</v>
      </c>
      <c r="K173" s="3">
        <f t="shared" si="17"/>
        <v>931</v>
      </c>
      <c r="L173" s="5">
        <f t="shared" si="22"/>
        <v>92.026151902687857</v>
      </c>
      <c r="M173" s="3" t="str">
        <f t="shared" si="23"/>
        <v>OK</v>
      </c>
      <c r="N173" s="6">
        <f>VLOOKUP(C173,'Point Coordinates'!$A:$D,2,0)*1000</f>
        <v>37450</v>
      </c>
      <c r="O173" s="7">
        <f>VLOOKUP(C173,'Point Coordinates'!$A:$D,3,0)*1000</f>
        <v>47900</v>
      </c>
    </row>
    <row r="174" spans="1:15">
      <c r="A174" s="1" t="str">
        <f t="shared" si="18"/>
        <v>5</v>
      </c>
      <c r="B174" s="1" t="s">
        <v>438</v>
      </c>
      <c r="C174" s="2">
        <v>176</v>
      </c>
      <c r="D174" s="3" t="str">
        <f t="shared" si="19"/>
        <v>D1</v>
      </c>
      <c r="E174" s="3" t="s">
        <v>436</v>
      </c>
      <c r="F174" s="4">
        <v>10.1166894491564</v>
      </c>
      <c r="G174" s="4">
        <v>9.1969904083240301</v>
      </c>
      <c r="H174" s="3">
        <f t="shared" si="20"/>
        <v>600</v>
      </c>
      <c r="I174" s="3">
        <f t="shared" si="21"/>
        <v>810</v>
      </c>
      <c r="J174" s="3" t="str">
        <f t="shared" si="16"/>
        <v>Đài 2 - 5 cọc</v>
      </c>
      <c r="K174" s="3">
        <f t="shared" si="17"/>
        <v>931</v>
      </c>
      <c r="L174" s="5">
        <f t="shared" si="22"/>
        <v>92.026151902649659</v>
      </c>
      <c r="M174" s="3" t="str">
        <f t="shared" si="23"/>
        <v>OK</v>
      </c>
      <c r="N174" s="6">
        <f>VLOOKUP(C174,'Point Coordinates'!$A:$D,2,0)*1000</f>
        <v>39450</v>
      </c>
      <c r="O174" s="7">
        <f>VLOOKUP(C174,'Point Coordinates'!$A:$D,3,0)*1000</f>
        <v>52900</v>
      </c>
    </row>
    <row r="175" spans="1:15">
      <c r="A175" s="1" t="str">
        <f t="shared" si="18"/>
        <v>5</v>
      </c>
      <c r="B175" s="1" t="s">
        <v>438</v>
      </c>
      <c r="C175" s="2">
        <v>176</v>
      </c>
      <c r="D175" s="3" t="str">
        <f t="shared" si="19"/>
        <v>D1</v>
      </c>
      <c r="E175" s="3" t="s">
        <v>436</v>
      </c>
      <c r="F175" s="4">
        <v>10.1166894491564</v>
      </c>
      <c r="G175" s="4">
        <v>9.1969904083240301</v>
      </c>
      <c r="H175" s="3">
        <f t="shared" si="20"/>
        <v>600</v>
      </c>
      <c r="I175" s="3">
        <f t="shared" si="21"/>
        <v>810</v>
      </c>
      <c r="J175" s="3" t="str">
        <f t="shared" si="16"/>
        <v>Đài 2 - 5 cọc</v>
      </c>
      <c r="K175" s="3">
        <f t="shared" si="17"/>
        <v>931</v>
      </c>
      <c r="L175" s="5">
        <f t="shared" si="22"/>
        <v>92.026151902649659</v>
      </c>
      <c r="M175" s="3" t="str">
        <f t="shared" si="23"/>
        <v>OK</v>
      </c>
      <c r="N175" s="6">
        <f>VLOOKUP(C175,'Point Coordinates'!$A:$D,2,0)*1000</f>
        <v>39450</v>
      </c>
      <c r="O175" s="7">
        <f>VLOOKUP(C175,'Point Coordinates'!$A:$D,3,0)*1000</f>
        <v>52900</v>
      </c>
    </row>
    <row r="176" spans="1:15">
      <c r="A176" s="1" t="str">
        <f t="shared" si="18"/>
        <v>5</v>
      </c>
      <c r="B176" s="1" t="s">
        <v>438</v>
      </c>
      <c r="C176" s="2">
        <v>177</v>
      </c>
      <c r="D176" s="3" t="str">
        <f t="shared" si="19"/>
        <v>D1</v>
      </c>
      <c r="E176" s="3" t="s">
        <v>436</v>
      </c>
      <c r="F176" s="4">
        <v>10.116689449151201</v>
      </c>
      <c r="G176" s="4">
        <v>9.1969904083192695</v>
      </c>
      <c r="H176" s="3">
        <f t="shared" si="20"/>
        <v>600</v>
      </c>
      <c r="I176" s="3">
        <f t="shared" si="21"/>
        <v>810</v>
      </c>
      <c r="J176" s="3" t="str">
        <f t="shared" si="16"/>
        <v>Đài 2 - 5 cọc</v>
      </c>
      <c r="K176" s="3">
        <f t="shared" si="17"/>
        <v>931</v>
      </c>
      <c r="L176" s="5">
        <f t="shared" si="22"/>
        <v>92.026151902696952</v>
      </c>
      <c r="M176" s="3" t="str">
        <f t="shared" si="23"/>
        <v>OK</v>
      </c>
      <c r="N176" s="6">
        <f>VLOOKUP(C176,'Point Coordinates'!$A:$D,2,0)*1000</f>
        <v>39450</v>
      </c>
      <c r="O176" s="7">
        <f>VLOOKUP(C176,'Point Coordinates'!$A:$D,3,0)*1000</f>
        <v>47900</v>
      </c>
    </row>
    <row r="177" spans="1:15">
      <c r="A177" s="1" t="str">
        <f t="shared" si="18"/>
        <v>5</v>
      </c>
      <c r="B177" s="1" t="s">
        <v>438</v>
      </c>
      <c r="C177" s="2">
        <v>177</v>
      </c>
      <c r="D177" s="3" t="str">
        <f t="shared" si="19"/>
        <v>D1</v>
      </c>
      <c r="E177" s="3" t="s">
        <v>436</v>
      </c>
      <c r="F177" s="4">
        <v>10.116689449151201</v>
      </c>
      <c r="G177" s="4">
        <v>9.1969904083192695</v>
      </c>
      <c r="H177" s="3">
        <f t="shared" si="20"/>
        <v>600</v>
      </c>
      <c r="I177" s="3">
        <f t="shared" si="21"/>
        <v>810</v>
      </c>
      <c r="J177" s="3" t="str">
        <f t="shared" si="16"/>
        <v>Đài 2 - 5 cọc</v>
      </c>
      <c r="K177" s="3">
        <f t="shared" si="17"/>
        <v>931</v>
      </c>
      <c r="L177" s="5">
        <f t="shared" si="22"/>
        <v>92.026151902696952</v>
      </c>
      <c r="M177" s="3" t="str">
        <f t="shared" si="23"/>
        <v>OK</v>
      </c>
      <c r="N177" s="6">
        <f>VLOOKUP(C177,'Point Coordinates'!$A:$D,2,0)*1000</f>
        <v>39450</v>
      </c>
      <c r="O177" s="7">
        <f>VLOOKUP(C177,'Point Coordinates'!$A:$D,3,0)*1000</f>
        <v>47900</v>
      </c>
    </row>
    <row r="178" spans="1:15">
      <c r="A178" s="1" t="str">
        <f t="shared" si="18"/>
        <v>5</v>
      </c>
      <c r="B178" s="1" t="s">
        <v>438</v>
      </c>
      <c r="C178" s="2">
        <v>178</v>
      </c>
      <c r="D178" s="3" t="str">
        <f t="shared" si="19"/>
        <v>D1</v>
      </c>
      <c r="E178" s="3" t="s">
        <v>436</v>
      </c>
      <c r="F178" s="4">
        <v>10.116689449155601</v>
      </c>
      <c r="G178" s="4">
        <v>9.1969904083232805</v>
      </c>
      <c r="H178" s="3">
        <f t="shared" si="20"/>
        <v>600</v>
      </c>
      <c r="I178" s="3">
        <f t="shared" si="21"/>
        <v>810</v>
      </c>
      <c r="J178" s="3" t="str">
        <f t="shared" si="16"/>
        <v>Đài 2 - 5 cọc</v>
      </c>
      <c r="K178" s="3">
        <f t="shared" si="17"/>
        <v>931</v>
      </c>
      <c r="L178" s="5">
        <f t="shared" si="22"/>
        <v>92.026151902656935</v>
      </c>
      <c r="M178" s="3" t="str">
        <f t="shared" si="23"/>
        <v>OK</v>
      </c>
      <c r="N178" s="6">
        <f>VLOOKUP(C178,'Point Coordinates'!$A:$D,2,0)*1000</f>
        <v>37450</v>
      </c>
      <c r="O178" s="7">
        <f>VLOOKUP(C178,'Point Coordinates'!$A:$D,3,0)*1000</f>
        <v>52900</v>
      </c>
    </row>
    <row r="179" spans="1:15">
      <c r="A179" s="1" t="str">
        <f t="shared" si="18"/>
        <v>5</v>
      </c>
      <c r="B179" s="1" t="s">
        <v>438</v>
      </c>
      <c r="C179" s="2">
        <v>178</v>
      </c>
      <c r="D179" s="3" t="str">
        <f t="shared" si="19"/>
        <v>D1</v>
      </c>
      <c r="E179" s="3" t="s">
        <v>436</v>
      </c>
      <c r="F179" s="4">
        <v>10.116689449155601</v>
      </c>
      <c r="G179" s="4">
        <v>9.1969904083232805</v>
      </c>
      <c r="H179" s="3">
        <f t="shared" si="20"/>
        <v>600</v>
      </c>
      <c r="I179" s="3">
        <f t="shared" si="21"/>
        <v>810</v>
      </c>
      <c r="J179" s="3" t="str">
        <f t="shared" si="16"/>
        <v>Đài 2 - 5 cọc</v>
      </c>
      <c r="K179" s="3">
        <f t="shared" si="17"/>
        <v>931</v>
      </c>
      <c r="L179" s="5">
        <f t="shared" si="22"/>
        <v>92.026151902656935</v>
      </c>
      <c r="M179" s="3" t="str">
        <f t="shared" si="23"/>
        <v>OK</v>
      </c>
      <c r="N179" s="6">
        <f>VLOOKUP(C179,'Point Coordinates'!$A:$D,2,0)*1000</f>
        <v>37450</v>
      </c>
      <c r="O179" s="7">
        <f>VLOOKUP(C179,'Point Coordinates'!$A:$D,3,0)*1000</f>
        <v>52900</v>
      </c>
    </row>
    <row r="180" spans="1:15">
      <c r="A180" s="1" t="str">
        <f t="shared" si="18"/>
        <v>5</v>
      </c>
      <c r="B180" s="1" t="s">
        <v>438</v>
      </c>
      <c r="C180" s="2">
        <v>179</v>
      </c>
      <c r="D180" s="3" t="str">
        <f t="shared" si="19"/>
        <v>D1</v>
      </c>
      <c r="E180" s="3" t="s">
        <v>436</v>
      </c>
      <c r="F180" s="4">
        <v>6.7406804667627398</v>
      </c>
      <c r="G180" s="4">
        <v>6.1278913334206804</v>
      </c>
      <c r="H180" s="3">
        <f t="shared" si="20"/>
        <v>600</v>
      </c>
      <c r="I180" s="3">
        <f t="shared" si="21"/>
        <v>810</v>
      </c>
      <c r="J180" s="3" t="str">
        <f t="shared" si="16"/>
        <v>Đài 2 - 5 cọc</v>
      </c>
      <c r="K180" s="3">
        <f t="shared" si="17"/>
        <v>931</v>
      </c>
      <c r="L180" s="5">
        <f t="shared" si="22"/>
        <v>138.11661961883789</v>
      </c>
      <c r="M180" s="3" t="str">
        <f t="shared" si="23"/>
        <v>OK</v>
      </c>
      <c r="N180" s="6">
        <f>VLOOKUP(C180,'Point Coordinates'!$A:$D,2,0)*1000</f>
        <v>0</v>
      </c>
      <c r="O180" s="7">
        <f>VLOOKUP(C180,'Point Coordinates'!$A:$D,3,0)*1000</f>
        <v>11500</v>
      </c>
    </row>
    <row r="181" spans="1:15">
      <c r="A181" s="1" t="str">
        <f t="shared" si="18"/>
        <v>5</v>
      </c>
      <c r="B181" s="1" t="s">
        <v>438</v>
      </c>
      <c r="C181" s="2">
        <v>179</v>
      </c>
      <c r="D181" s="3" t="str">
        <f t="shared" si="19"/>
        <v>D1</v>
      </c>
      <c r="E181" s="3" t="s">
        <v>436</v>
      </c>
      <c r="F181" s="4">
        <v>6.7406804667627398</v>
      </c>
      <c r="G181" s="4">
        <v>6.1278913334206804</v>
      </c>
      <c r="H181" s="3">
        <f t="shared" si="20"/>
        <v>600</v>
      </c>
      <c r="I181" s="3">
        <f t="shared" si="21"/>
        <v>810</v>
      </c>
      <c r="J181" s="3" t="str">
        <f t="shared" si="16"/>
        <v>Đài 2 - 5 cọc</v>
      </c>
      <c r="K181" s="3">
        <f t="shared" si="17"/>
        <v>931</v>
      </c>
      <c r="L181" s="5">
        <f t="shared" si="22"/>
        <v>138.11661961883789</v>
      </c>
      <c r="M181" s="3" t="str">
        <f t="shared" si="23"/>
        <v>OK</v>
      </c>
      <c r="N181" s="6">
        <f>VLOOKUP(C181,'Point Coordinates'!$A:$D,2,0)*1000</f>
        <v>0</v>
      </c>
      <c r="O181" s="7">
        <f>VLOOKUP(C181,'Point Coordinates'!$A:$D,3,0)*1000</f>
        <v>11500</v>
      </c>
    </row>
    <row r="182" spans="1:15">
      <c r="A182" s="1" t="str">
        <f t="shared" si="18"/>
        <v>5</v>
      </c>
      <c r="B182" s="1" t="s">
        <v>438</v>
      </c>
      <c r="C182" s="2">
        <v>180</v>
      </c>
      <c r="D182" s="3" t="str">
        <f t="shared" si="19"/>
        <v>D1</v>
      </c>
      <c r="E182" s="3" t="s">
        <v>436</v>
      </c>
      <c r="F182" s="4">
        <v>6.74068046676443</v>
      </c>
      <c r="G182" s="4">
        <v>6.1278913334222098</v>
      </c>
      <c r="H182" s="3">
        <f t="shared" si="20"/>
        <v>600</v>
      </c>
      <c r="I182" s="3">
        <f t="shared" si="21"/>
        <v>810</v>
      </c>
      <c r="J182" s="3" t="str">
        <f t="shared" si="16"/>
        <v>Đài 2 - 5 cọc</v>
      </c>
      <c r="K182" s="3">
        <f t="shared" si="17"/>
        <v>931</v>
      </c>
      <c r="L182" s="5">
        <f t="shared" si="22"/>
        <v>138.11661961880327</v>
      </c>
      <c r="M182" s="3" t="str">
        <f t="shared" si="23"/>
        <v>OK</v>
      </c>
      <c r="N182" s="6">
        <f>VLOOKUP(C182,'Point Coordinates'!$A:$D,2,0)*1000</f>
        <v>0</v>
      </c>
      <c r="O182" s="7">
        <f>VLOOKUP(C182,'Point Coordinates'!$A:$D,3,0)*1000</f>
        <v>14500</v>
      </c>
    </row>
    <row r="183" spans="1:15">
      <c r="A183" s="1" t="str">
        <f t="shared" si="18"/>
        <v>5</v>
      </c>
      <c r="B183" s="1" t="s">
        <v>438</v>
      </c>
      <c r="C183" s="2">
        <v>180</v>
      </c>
      <c r="D183" s="3" t="str">
        <f t="shared" si="19"/>
        <v>D1</v>
      </c>
      <c r="E183" s="3" t="s">
        <v>436</v>
      </c>
      <c r="F183" s="4">
        <v>6.74068046676443</v>
      </c>
      <c r="G183" s="4">
        <v>6.1278913334222098</v>
      </c>
      <c r="H183" s="3">
        <f t="shared" si="20"/>
        <v>600</v>
      </c>
      <c r="I183" s="3">
        <f t="shared" si="21"/>
        <v>810</v>
      </c>
      <c r="J183" s="3" t="str">
        <f t="shared" si="16"/>
        <v>Đài 2 - 5 cọc</v>
      </c>
      <c r="K183" s="3">
        <f t="shared" si="17"/>
        <v>931</v>
      </c>
      <c r="L183" s="5">
        <f t="shared" si="22"/>
        <v>138.11661961880327</v>
      </c>
      <c r="M183" s="3" t="str">
        <f t="shared" si="23"/>
        <v>OK</v>
      </c>
      <c r="N183" s="6">
        <f>VLOOKUP(C183,'Point Coordinates'!$A:$D,2,0)*1000</f>
        <v>0</v>
      </c>
      <c r="O183" s="7">
        <f>VLOOKUP(C183,'Point Coordinates'!$A:$D,3,0)*1000</f>
        <v>14500</v>
      </c>
    </row>
    <row r="184" spans="1:15">
      <c r="A184" s="1" t="str">
        <f t="shared" si="18"/>
        <v>5</v>
      </c>
      <c r="B184" s="1" t="s">
        <v>438</v>
      </c>
      <c r="C184" s="2">
        <v>181</v>
      </c>
      <c r="D184" s="3" t="str">
        <f t="shared" si="19"/>
        <v>D1</v>
      </c>
      <c r="E184" s="3" t="s">
        <v>436</v>
      </c>
      <c r="F184" s="4">
        <v>6.7406804667624103</v>
      </c>
      <c r="G184" s="4">
        <v>6.1278913334203704</v>
      </c>
      <c r="H184" s="3">
        <f t="shared" si="20"/>
        <v>600</v>
      </c>
      <c r="I184" s="3">
        <f t="shared" si="21"/>
        <v>810</v>
      </c>
      <c r="J184" s="3" t="str">
        <f t="shared" si="16"/>
        <v>Đài 2 - 5 cọc</v>
      </c>
      <c r="K184" s="3">
        <f t="shared" si="17"/>
        <v>931</v>
      </c>
      <c r="L184" s="5">
        <f t="shared" si="22"/>
        <v>138.11661961884465</v>
      </c>
      <c r="M184" s="3" t="str">
        <f t="shared" si="23"/>
        <v>OK</v>
      </c>
      <c r="N184" s="6">
        <f>VLOOKUP(C184,'Point Coordinates'!$A:$D,2,0)*1000</f>
        <v>50800</v>
      </c>
      <c r="O184" s="7">
        <f>VLOOKUP(C184,'Point Coordinates'!$A:$D,3,0)*1000</f>
        <v>11500</v>
      </c>
    </row>
    <row r="185" spans="1:15">
      <c r="A185" s="1" t="str">
        <f t="shared" si="18"/>
        <v>5</v>
      </c>
      <c r="B185" s="1" t="s">
        <v>438</v>
      </c>
      <c r="C185" s="2">
        <v>181</v>
      </c>
      <c r="D185" s="3" t="str">
        <f t="shared" si="19"/>
        <v>D1</v>
      </c>
      <c r="E185" s="3" t="s">
        <v>436</v>
      </c>
      <c r="F185" s="4">
        <v>6.7406804667624103</v>
      </c>
      <c r="G185" s="4">
        <v>6.1278913334203704</v>
      </c>
      <c r="H185" s="3">
        <f t="shared" si="20"/>
        <v>600</v>
      </c>
      <c r="I185" s="3">
        <f t="shared" si="21"/>
        <v>810</v>
      </c>
      <c r="J185" s="3" t="str">
        <f t="shared" si="16"/>
        <v>Đài 2 - 5 cọc</v>
      </c>
      <c r="K185" s="3">
        <f t="shared" si="17"/>
        <v>931</v>
      </c>
      <c r="L185" s="5">
        <f t="shared" si="22"/>
        <v>138.11661961884465</v>
      </c>
      <c r="M185" s="3" t="str">
        <f t="shared" si="23"/>
        <v>OK</v>
      </c>
      <c r="N185" s="6">
        <f>VLOOKUP(C185,'Point Coordinates'!$A:$D,2,0)*1000</f>
        <v>50800</v>
      </c>
      <c r="O185" s="7">
        <f>VLOOKUP(C185,'Point Coordinates'!$A:$D,3,0)*1000</f>
        <v>11500</v>
      </c>
    </row>
    <row r="186" spans="1:15">
      <c r="A186" s="1" t="str">
        <f t="shared" si="18"/>
        <v>5</v>
      </c>
      <c r="B186" s="1" t="s">
        <v>438</v>
      </c>
      <c r="C186" s="2">
        <v>182</v>
      </c>
      <c r="D186" s="3" t="str">
        <f t="shared" si="19"/>
        <v>D1</v>
      </c>
      <c r="E186" s="3" t="s">
        <v>436</v>
      </c>
      <c r="F186" s="4">
        <v>6.7406804667625897</v>
      </c>
      <c r="G186" s="4">
        <v>6.12789133342054</v>
      </c>
      <c r="H186" s="3">
        <f t="shared" si="20"/>
        <v>600</v>
      </c>
      <c r="I186" s="3">
        <f t="shared" si="21"/>
        <v>810</v>
      </c>
      <c r="J186" s="3" t="str">
        <f t="shared" si="16"/>
        <v>Đài 2 - 5 cọc</v>
      </c>
      <c r="K186" s="3">
        <f t="shared" si="17"/>
        <v>931</v>
      </c>
      <c r="L186" s="5">
        <f t="shared" si="22"/>
        <v>138.11661961884096</v>
      </c>
      <c r="M186" s="3" t="str">
        <f t="shared" si="23"/>
        <v>OK</v>
      </c>
      <c r="N186" s="6">
        <f>VLOOKUP(C186,'Point Coordinates'!$A:$D,2,0)*1000</f>
        <v>50800</v>
      </c>
      <c r="O186" s="7">
        <f>VLOOKUP(C186,'Point Coordinates'!$A:$D,3,0)*1000</f>
        <v>14500</v>
      </c>
    </row>
    <row r="187" spans="1:15">
      <c r="A187" s="1" t="str">
        <f t="shared" si="18"/>
        <v>5</v>
      </c>
      <c r="B187" s="1" t="s">
        <v>438</v>
      </c>
      <c r="C187" s="2">
        <v>182</v>
      </c>
      <c r="D187" s="3" t="str">
        <f t="shared" si="19"/>
        <v>D1</v>
      </c>
      <c r="E187" s="3" t="s">
        <v>436</v>
      </c>
      <c r="F187" s="4">
        <v>6.7406804667625897</v>
      </c>
      <c r="G187" s="4">
        <v>6.12789133342054</v>
      </c>
      <c r="H187" s="3">
        <f t="shared" si="20"/>
        <v>600</v>
      </c>
      <c r="I187" s="3">
        <f t="shared" si="21"/>
        <v>810</v>
      </c>
      <c r="J187" s="3" t="str">
        <f t="shared" si="16"/>
        <v>Đài 2 - 5 cọc</v>
      </c>
      <c r="K187" s="3">
        <f t="shared" si="17"/>
        <v>931</v>
      </c>
      <c r="L187" s="5">
        <f t="shared" si="22"/>
        <v>138.11661961884096</v>
      </c>
      <c r="M187" s="3" t="str">
        <f t="shared" si="23"/>
        <v>OK</v>
      </c>
      <c r="N187" s="6">
        <f>VLOOKUP(C187,'Point Coordinates'!$A:$D,2,0)*1000</f>
        <v>50800</v>
      </c>
      <c r="O187" s="7">
        <f>VLOOKUP(C187,'Point Coordinates'!$A:$D,3,0)*1000</f>
        <v>14500</v>
      </c>
    </row>
    <row r="188" spans="1:15">
      <c r="A188" s="1" t="str">
        <f t="shared" si="18"/>
        <v>5</v>
      </c>
      <c r="B188" s="1" t="s">
        <v>438</v>
      </c>
      <c r="C188" s="2">
        <v>183</v>
      </c>
      <c r="D188" s="3" t="str">
        <f t="shared" si="19"/>
        <v>D1</v>
      </c>
      <c r="E188" s="3" t="s">
        <v>436</v>
      </c>
      <c r="F188" s="4">
        <v>6.7406804667625897</v>
      </c>
      <c r="G188" s="4">
        <v>6.12789133342054</v>
      </c>
      <c r="H188" s="3">
        <f t="shared" si="20"/>
        <v>600</v>
      </c>
      <c r="I188" s="3">
        <f t="shared" si="21"/>
        <v>810</v>
      </c>
      <c r="J188" s="3" t="str">
        <f t="shared" si="16"/>
        <v>Đài 2 - 5 cọc</v>
      </c>
      <c r="K188" s="3">
        <f t="shared" si="17"/>
        <v>931</v>
      </c>
      <c r="L188" s="5">
        <f t="shared" si="22"/>
        <v>138.11661961884096</v>
      </c>
      <c r="M188" s="3" t="str">
        <f t="shared" si="23"/>
        <v>OK</v>
      </c>
      <c r="N188" s="6">
        <f>VLOOKUP(C188,'Point Coordinates'!$A:$D,2,0)*1000</f>
        <v>12350</v>
      </c>
      <c r="O188" s="7">
        <f>VLOOKUP(C188,'Point Coordinates'!$A:$D,3,0)*1000</f>
        <v>-1499.99999999999</v>
      </c>
    </row>
    <row r="189" spans="1:15">
      <c r="A189" s="1" t="str">
        <f t="shared" si="18"/>
        <v>5</v>
      </c>
      <c r="B189" s="1" t="s">
        <v>438</v>
      </c>
      <c r="C189" s="2">
        <v>183</v>
      </c>
      <c r="D189" s="3" t="str">
        <f t="shared" si="19"/>
        <v>D1</v>
      </c>
      <c r="E189" s="3" t="s">
        <v>436</v>
      </c>
      <c r="F189" s="4">
        <v>6.7406804667625897</v>
      </c>
      <c r="G189" s="4">
        <v>6.12789133342054</v>
      </c>
      <c r="H189" s="3">
        <f t="shared" si="20"/>
        <v>600</v>
      </c>
      <c r="I189" s="3">
        <f t="shared" si="21"/>
        <v>810</v>
      </c>
      <c r="J189" s="3" t="str">
        <f t="shared" si="16"/>
        <v>Đài 2 - 5 cọc</v>
      </c>
      <c r="K189" s="3">
        <f t="shared" si="17"/>
        <v>931</v>
      </c>
      <c r="L189" s="5">
        <f t="shared" si="22"/>
        <v>138.11661961884096</v>
      </c>
      <c r="M189" s="3" t="str">
        <f t="shared" si="23"/>
        <v>OK</v>
      </c>
      <c r="N189" s="6">
        <f>VLOOKUP(C189,'Point Coordinates'!$A:$D,2,0)*1000</f>
        <v>12350</v>
      </c>
      <c r="O189" s="7">
        <f>VLOOKUP(C189,'Point Coordinates'!$A:$D,3,0)*1000</f>
        <v>-1499.99999999999</v>
      </c>
    </row>
    <row r="190" spans="1:15">
      <c r="A190" s="1" t="str">
        <f t="shared" si="18"/>
        <v>5</v>
      </c>
      <c r="B190" s="1" t="s">
        <v>438</v>
      </c>
      <c r="C190" s="2">
        <v>184</v>
      </c>
      <c r="D190" s="3" t="str">
        <f t="shared" si="19"/>
        <v>D1</v>
      </c>
      <c r="E190" s="3" t="s">
        <v>436</v>
      </c>
      <c r="F190" s="4">
        <v>6.74068046676327</v>
      </c>
      <c r="G190" s="4">
        <v>6.12789133342116</v>
      </c>
      <c r="H190" s="3">
        <f t="shared" si="20"/>
        <v>600</v>
      </c>
      <c r="I190" s="3">
        <f t="shared" si="21"/>
        <v>810</v>
      </c>
      <c r="J190" s="3" t="str">
        <f t="shared" si="16"/>
        <v>Đài 2 - 5 cọc</v>
      </c>
      <c r="K190" s="3">
        <f t="shared" si="17"/>
        <v>931</v>
      </c>
      <c r="L190" s="5">
        <f t="shared" si="22"/>
        <v>138.11661961882703</v>
      </c>
      <c r="M190" s="3" t="str">
        <f t="shared" si="23"/>
        <v>OK</v>
      </c>
      <c r="N190" s="6">
        <f>VLOOKUP(C190,'Point Coordinates'!$A:$D,2,0)*1000</f>
        <v>12350</v>
      </c>
      <c r="O190" s="7">
        <f>VLOOKUP(C190,'Point Coordinates'!$A:$D,3,0)*1000</f>
        <v>1500.00000000001</v>
      </c>
    </row>
    <row r="191" spans="1:15">
      <c r="A191" s="1" t="str">
        <f t="shared" si="18"/>
        <v>5</v>
      </c>
      <c r="B191" s="1" t="s">
        <v>438</v>
      </c>
      <c r="C191" s="2">
        <v>184</v>
      </c>
      <c r="D191" s="3" t="str">
        <f t="shared" si="19"/>
        <v>D1</v>
      </c>
      <c r="E191" s="3" t="s">
        <v>436</v>
      </c>
      <c r="F191" s="4">
        <v>6.74068046676327</v>
      </c>
      <c r="G191" s="4">
        <v>6.12789133342116</v>
      </c>
      <c r="H191" s="3">
        <f t="shared" si="20"/>
        <v>600</v>
      </c>
      <c r="I191" s="3">
        <f t="shared" si="21"/>
        <v>810</v>
      </c>
      <c r="J191" s="3" t="str">
        <f t="shared" si="16"/>
        <v>Đài 2 - 5 cọc</v>
      </c>
      <c r="K191" s="3">
        <f t="shared" si="17"/>
        <v>931</v>
      </c>
      <c r="L191" s="5">
        <f t="shared" si="22"/>
        <v>138.11661961882703</v>
      </c>
      <c r="M191" s="3" t="str">
        <f t="shared" si="23"/>
        <v>OK</v>
      </c>
      <c r="N191" s="6">
        <f>VLOOKUP(C191,'Point Coordinates'!$A:$D,2,0)*1000</f>
        <v>12350</v>
      </c>
      <c r="O191" s="7">
        <f>VLOOKUP(C191,'Point Coordinates'!$A:$D,3,0)*1000</f>
        <v>1500.00000000001</v>
      </c>
    </row>
    <row r="192" spans="1:15">
      <c r="A192" s="1" t="str">
        <f t="shared" si="18"/>
        <v>5</v>
      </c>
      <c r="B192" s="1" t="s">
        <v>438</v>
      </c>
      <c r="C192" s="2">
        <v>185</v>
      </c>
      <c r="D192" s="3" t="str">
        <f t="shared" si="19"/>
        <v>D1</v>
      </c>
      <c r="E192" s="3" t="s">
        <v>436</v>
      </c>
      <c r="F192" s="4">
        <v>6.7406804667622904</v>
      </c>
      <c r="G192" s="4">
        <v>6.1278913334202603</v>
      </c>
      <c r="H192" s="3">
        <f t="shared" si="20"/>
        <v>600</v>
      </c>
      <c r="I192" s="3">
        <f t="shared" si="21"/>
        <v>810</v>
      </c>
      <c r="J192" s="3" t="str">
        <f t="shared" si="16"/>
        <v>Đài 2 - 5 cọc</v>
      </c>
      <c r="K192" s="3">
        <f t="shared" si="17"/>
        <v>931</v>
      </c>
      <c r="L192" s="5">
        <f t="shared" si="22"/>
        <v>138.1166196188471</v>
      </c>
      <c r="M192" s="3" t="str">
        <f t="shared" si="23"/>
        <v>OK</v>
      </c>
      <c r="N192" s="6">
        <f>VLOOKUP(C192,'Point Coordinates'!$A:$D,2,0)*1000</f>
        <v>21150</v>
      </c>
      <c r="O192" s="7">
        <f>VLOOKUP(C192,'Point Coordinates'!$A:$D,3,0)*1000</f>
        <v>-1499.99999999999</v>
      </c>
    </row>
    <row r="193" spans="1:15">
      <c r="A193" s="1" t="str">
        <f t="shared" si="18"/>
        <v>5</v>
      </c>
      <c r="B193" s="1" t="s">
        <v>438</v>
      </c>
      <c r="C193" s="2">
        <v>185</v>
      </c>
      <c r="D193" s="3" t="str">
        <f t="shared" si="19"/>
        <v>D1</v>
      </c>
      <c r="E193" s="3" t="s">
        <v>436</v>
      </c>
      <c r="F193" s="4">
        <v>6.7406804667622904</v>
      </c>
      <c r="G193" s="4">
        <v>6.1278913334202603</v>
      </c>
      <c r="H193" s="3">
        <f t="shared" si="20"/>
        <v>600</v>
      </c>
      <c r="I193" s="3">
        <f t="shared" si="21"/>
        <v>810</v>
      </c>
      <c r="J193" s="3" t="str">
        <f t="shared" si="16"/>
        <v>Đài 2 - 5 cọc</v>
      </c>
      <c r="K193" s="3">
        <f t="shared" si="17"/>
        <v>931</v>
      </c>
      <c r="L193" s="5">
        <f t="shared" si="22"/>
        <v>138.1166196188471</v>
      </c>
      <c r="M193" s="3" t="str">
        <f t="shared" si="23"/>
        <v>OK</v>
      </c>
      <c r="N193" s="6">
        <f>VLOOKUP(C193,'Point Coordinates'!$A:$D,2,0)*1000</f>
        <v>21150</v>
      </c>
      <c r="O193" s="7">
        <f>VLOOKUP(C193,'Point Coordinates'!$A:$D,3,0)*1000</f>
        <v>-1499.99999999999</v>
      </c>
    </row>
    <row r="194" spans="1:15">
      <c r="A194" s="1" t="str">
        <f t="shared" si="18"/>
        <v>5</v>
      </c>
      <c r="B194" s="1" t="s">
        <v>438</v>
      </c>
      <c r="C194" s="2">
        <v>186</v>
      </c>
      <c r="D194" s="3" t="str">
        <f t="shared" si="19"/>
        <v>D1</v>
      </c>
      <c r="E194" s="3" t="s">
        <v>436</v>
      </c>
      <c r="F194" s="4">
        <v>6.7406804667639504</v>
      </c>
      <c r="G194" s="4">
        <v>6.1278913334217799</v>
      </c>
      <c r="H194" s="3">
        <f t="shared" si="20"/>
        <v>600</v>
      </c>
      <c r="I194" s="3">
        <f t="shared" si="21"/>
        <v>810</v>
      </c>
      <c r="J194" s="3" t="str">
        <f t="shared" si="16"/>
        <v>Đài 2 - 5 cọc</v>
      </c>
      <c r="K194" s="3">
        <f t="shared" si="17"/>
        <v>931</v>
      </c>
      <c r="L194" s="5">
        <f t="shared" si="22"/>
        <v>138.11661961881308</v>
      </c>
      <c r="M194" s="3" t="str">
        <f t="shared" si="23"/>
        <v>OK</v>
      </c>
      <c r="N194" s="6">
        <f>VLOOKUP(C194,'Point Coordinates'!$A:$D,2,0)*1000</f>
        <v>21150</v>
      </c>
      <c r="O194" s="7">
        <f>VLOOKUP(C194,'Point Coordinates'!$A:$D,3,0)*1000</f>
        <v>1500.00000000001</v>
      </c>
    </row>
    <row r="195" spans="1:15">
      <c r="A195" s="1" t="str">
        <f t="shared" si="18"/>
        <v>5</v>
      </c>
      <c r="B195" s="1" t="s">
        <v>438</v>
      </c>
      <c r="C195" s="2">
        <v>186</v>
      </c>
      <c r="D195" s="3" t="str">
        <f t="shared" si="19"/>
        <v>D1</v>
      </c>
      <c r="E195" s="3" t="s">
        <v>436</v>
      </c>
      <c r="F195" s="4">
        <v>6.7406804667639504</v>
      </c>
      <c r="G195" s="4">
        <v>6.1278913334217799</v>
      </c>
      <c r="H195" s="3">
        <f t="shared" si="20"/>
        <v>600</v>
      </c>
      <c r="I195" s="3">
        <f t="shared" si="21"/>
        <v>810</v>
      </c>
      <c r="J195" s="3" t="str">
        <f t="shared" si="16"/>
        <v>Đài 2 - 5 cọc</v>
      </c>
      <c r="K195" s="3">
        <f t="shared" si="17"/>
        <v>931</v>
      </c>
      <c r="L195" s="5">
        <f t="shared" si="22"/>
        <v>138.11661961881308</v>
      </c>
      <c r="M195" s="3" t="str">
        <f t="shared" si="23"/>
        <v>OK</v>
      </c>
      <c r="N195" s="6">
        <f>VLOOKUP(C195,'Point Coordinates'!$A:$D,2,0)*1000</f>
        <v>21150</v>
      </c>
      <c r="O195" s="7">
        <f>VLOOKUP(C195,'Point Coordinates'!$A:$D,3,0)*1000</f>
        <v>1500.00000000001</v>
      </c>
    </row>
    <row r="196" spans="1:15">
      <c r="A196" s="1" t="str">
        <f t="shared" si="18"/>
        <v>5</v>
      </c>
      <c r="B196" s="1" t="s">
        <v>438</v>
      </c>
      <c r="C196" s="2">
        <v>187</v>
      </c>
      <c r="D196" s="3" t="str">
        <f t="shared" si="19"/>
        <v>D1</v>
      </c>
      <c r="E196" s="3" t="s">
        <v>436</v>
      </c>
      <c r="F196" s="4">
        <v>6.7406804667626297</v>
      </c>
      <c r="G196" s="4">
        <v>6.1278913334205702</v>
      </c>
      <c r="H196" s="3">
        <f t="shared" si="20"/>
        <v>600</v>
      </c>
      <c r="I196" s="3">
        <f t="shared" si="21"/>
        <v>810</v>
      </c>
      <c r="J196" s="3" t="str">
        <f t="shared" si="16"/>
        <v>Đài 2 - 5 cọc</v>
      </c>
      <c r="K196" s="3">
        <f t="shared" si="17"/>
        <v>931</v>
      </c>
      <c r="L196" s="5">
        <f t="shared" si="22"/>
        <v>138.11661961884016</v>
      </c>
      <c r="M196" s="3" t="str">
        <f t="shared" si="23"/>
        <v>OK</v>
      </c>
      <c r="N196" s="6">
        <f>VLOOKUP(C196,'Point Coordinates'!$A:$D,2,0)*1000</f>
        <v>29650</v>
      </c>
      <c r="O196" s="7">
        <f>VLOOKUP(C196,'Point Coordinates'!$A:$D,3,0)*1000</f>
        <v>-1499.99999999998</v>
      </c>
    </row>
    <row r="197" spans="1:15">
      <c r="A197" s="1" t="str">
        <f t="shared" si="18"/>
        <v>5</v>
      </c>
      <c r="B197" s="1" t="s">
        <v>438</v>
      </c>
      <c r="C197" s="2">
        <v>187</v>
      </c>
      <c r="D197" s="3" t="str">
        <f t="shared" si="19"/>
        <v>D1</v>
      </c>
      <c r="E197" s="3" t="s">
        <v>436</v>
      </c>
      <c r="F197" s="4">
        <v>6.7406804667626297</v>
      </c>
      <c r="G197" s="4">
        <v>6.1278913334205702</v>
      </c>
      <c r="H197" s="3">
        <f t="shared" si="20"/>
        <v>600</v>
      </c>
      <c r="I197" s="3">
        <f t="shared" si="21"/>
        <v>810</v>
      </c>
      <c r="J197" s="3" t="str">
        <f t="shared" si="16"/>
        <v>Đài 2 - 5 cọc</v>
      </c>
      <c r="K197" s="3">
        <f t="shared" si="17"/>
        <v>931</v>
      </c>
      <c r="L197" s="5">
        <f t="shared" si="22"/>
        <v>138.11661961884016</v>
      </c>
      <c r="M197" s="3" t="str">
        <f t="shared" si="23"/>
        <v>OK</v>
      </c>
      <c r="N197" s="6">
        <f>VLOOKUP(C197,'Point Coordinates'!$A:$D,2,0)*1000</f>
        <v>29650</v>
      </c>
      <c r="O197" s="7">
        <f>VLOOKUP(C197,'Point Coordinates'!$A:$D,3,0)*1000</f>
        <v>-1499.99999999998</v>
      </c>
    </row>
    <row r="198" spans="1:15">
      <c r="A198" s="1" t="str">
        <f t="shared" si="18"/>
        <v>5</v>
      </c>
      <c r="B198" s="1" t="s">
        <v>438</v>
      </c>
      <c r="C198" s="2">
        <v>188</v>
      </c>
      <c r="D198" s="3" t="str">
        <f t="shared" si="19"/>
        <v>D1</v>
      </c>
      <c r="E198" s="3" t="s">
        <v>436</v>
      </c>
      <c r="F198" s="4">
        <v>6.74068046676304</v>
      </c>
      <c r="G198" s="4">
        <v>6.1278913334209504</v>
      </c>
      <c r="H198" s="3">
        <f t="shared" si="20"/>
        <v>600</v>
      </c>
      <c r="I198" s="3">
        <f t="shared" si="21"/>
        <v>810</v>
      </c>
      <c r="J198" s="3" t="str">
        <f t="shared" si="16"/>
        <v>Đài 2 - 5 cọc</v>
      </c>
      <c r="K198" s="3">
        <f t="shared" si="17"/>
        <v>931</v>
      </c>
      <c r="L198" s="5">
        <f t="shared" si="22"/>
        <v>138.11661961883175</v>
      </c>
      <c r="M198" s="3" t="str">
        <f t="shared" si="23"/>
        <v>OK</v>
      </c>
      <c r="N198" s="6">
        <f>VLOOKUP(C198,'Point Coordinates'!$A:$D,2,0)*1000</f>
        <v>29650</v>
      </c>
      <c r="O198" s="7">
        <f>VLOOKUP(C198,'Point Coordinates'!$A:$D,3,0)*1000</f>
        <v>1500.00000000002</v>
      </c>
    </row>
    <row r="199" spans="1:15">
      <c r="A199" s="1" t="str">
        <f t="shared" si="18"/>
        <v>5</v>
      </c>
      <c r="B199" s="1" t="s">
        <v>438</v>
      </c>
      <c r="C199" s="2">
        <v>188</v>
      </c>
      <c r="D199" s="3" t="str">
        <f t="shared" si="19"/>
        <v>D1</v>
      </c>
      <c r="E199" s="3" t="s">
        <v>436</v>
      </c>
      <c r="F199" s="4">
        <v>6.74068046676304</v>
      </c>
      <c r="G199" s="4">
        <v>6.1278913334209504</v>
      </c>
      <c r="H199" s="3">
        <f t="shared" si="20"/>
        <v>600</v>
      </c>
      <c r="I199" s="3">
        <f t="shared" si="21"/>
        <v>810</v>
      </c>
      <c r="J199" s="3" t="str">
        <f t="shared" si="16"/>
        <v>Đài 2 - 5 cọc</v>
      </c>
      <c r="K199" s="3">
        <f t="shared" si="17"/>
        <v>931</v>
      </c>
      <c r="L199" s="5">
        <f t="shared" si="22"/>
        <v>138.11661961883175</v>
      </c>
      <c r="M199" s="3" t="str">
        <f t="shared" si="23"/>
        <v>OK</v>
      </c>
      <c r="N199" s="6">
        <f>VLOOKUP(C199,'Point Coordinates'!$A:$D,2,0)*1000</f>
        <v>29650</v>
      </c>
      <c r="O199" s="7">
        <f>VLOOKUP(C199,'Point Coordinates'!$A:$D,3,0)*1000</f>
        <v>1500.00000000002</v>
      </c>
    </row>
    <row r="200" spans="1:15">
      <c r="A200" s="1" t="str">
        <f t="shared" si="18"/>
        <v>5</v>
      </c>
      <c r="B200" s="1" t="s">
        <v>438</v>
      </c>
      <c r="C200" s="2">
        <v>189</v>
      </c>
      <c r="D200" s="3" t="str">
        <f t="shared" si="19"/>
        <v>D1</v>
      </c>
      <c r="E200" s="3" t="s">
        <v>436</v>
      </c>
      <c r="F200" s="4">
        <v>6.7406804667635001</v>
      </c>
      <c r="G200" s="4">
        <v>6.1278913334213598</v>
      </c>
      <c r="H200" s="3">
        <f t="shared" si="20"/>
        <v>600</v>
      </c>
      <c r="I200" s="3">
        <f t="shared" si="21"/>
        <v>810</v>
      </c>
      <c r="J200" s="3" t="str">
        <f t="shared" si="16"/>
        <v>Đài 2 - 5 cọc</v>
      </c>
      <c r="K200" s="3">
        <f t="shared" si="17"/>
        <v>931</v>
      </c>
      <c r="L200" s="5">
        <f t="shared" si="22"/>
        <v>138.11661961882231</v>
      </c>
      <c r="M200" s="3" t="str">
        <f t="shared" si="23"/>
        <v>OK</v>
      </c>
      <c r="N200" s="6">
        <f>VLOOKUP(C200,'Point Coordinates'!$A:$D,2,0)*1000</f>
        <v>38450</v>
      </c>
      <c r="O200" s="7">
        <f>VLOOKUP(C200,'Point Coordinates'!$A:$D,3,0)*1000</f>
        <v>-1499.99999999998</v>
      </c>
    </row>
    <row r="201" spans="1:15">
      <c r="A201" s="1" t="str">
        <f t="shared" si="18"/>
        <v>5</v>
      </c>
      <c r="B201" s="1" t="s">
        <v>438</v>
      </c>
      <c r="C201" s="2">
        <v>189</v>
      </c>
      <c r="D201" s="3" t="str">
        <f t="shared" si="19"/>
        <v>D1</v>
      </c>
      <c r="E201" s="3" t="s">
        <v>436</v>
      </c>
      <c r="F201" s="4">
        <v>6.7406804667635001</v>
      </c>
      <c r="G201" s="4">
        <v>6.1278913334213598</v>
      </c>
      <c r="H201" s="3">
        <f t="shared" si="20"/>
        <v>600</v>
      </c>
      <c r="I201" s="3">
        <f t="shared" si="21"/>
        <v>810</v>
      </c>
      <c r="J201" s="3" t="str">
        <f t="shared" si="16"/>
        <v>Đài 2 - 5 cọc</v>
      </c>
      <c r="K201" s="3">
        <f t="shared" si="17"/>
        <v>931</v>
      </c>
      <c r="L201" s="5">
        <f t="shared" si="22"/>
        <v>138.11661961882231</v>
      </c>
      <c r="M201" s="3" t="str">
        <f t="shared" si="23"/>
        <v>OK</v>
      </c>
      <c r="N201" s="6">
        <f>VLOOKUP(C201,'Point Coordinates'!$A:$D,2,0)*1000</f>
        <v>38450</v>
      </c>
      <c r="O201" s="7">
        <f>VLOOKUP(C201,'Point Coordinates'!$A:$D,3,0)*1000</f>
        <v>-1499.99999999998</v>
      </c>
    </row>
    <row r="202" spans="1:15">
      <c r="A202" s="1" t="str">
        <f t="shared" si="18"/>
        <v>5</v>
      </c>
      <c r="B202" s="1" t="s">
        <v>438</v>
      </c>
      <c r="C202" s="2">
        <v>190</v>
      </c>
      <c r="D202" s="3" t="str">
        <f t="shared" si="19"/>
        <v>D1</v>
      </c>
      <c r="E202" s="3" t="s">
        <v>436</v>
      </c>
      <c r="F202" s="4">
        <v>6.7406804667643501</v>
      </c>
      <c r="G202" s="4">
        <v>6.1278913334221397</v>
      </c>
      <c r="H202" s="3">
        <f t="shared" si="20"/>
        <v>600</v>
      </c>
      <c r="I202" s="3">
        <f t="shared" si="21"/>
        <v>810</v>
      </c>
      <c r="J202" s="3" t="str">
        <f t="shared" si="16"/>
        <v>Đài 2 - 5 cọc</v>
      </c>
      <c r="K202" s="3">
        <f t="shared" si="17"/>
        <v>931</v>
      </c>
      <c r="L202" s="5">
        <f t="shared" si="22"/>
        <v>138.11661961880489</v>
      </c>
      <c r="M202" s="3" t="str">
        <f t="shared" si="23"/>
        <v>OK</v>
      </c>
      <c r="N202" s="6">
        <f>VLOOKUP(C202,'Point Coordinates'!$A:$D,2,0)*1000</f>
        <v>38450</v>
      </c>
      <c r="O202" s="7">
        <f>VLOOKUP(C202,'Point Coordinates'!$A:$D,3,0)*1000</f>
        <v>1500.00000000002</v>
      </c>
    </row>
    <row r="203" spans="1:15">
      <c r="A203" s="1" t="str">
        <f t="shared" si="18"/>
        <v>5</v>
      </c>
      <c r="B203" s="1" t="s">
        <v>438</v>
      </c>
      <c r="C203" s="2">
        <v>190</v>
      </c>
      <c r="D203" s="3" t="str">
        <f t="shared" si="19"/>
        <v>D1</v>
      </c>
      <c r="E203" s="3" t="s">
        <v>436</v>
      </c>
      <c r="F203" s="4">
        <v>6.7406804667643501</v>
      </c>
      <c r="G203" s="4">
        <v>6.1278913334221397</v>
      </c>
      <c r="H203" s="3">
        <f t="shared" si="20"/>
        <v>600</v>
      </c>
      <c r="I203" s="3">
        <f t="shared" si="21"/>
        <v>810</v>
      </c>
      <c r="J203" s="3" t="str">
        <f t="shared" si="16"/>
        <v>Đài 2 - 5 cọc</v>
      </c>
      <c r="K203" s="3">
        <f t="shared" si="17"/>
        <v>931</v>
      </c>
      <c r="L203" s="5">
        <f t="shared" si="22"/>
        <v>138.11661961880489</v>
      </c>
      <c r="M203" s="3" t="str">
        <f t="shared" si="23"/>
        <v>OK</v>
      </c>
      <c r="N203" s="6">
        <f>VLOOKUP(C203,'Point Coordinates'!$A:$D,2,0)*1000</f>
        <v>38450</v>
      </c>
      <c r="O203" s="7">
        <f>VLOOKUP(C203,'Point Coordinates'!$A:$D,3,0)*1000</f>
        <v>1500.00000000002</v>
      </c>
    </row>
    <row r="204" spans="1:15">
      <c r="A204" s="1" t="str">
        <f t="shared" si="18"/>
        <v>5</v>
      </c>
      <c r="B204" s="1" t="s">
        <v>438</v>
      </c>
      <c r="C204" s="2">
        <v>191</v>
      </c>
      <c r="D204" s="3" t="str">
        <f t="shared" si="19"/>
        <v>D1</v>
      </c>
      <c r="E204" s="3" t="s">
        <v>436</v>
      </c>
      <c r="F204" s="4">
        <v>6.74068046676219</v>
      </c>
      <c r="G204" s="4">
        <v>6.1278913334201697</v>
      </c>
      <c r="H204" s="3">
        <f t="shared" si="20"/>
        <v>600</v>
      </c>
      <c r="I204" s="3">
        <f t="shared" si="21"/>
        <v>810</v>
      </c>
      <c r="J204" s="3" t="str">
        <f t="shared" si="16"/>
        <v>Đài 2 - 5 cọc</v>
      </c>
      <c r="K204" s="3">
        <f t="shared" si="17"/>
        <v>931</v>
      </c>
      <c r="L204" s="5">
        <f t="shared" si="22"/>
        <v>138.11661961884917</v>
      </c>
      <c r="M204" s="3" t="str">
        <f t="shared" si="23"/>
        <v>OK</v>
      </c>
      <c r="N204" s="6">
        <f>VLOOKUP(C204,'Point Coordinates'!$A:$D,2,0)*1000</f>
        <v>12350</v>
      </c>
      <c r="O204" s="7">
        <f>VLOOKUP(C204,'Point Coordinates'!$A:$D,3,0)*1000</f>
        <v>48900</v>
      </c>
    </row>
    <row r="205" spans="1:15">
      <c r="A205" s="1" t="str">
        <f t="shared" si="18"/>
        <v>5</v>
      </c>
      <c r="B205" s="1" t="s">
        <v>438</v>
      </c>
      <c r="C205" s="2">
        <v>191</v>
      </c>
      <c r="D205" s="3" t="str">
        <f t="shared" si="19"/>
        <v>D1</v>
      </c>
      <c r="E205" s="3" t="s">
        <v>436</v>
      </c>
      <c r="F205" s="4">
        <v>6.74068046676219</v>
      </c>
      <c r="G205" s="4">
        <v>6.1278913334201697</v>
      </c>
      <c r="H205" s="3">
        <f t="shared" si="20"/>
        <v>600</v>
      </c>
      <c r="I205" s="3">
        <f t="shared" si="21"/>
        <v>810</v>
      </c>
      <c r="J205" s="3" t="str">
        <f t="shared" si="16"/>
        <v>Đài 2 - 5 cọc</v>
      </c>
      <c r="K205" s="3">
        <f t="shared" si="17"/>
        <v>931</v>
      </c>
      <c r="L205" s="5">
        <f t="shared" si="22"/>
        <v>138.11661961884917</v>
      </c>
      <c r="M205" s="3" t="str">
        <f t="shared" si="23"/>
        <v>OK</v>
      </c>
      <c r="N205" s="6">
        <f>VLOOKUP(C205,'Point Coordinates'!$A:$D,2,0)*1000</f>
        <v>12350</v>
      </c>
      <c r="O205" s="7">
        <f>VLOOKUP(C205,'Point Coordinates'!$A:$D,3,0)*1000</f>
        <v>48900</v>
      </c>
    </row>
    <row r="206" spans="1:15">
      <c r="A206" s="1" t="str">
        <f t="shared" si="18"/>
        <v>5</v>
      </c>
      <c r="B206" s="1" t="s">
        <v>438</v>
      </c>
      <c r="C206" s="2">
        <v>192</v>
      </c>
      <c r="D206" s="3" t="str">
        <f t="shared" si="19"/>
        <v>D1</v>
      </c>
      <c r="E206" s="3" t="s">
        <v>436</v>
      </c>
      <c r="F206" s="4">
        <v>6.7406804667645703</v>
      </c>
      <c r="G206" s="4">
        <v>6.1278913334223297</v>
      </c>
      <c r="H206" s="3">
        <f t="shared" si="20"/>
        <v>600</v>
      </c>
      <c r="I206" s="3">
        <f t="shared" si="21"/>
        <v>810</v>
      </c>
      <c r="J206" s="3" t="str">
        <f t="shared" si="16"/>
        <v>Đài 2 - 5 cọc</v>
      </c>
      <c r="K206" s="3">
        <f t="shared" si="17"/>
        <v>931</v>
      </c>
      <c r="L206" s="5">
        <f t="shared" si="22"/>
        <v>138.1166196188004</v>
      </c>
      <c r="M206" s="3" t="str">
        <f t="shared" si="23"/>
        <v>OK</v>
      </c>
      <c r="N206" s="6">
        <f>VLOOKUP(C206,'Point Coordinates'!$A:$D,2,0)*1000</f>
        <v>12350</v>
      </c>
      <c r="O206" s="7">
        <f>VLOOKUP(C206,'Point Coordinates'!$A:$D,3,0)*1000</f>
        <v>51900</v>
      </c>
    </row>
    <row r="207" spans="1:15">
      <c r="A207" s="1" t="str">
        <f t="shared" si="18"/>
        <v>5</v>
      </c>
      <c r="B207" s="1" t="s">
        <v>438</v>
      </c>
      <c r="C207" s="2">
        <v>192</v>
      </c>
      <c r="D207" s="3" t="str">
        <f t="shared" si="19"/>
        <v>D1</v>
      </c>
      <c r="E207" s="3" t="s">
        <v>436</v>
      </c>
      <c r="F207" s="4">
        <v>6.7406804667645703</v>
      </c>
      <c r="G207" s="4">
        <v>6.1278913334223297</v>
      </c>
      <c r="H207" s="3">
        <f t="shared" si="20"/>
        <v>600</v>
      </c>
      <c r="I207" s="3">
        <f t="shared" si="21"/>
        <v>810</v>
      </c>
      <c r="J207" s="3" t="str">
        <f t="shared" si="16"/>
        <v>Đài 2 - 5 cọc</v>
      </c>
      <c r="K207" s="3">
        <f t="shared" si="17"/>
        <v>931</v>
      </c>
      <c r="L207" s="5">
        <f t="shared" si="22"/>
        <v>138.1166196188004</v>
      </c>
      <c r="M207" s="3" t="str">
        <f t="shared" si="23"/>
        <v>OK</v>
      </c>
      <c r="N207" s="6">
        <f>VLOOKUP(C207,'Point Coordinates'!$A:$D,2,0)*1000</f>
        <v>12350</v>
      </c>
      <c r="O207" s="7">
        <f>VLOOKUP(C207,'Point Coordinates'!$A:$D,3,0)*1000</f>
        <v>51900</v>
      </c>
    </row>
    <row r="208" spans="1:15">
      <c r="A208" s="1" t="str">
        <f t="shared" si="18"/>
        <v>5</v>
      </c>
      <c r="B208" s="1" t="s">
        <v>438</v>
      </c>
      <c r="C208" s="2">
        <v>193</v>
      </c>
      <c r="D208" s="3" t="str">
        <f t="shared" si="19"/>
        <v>D1</v>
      </c>
      <c r="E208" s="3" t="s">
        <v>436</v>
      </c>
      <c r="F208" s="4">
        <v>6.7406804667635001</v>
      </c>
      <c r="G208" s="4">
        <v>6.1278913334213598</v>
      </c>
      <c r="H208" s="3">
        <f t="shared" si="20"/>
        <v>600</v>
      </c>
      <c r="I208" s="3">
        <f t="shared" si="21"/>
        <v>810</v>
      </c>
      <c r="J208" s="3" t="str">
        <f t="shared" si="16"/>
        <v>Đài 2 - 5 cọc</v>
      </c>
      <c r="K208" s="3">
        <f t="shared" si="17"/>
        <v>931</v>
      </c>
      <c r="L208" s="5">
        <f t="shared" si="22"/>
        <v>138.11661961882231</v>
      </c>
      <c r="M208" s="3" t="str">
        <f t="shared" si="23"/>
        <v>OK</v>
      </c>
      <c r="N208" s="6">
        <f>VLOOKUP(C208,'Point Coordinates'!$A:$D,2,0)*1000</f>
        <v>21150</v>
      </c>
      <c r="O208" s="7">
        <f>VLOOKUP(C208,'Point Coordinates'!$A:$D,3,0)*1000</f>
        <v>48900</v>
      </c>
    </row>
    <row r="209" spans="1:15">
      <c r="A209" s="1" t="str">
        <f t="shared" si="18"/>
        <v>5</v>
      </c>
      <c r="B209" s="1" t="s">
        <v>438</v>
      </c>
      <c r="C209" s="2">
        <v>193</v>
      </c>
      <c r="D209" s="3" t="str">
        <f t="shared" si="19"/>
        <v>D1</v>
      </c>
      <c r="E209" s="3" t="s">
        <v>436</v>
      </c>
      <c r="F209" s="4">
        <v>6.7406804667635001</v>
      </c>
      <c r="G209" s="4">
        <v>6.1278913334213598</v>
      </c>
      <c r="H209" s="3">
        <f t="shared" si="20"/>
        <v>600</v>
      </c>
      <c r="I209" s="3">
        <f t="shared" si="21"/>
        <v>810</v>
      </c>
      <c r="J209" s="3" t="str">
        <f t="shared" si="16"/>
        <v>Đài 2 - 5 cọc</v>
      </c>
      <c r="K209" s="3">
        <f t="shared" si="17"/>
        <v>931</v>
      </c>
      <c r="L209" s="5">
        <f t="shared" si="22"/>
        <v>138.11661961882231</v>
      </c>
      <c r="M209" s="3" t="str">
        <f t="shared" si="23"/>
        <v>OK</v>
      </c>
      <c r="N209" s="6">
        <f>VLOOKUP(C209,'Point Coordinates'!$A:$D,2,0)*1000</f>
        <v>21150</v>
      </c>
      <c r="O209" s="7">
        <f>VLOOKUP(C209,'Point Coordinates'!$A:$D,3,0)*1000</f>
        <v>48900</v>
      </c>
    </row>
    <row r="210" spans="1:15">
      <c r="A210" s="1" t="str">
        <f t="shared" si="18"/>
        <v>5</v>
      </c>
      <c r="B210" s="1" t="s">
        <v>438</v>
      </c>
      <c r="C210" s="2">
        <v>194</v>
      </c>
      <c r="D210" s="3" t="str">
        <f t="shared" si="19"/>
        <v>D1</v>
      </c>
      <c r="E210" s="3" t="s">
        <v>436</v>
      </c>
      <c r="F210" s="4">
        <v>6.7406804667641502</v>
      </c>
      <c r="G210" s="4">
        <v>6.1278913334219602</v>
      </c>
      <c r="H210" s="3">
        <f t="shared" si="20"/>
        <v>600</v>
      </c>
      <c r="I210" s="3">
        <f t="shared" si="21"/>
        <v>810</v>
      </c>
      <c r="J210" s="3" t="str">
        <f t="shared" si="16"/>
        <v>Đài 2 - 5 cọc</v>
      </c>
      <c r="K210" s="3">
        <f t="shared" si="17"/>
        <v>931</v>
      </c>
      <c r="L210" s="5">
        <f t="shared" si="22"/>
        <v>138.11661961880898</v>
      </c>
      <c r="M210" s="3" t="str">
        <f t="shared" si="23"/>
        <v>OK</v>
      </c>
      <c r="N210" s="6">
        <f>VLOOKUP(C210,'Point Coordinates'!$A:$D,2,0)*1000</f>
        <v>21150</v>
      </c>
      <c r="O210" s="7">
        <f>VLOOKUP(C210,'Point Coordinates'!$A:$D,3,0)*1000</f>
        <v>51900</v>
      </c>
    </row>
    <row r="211" spans="1:15">
      <c r="A211" s="1" t="str">
        <f t="shared" si="18"/>
        <v>5</v>
      </c>
      <c r="B211" s="1" t="s">
        <v>438</v>
      </c>
      <c r="C211" s="2">
        <v>194</v>
      </c>
      <c r="D211" s="3" t="str">
        <f t="shared" si="19"/>
        <v>D1</v>
      </c>
      <c r="E211" s="3" t="s">
        <v>436</v>
      </c>
      <c r="F211" s="4">
        <v>6.7406804667641502</v>
      </c>
      <c r="G211" s="4">
        <v>6.1278913334219602</v>
      </c>
      <c r="H211" s="3">
        <f t="shared" si="20"/>
        <v>600</v>
      </c>
      <c r="I211" s="3">
        <f t="shared" si="21"/>
        <v>810</v>
      </c>
      <c r="J211" s="3" t="str">
        <f t="shared" si="16"/>
        <v>Đài 2 - 5 cọc</v>
      </c>
      <c r="K211" s="3">
        <f t="shared" si="17"/>
        <v>931</v>
      </c>
      <c r="L211" s="5">
        <f t="shared" si="22"/>
        <v>138.11661961880898</v>
      </c>
      <c r="M211" s="3" t="str">
        <f t="shared" si="23"/>
        <v>OK</v>
      </c>
      <c r="N211" s="6">
        <f>VLOOKUP(C211,'Point Coordinates'!$A:$D,2,0)*1000</f>
        <v>21150</v>
      </c>
      <c r="O211" s="7">
        <f>VLOOKUP(C211,'Point Coordinates'!$A:$D,3,0)*1000</f>
        <v>51900</v>
      </c>
    </row>
    <row r="212" spans="1:15">
      <c r="A212" s="1" t="str">
        <f t="shared" si="18"/>
        <v>5</v>
      </c>
      <c r="B212" s="1" t="s">
        <v>438</v>
      </c>
      <c r="C212" s="2">
        <v>195</v>
      </c>
      <c r="D212" s="3" t="str">
        <f t="shared" si="19"/>
        <v>D1</v>
      </c>
      <c r="E212" s="3" t="s">
        <v>436</v>
      </c>
      <c r="F212" s="4">
        <v>6.7406804667635098</v>
      </c>
      <c r="G212" s="4">
        <v>6.1278913334213696</v>
      </c>
      <c r="H212" s="3">
        <f t="shared" si="20"/>
        <v>600</v>
      </c>
      <c r="I212" s="3">
        <f t="shared" si="21"/>
        <v>810</v>
      </c>
      <c r="J212" s="3" t="str">
        <f t="shared" ref="J212:J275" si="24">NhomCoc(A212,$A$1,$A$2)</f>
        <v>Đài 2 - 5 cọc</v>
      </c>
      <c r="K212" s="3">
        <f t="shared" ref="K212:K275" si="25">XacDinhSCT($B$1,$F$12,$F$13,$F$14,$F$15,$F$16,$H$12,$H$13,$H$14,$H$15,$H$16,$F$9,$F$10,I212,A212,E212,$M$8)</f>
        <v>931</v>
      </c>
      <c r="L212" s="5">
        <f t="shared" si="22"/>
        <v>138.11661961882211</v>
      </c>
      <c r="M212" s="3" t="str">
        <f t="shared" si="23"/>
        <v>OK</v>
      </c>
      <c r="N212" s="6">
        <f>VLOOKUP(C212,'Point Coordinates'!$A:$D,2,0)*1000</f>
        <v>29650</v>
      </c>
      <c r="O212" s="7">
        <f>VLOOKUP(C212,'Point Coordinates'!$A:$D,3,0)*1000</f>
        <v>48900</v>
      </c>
    </row>
    <row r="213" spans="1:15">
      <c r="A213" s="1" t="str">
        <f t="shared" ref="A213:A276" si="26">VLOOKUP(B213,Q:U,5,0)</f>
        <v>5</v>
      </c>
      <c r="B213" s="1" t="s">
        <v>438</v>
      </c>
      <c r="C213" s="2">
        <v>195</v>
      </c>
      <c r="D213" s="3" t="str">
        <f t="shared" ref="D213:D276" si="27">VLOOKUP(B213,Q:U,2,0)</f>
        <v>D1</v>
      </c>
      <c r="E213" s="3" t="s">
        <v>436</v>
      </c>
      <c r="F213" s="4">
        <v>6.7406804667635098</v>
      </c>
      <c r="G213" s="4">
        <v>6.1278913334213696</v>
      </c>
      <c r="H213" s="3">
        <f t="shared" ref="H213:H276" si="28">VLOOKUP(B213,Q:U,3,0)</f>
        <v>600</v>
      </c>
      <c r="I213" s="3">
        <f t="shared" ref="I213:I276" si="29">VLOOKUP(B213,Q:U,4,0)</f>
        <v>810</v>
      </c>
      <c r="J213" s="3" t="str">
        <f t="shared" si="24"/>
        <v>Đài 2 - 5 cọc</v>
      </c>
      <c r="K213" s="3">
        <f t="shared" si="25"/>
        <v>931</v>
      </c>
      <c r="L213" s="5">
        <f t="shared" ref="L213:L276" si="30">IFERROR(K213/F213,"")</f>
        <v>138.11661961882211</v>
      </c>
      <c r="M213" s="3" t="str">
        <f t="shared" ref="M213:M276" si="31">IF(L213&lt;1,"NOT OK","OK")</f>
        <v>OK</v>
      </c>
      <c r="N213" s="6">
        <f>VLOOKUP(C213,'Point Coordinates'!$A:$D,2,0)*1000</f>
        <v>29650</v>
      </c>
      <c r="O213" s="7">
        <f>VLOOKUP(C213,'Point Coordinates'!$A:$D,3,0)*1000</f>
        <v>48900</v>
      </c>
    </row>
    <row r="214" spans="1:15">
      <c r="A214" s="1" t="str">
        <f t="shared" si="26"/>
        <v>5</v>
      </c>
      <c r="B214" s="1" t="s">
        <v>438</v>
      </c>
      <c r="C214" s="2">
        <v>196</v>
      </c>
      <c r="D214" s="3" t="str">
        <f t="shared" si="27"/>
        <v>D1</v>
      </c>
      <c r="E214" s="3" t="s">
        <v>436</v>
      </c>
      <c r="F214" s="4">
        <v>6.7406804667640001</v>
      </c>
      <c r="G214" s="4">
        <v>6.1278913334218199</v>
      </c>
      <c r="H214" s="3">
        <f t="shared" si="28"/>
        <v>600</v>
      </c>
      <c r="I214" s="3">
        <f t="shared" si="29"/>
        <v>810</v>
      </c>
      <c r="J214" s="3" t="str">
        <f t="shared" si="24"/>
        <v>Đài 2 - 5 cọc</v>
      </c>
      <c r="K214" s="3">
        <f t="shared" si="25"/>
        <v>931</v>
      </c>
      <c r="L214" s="5">
        <f t="shared" si="30"/>
        <v>138.11661961881208</v>
      </c>
      <c r="M214" s="3" t="str">
        <f t="shared" si="31"/>
        <v>OK</v>
      </c>
      <c r="N214" s="6">
        <f>VLOOKUP(C214,'Point Coordinates'!$A:$D,2,0)*1000</f>
        <v>29650</v>
      </c>
      <c r="O214" s="7">
        <f>VLOOKUP(C214,'Point Coordinates'!$A:$D,3,0)*1000</f>
        <v>51900</v>
      </c>
    </row>
    <row r="215" spans="1:15">
      <c r="A215" s="1" t="str">
        <f t="shared" si="26"/>
        <v>5</v>
      </c>
      <c r="B215" s="1" t="s">
        <v>438</v>
      </c>
      <c r="C215" s="2">
        <v>196</v>
      </c>
      <c r="D215" s="3" t="str">
        <f t="shared" si="27"/>
        <v>D1</v>
      </c>
      <c r="E215" s="3" t="s">
        <v>436</v>
      </c>
      <c r="F215" s="4">
        <v>6.7406804667640001</v>
      </c>
      <c r="G215" s="4">
        <v>6.1278913334218199</v>
      </c>
      <c r="H215" s="3">
        <f t="shared" si="28"/>
        <v>600</v>
      </c>
      <c r="I215" s="3">
        <f t="shared" si="29"/>
        <v>810</v>
      </c>
      <c r="J215" s="3" t="str">
        <f t="shared" si="24"/>
        <v>Đài 2 - 5 cọc</v>
      </c>
      <c r="K215" s="3">
        <f t="shared" si="25"/>
        <v>931</v>
      </c>
      <c r="L215" s="5">
        <f t="shared" si="30"/>
        <v>138.11661961881208</v>
      </c>
      <c r="M215" s="3" t="str">
        <f t="shared" si="31"/>
        <v>OK</v>
      </c>
      <c r="N215" s="6">
        <f>VLOOKUP(C215,'Point Coordinates'!$A:$D,2,0)*1000</f>
        <v>29650</v>
      </c>
      <c r="O215" s="7">
        <f>VLOOKUP(C215,'Point Coordinates'!$A:$D,3,0)*1000</f>
        <v>51900</v>
      </c>
    </row>
    <row r="216" spans="1:15">
      <c r="A216" s="1" t="str">
        <f t="shared" si="26"/>
        <v>5</v>
      </c>
      <c r="B216" s="1" t="s">
        <v>438</v>
      </c>
      <c r="C216" s="2">
        <v>197</v>
      </c>
      <c r="D216" s="3" t="str">
        <f t="shared" si="27"/>
        <v>D1</v>
      </c>
      <c r="E216" s="3" t="s">
        <v>436</v>
      </c>
      <c r="F216" s="4">
        <v>6.74068046676273</v>
      </c>
      <c r="G216" s="4">
        <v>6.1278913334206599</v>
      </c>
      <c r="H216" s="3">
        <f t="shared" si="28"/>
        <v>600</v>
      </c>
      <c r="I216" s="3">
        <f t="shared" si="29"/>
        <v>810</v>
      </c>
      <c r="J216" s="3" t="str">
        <f t="shared" si="24"/>
        <v>Đài 2 - 5 cọc</v>
      </c>
      <c r="K216" s="3">
        <f t="shared" si="25"/>
        <v>931</v>
      </c>
      <c r="L216" s="5">
        <f t="shared" si="30"/>
        <v>138.11661961883809</v>
      </c>
      <c r="M216" s="3" t="str">
        <f t="shared" si="31"/>
        <v>OK</v>
      </c>
      <c r="N216" s="6">
        <f>VLOOKUP(C216,'Point Coordinates'!$A:$D,2,0)*1000</f>
        <v>38450</v>
      </c>
      <c r="O216" s="7">
        <f>VLOOKUP(C216,'Point Coordinates'!$A:$D,3,0)*1000</f>
        <v>48900</v>
      </c>
    </row>
    <row r="217" spans="1:15">
      <c r="A217" s="1" t="str">
        <f t="shared" si="26"/>
        <v>5</v>
      </c>
      <c r="B217" s="1" t="s">
        <v>438</v>
      </c>
      <c r="C217" s="2">
        <v>197</v>
      </c>
      <c r="D217" s="3" t="str">
        <f t="shared" si="27"/>
        <v>D1</v>
      </c>
      <c r="E217" s="3" t="s">
        <v>436</v>
      </c>
      <c r="F217" s="4">
        <v>6.74068046676273</v>
      </c>
      <c r="G217" s="4">
        <v>6.1278913334206599</v>
      </c>
      <c r="H217" s="3">
        <f t="shared" si="28"/>
        <v>600</v>
      </c>
      <c r="I217" s="3">
        <f t="shared" si="29"/>
        <v>810</v>
      </c>
      <c r="J217" s="3" t="str">
        <f t="shared" si="24"/>
        <v>Đài 2 - 5 cọc</v>
      </c>
      <c r="K217" s="3">
        <f t="shared" si="25"/>
        <v>931</v>
      </c>
      <c r="L217" s="5">
        <f t="shared" si="30"/>
        <v>138.11661961883809</v>
      </c>
      <c r="M217" s="3" t="str">
        <f t="shared" si="31"/>
        <v>OK</v>
      </c>
      <c r="N217" s="6">
        <f>VLOOKUP(C217,'Point Coordinates'!$A:$D,2,0)*1000</f>
        <v>38450</v>
      </c>
      <c r="O217" s="7">
        <f>VLOOKUP(C217,'Point Coordinates'!$A:$D,3,0)*1000</f>
        <v>48900</v>
      </c>
    </row>
    <row r="218" spans="1:15">
      <c r="A218" s="1" t="str">
        <f t="shared" si="26"/>
        <v>5</v>
      </c>
      <c r="B218" s="1" t="s">
        <v>438</v>
      </c>
      <c r="C218" s="2">
        <v>198</v>
      </c>
      <c r="D218" s="3" t="str">
        <f t="shared" si="27"/>
        <v>D1</v>
      </c>
      <c r="E218" s="3" t="s">
        <v>436</v>
      </c>
      <c r="F218" s="4">
        <v>6.7406804667646698</v>
      </c>
      <c r="G218" s="4">
        <v>6.1278913334224203</v>
      </c>
      <c r="H218" s="3">
        <f t="shared" si="28"/>
        <v>600</v>
      </c>
      <c r="I218" s="3">
        <f t="shared" si="29"/>
        <v>810</v>
      </c>
      <c r="J218" s="3" t="str">
        <f t="shared" si="24"/>
        <v>Đài 2 - 5 cọc</v>
      </c>
      <c r="K218" s="3">
        <f t="shared" si="25"/>
        <v>931</v>
      </c>
      <c r="L218" s="5">
        <f t="shared" si="30"/>
        <v>138.11661961879835</v>
      </c>
      <c r="M218" s="3" t="str">
        <f t="shared" si="31"/>
        <v>OK</v>
      </c>
      <c r="N218" s="6">
        <f>VLOOKUP(C218,'Point Coordinates'!$A:$D,2,0)*1000</f>
        <v>38450</v>
      </c>
      <c r="O218" s="7">
        <f>VLOOKUP(C218,'Point Coordinates'!$A:$D,3,0)*1000</f>
        <v>51900</v>
      </c>
    </row>
    <row r="219" spans="1:15">
      <c r="A219" s="1" t="str">
        <f t="shared" si="26"/>
        <v>5</v>
      </c>
      <c r="B219" s="1" t="s">
        <v>438</v>
      </c>
      <c r="C219" s="2">
        <v>199</v>
      </c>
      <c r="D219" s="3" t="str">
        <f t="shared" si="27"/>
        <v>D1</v>
      </c>
      <c r="E219" s="3" t="s">
        <v>436</v>
      </c>
      <c r="F219" s="4">
        <v>6.74068046676304</v>
      </c>
      <c r="G219" s="4">
        <v>6.1278913334209504</v>
      </c>
      <c r="H219" s="3">
        <f t="shared" si="28"/>
        <v>600</v>
      </c>
      <c r="I219" s="3">
        <f t="shared" si="29"/>
        <v>810</v>
      </c>
      <c r="J219" s="3" t="str">
        <f t="shared" si="24"/>
        <v>Đài 2 - 5 cọc</v>
      </c>
      <c r="K219" s="3">
        <f t="shared" si="25"/>
        <v>931</v>
      </c>
      <c r="L219" s="5">
        <f t="shared" si="30"/>
        <v>138.11661961883175</v>
      </c>
      <c r="M219" s="3" t="str">
        <f t="shared" si="31"/>
        <v>OK</v>
      </c>
      <c r="N219" s="6">
        <f>VLOOKUP(C219,'Point Coordinates'!$A:$D,2,0)*1000</f>
        <v>0</v>
      </c>
      <c r="O219" s="7">
        <f>VLOOKUP(C219,'Point Coordinates'!$A:$D,3,0)*1000</f>
        <v>35900</v>
      </c>
    </row>
    <row r="220" spans="1:15">
      <c r="A220" s="1" t="str">
        <f t="shared" si="26"/>
        <v>5</v>
      </c>
      <c r="B220" s="1" t="s">
        <v>438</v>
      </c>
      <c r="C220" s="2">
        <v>199</v>
      </c>
      <c r="D220" s="3" t="str">
        <f t="shared" si="27"/>
        <v>D1</v>
      </c>
      <c r="E220" s="3" t="s">
        <v>436</v>
      </c>
      <c r="F220" s="4">
        <v>6.74068046676304</v>
      </c>
      <c r="G220" s="4">
        <v>6.1278913334209504</v>
      </c>
      <c r="H220" s="3">
        <f t="shared" si="28"/>
        <v>600</v>
      </c>
      <c r="I220" s="3">
        <f t="shared" si="29"/>
        <v>810</v>
      </c>
      <c r="J220" s="3" t="str">
        <f t="shared" si="24"/>
        <v>Đài 2 - 5 cọc</v>
      </c>
      <c r="K220" s="3">
        <f t="shared" si="25"/>
        <v>931</v>
      </c>
      <c r="L220" s="5">
        <f t="shared" si="30"/>
        <v>138.11661961883175</v>
      </c>
      <c r="M220" s="3" t="str">
        <f t="shared" si="31"/>
        <v>OK</v>
      </c>
      <c r="N220" s="6">
        <f>VLOOKUP(C220,'Point Coordinates'!$A:$D,2,0)*1000</f>
        <v>0</v>
      </c>
      <c r="O220" s="7">
        <f>VLOOKUP(C220,'Point Coordinates'!$A:$D,3,0)*1000</f>
        <v>35900</v>
      </c>
    </row>
    <row r="221" spans="1:15">
      <c r="A221" s="1" t="str">
        <f t="shared" si="26"/>
        <v>5</v>
      </c>
      <c r="B221" s="1" t="s">
        <v>438</v>
      </c>
      <c r="C221" s="2">
        <v>202</v>
      </c>
      <c r="D221" s="3" t="str">
        <f t="shared" si="27"/>
        <v>D1</v>
      </c>
      <c r="E221" s="3" t="s">
        <v>436</v>
      </c>
      <c r="F221" s="4">
        <v>6.7406804667623996</v>
      </c>
      <c r="G221" s="4">
        <v>6.1278913334203597</v>
      </c>
      <c r="H221" s="3">
        <f t="shared" si="28"/>
        <v>600</v>
      </c>
      <c r="I221" s="3">
        <f t="shared" si="29"/>
        <v>810</v>
      </c>
      <c r="J221" s="3" t="str">
        <f t="shared" si="24"/>
        <v>Đài 2 - 5 cọc</v>
      </c>
      <c r="K221" s="3">
        <f t="shared" si="25"/>
        <v>931</v>
      </c>
      <c r="L221" s="5">
        <f t="shared" si="30"/>
        <v>138.11661961884485</v>
      </c>
      <c r="M221" s="3" t="str">
        <f t="shared" si="31"/>
        <v>OK</v>
      </c>
      <c r="N221" s="6">
        <f>VLOOKUP(C221,'Point Coordinates'!$A:$D,2,0)*1000</f>
        <v>50800</v>
      </c>
      <c r="O221" s="7">
        <f>VLOOKUP(C221,'Point Coordinates'!$A:$D,3,0)*1000</f>
        <v>38900</v>
      </c>
    </row>
    <row r="222" spans="1:15">
      <c r="A222" s="1" t="str">
        <f t="shared" si="26"/>
        <v>5</v>
      </c>
      <c r="B222" s="1" t="s">
        <v>438</v>
      </c>
      <c r="C222" s="2">
        <v>202</v>
      </c>
      <c r="D222" s="3" t="str">
        <f t="shared" si="27"/>
        <v>D1</v>
      </c>
      <c r="E222" s="3" t="s">
        <v>436</v>
      </c>
      <c r="F222" s="4">
        <v>6.7406804667623996</v>
      </c>
      <c r="G222" s="4">
        <v>6.1278913334203597</v>
      </c>
      <c r="H222" s="3">
        <f t="shared" si="28"/>
        <v>600</v>
      </c>
      <c r="I222" s="3">
        <f t="shared" si="29"/>
        <v>810</v>
      </c>
      <c r="J222" s="3" t="str">
        <f t="shared" si="24"/>
        <v>Đài 2 - 5 cọc</v>
      </c>
      <c r="K222" s="3">
        <f t="shared" si="25"/>
        <v>931</v>
      </c>
      <c r="L222" s="5">
        <f t="shared" si="30"/>
        <v>138.11661961884485</v>
      </c>
      <c r="M222" s="3" t="str">
        <f t="shared" si="31"/>
        <v>OK</v>
      </c>
      <c r="N222" s="6">
        <f>VLOOKUP(C222,'Point Coordinates'!$A:$D,2,0)*1000</f>
        <v>50800</v>
      </c>
      <c r="O222" s="7">
        <f>VLOOKUP(C222,'Point Coordinates'!$A:$D,3,0)*1000</f>
        <v>38900</v>
      </c>
    </row>
    <row r="223" spans="1:15">
      <c r="A223" s="1" t="str">
        <f t="shared" si="26"/>
        <v>5</v>
      </c>
      <c r="B223" s="1" t="s">
        <v>438</v>
      </c>
      <c r="C223" s="2">
        <v>203</v>
      </c>
      <c r="D223" s="3" t="str">
        <f t="shared" si="27"/>
        <v>D1</v>
      </c>
      <c r="E223" s="3" t="s">
        <v>436</v>
      </c>
      <c r="F223" s="4">
        <v>1261.91309180293</v>
      </c>
      <c r="G223" s="4">
        <v>1070.1532719495999</v>
      </c>
      <c r="H223" s="3">
        <f t="shared" si="28"/>
        <v>600</v>
      </c>
      <c r="I223" s="3">
        <f t="shared" si="29"/>
        <v>810</v>
      </c>
      <c r="J223" s="3" t="str">
        <f t="shared" si="24"/>
        <v>Đài 2 - 5 cọc</v>
      </c>
      <c r="K223" s="3">
        <f t="shared" si="25"/>
        <v>931</v>
      </c>
      <c r="L223" s="5">
        <f t="shared" si="30"/>
        <v>0.73776871485646811</v>
      </c>
      <c r="M223" s="3" t="str">
        <f t="shared" si="31"/>
        <v>NOT OK</v>
      </c>
      <c r="N223" s="6">
        <f>VLOOKUP(C223,'Point Coordinates'!$A:$D,2,0)*1000</f>
        <v>38450</v>
      </c>
      <c r="O223" s="7">
        <f>VLOOKUP(C223,'Point Coordinates'!$A:$D,3,0)*1000</f>
        <v>50400</v>
      </c>
    </row>
    <row r="224" spans="1:15">
      <c r="A224" s="1" t="str">
        <f t="shared" si="26"/>
        <v>5</v>
      </c>
      <c r="B224" s="1" t="s">
        <v>438</v>
      </c>
      <c r="C224" s="2">
        <v>203</v>
      </c>
      <c r="D224" s="3" t="str">
        <f t="shared" si="27"/>
        <v>D1</v>
      </c>
      <c r="E224" s="3" t="s">
        <v>436</v>
      </c>
      <c r="F224" s="4">
        <v>1261.91309180293</v>
      </c>
      <c r="G224" s="4">
        <v>1070.1532719495999</v>
      </c>
      <c r="H224" s="3">
        <f t="shared" si="28"/>
        <v>600</v>
      </c>
      <c r="I224" s="3">
        <f t="shared" si="29"/>
        <v>810</v>
      </c>
      <c r="J224" s="3" t="str">
        <f t="shared" si="24"/>
        <v>Đài 2 - 5 cọc</v>
      </c>
      <c r="K224" s="3">
        <f t="shared" si="25"/>
        <v>931</v>
      </c>
      <c r="L224" s="5">
        <f t="shared" si="30"/>
        <v>0.73776871485646811</v>
      </c>
      <c r="M224" s="3" t="str">
        <f t="shared" si="31"/>
        <v>NOT OK</v>
      </c>
      <c r="N224" s="6">
        <f>VLOOKUP(C224,'Point Coordinates'!$A:$D,2,0)*1000</f>
        <v>38450</v>
      </c>
      <c r="O224" s="7">
        <f>VLOOKUP(C224,'Point Coordinates'!$A:$D,3,0)*1000</f>
        <v>50400</v>
      </c>
    </row>
    <row r="225" spans="1:15">
      <c r="A225" s="1" t="str">
        <f t="shared" si="26"/>
        <v>5</v>
      </c>
      <c r="B225" s="1" t="s">
        <v>438</v>
      </c>
      <c r="C225" s="2">
        <v>204</v>
      </c>
      <c r="D225" s="3" t="str">
        <f t="shared" si="27"/>
        <v>D1</v>
      </c>
      <c r="E225" s="3" t="s">
        <v>436</v>
      </c>
      <c r="F225" s="4">
        <v>1326.29648960537</v>
      </c>
      <c r="G225" s="4">
        <v>1082.9843566669699</v>
      </c>
      <c r="H225" s="3">
        <f t="shared" si="28"/>
        <v>600</v>
      </c>
      <c r="I225" s="3">
        <f t="shared" si="29"/>
        <v>810</v>
      </c>
      <c r="J225" s="3" t="str">
        <f t="shared" si="24"/>
        <v>Đài 2 - 5 cọc</v>
      </c>
      <c r="K225" s="3">
        <f t="shared" si="25"/>
        <v>931</v>
      </c>
      <c r="L225" s="5">
        <f t="shared" si="30"/>
        <v>0.70195465892925069</v>
      </c>
      <c r="M225" s="3" t="str">
        <f t="shared" si="31"/>
        <v>NOT OK</v>
      </c>
      <c r="N225" s="6">
        <f>VLOOKUP(C225,'Point Coordinates'!$A:$D,2,0)*1000</f>
        <v>12350</v>
      </c>
      <c r="O225" s="7">
        <f>VLOOKUP(C225,'Point Coordinates'!$A:$D,3,0)*1000</f>
        <v>50400</v>
      </c>
    </row>
    <row r="226" spans="1:15">
      <c r="A226" s="1" t="str">
        <f t="shared" si="26"/>
        <v>5</v>
      </c>
      <c r="B226" s="1" t="s">
        <v>438</v>
      </c>
      <c r="C226" s="2">
        <v>204</v>
      </c>
      <c r="D226" s="3" t="str">
        <f t="shared" si="27"/>
        <v>D1</v>
      </c>
      <c r="E226" s="3" t="s">
        <v>436</v>
      </c>
      <c r="F226" s="4">
        <v>1326.29648960537</v>
      </c>
      <c r="G226" s="4">
        <v>1082.9843566669699</v>
      </c>
      <c r="H226" s="3">
        <f t="shared" si="28"/>
        <v>600</v>
      </c>
      <c r="I226" s="3">
        <f t="shared" si="29"/>
        <v>810</v>
      </c>
      <c r="J226" s="3" t="str">
        <f t="shared" si="24"/>
        <v>Đài 2 - 5 cọc</v>
      </c>
      <c r="K226" s="3">
        <f t="shared" si="25"/>
        <v>931</v>
      </c>
      <c r="L226" s="5">
        <f t="shared" si="30"/>
        <v>0.70195465892925069</v>
      </c>
      <c r="M226" s="3" t="str">
        <f t="shared" si="31"/>
        <v>NOT OK</v>
      </c>
      <c r="N226" s="6">
        <f>VLOOKUP(C226,'Point Coordinates'!$A:$D,2,0)*1000</f>
        <v>12350</v>
      </c>
      <c r="O226" s="7">
        <f>VLOOKUP(C226,'Point Coordinates'!$A:$D,3,0)*1000</f>
        <v>50400</v>
      </c>
    </row>
    <row r="227" spans="1:15">
      <c r="A227" s="1" t="str">
        <f t="shared" si="26"/>
        <v>5</v>
      </c>
      <c r="B227" s="1" t="s">
        <v>438</v>
      </c>
      <c r="C227" s="2">
        <v>205</v>
      </c>
      <c r="D227" s="3" t="str">
        <f t="shared" si="27"/>
        <v>D1</v>
      </c>
      <c r="E227" s="3" t="s">
        <v>436</v>
      </c>
      <c r="F227" s="4">
        <v>1038.3267741540401</v>
      </c>
      <c r="G227" s="4">
        <v>863.95223532179102</v>
      </c>
      <c r="H227" s="3">
        <f t="shared" si="28"/>
        <v>600</v>
      </c>
      <c r="I227" s="3">
        <f t="shared" si="29"/>
        <v>810</v>
      </c>
      <c r="J227" s="3" t="str">
        <f t="shared" si="24"/>
        <v>Đài 2 - 5 cọc</v>
      </c>
      <c r="K227" s="3">
        <f t="shared" si="25"/>
        <v>931</v>
      </c>
      <c r="L227" s="5">
        <f t="shared" si="30"/>
        <v>0.89663487754952398</v>
      </c>
      <c r="M227" s="3" t="str">
        <f t="shared" si="31"/>
        <v>NOT OK</v>
      </c>
      <c r="N227" s="6">
        <f>VLOOKUP(C227,'Point Coordinates'!$A:$D,2,0)*1000</f>
        <v>50800</v>
      </c>
      <c r="O227" s="7">
        <f>VLOOKUP(C227,'Point Coordinates'!$A:$D,3,0)*1000</f>
        <v>21200</v>
      </c>
    </row>
    <row r="228" spans="1:15">
      <c r="A228" s="1" t="str">
        <f t="shared" si="26"/>
        <v>5</v>
      </c>
      <c r="B228" s="1" t="s">
        <v>438</v>
      </c>
      <c r="C228" s="2">
        <v>205</v>
      </c>
      <c r="D228" s="3" t="str">
        <f t="shared" si="27"/>
        <v>D1</v>
      </c>
      <c r="E228" s="3" t="s">
        <v>436</v>
      </c>
      <c r="F228" s="4">
        <v>1038.3267741540401</v>
      </c>
      <c r="G228" s="4">
        <v>863.95223532179102</v>
      </c>
      <c r="H228" s="3">
        <f t="shared" si="28"/>
        <v>600</v>
      </c>
      <c r="I228" s="3">
        <f t="shared" si="29"/>
        <v>810</v>
      </c>
      <c r="J228" s="3" t="str">
        <f t="shared" si="24"/>
        <v>Đài 2 - 5 cọc</v>
      </c>
      <c r="K228" s="3">
        <f t="shared" si="25"/>
        <v>931</v>
      </c>
      <c r="L228" s="5">
        <f t="shared" si="30"/>
        <v>0.89663487754952398</v>
      </c>
      <c r="M228" s="3" t="str">
        <f t="shared" si="31"/>
        <v>NOT OK</v>
      </c>
      <c r="N228" s="6">
        <f>VLOOKUP(C228,'Point Coordinates'!$A:$D,2,0)*1000</f>
        <v>50800</v>
      </c>
      <c r="O228" s="7">
        <f>VLOOKUP(C228,'Point Coordinates'!$A:$D,3,0)*1000</f>
        <v>21200</v>
      </c>
    </row>
    <row r="229" spans="1:15">
      <c r="A229" s="1" t="str">
        <f t="shared" si="26"/>
        <v>5</v>
      </c>
      <c r="B229" s="1" t="s">
        <v>438</v>
      </c>
      <c r="C229" s="2">
        <v>214</v>
      </c>
      <c r="D229" s="3" t="str">
        <f t="shared" si="27"/>
        <v>D1</v>
      </c>
      <c r="E229" s="3" t="s">
        <v>436</v>
      </c>
      <c r="F229" s="4">
        <v>892.12789572663996</v>
      </c>
      <c r="G229" s="4">
        <v>739.21286645584405</v>
      </c>
      <c r="H229" s="3">
        <f t="shared" si="28"/>
        <v>600</v>
      </c>
      <c r="I229" s="3">
        <f t="shared" si="29"/>
        <v>810</v>
      </c>
      <c r="J229" s="3" t="str">
        <f t="shared" si="24"/>
        <v>Đài 2 - 5 cọc</v>
      </c>
      <c r="K229" s="3">
        <f t="shared" si="25"/>
        <v>931</v>
      </c>
      <c r="L229" s="5">
        <f t="shared" si="30"/>
        <v>1.0435723447944631</v>
      </c>
      <c r="M229" s="3" t="str">
        <f t="shared" si="31"/>
        <v>OK</v>
      </c>
      <c r="N229" s="6">
        <f>VLOOKUP(C229,'Point Coordinates'!$A:$D,2,0)*1000</f>
        <v>0</v>
      </c>
      <c r="O229" s="7">
        <f>VLOOKUP(C229,'Point Coordinates'!$A:$D,3,0)*1000</f>
        <v>0</v>
      </c>
    </row>
    <row r="230" spans="1:15">
      <c r="A230" s="1" t="str">
        <f t="shared" si="26"/>
        <v>5</v>
      </c>
      <c r="B230" s="1" t="s">
        <v>438</v>
      </c>
      <c r="C230" s="2">
        <v>214</v>
      </c>
      <c r="D230" s="3" t="str">
        <f t="shared" si="27"/>
        <v>D1</v>
      </c>
      <c r="E230" s="3" t="s">
        <v>436</v>
      </c>
      <c r="F230" s="4">
        <v>892.12789572663996</v>
      </c>
      <c r="G230" s="4">
        <v>739.21286645584405</v>
      </c>
      <c r="H230" s="3">
        <f t="shared" si="28"/>
        <v>600</v>
      </c>
      <c r="I230" s="3">
        <f t="shared" si="29"/>
        <v>810</v>
      </c>
      <c r="J230" s="3" t="str">
        <f t="shared" si="24"/>
        <v>Đài 2 - 5 cọc</v>
      </c>
      <c r="K230" s="3">
        <f t="shared" si="25"/>
        <v>931</v>
      </c>
      <c r="L230" s="5">
        <f t="shared" si="30"/>
        <v>1.0435723447944631</v>
      </c>
      <c r="M230" s="3" t="str">
        <f t="shared" si="31"/>
        <v>OK</v>
      </c>
      <c r="N230" s="6">
        <f>VLOOKUP(C230,'Point Coordinates'!$A:$D,2,0)*1000</f>
        <v>0</v>
      </c>
      <c r="O230" s="7">
        <f>VLOOKUP(C230,'Point Coordinates'!$A:$D,3,0)*1000</f>
        <v>0</v>
      </c>
    </row>
    <row r="231" spans="1:15">
      <c r="A231" s="1" t="str">
        <f t="shared" si="26"/>
        <v>5</v>
      </c>
      <c r="B231" s="1" t="s">
        <v>438</v>
      </c>
      <c r="C231" s="2">
        <v>215</v>
      </c>
      <c r="D231" s="3" t="str">
        <f t="shared" si="27"/>
        <v>D1</v>
      </c>
      <c r="E231" s="3" t="s">
        <v>436</v>
      </c>
      <c r="F231" s="4">
        <v>1452.80958815075</v>
      </c>
      <c r="G231" s="4">
        <v>1205.9409930336799</v>
      </c>
      <c r="H231" s="3">
        <f t="shared" si="28"/>
        <v>600</v>
      </c>
      <c r="I231" s="3">
        <f t="shared" si="29"/>
        <v>810</v>
      </c>
      <c r="J231" s="3" t="str">
        <f t="shared" si="24"/>
        <v>Đài 2 - 5 cọc</v>
      </c>
      <c r="K231" s="3">
        <f t="shared" si="25"/>
        <v>931</v>
      </c>
      <c r="L231" s="5">
        <f t="shared" si="30"/>
        <v>0.6408272684826164</v>
      </c>
      <c r="M231" s="3" t="str">
        <f t="shared" si="31"/>
        <v>NOT OK</v>
      </c>
      <c r="N231" s="6">
        <f>VLOOKUP(C231,'Point Coordinates'!$A:$D,2,0)*1000</f>
        <v>12350</v>
      </c>
      <c r="O231" s="7">
        <f>VLOOKUP(C231,'Point Coordinates'!$A:$D,3,0)*1000</f>
        <v>1.06581410364015E-11</v>
      </c>
    </row>
    <row r="232" spans="1:15">
      <c r="A232" s="1" t="str">
        <f t="shared" si="26"/>
        <v>5</v>
      </c>
      <c r="B232" s="1" t="s">
        <v>438</v>
      </c>
      <c r="C232" s="2">
        <v>215</v>
      </c>
      <c r="D232" s="3" t="str">
        <f t="shared" si="27"/>
        <v>D1</v>
      </c>
      <c r="E232" s="3" t="s">
        <v>436</v>
      </c>
      <c r="F232" s="4">
        <v>1452.80958815075</v>
      </c>
      <c r="G232" s="4">
        <v>1205.9409930336799</v>
      </c>
      <c r="H232" s="3">
        <f t="shared" si="28"/>
        <v>600</v>
      </c>
      <c r="I232" s="3">
        <f t="shared" si="29"/>
        <v>810</v>
      </c>
      <c r="J232" s="3" t="str">
        <f t="shared" si="24"/>
        <v>Đài 2 - 5 cọc</v>
      </c>
      <c r="K232" s="3">
        <f t="shared" si="25"/>
        <v>931</v>
      </c>
      <c r="L232" s="5">
        <f t="shared" si="30"/>
        <v>0.6408272684826164</v>
      </c>
      <c r="M232" s="3" t="str">
        <f t="shared" si="31"/>
        <v>NOT OK</v>
      </c>
      <c r="N232" s="6">
        <f>VLOOKUP(C232,'Point Coordinates'!$A:$D,2,0)*1000</f>
        <v>12350</v>
      </c>
      <c r="O232" s="7">
        <f>VLOOKUP(C232,'Point Coordinates'!$A:$D,3,0)*1000</f>
        <v>1.06581410364015E-11</v>
      </c>
    </row>
    <row r="233" spans="1:15">
      <c r="A233" s="1" t="str">
        <f t="shared" si="26"/>
        <v>5</v>
      </c>
      <c r="B233" s="1" t="s">
        <v>438</v>
      </c>
      <c r="C233" s="2">
        <v>216</v>
      </c>
      <c r="D233" s="3" t="str">
        <f t="shared" si="27"/>
        <v>D1</v>
      </c>
      <c r="E233" s="3" t="s">
        <v>436</v>
      </c>
      <c r="F233" s="4">
        <v>1150.6423586456301</v>
      </c>
      <c r="G233" s="4">
        <v>972.31760798428297</v>
      </c>
      <c r="H233" s="3">
        <f t="shared" si="28"/>
        <v>600</v>
      </c>
      <c r="I233" s="3">
        <f t="shared" si="29"/>
        <v>810</v>
      </c>
      <c r="J233" s="3" t="str">
        <f t="shared" si="24"/>
        <v>Đài 2 - 5 cọc</v>
      </c>
      <c r="K233" s="3">
        <f t="shared" si="25"/>
        <v>931</v>
      </c>
      <c r="L233" s="5">
        <f t="shared" si="30"/>
        <v>0.80911326877956991</v>
      </c>
      <c r="M233" s="3" t="str">
        <f t="shared" si="31"/>
        <v>NOT OK</v>
      </c>
      <c r="N233" s="6">
        <f>VLOOKUP(C233,'Point Coordinates'!$A:$D,2,0)*1000</f>
        <v>0</v>
      </c>
      <c r="O233" s="7">
        <f>VLOOKUP(C233,'Point Coordinates'!$A:$D,3,0)*1000</f>
        <v>13000</v>
      </c>
    </row>
    <row r="234" spans="1:15">
      <c r="A234" s="1" t="str">
        <f t="shared" si="26"/>
        <v>5</v>
      </c>
      <c r="B234" s="1" t="s">
        <v>438</v>
      </c>
      <c r="C234" s="2">
        <v>216</v>
      </c>
      <c r="D234" s="3" t="str">
        <f t="shared" si="27"/>
        <v>D1</v>
      </c>
      <c r="E234" s="3" t="s">
        <v>436</v>
      </c>
      <c r="F234" s="4">
        <v>1150.6423586456301</v>
      </c>
      <c r="G234" s="4">
        <v>972.31760798428297</v>
      </c>
      <c r="H234" s="3">
        <f t="shared" si="28"/>
        <v>600</v>
      </c>
      <c r="I234" s="3">
        <f t="shared" si="29"/>
        <v>810</v>
      </c>
      <c r="J234" s="3" t="str">
        <f t="shared" si="24"/>
        <v>Đài 2 - 5 cọc</v>
      </c>
      <c r="K234" s="3">
        <f t="shared" si="25"/>
        <v>931</v>
      </c>
      <c r="L234" s="5">
        <f t="shared" si="30"/>
        <v>0.80911326877956991</v>
      </c>
      <c r="M234" s="3" t="str">
        <f t="shared" si="31"/>
        <v>NOT OK</v>
      </c>
      <c r="N234" s="6">
        <f>VLOOKUP(C234,'Point Coordinates'!$A:$D,2,0)*1000</f>
        <v>0</v>
      </c>
      <c r="O234" s="7">
        <f>VLOOKUP(C234,'Point Coordinates'!$A:$D,3,0)*1000</f>
        <v>13000</v>
      </c>
    </row>
    <row r="235" spans="1:15">
      <c r="A235" s="1" t="str">
        <f t="shared" si="26"/>
        <v>5</v>
      </c>
      <c r="B235" s="1" t="s">
        <v>438</v>
      </c>
      <c r="C235" s="2">
        <v>217</v>
      </c>
      <c r="D235" s="3" t="str">
        <f t="shared" si="27"/>
        <v>D1</v>
      </c>
      <c r="E235" s="3" t="s">
        <v>436</v>
      </c>
      <c r="F235" s="4">
        <v>1318.4363756294799</v>
      </c>
      <c r="G235" s="4">
        <v>1099.7099327656399</v>
      </c>
      <c r="H235" s="3">
        <f t="shared" si="28"/>
        <v>600</v>
      </c>
      <c r="I235" s="3">
        <f t="shared" si="29"/>
        <v>810</v>
      </c>
      <c r="J235" s="3" t="str">
        <f t="shared" si="24"/>
        <v>Đài 2 - 5 cọc</v>
      </c>
      <c r="K235" s="3">
        <f t="shared" si="25"/>
        <v>931</v>
      </c>
      <c r="L235" s="5">
        <f t="shared" si="30"/>
        <v>0.70613949767238438</v>
      </c>
      <c r="M235" s="3" t="str">
        <f t="shared" si="31"/>
        <v>NOT OK</v>
      </c>
      <c r="N235" s="6">
        <f>VLOOKUP(C235,'Point Coordinates'!$A:$D,2,0)*1000</f>
        <v>-7.1054273576010002E-12</v>
      </c>
      <c r="O235" s="7">
        <f>VLOOKUP(C235,'Point Coordinates'!$A:$D,3,0)*1000</f>
        <v>37400</v>
      </c>
    </row>
    <row r="236" spans="1:15">
      <c r="A236" s="1" t="str">
        <f t="shared" si="26"/>
        <v>5</v>
      </c>
      <c r="B236" s="1" t="s">
        <v>438</v>
      </c>
      <c r="C236" s="2">
        <v>217</v>
      </c>
      <c r="D236" s="3" t="str">
        <f t="shared" si="27"/>
        <v>D1</v>
      </c>
      <c r="E236" s="3" t="s">
        <v>436</v>
      </c>
      <c r="F236" s="4">
        <v>1318.4363756294799</v>
      </c>
      <c r="G236" s="4">
        <v>1099.7099327656399</v>
      </c>
      <c r="H236" s="3">
        <f t="shared" si="28"/>
        <v>600</v>
      </c>
      <c r="I236" s="3">
        <f t="shared" si="29"/>
        <v>810</v>
      </c>
      <c r="J236" s="3" t="str">
        <f t="shared" si="24"/>
        <v>Đài 2 - 5 cọc</v>
      </c>
      <c r="K236" s="3">
        <f t="shared" si="25"/>
        <v>931</v>
      </c>
      <c r="L236" s="5">
        <f t="shared" si="30"/>
        <v>0.70613949767238438</v>
      </c>
      <c r="M236" s="3" t="str">
        <f t="shared" si="31"/>
        <v>NOT OK</v>
      </c>
      <c r="N236" s="6">
        <f>VLOOKUP(C236,'Point Coordinates'!$A:$D,2,0)*1000</f>
        <v>-7.1054273576010002E-12</v>
      </c>
      <c r="O236" s="7">
        <f>VLOOKUP(C236,'Point Coordinates'!$A:$D,3,0)*1000</f>
        <v>37400</v>
      </c>
    </row>
    <row r="237" spans="1:15">
      <c r="A237" s="1" t="str">
        <f t="shared" si="26"/>
        <v>5</v>
      </c>
      <c r="B237" s="1" t="s">
        <v>438</v>
      </c>
      <c r="C237" s="2">
        <v>218</v>
      </c>
      <c r="D237" s="3" t="str">
        <f t="shared" si="27"/>
        <v>D1</v>
      </c>
      <c r="E237" s="3" t="s">
        <v>436</v>
      </c>
      <c r="F237" s="4">
        <v>897.92071155668395</v>
      </c>
      <c r="G237" s="4">
        <v>730.84278139486798</v>
      </c>
      <c r="H237" s="3">
        <f t="shared" si="28"/>
        <v>600</v>
      </c>
      <c r="I237" s="3">
        <f t="shared" si="29"/>
        <v>810</v>
      </c>
      <c r="J237" s="3" t="str">
        <f t="shared" si="24"/>
        <v>Đài 2 - 5 cọc</v>
      </c>
      <c r="K237" s="3">
        <f t="shared" si="25"/>
        <v>931</v>
      </c>
      <c r="L237" s="5">
        <f t="shared" si="30"/>
        <v>1.0368398768594702</v>
      </c>
      <c r="M237" s="3" t="str">
        <f t="shared" si="31"/>
        <v>OK</v>
      </c>
      <c r="N237" s="6">
        <f>VLOOKUP(C237,'Point Coordinates'!$A:$D,2,0)*1000</f>
        <v>-3.5527136788005001E-12</v>
      </c>
      <c r="O237" s="7">
        <f>VLOOKUP(C237,'Point Coordinates'!$A:$D,3,0)*1000</f>
        <v>50400</v>
      </c>
    </row>
    <row r="238" spans="1:15">
      <c r="A238" s="1" t="str">
        <f t="shared" si="26"/>
        <v>5</v>
      </c>
      <c r="B238" s="1" t="s">
        <v>438</v>
      </c>
      <c r="C238" s="2">
        <v>218</v>
      </c>
      <c r="D238" s="3" t="str">
        <f t="shared" si="27"/>
        <v>D1</v>
      </c>
      <c r="E238" s="3" t="s">
        <v>436</v>
      </c>
      <c r="F238" s="4">
        <v>897.92071155668395</v>
      </c>
      <c r="G238" s="4">
        <v>730.84278139486798</v>
      </c>
      <c r="H238" s="3">
        <f t="shared" si="28"/>
        <v>600</v>
      </c>
      <c r="I238" s="3">
        <f t="shared" si="29"/>
        <v>810</v>
      </c>
      <c r="J238" s="3" t="str">
        <f t="shared" si="24"/>
        <v>Đài 2 - 5 cọc</v>
      </c>
      <c r="K238" s="3">
        <f t="shared" si="25"/>
        <v>931</v>
      </c>
      <c r="L238" s="5">
        <f t="shared" si="30"/>
        <v>1.0368398768594702</v>
      </c>
      <c r="M238" s="3" t="str">
        <f t="shared" si="31"/>
        <v>OK</v>
      </c>
      <c r="N238" s="6">
        <f>VLOOKUP(C238,'Point Coordinates'!$A:$D,2,0)*1000</f>
        <v>-3.5527136788005001E-12</v>
      </c>
      <c r="O238" s="7">
        <f>VLOOKUP(C238,'Point Coordinates'!$A:$D,3,0)*1000</f>
        <v>50400</v>
      </c>
    </row>
    <row r="239" spans="1:15">
      <c r="A239" s="1" t="str">
        <f t="shared" si="26"/>
        <v>5</v>
      </c>
      <c r="B239" s="1" t="s">
        <v>438</v>
      </c>
      <c r="C239" s="2">
        <v>219</v>
      </c>
      <c r="D239" s="3" t="str">
        <f t="shared" si="27"/>
        <v>D1</v>
      </c>
      <c r="E239" s="3" t="s">
        <v>436</v>
      </c>
      <c r="F239" s="4">
        <v>1892.52074439899</v>
      </c>
      <c r="G239" s="4">
        <v>1565.47344487959</v>
      </c>
      <c r="H239" s="3">
        <f t="shared" si="28"/>
        <v>600</v>
      </c>
      <c r="I239" s="3">
        <f t="shared" si="29"/>
        <v>810</v>
      </c>
      <c r="J239" s="3" t="str">
        <f t="shared" si="24"/>
        <v>Đài 2 - 5 cọc</v>
      </c>
      <c r="K239" s="3">
        <f t="shared" si="25"/>
        <v>931</v>
      </c>
      <c r="L239" s="5">
        <f t="shared" si="30"/>
        <v>0.49193648352618652</v>
      </c>
      <c r="M239" s="3" t="str">
        <f t="shared" si="31"/>
        <v>NOT OK</v>
      </c>
      <c r="N239" s="6">
        <f>VLOOKUP(C239,'Point Coordinates'!$A:$D,2,0)*1000</f>
        <v>21150</v>
      </c>
      <c r="O239" s="7">
        <f>VLOOKUP(C239,'Point Coordinates'!$A:$D,3,0)*1000</f>
        <v>1.4210854715202E-11</v>
      </c>
    </row>
    <row r="240" spans="1:15">
      <c r="A240" s="1" t="str">
        <f t="shared" si="26"/>
        <v>5</v>
      </c>
      <c r="B240" s="1" t="s">
        <v>438</v>
      </c>
      <c r="C240" s="2">
        <v>219</v>
      </c>
      <c r="D240" s="3" t="str">
        <f t="shared" si="27"/>
        <v>D1</v>
      </c>
      <c r="E240" s="3" t="s">
        <v>436</v>
      </c>
      <c r="F240" s="4">
        <v>1892.52074439899</v>
      </c>
      <c r="G240" s="4">
        <v>1565.47344487959</v>
      </c>
      <c r="H240" s="3">
        <f t="shared" si="28"/>
        <v>600</v>
      </c>
      <c r="I240" s="3">
        <f t="shared" si="29"/>
        <v>810</v>
      </c>
      <c r="J240" s="3" t="str">
        <f t="shared" si="24"/>
        <v>Đài 2 - 5 cọc</v>
      </c>
      <c r="K240" s="3">
        <f t="shared" si="25"/>
        <v>931</v>
      </c>
      <c r="L240" s="5">
        <f t="shared" si="30"/>
        <v>0.49193648352618652</v>
      </c>
      <c r="M240" s="3" t="str">
        <f t="shared" si="31"/>
        <v>NOT OK</v>
      </c>
      <c r="N240" s="6">
        <f>VLOOKUP(C240,'Point Coordinates'!$A:$D,2,0)*1000</f>
        <v>21150</v>
      </c>
      <c r="O240" s="7">
        <f>VLOOKUP(C240,'Point Coordinates'!$A:$D,3,0)*1000</f>
        <v>1.4210854715202E-11</v>
      </c>
    </row>
    <row r="241" spans="1:15">
      <c r="A241" s="1" t="str">
        <f t="shared" si="26"/>
        <v>5</v>
      </c>
      <c r="B241" s="1" t="s">
        <v>438</v>
      </c>
      <c r="C241" s="2">
        <v>220</v>
      </c>
      <c r="D241" s="3" t="str">
        <f t="shared" si="27"/>
        <v>D1</v>
      </c>
      <c r="E241" s="3" t="s">
        <v>436</v>
      </c>
      <c r="F241" s="4">
        <v>1893.4192704618899</v>
      </c>
      <c r="G241" s="4">
        <v>1566.2207087675699</v>
      </c>
      <c r="H241" s="3">
        <f t="shared" si="28"/>
        <v>600</v>
      </c>
      <c r="I241" s="3">
        <f t="shared" si="29"/>
        <v>810</v>
      </c>
      <c r="J241" s="3" t="str">
        <f t="shared" si="24"/>
        <v>Đài 2 - 5 cọc</v>
      </c>
      <c r="K241" s="3">
        <f t="shared" si="25"/>
        <v>931</v>
      </c>
      <c r="L241" s="5">
        <f t="shared" si="30"/>
        <v>0.49170303404215765</v>
      </c>
      <c r="M241" s="3" t="str">
        <f t="shared" si="31"/>
        <v>NOT OK</v>
      </c>
      <c r="N241" s="6">
        <f>VLOOKUP(C241,'Point Coordinates'!$A:$D,2,0)*1000</f>
        <v>29650</v>
      </c>
      <c r="O241" s="7">
        <f>VLOOKUP(C241,'Point Coordinates'!$A:$D,3,0)*1000</f>
        <v>1.06581410364015E-11</v>
      </c>
    </row>
    <row r="242" spans="1:15">
      <c r="A242" s="1" t="str">
        <f t="shared" si="26"/>
        <v>5</v>
      </c>
      <c r="B242" s="1" t="s">
        <v>438</v>
      </c>
      <c r="C242" s="2">
        <v>220</v>
      </c>
      <c r="D242" s="3" t="str">
        <f t="shared" si="27"/>
        <v>D1</v>
      </c>
      <c r="E242" s="3" t="s">
        <v>436</v>
      </c>
      <c r="F242" s="4">
        <v>1893.4192704618899</v>
      </c>
      <c r="G242" s="4">
        <v>1566.2207087675699</v>
      </c>
      <c r="H242" s="3">
        <f t="shared" si="28"/>
        <v>600</v>
      </c>
      <c r="I242" s="3">
        <f t="shared" si="29"/>
        <v>810</v>
      </c>
      <c r="J242" s="3" t="str">
        <f t="shared" si="24"/>
        <v>Đài 2 - 5 cọc</v>
      </c>
      <c r="K242" s="3">
        <f t="shared" si="25"/>
        <v>931</v>
      </c>
      <c r="L242" s="5">
        <f t="shared" si="30"/>
        <v>0.49170303404215765</v>
      </c>
      <c r="M242" s="3" t="str">
        <f t="shared" si="31"/>
        <v>NOT OK</v>
      </c>
      <c r="N242" s="6">
        <f>VLOOKUP(C242,'Point Coordinates'!$A:$D,2,0)*1000</f>
        <v>29650</v>
      </c>
      <c r="O242" s="7">
        <f>VLOOKUP(C242,'Point Coordinates'!$A:$D,3,0)*1000</f>
        <v>1.06581410364015E-11</v>
      </c>
    </row>
    <row r="243" spans="1:15">
      <c r="A243" s="1" t="str">
        <f t="shared" si="26"/>
        <v>5</v>
      </c>
      <c r="B243" s="1" t="s">
        <v>438</v>
      </c>
      <c r="C243" s="2">
        <v>221</v>
      </c>
      <c r="D243" s="3" t="str">
        <f t="shared" si="27"/>
        <v>D1</v>
      </c>
      <c r="E243" s="3" t="s">
        <v>436</v>
      </c>
      <c r="F243" s="4">
        <v>1491.11202968052</v>
      </c>
      <c r="G243" s="4">
        <v>1226.0458354002801</v>
      </c>
      <c r="H243" s="3">
        <f t="shared" si="28"/>
        <v>600</v>
      </c>
      <c r="I243" s="3">
        <f t="shared" si="29"/>
        <v>810</v>
      </c>
      <c r="J243" s="3" t="str">
        <f t="shared" si="24"/>
        <v>Đài 2 - 5 cọc</v>
      </c>
      <c r="K243" s="3">
        <f t="shared" si="25"/>
        <v>931</v>
      </c>
      <c r="L243" s="5">
        <f t="shared" si="30"/>
        <v>0.62436623236114097</v>
      </c>
      <c r="M243" s="3" t="str">
        <f t="shared" si="31"/>
        <v>NOT OK</v>
      </c>
      <c r="N243" s="6">
        <f>VLOOKUP(C243,'Point Coordinates'!$A:$D,2,0)*1000</f>
        <v>21150</v>
      </c>
      <c r="O243" s="7">
        <f>VLOOKUP(C243,'Point Coordinates'!$A:$D,3,0)*1000</f>
        <v>50400</v>
      </c>
    </row>
    <row r="244" spans="1:15">
      <c r="A244" s="1" t="str">
        <f t="shared" si="26"/>
        <v>5</v>
      </c>
      <c r="B244" s="1" t="s">
        <v>438</v>
      </c>
      <c r="C244" s="2">
        <v>221</v>
      </c>
      <c r="D244" s="3" t="str">
        <f t="shared" si="27"/>
        <v>D1</v>
      </c>
      <c r="E244" s="3" t="s">
        <v>436</v>
      </c>
      <c r="F244" s="4">
        <v>1491.11202968052</v>
      </c>
      <c r="G244" s="4">
        <v>1226.0458354002801</v>
      </c>
      <c r="H244" s="3">
        <f t="shared" si="28"/>
        <v>600</v>
      </c>
      <c r="I244" s="3">
        <f t="shared" si="29"/>
        <v>810</v>
      </c>
      <c r="J244" s="3" t="str">
        <f t="shared" si="24"/>
        <v>Đài 2 - 5 cọc</v>
      </c>
      <c r="K244" s="3">
        <f t="shared" si="25"/>
        <v>931</v>
      </c>
      <c r="L244" s="5">
        <f t="shared" si="30"/>
        <v>0.62436623236114097</v>
      </c>
      <c r="M244" s="3" t="str">
        <f t="shared" si="31"/>
        <v>NOT OK</v>
      </c>
      <c r="N244" s="6">
        <f>VLOOKUP(C244,'Point Coordinates'!$A:$D,2,0)*1000</f>
        <v>21150</v>
      </c>
      <c r="O244" s="7">
        <f>VLOOKUP(C244,'Point Coordinates'!$A:$D,3,0)*1000</f>
        <v>50400</v>
      </c>
    </row>
    <row r="245" spans="1:15">
      <c r="A245" s="1" t="str">
        <f t="shared" si="26"/>
        <v>5</v>
      </c>
      <c r="B245" s="1" t="s">
        <v>438</v>
      </c>
      <c r="C245" s="2">
        <v>222</v>
      </c>
      <c r="D245" s="3" t="str">
        <f t="shared" si="27"/>
        <v>D1</v>
      </c>
      <c r="E245" s="3" t="s">
        <v>436</v>
      </c>
      <c r="F245" s="4">
        <v>1492.4908434298</v>
      </c>
      <c r="G245" s="4">
        <v>1227.76928880885</v>
      </c>
      <c r="H245" s="3">
        <f t="shared" si="28"/>
        <v>600</v>
      </c>
      <c r="I245" s="3">
        <f t="shared" si="29"/>
        <v>810</v>
      </c>
      <c r="J245" s="3" t="str">
        <f t="shared" si="24"/>
        <v>Đài 2 - 5 cọc</v>
      </c>
      <c r="K245" s="3">
        <f t="shared" si="25"/>
        <v>931</v>
      </c>
      <c r="L245" s="5">
        <f t="shared" si="30"/>
        <v>0.62378942162253204</v>
      </c>
      <c r="M245" s="3" t="str">
        <f t="shared" si="31"/>
        <v>NOT OK</v>
      </c>
      <c r="N245" s="6">
        <f>VLOOKUP(C245,'Point Coordinates'!$A:$D,2,0)*1000</f>
        <v>29650</v>
      </c>
      <c r="O245" s="7">
        <f>VLOOKUP(C245,'Point Coordinates'!$A:$D,3,0)*1000</f>
        <v>50400</v>
      </c>
    </row>
    <row r="246" spans="1:15">
      <c r="A246" s="1" t="str">
        <f t="shared" si="26"/>
        <v>5</v>
      </c>
      <c r="B246" s="1" t="s">
        <v>438</v>
      </c>
      <c r="C246" s="2">
        <v>222</v>
      </c>
      <c r="D246" s="3" t="str">
        <f t="shared" si="27"/>
        <v>D1</v>
      </c>
      <c r="E246" s="3" t="s">
        <v>436</v>
      </c>
      <c r="F246" s="4">
        <v>1492.4908434298</v>
      </c>
      <c r="G246" s="4">
        <v>1227.76928880885</v>
      </c>
      <c r="H246" s="3">
        <f t="shared" si="28"/>
        <v>600</v>
      </c>
      <c r="I246" s="3">
        <f t="shared" si="29"/>
        <v>810</v>
      </c>
      <c r="J246" s="3" t="str">
        <f t="shared" si="24"/>
        <v>Đài 2 - 5 cọc</v>
      </c>
      <c r="K246" s="3">
        <f t="shared" si="25"/>
        <v>931</v>
      </c>
      <c r="L246" s="5">
        <f t="shared" si="30"/>
        <v>0.62378942162253204</v>
      </c>
      <c r="M246" s="3" t="str">
        <f t="shared" si="31"/>
        <v>NOT OK</v>
      </c>
      <c r="N246" s="6">
        <f>VLOOKUP(C246,'Point Coordinates'!$A:$D,2,0)*1000</f>
        <v>29650</v>
      </c>
      <c r="O246" s="7">
        <f>VLOOKUP(C246,'Point Coordinates'!$A:$D,3,0)*1000</f>
        <v>50400</v>
      </c>
    </row>
    <row r="247" spans="1:15">
      <c r="A247" s="1" t="str">
        <f t="shared" si="26"/>
        <v>5</v>
      </c>
      <c r="B247" s="1" t="s">
        <v>438</v>
      </c>
      <c r="C247" s="2">
        <v>225</v>
      </c>
      <c r="D247" s="3" t="str">
        <f t="shared" si="27"/>
        <v>D1</v>
      </c>
      <c r="E247" s="3" t="s">
        <v>436</v>
      </c>
      <c r="F247" s="4">
        <v>10.116689449151201</v>
      </c>
      <c r="G247" s="4">
        <v>9.1969904083192695</v>
      </c>
      <c r="H247" s="3">
        <f t="shared" si="28"/>
        <v>600</v>
      </c>
      <c r="I247" s="3">
        <f t="shared" si="29"/>
        <v>810</v>
      </c>
      <c r="J247" s="3" t="str">
        <f t="shared" si="24"/>
        <v>Đài 2 - 5 cọc</v>
      </c>
      <c r="K247" s="3">
        <f t="shared" si="25"/>
        <v>931</v>
      </c>
      <c r="L247" s="5">
        <f t="shared" si="30"/>
        <v>92.026151902696952</v>
      </c>
      <c r="M247" s="3" t="str">
        <f t="shared" si="31"/>
        <v>OK</v>
      </c>
      <c r="N247" s="6">
        <f>VLOOKUP(C247,'Point Coordinates'!$A:$D,2,0)*1000</f>
        <v>11350</v>
      </c>
      <c r="O247" s="7">
        <f>VLOOKUP(C247,'Point Coordinates'!$A:$D,3,0)*1000</f>
        <v>10500</v>
      </c>
    </row>
    <row r="248" spans="1:15">
      <c r="A248" s="1" t="str">
        <f t="shared" si="26"/>
        <v>5</v>
      </c>
      <c r="B248" s="1" t="s">
        <v>438</v>
      </c>
      <c r="C248" s="2">
        <v>225</v>
      </c>
      <c r="D248" s="3" t="str">
        <f t="shared" si="27"/>
        <v>D1</v>
      </c>
      <c r="E248" s="3" t="s">
        <v>436</v>
      </c>
      <c r="F248" s="4">
        <v>10.116689449151201</v>
      </c>
      <c r="G248" s="4">
        <v>9.1969904083192695</v>
      </c>
      <c r="H248" s="3">
        <f t="shared" si="28"/>
        <v>600</v>
      </c>
      <c r="I248" s="3">
        <f t="shared" si="29"/>
        <v>810</v>
      </c>
      <c r="J248" s="3" t="str">
        <f t="shared" si="24"/>
        <v>Đài 2 - 5 cọc</v>
      </c>
      <c r="K248" s="3">
        <f t="shared" si="25"/>
        <v>931</v>
      </c>
      <c r="L248" s="5">
        <f t="shared" si="30"/>
        <v>92.026151902696952</v>
      </c>
      <c r="M248" s="3" t="str">
        <f t="shared" si="31"/>
        <v>OK</v>
      </c>
      <c r="N248" s="6">
        <f>VLOOKUP(C248,'Point Coordinates'!$A:$D,2,0)*1000</f>
        <v>11350</v>
      </c>
      <c r="O248" s="7">
        <f>VLOOKUP(C248,'Point Coordinates'!$A:$D,3,0)*1000</f>
        <v>10500</v>
      </c>
    </row>
    <row r="249" spans="1:15">
      <c r="A249" s="1" t="str">
        <f t="shared" si="26"/>
        <v>5</v>
      </c>
      <c r="B249" s="1" t="s">
        <v>438</v>
      </c>
      <c r="C249" s="2">
        <v>226</v>
      </c>
      <c r="D249" s="3" t="str">
        <f t="shared" si="27"/>
        <v>D1</v>
      </c>
      <c r="E249" s="3" t="s">
        <v>436</v>
      </c>
      <c r="F249" s="4">
        <v>10.116689449151901</v>
      </c>
      <c r="G249" s="4">
        <v>9.1969904083199303</v>
      </c>
      <c r="H249" s="3">
        <f t="shared" si="28"/>
        <v>600</v>
      </c>
      <c r="I249" s="3">
        <f t="shared" si="29"/>
        <v>810</v>
      </c>
      <c r="J249" s="3" t="str">
        <f t="shared" si="24"/>
        <v>Đài 2 - 5 cọc</v>
      </c>
      <c r="K249" s="3">
        <f t="shared" si="25"/>
        <v>931</v>
      </c>
      <c r="L249" s="5">
        <f t="shared" si="30"/>
        <v>92.026151902690586</v>
      </c>
      <c r="M249" s="3" t="str">
        <f t="shared" si="31"/>
        <v>OK</v>
      </c>
      <c r="N249" s="6">
        <f>VLOOKUP(C249,'Point Coordinates'!$A:$D,2,0)*1000</f>
        <v>13350</v>
      </c>
      <c r="O249" s="7">
        <f>VLOOKUP(C249,'Point Coordinates'!$A:$D,3,0)*1000</f>
        <v>15500</v>
      </c>
    </row>
    <row r="250" spans="1:15">
      <c r="A250" s="1" t="str">
        <f t="shared" si="26"/>
        <v>5</v>
      </c>
      <c r="B250" s="1" t="s">
        <v>438</v>
      </c>
      <c r="C250" s="2">
        <v>226</v>
      </c>
      <c r="D250" s="3" t="str">
        <f t="shared" si="27"/>
        <v>D1</v>
      </c>
      <c r="E250" s="3" t="s">
        <v>436</v>
      </c>
      <c r="F250" s="4">
        <v>10.116689449151901</v>
      </c>
      <c r="G250" s="4">
        <v>9.1969904083199303</v>
      </c>
      <c r="H250" s="3">
        <f t="shared" si="28"/>
        <v>600</v>
      </c>
      <c r="I250" s="3">
        <f t="shared" si="29"/>
        <v>810</v>
      </c>
      <c r="J250" s="3" t="str">
        <f t="shared" si="24"/>
        <v>Đài 2 - 5 cọc</v>
      </c>
      <c r="K250" s="3">
        <f t="shared" si="25"/>
        <v>931</v>
      </c>
      <c r="L250" s="5">
        <f t="shared" si="30"/>
        <v>92.026151902690586</v>
      </c>
      <c r="M250" s="3" t="str">
        <f t="shared" si="31"/>
        <v>OK</v>
      </c>
      <c r="N250" s="6">
        <f>VLOOKUP(C250,'Point Coordinates'!$A:$D,2,0)*1000</f>
        <v>13350</v>
      </c>
      <c r="O250" s="7">
        <f>VLOOKUP(C250,'Point Coordinates'!$A:$D,3,0)*1000</f>
        <v>15500</v>
      </c>
    </row>
    <row r="251" spans="1:15">
      <c r="A251" s="1" t="str">
        <f t="shared" si="26"/>
        <v>5</v>
      </c>
      <c r="B251" s="1" t="s">
        <v>438</v>
      </c>
      <c r="C251" s="2">
        <v>227</v>
      </c>
      <c r="D251" s="3" t="str">
        <f t="shared" si="27"/>
        <v>D1</v>
      </c>
      <c r="E251" s="3" t="s">
        <v>436</v>
      </c>
      <c r="F251" s="4">
        <v>10.116689449150501</v>
      </c>
      <c r="G251" s="4">
        <v>9.1969904083185998</v>
      </c>
      <c r="H251" s="3">
        <f t="shared" si="28"/>
        <v>600</v>
      </c>
      <c r="I251" s="3">
        <f t="shared" si="29"/>
        <v>810</v>
      </c>
      <c r="J251" s="3" t="str">
        <f t="shared" si="24"/>
        <v>Đài 2 - 5 cọc</v>
      </c>
      <c r="K251" s="3">
        <f t="shared" si="25"/>
        <v>931</v>
      </c>
      <c r="L251" s="5">
        <f t="shared" si="30"/>
        <v>92.026151902703319</v>
      </c>
      <c r="M251" s="3" t="str">
        <f t="shared" si="31"/>
        <v>OK</v>
      </c>
      <c r="N251" s="6">
        <f>VLOOKUP(C251,'Point Coordinates'!$A:$D,2,0)*1000</f>
        <v>13350</v>
      </c>
      <c r="O251" s="7">
        <f>VLOOKUP(C251,'Point Coordinates'!$A:$D,3,0)*1000</f>
        <v>10500</v>
      </c>
    </row>
    <row r="252" spans="1:15">
      <c r="A252" s="1" t="str">
        <f t="shared" si="26"/>
        <v>5</v>
      </c>
      <c r="B252" s="1" t="s">
        <v>438</v>
      </c>
      <c r="C252" s="2">
        <v>227</v>
      </c>
      <c r="D252" s="3" t="str">
        <f t="shared" si="27"/>
        <v>D1</v>
      </c>
      <c r="E252" s="3" t="s">
        <v>436</v>
      </c>
      <c r="F252" s="4">
        <v>10.116689449150501</v>
      </c>
      <c r="G252" s="4">
        <v>9.1969904083185998</v>
      </c>
      <c r="H252" s="3">
        <f t="shared" si="28"/>
        <v>600</v>
      </c>
      <c r="I252" s="3">
        <f t="shared" si="29"/>
        <v>810</v>
      </c>
      <c r="J252" s="3" t="str">
        <f t="shared" si="24"/>
        <v>Đài 2 - 5 cọc</v>
      </c>
      <c r="K252" s="3">
        <f t="shared" si="25"/>
        <v>931</v>
      </c>
      <c r="L252" s="5">
        <f t="shared" si="30"/>
        <v>92.026151902703319</v>
      </c>
      <c r="M252" s="3" t="str">
        <f t="shared" si="31"/>
        <v>OK</v>
      </c>
      <c r="N252" s="6">
        <f>VLOOKUP(C252,'Point Coordinates'!$A:$D,2,0)*1000</f>
        <v>13350</v>
      </c>
      <c r="O252" s="7">
        <f>VLOOKUP(C252,'Point Coordinates'!$A:$D,3,0)*1000</f>
        <v>10500</v>
      </c>
    </row>
    <row r="253" spans="1:15">
      <c r="A253" s="1" t="str">
        <f t="shared" si="26"/>
        <v>5</v>
      </c>
      <c r="B253" s="1" t="s">
        <v>438</v>
      </c>
      <c r="C253" s="2">
        <v>228</v>
      </c>
      <c r="D253" s="3" t="str">
        <f t="shared" si="27"/>
        <v>D1</v>
      </c>
      <c r="E253" s="3" t="s">
        <v>436</v>
      </c>
      <c r="F253" s="4">
        <v>10.116689449153</v>
      </c>
      <c r="G253" s="4">
        <v>9.1969904083209499</v>
      </c>
      <c r="H253" s="3">
        <f t="shared" si="28"/>
        <v>600</v>
      </c>
      <c r="I253" s="3">
        <f t="shared" si="29"/>
        <v>810</v>
      </c>
      <c r="J253" s="3" t="str">
        <f t="shared" si="24"/>
        <v>Đài 2 - 5 cọc</v>
      </c>
      <c r="K253" s="3">
        <f t="shared" si="25"/>
        <v>931</v>
      </c>
      <c r="L253" s="5">
        <f t="shared" si="30"/>
        <v>92.026151902680581</v>
      </c>
      <c r="M253" s="3" t="str">
        <f t="shared" si="31"/>
        <v>OK</v>
      </c>
      <c r="N253" s="6">
        <f>VLOOKUP(C253,'Point Coordinates'!$A:$D,2,0)*1000</f>
        <v>11350</v>
      </c>
      <c r="O253" s="7">
        <f>VLOOKUP(C253,'Point Coordinates'!$A:$D,3,0)*1000</f>
        <v>15500</v>
      </c>
    </row>
    <row r="254" spans="1:15">
      <c r="A254" s="1" t="str">
        <f t="shared" si="26"/>
        <v>5</v>
      </c>
      <c r="B254" s="1" t="s">
        <v>438</v>
      </c>
      <c r="C254" s="2">
        <v>228</v>
      </c>
      <c r="D254" s="3" t="str">
        <f t="shared" si="27"/>
        <v>D1</v>
      </c>
      <c r="E254" s="3" t="s">
        <v>436</v>
      </c>
      <c r="F254" s="4">
        <v>10.116689449153</v>
      </c>
      <c r="G254" s="4">
        <v>9.1969904083209499</v>
      </c>
      <c r="H254" s="3">
        <f t="shared" si="28"/>
        <v>600</v>
      </c>
      <c r="I254" s="3">
        <f t="shared" si="29"/>
        <v>810</v>
      </c>
      <c r="J254" s="3" t="str">
        <f t="shared" si="24"/>
        <v>Đài 2 - 5 cọc</v>
      </c>
      <c r="K254" s="3">
        <f t="shared" si="25"/>
        <v>931</v>
      </c>
      <c r="L254" s="5">
        <f t="shared" si="30"/>
        <v>92.026151902680581</v>
      </c>
      <c r="M254" s="3" t="str">
        <f t="shared" si="31"/>
        <v>OK</v>
      </c>
      <c r="N254" s="6">
        <f>VLOOKUP(C254,'Point Coordinates'!$A:$D,2,0)*1000</f>
        <v>11350</v>
      </c>
      <c r="O254" s="7">
        <f>VLOOKUP(C254,'Point Coordinates'!$A:$D,3,0)*1000</f>
        <v>15500</v>
      </c>
    </row>
    <row r="255" spans="1:15">
      <c r="A255" s="1" t="str">
        <f t="shared" si="26"/>
        <v>5</v>
      </c>
      <c r="B255" s="1" t="s">
        <v>438</v>
      </c>
      <c r="C255" s="2">
        <v>229</v>
      </c>
      <c r="D255" s="3" t="str">
        <f t="shared" si="27"/>
        <v>D1</v>
      </c>
      <c r="E255" s="3" t="s">
        <v>436</v>
      </c>
      <c r="F255" s="4">
        <v>10.116689449155</v>
      </c>
      <c r="G255" s="4">
        <v>9.1969904083227103</v>
      </c>
      <c r="H255" s="3">
        <f t="shared" si="28"/>
        <v>600</v>
      </c>
      <c r="I255" s="3">
        <f t="shared" si="29"/>
        <v>810</v>
      </c>
      <c r="J255" s="3" t="str">
        <f t="shared" si="24"/>
        <v>Đài 2 - 5 cọc</v>
      </c>
      <c r="K255" s="3">
        <f t="shared" si="25"/>
        <v>931</v>
      </c>
      <c r="L255" s="5">
        <f t="shared" si="30"/>
        <v>92.026151902662392</v>
      </c>
      <c r="M255" s="3" t="str">
        <f t="shared" si="31"/>
        <v>OK</v>
      </c>
      <c r="N255" s="6">
        <f>VLOOKUP(C255,'Point Coordinates'!$A:$D,2,0)*1000</f>
        <v>20150</v>
      </c>
      <c r="O255" s="7">
        <f>VLOOKUP(C255,'Point Coordinates'!$A:$D,3,0)*1000</f>
        <v>10500</v>
      </c>
    </row>
    <row r="256" spans="1:15">
      <c r="A256" s="1" t="str">
        <f t="shared" si="26"/>
        <v>5</v>
      </c>
      <c r="B256" s="1" t="s">
        <v>438</v>
      </c>
      <c r="C256" s="2">
        <v>229</v>
      </c>
      <c r="D256" s="3" t="str">
        <f t="shared" si="27"/>
        <v>D1</v>
      </c>
      <c r="E256" s="3" t="s">
        <v>436</v>
      </c>
      <c r="F256" s="4">
        <v>10.116689449155</v>
      </c>
      <c r="G256" s="4">
        <v>9.1969904083227103</v>
      </c>
      <c r="H256" s="3">
        <f t="shared" si="28"/>
        <v>600</v>
      </c>
      <c r="I256" s="3">
        <f t="shared" si="29"/>
        <v>810</v>
      </c>
      <c r="J256" s="3" t="str">
        <f t="shared" si="24"/>
        <v>Đài 2 - 5 cọc</v>
      </c>
      <c r="K256" s="3">
        <f t="shared" si="25"/>
        <v>931</v>
      </c>
      <c r="L256" s="5">
        <f t="shared" si="30"/>
        <v>92.026151902662392</v>
      </c>
      <c r="M256" s="3" t="str">
        <f t="shared" si="31"/>
        <v>OK</v>
      </c>
      <c r="N256" s="6">
        <f>VLOOKUP(C256,'Point Coordinates'!$A:$D,2,0)*1000</f>
        <v>20150</v>
      </c>
      <c r="O256" s="7">
        <f>VLOOKUP(C256,'Point Coordinates'!$A:$D,3,0)*1000</f>
        <v>10500</v>
      </c>
    </row>
    <row r="257" spans="1:15">
      <c r="A257" s="1" t="str">
        <f t="shared" si="26"/>
        <v>5</v>
      </c>
      <c r="B257" s="1" t="s">
        <v>438</v>
      </c>
      <c r="C257" s="2">
        <v>258</v>
      </c>
      <c r="D257" s="3" t="str">
        <f t="shared" si="27"/>
        <v>D1</v>
      </c>
      <c r="E257" s="3" t="s">
        <v>436</v>
      </c>
      <c r="F257" s="4">
        <v>10.1166894491544</v>
      </c>
      <c r="G257" s="4">
        <v>9.1969904083222094</v>
      </c>
      <c r="H257" s="3">
        <f t="shared" si="28"/>
        <v>600</v>
      </c>
      <c r="I257" s="3">
        <f t="shared" si="29"/>
        <v>810</v>
      </c>
      <c r="J257" s="3" t="str">
        <f t="shared" si="24"/>
        <v>Đài 2 - 5 cọc</v>
      </c>
      <c r="K257" s="3">
        <f t="shared" si="25"/>
        <v>931</v>
      </c>
      <c r="L257" s="5">
        <f t="shared" si="30"/>
        <v>92.026151902667849</v>
      </c>
      <c r="M257" s="3" t="str">
        <f t="shared" si="31"/>
        <v>OK</v>
      </c>
      <c r="N257" s="6">
        <f>VLOOKUP(C257,'Point Coordinates'!$A:$D,2,0)*1000</f>
        <v>28650</v>
      </c>
      <c r="O257" s="7">
        <f>VLOOKUP(C257,'Point Coordinates'!$A:$D,3,0)*1000</f>
        <v>34900</v>
      </c>
    </row>
    <row r="258" spans="1:15">
      <c r="A258" s="1" t="str">
        <f t="shared" si="26"/>
        <v>5</v>
      </c>
      <c r="B258" s="1" t="s">
        <v>438</v>
      </c>
      <c r="C258" s="2">
        <v>258</v>
      </c>
      <c r="D258" s="3" t="str">
        <f t="shared" si="27"/>
        <v>D1</v>
      </c>
      <c r="E258" s="3" t="s">
        <v>436</v>
      </c>
      <c r="F258" s="4">
        <v>10.1166894491544</v>
      </c>
      <c r="G258" s="4">
        <v>9.1969904083222094</v>
      </c>
      <c r="H258" s="3">
        <f t="shared" si="28"/>
        <v>600</v>
      </c>
      <c r="I258" s="3">
        <f t="shared" si="29"/>
        <v>810</v>
      </c>
      <c r="J258" s="3" t="str">
        <f t="shared" si="24"/>
        <v>Đài 2 - 5 cọc</v>
      </c>
      <c r="K258" s="3">
        <f t="shared" si="25"/>
        <v>931</v>
      </c>
      <c r="L258" s="5">
        <f t="shared" si="30"/>
        <v>92.026151902667849</v>
      </c>
      <c r="M258" s="3" t="str">
        <f t="shared" si="31"/>
        <v>OK</v>
      </c>
      <c r="N258" s="6">
        <f>VLOOKUP(C258,'Point Coordinates'!$A:$D,2,0)*1000</f>
        <v>28650</v>
      </c>
      <c r="O258" s="7">
        <f>VLOOKUP(C258,'Point Coordinates'!$A:$D,3,0)*1000</f>
        <v>34900</v>
      </c>
    </row>
    <row r="259" spans="1:15">
      <c r="A259" s="1" t="str">
        <f t="shared" si="26"/>
        <v>5</v>
      </c>
      <c r="B259" s="1" t="s">
        <v>438</v>
      </c>
      <c r="C259" s="2">
        <v>259</v>
      </c>
      <c r="D259" s="3" t="str">
        <f t="shared" si="27"/>
        <v>D1</v>
      </c>
      <c r="E259" s="3" t="s">
        <v>436</v>
      </c>
      <c r="F259" s="4">
        <v>10.116689449151099</v>
      </c>
      <c r="G259" s="4">
        <v>9.1969904083191807</v>
      </c>
      <c r="H259" s="3">
        <f t="shared" si="28"/>
        <v>600</v>
      </c>
      <c r="I259" s="3">
        <f t="shared" si="29"/>
        <v>810</v>
      </c>
      <c r="J259" s="3" t="str">
        <f t="shared" si="24"/>
        <v>Đài 2 - 5 cọc</v>
      </c>
      <c r="K259" s="3">
        <f t="shared" si="25"/>
        <v>931</v>
      </c>
      <c r="L259" s="5">
        <f t="shared" si="30"/>
        <v>92.026151902697876</v>
      </c>
      <c r="M259" s="3" t="str">
        <f t="shared" si="31"/>
        <v>OK</v>
      </c>
      <c r="N259" s="6">
        <f>VLOOKUP(C259,'Point Coordinates'!$A:$D,2,0)*1000</f>
        <v>30650</v>
      </c>
      <c r="O259" s="7">
        <f>VLOOKUP(C259,'Point Coordinates'!$A:$D,3,0)*1000</f>
        <v>39900</v>
      </c>
    </row>
    <row r="260" spans="1:15">
      <c r="A260" s="1" t="str">
        <f t="shared" si="26"/>
        <v>5</v>
      </c>
      <c r="B260" s="1" t="s">
        <v>438</v>
      </c>
      <c r="C260" s="2">
        <v>259</v>
      </c>
      <c r="D260" s="3" t="str">
        <f t="shared" si="27"/>
        <v>D1</v>
      </c>
      <c r="E260" s="3" t="s">
        <v>436</v>
      </c>
      <c r="F260" s="4">
        <v>10.116689449151099</v>
      </c>
      <c r="G260" s="4">
        <v>9.1969904083191807</v>
      </c>
      <c r="H260" s="3">
        <f t="shared" si="28"/>
        <v>600</v>
      </c>
      <c r="I260" s="3">
        <f t="shared" si="29"/>
        <v>810</v>
      </c>
      <c r="J260" s="3" t="str">
        <f t="shared" si="24"/>
        <v>Đài 2 - 5 cọc</v>
      </c>
      <c r="K260" s="3">
        <f t="shared" si="25"/>
        <v>931</v>
      </c>
      <c r="L260" s="5">
        <f t="shared" si="30"/>
        <v>92.026151902697876</v>
      </c>
      <c r="M260" s="3" t="str">
        <f t="shared" si="31"/>
        <v>OK</v>
      </c>
      <c r="N260" s="6">
        <f>VLOOKUP(C260,'Point Coordinates'!$A:$D,2,0)*1000</f>
        <v>30650</v>
      </c>
      <c r="O260" s="7">
        <f>VLOOKUP(C260,'Point Coordinates'!$A:$D,3,0)*1000</f>
        <v>39900</v>
      </c>
    </row>
    <row r="261" spans="1:15">
      <c r="A261" s="1" t="str">
        <f t="shared" si="26"/>
        <v>5</v>
      </c>
      <c r="B261" s="1" t="s">
        <v>438</v>
      </c>
      <c r="C261" s="2">
        <v>260</v>
      </c>
      <c r="D261" s="3" t="str">
        <f t="shared" si="27"/>
        <v>D1</v>
      </c>
      <c r="E261" s="3" t="s">
        <v>436</v>
      </c>
      <c r="F261" s="4">
        <v>10.116689449154601</v>
      </c>
      <c r="G261" s="4">
        <v>9.1969904083223906</v>
      </c>
      <c r="H261" s="3">
        <f t="shared" si="28"/>
        <v>600</v>
      </c>
      <c r="I261" s="3">
        <f t="shared" si="29"/>
        <v>810</v>
      </c>
      <c r="J261" s="3" t="str">
        <f t="shared" si="24"/>
        <v>Đài 2 - 5 cọc</v>
      </c>
      <c r="K261" s="3">
        <f t="shared" si="25"/>
        <v>931</v>
      </c>
      <c r="L261" s="5">
        <f t="shared" si="30"/>
        <v>92.02615190266603</v>
      </c>
      <c r="M261" s="3" t="str">
        <f t="shared" si="31"/>
        <v>OK</v>
      </c>
      <c r="N261" s="6">
        <f>VLOOKUP(C261,'Point Coordinates'!$A:$D,2,0)*1000</f>
        <v>30650</v>
      </c>
      <c r="O261" s="7">
        <f>VLOOKUP(C261,'Point Coordinates'!$A:$D,3,0)*1000</f>
        <v>34900</v>
      </c>
    </row>
    <row r="262" spans="1:15">
      <c r="A262" s="1" t="str">
        <f t="shared" si="26"/>
        <v>5</v>
      </c>
      <c r="B262" s="1" t="s">
        <v>438</v>
      </c>
      <c r="C262" s="2">
        <v>260</v>
      </c>
      <c r="D262" s="3" t="str">
        <f t="shared" si="27"/>
        <v>D1</v>
      </c>
      <c r="E262" s="3" t="s">
        <v>436</v>
      </c>
      <c r="F262" s="4">
        <v>10.116689449154601</v>
      </c>
      <c r="G262" s="4">
        <v>9.1969904083223906</v>
      </c>
      <c r="H262" s="3">
        <f t="shared" si="28"/>
        <v>600</v>
      </c>
      <c r="I262" s="3">
        <f t="shared" si="29"/>
        <v>810</v>
      </c>
      <c r="J262" s="3" t="str">
        <f t="shared" si="24"/>
        <v>Đài 2 - 5 cọc</v>
      </c>
      <c r="K262" s="3">
        <f t="shared" si="25"/>
        <v>931</v>
      </c>
      <c r="L262" s="5">
        <f t="shared" si="30"/>
        <v>92.02615190266603</v>
      </c>
      <c r="M262" s="3" t="str">
        <f t="shared" si="31"/>
        <v>OK</v>
      </c>
      <c r="N262" s="6">
        <f>VLOOKUP(C262,'Point Coordinates'!$A:$D,2,0)*1000</f>
        <v>30650</v>
      </c>
      <c r="O262" s="7">
        <f>VLOOKUP(C262,'Point Coordinates'!$A:$D,3,0)*1000</f>
        <v>34900</v>
      </c>
    </row>
    <row r="263" spans="1:15">
      <c r="A263" s="1" t="str">
        <f t="shared" si="26"/>
        <v>5</v>
      </c>
      <c r="B263" s="1" t="s">
        <v>438</v>
      </c>
      <c r="C263" s="2">
        <v>261</v>
      </c>
      <c r="D263" s="3" t="str">
        <f t="shared" si="27"/>
        <v>D1</v>
      </c>
      <c r="E263" s="3" t="s">
        <v>436</v>
      </c>
      <c r="F263" s="4">
        <v>10.116689449152201</v>
      </c>
      <c r="G263" s="4">
        <v>9.1969904083202092</v>
      </c>
      <c r="H263" s="3">
        <f t="shared" si="28"/>
        <v>600</v>
      </c>
      <c r="I263" s="3">
        <f t="shared" si="29"/>
        <v>810</v>
      </c>
      <c r="J263" s="3" t="str">
        <f t="shared" si="24"/>
        <v>Đài 2 - 5 cọc</v>
      </c>
      <c r="K263" s="3">
        <f t="shared" si="25"/>
        <v>931</v>
      </c>
      <c r="L263" s="5">
        <f t="shared" si="30"/>
        <v>92.026151902687857</v>
      </c>
      <c r="M263" s="3" t="str">
        <f t="shared" si="31"/>
        <v>OK</v>
      </c>
      <c r="N263" s="6">
        <f>VLOOKUP(C263,'Point Coordinates'!$A:$D,2,0)*1000</f>
        <v>28650</v>
      </c>
      <c r="O263" s="7">
        <f>VLOOKUP(C263,'Point Coordinates'!$A:$D,3,0)*1000</f>
        <v>39900</v>
      </c>
    </row>
    <row r="264" spans="1:15">
      <c r="A264" s="1" t="str">
        <f t="shared" si="26"/>
        <v>5</v>
      </c>
      <c r="B264" s="1" t="s">
        <v>438</v>
      </c>
      <c r="C264" s="2">
        <v>261</v>
      </c>
      <c r="D264" s="3" t="str">
        <f t="shared" si="27"/>
        <v>D1</v>
      </c>
      <c r="E264" s="3" t="s">
        <v>436</v>
      </c>
      <c r="F264" s="4">
        <v>10.116689449152201</v>
      </c>
      <c r="G264" s="4">
        <v>9.1969904083202092</v>
      </c>
      <c r="H264" s="3">
        <f t="shared" si="28"/>
        <v>600</v>
      </c>
      <c r="I264" s="3">
        <f t="shared" si="29"/>
        <v>810</v>
      </c>
      <c r="J264" s="3" t="str">
        <f t="shared" si="24"/>
        <v>Đài 2 - 5 cọc</v>
      </c>
      <c r="K264" s="3">
        <f t="shared" si="25"/>
        <v>931</v>
      </c>
      <c r="L264" s="5">
        <f t="shared" si="30"/>
        <v>92.026151902687857</v>
      </c>
      <c r="M264" s="3" t="str">
        <f t="shared" si="31"/>
        <v>OK</v>
      </c>
      <c r="N264" s="6">
        <f>VLOOKUP(C264,'Point Coordinates'!$A:$D,2,0)*1000</f>
        <v>28650</v>
      </c>
      <c r="O264" s="7">
        <f>VLOOKUP(C264,'Point Coordinates'!$A:$D,3,0)*1000</f>
        <v>39900</v>
      </c>
    </row>
    <row r="265" spans="1:15">
      <c r="A265" s="1" t="str">
        <f t="shared" si="26"/>
        <v>5</v>
      </c>
      <c r="B265" s="1" t="s">
        <v>438</v>
      </c>
      <c r="C265" s="2">
        <v>262</v>
      </c>
      <c r="D265" s="3" t="str">
        <f t="shared" si="27"/>
        <v>D1</v>
      </c>
      <c r="E265" s="3" t="s">
        <v>436</v>
      </c>
      <c r="F265" s="4">
        <v>10.116689449152799</v>
      </c>
      <c r="G265" s="4">
        <v>9.1969904083206906</v>
      </c>
      <c r="H265" s="3">
        <f t="shared" si="28"/>
        <v>600</v>
      </c>
      <c r="I265" s="3">
        <f t="shared" si="29"/>
        <v>810</v>
      </c>
      <c r="J265" s="3" t="str">
        <f t="shared" si="24"/>
        <v>Đài 2 - 5 cọc</v>
      </c>
      <c r="K265" s="3">
        <f t="shared" si="25"/>
        <v>931</v>
      </c>
      <c r="L265" s="5">
        <f t="shared" si="30"/>
        <v>92.026151902682415</v>
      </c>
      <c r="M265" s="3" t="str">
        <f t="shared" si="31"/>
        <v>OK</v>
      </c>
      <c r="N265" s="6">
        <f>VLOOKUP(C265,'Point Coordinates'!$A:$D,2,0)*1000</f>
        <v>37450</v>
      </c>
      <c r="O265" s="7">
        <f>VLOOKUP(C265,'Point Coordinates'!$A:$D,3,0)*1000</f>
        <v>34900</v>
      </c>
    </row>
    <row r="266" spans="1:15">
      <c r="A266" s="1" t="str">
        <f t="shared" si="26"/>
        <v>5</v>
      </c>
      <c r="B266" s="1" t="s">
        <v>438</v>
      </c>
      <c r="C266" s="2">
        <v>262</v>
      </c>
      <c r="D266" s="3" t="str">
        <f t="shared" si="27"/>
        <v>D1</v>
      </c>
      <c r="E266" s="3" t="s">
        <v>436</v>
      </c>
      <c r="F266" s="4">
        <v>10.116689449152799</v>
      </c>
      <c r="G266" s="4">
        <v>9.1969904083206906</v>
      </c>
      <c r="H266" s="3">
        <f t="shared" si="28"/>
        <v>600</v>
      </c>
      <c r="I266" s="3">
        <f t="shared" si="29"/>
        <v>810</v>
      </c>
      <c r="J266" s="3" t="str">
        <f t="shared" si="24"/>
        <v>Đài 2 - 5 cọc</v>
      </c>
      <c r="K266" s="3">
        <f t="shared" si="25"/>
        <v>931</v>
      </c>
      <c r="L266" s="5">
        <f t="shared" si="30"/>
        <v>92.026151902682415</v>
      </c>
      <c r="M266" s="3" t="str">
        <f t="shared" si="31"/>
        <v>OK</v>
      </c>
      <c r="N266" s="6">
        <f>VLOOKUP(C266,'Point Coordinates'!$A:$D,2,0)*1000</f>
        <v>37450</v>
      </c>
      <c r="O266" s="7">
        <f>VLOOKUP(C266,'Point Coordinates'!$A:$D,3,0)*1000</f>
        <v>34900</v>
      </c>
    </row>
    <row r="267" spans="1:15">
      <c r="A267" s="1" t="str">
        <f t="shared" si="26"/>
        <v>5</v>
      </c>
      <c r="B267" s="1" t="s">
        <v>438</v>
      </c>
      <c r="C267" s="2">
        <v>263</v>
      </c>
      <c r="D267" s="3" t="str">
        <f t="shared" si="27"/>
        <v>D1</v>
      </c>
      <c r="E267" s="3" t="s">
        <v>436</v>
      </c>
      <c r="F267" s="4">
        <v>10.1166894491561</v>
      </c>
      <c r="G267" s="4">
        <v>9.1969904083237193</v>
      </c>
      <c r="H267" s="3">
        <f t="shared" si="28"/>
        <v>600</v>
      </c>
      <c r="I267" s="3">
        <f t="shared" si="29"/>
        <v>810</v>
      </c>
      <c r="J267" s="3" t="str">
        <f t="shared" si="24"/>
        <v>Đài 2 - 5 cọc</v>
      </c>
      <c r="K267" s="3">
        <f t="shared" si="25"/>
        <v>931</v>
      </c>
      <c r="L267" s="5">
        <f t="shared" si="30"/>
        <v>92.026151902652387</v>
      </c>
      <c r="M267" s="3" t="str">
        <f t="shared" si="31"/>
        <v>OK</v>
      </c>
      <c r="N267" s="6">
        <f>VLOOKUP(C267,'Point Coordinates'!$A:$D,2,0)*1000</f>
        <v>39450</v>
      </c>
      <c r="O267" s="7">
        <f>VLOOKUP(C267,'Point Coordinates'!$A:$D,3,0)*1000</f>
        <v>39900</v>
      </c>
    </row>
    <row r="268" spans="1:15">
      <c r="A268" s="1" t="str">
        <f t="shared" si="26"/>
        <v>5</v>
      </c>
      <c r="B268" s="1" t="s">
        <v>438</v>
      </c>
      <c r="C268" s="2">
        <v>263</v>
      </c>
      <c r="D268" s="3" t="str">
        <f t="shared" si="27"/>
        <v>D1</v>
      </c>
      <c r="E268" s="3" t="s">
        <v>436</v>
      </c>
      <c r="F268" s="4">
        <v>10.1166894491561</v>
      </c>
      <c r="G268" s="4">
        <v>9.1969904083237193</v>
      </c>
      <c r="H268" s="3">
        <f t="shared" si="28"/>
        <v>600</v>
      </c>
      <c r="I268" s="3">
        <f t="shared" si="29"/>
        <v>810</v>
      </c>
      <c r="J268" s="3" t="str">
        <f t="shared" si="24"/>
        <v>Đài 2 - 5 cọc</v>
      </c>
      <c r="K268" s="3">
        <f t="shared" si="25"/>
        <v>931</v>
      </c>
      <c r="L268" s="5">
        <f t="shared" si="30"/>
        <v>92.026151902652387</v>
      </c>
      <c r="M268" s="3" t="str">
        <f t="shared" si="31"/>
        <v>OK</v>
      </c>
      <c r="N268" s="6">
        <f>VLOOKUP(C268,'Point Coordinates'!$A:$D,2,0)*1000</f>
        <v>39450</v>
      </c>
      <c r="O268" s="7">
        <f>VLOOKUP(C268,'Point Coordinates'!$A:$D,3,0)*1000</f>
        <v>39900</v>
      </c>
    </row>
    <row r="269" spans="1:15">
      <c r="A269" s="1" t="str">
        <f t="shared" si="26"/>
        <v>5</v>
      </c>
      <c r="B269" s="1" t="s">
        <v>438</v>
      </c>
      <c r="C269" s="2">
        <v>264</v>
      </c>
      <c r="D269" s="3" t="str">
        <f t="shared" si="27"/>
        <v>D1</v>
      </c>
      <c r="E269" s="3" t="s">
        <v>436</v>
      </c>
      <c r="F269" s="4">
        <v>10.1166894491524</v>
      </c>
      <c r="G269" s="4">
        <v>9.1969904083203406</v>
      </c>
      <c r="H269" s="3">
        <f t="shared" si="28"/>
        <v>600</v>
      </c>
      <c r="I269" s="3">
        <f t="shared" si="29"/>
        <v>810</v>
      </c>
      <c r="J269" s="3" t="str">
        <f t="shared" si="24"/>
        <v>Đài 2 - 5 cọc</v>
      </c>
      <c r="K269" s="3">
        <f t="shared" si="25"/>
        <v>931</v>
      </c>
      <c r="L269" s="5">
        <f t="shared" si="30"/>
        <v>92.026151902686053</v>
      </c>
      <c r="M269" s="3" t="str">
        <f t="shared" si="31"/>
        <v>OK</v>
      </c>
      <c r="N269" s="6">
        <f>VLOOKUP(C269,'Point Coordinates'!$A:$D,2,0)*1000</f>
        <v>39450</v>
      </c>
      <c r="O269" s="7">
        <f>VLOOKUP(C269,'Point Coordinates'!$A:$D,3,0)*1000</f>
        <v>34900</v>
      </c>
    </row>
    <row r="270" spans="1:15">
      <c r="A270" s="1" t="str">
        <f t="shared" si="26"/>
        <v>5</v>
      </c>
      <c r="B270" s="1" t="s">
        <v>438</v>
      </c>
      <c r="C270" s="2">
        <v>264</v>
      </c>
      <c r="D270" s="3" t="str">
        <f t="shared" si="27"/>
        <v>D1</v>
      </c>
      <c r="E270" s="3" t="s">
        <v>436</v>
      </c>
      <c r="F270" s="4">
        <v>10.1166894491524</v>
      </c>
      <c r="G270" s="4">
        <v>9.1969904083203406</v>
      </c>
      <c r="H270" s="3">
        <f t="shared" si="28"/>
        <v>600</v>
      </c>
      <c r="I270" s="3">
        <f t="shared" si="29"/>
        <v>810</v>
      </c>
      <c r="J270" s="3" t="str">
        <f t="shared" si="24"/>
        <v>Đài 2 - 5 cọc</v>
      </c>
      <c r="K270" s="3">
        <f t="shared" si="25"/>
        <v>931</v>
      </c>
      <c r="L270" s="5">
        <f t="shared" si="30"/>
        <v>92.026151902686053</v>
      </c>
      <c r="M270" s="3" t="str">
        <f t="shared" si="31"/>
        <v>OK</v>
      </c>
      <c r="N270" s="6">
        <f>VLOOKUP(C270,'Point Coordinates'!$A:$D,2,0)*1000</f>
        <v>39450</v>
      </c>
      <c r="O270" s="7">
        <f>VLOOKUP(C270,'Point Coordinates'!$A:$D,3,0)*1000</f>
        <v>34900</v>
      </c>
    </row>
    <row r="271" spans="1:15">
      <c r="A271" s="1" t="str">
        <f t="shared" si="26"/>
        <v>5</v>
      </c>
      <c r="B271" s="1" t="s">
        <v>438</v>
      </c>
      <c r="C271" s="2">
        <v>265</v>
      </c>
      <c r="D271" s="3" t="str">
        <f t="shared" si="27"/>
        <v>D1</v>
      </c>
      <c r="E271" s="3" t="s">
        <v>436</v>
      </c>
      <c r="F271" s="4">
        <v>10.1166894491551</v>
      </c>
      <c r="G271" s="4">
        <v>9.1969904083227991</v>
      </c>
      <c r="H271" s="3">
        <f t="shared" si="28"/>
        <v>600</v>
      </c>
      <c r="I271" s="3">
        <f t="shared" si="29"/>
        <v>810</v>
      </c>
      <c r="J271" s="3" t="str">
        <f t="shared" si="24"/>
        <v>Đài 2 - 5 cọc</v>
      </c>
      <c r="K271" s="3">
        <f t="shared" si="25"/>
        <v>931</v>
      </c>
      <c r="L271" s="5">
        <f t="shared" si="30"/>
        <v>92.026151902661482</v>
      </c>
      <c r="M271" s="3" t="str">
        <f t="shared" si="31"/>
        <v>OK</v>
      </c>
      <c r="N271" s="6">
        <f>VLOOKUP(C271,'Point Coordinates'!$A:$D,2,0)*1000</f>
        <v>37450</v>
      </c>
      <c r="O271" s="7">
        <f>VLOOKUP(C271,'Point Coordinates'!$A:$D,3,0)*1000</f>
        <v>39900</v>
      </c>
    </row>
    <row r="272" spans="1:15">
      <c r="A272" s="1" t="str">
        <f t="shared" si="26"/>
        <v>5</v>
      </c>
      <c r="B272" s="1" t="s">
        <v>438</v>
      </c>
      <c r="C272" s="2">
        <v>265</v>
      </c>
      <c r="D272" s="3" t="str">
        <f t="shared" si="27"/>
        <v>D1</v>
      </c>
      <c r="E272" s="3" t="s">
        <v>436</v>
      </c>
      <c r="F272" s="4">
        <v>10.1166894491551</v>
      </c>
      <c r="G272" s="4">
        <v>9.1969904083227991</v>
      </c>
      <c r="H272" s="3">
        <f t="shared" si="28"/>
        <v>600</v>
      </c>
      <c r="I272" s="3">
        <f t="shared" si="29"/>
        <v>810</v>
      </c>
      <c r="J272" s="3" t="str">
        <f t="shared" si="24"/>
        <v>Đài 2 - 5 cọc</v>
      </c>
      <c r="K272" s="3">
        <f t="shared" si="25"/>
        <v>931</v>
      </c>
      <c r="L272" s="5">
        <f t="shared" si="30"/>
        <v>92.026151902661482</v>
      </c>
      <c r="M272" s="3" t="str">
        <f t="shared" si="31"/>
        <v>OK</v>
      </c>
      <c r="N272" s="6">
        <f>VLOOKUP(C272,'Point Coordinates'!$A:$D,2,0)*1000</f>
        <v>37450</v>
      </c>
      <c r="O272" s="7">
        <f>VLOOKUP(C272,'Point Coordinates'!$A:$D,3,0)*1000</f>
        <v>39900</v>
      </c>
    </row>
    <row r="273" spans="1:15">
      <c r="A273" s="1" t="str">
        <f t="shared" si="26"/>
        <v>5</v>
      </c>
      <c r="B273" s="1" t="s">
        <v>438</v>
      </c>
      <c r="C273" s="2">
        <v>267</v>
      </c>
      <c r="D273" s="3" t="str">
        <f t="shared" si="27"/>
        <v>D1</v>
      </c>
      <c r="E273" s="3" t="s">
        <v>436</v>
      </c>
      <c r="F273" s="4">
        <v>1.76694934138936</v>
      </c>
      <c r="G273" s="4">
        <v>1.60631758308123</v>
      </c>
      <c r="H273" s="3">
        <f t="shared" si="28"/>
        <v>600</v>
      </c>
      <c r="I273" s="3">
        <f t="shared" si="29"/>
        <v>810</v>
      </c>
      <c r="J273" s="3" t="str">
        <f t="shared" si="24"/>
        <v>Đài 2 - 5 cọc</v>
      </c>
      <c r="K273" s="3">
        <f t="shared" si="25"/>
        <v>931</v>
      </c>
      <c r="L273" s="5">
        <f t="shared" si="30"/>
        <v>526.89682618062534</v>
      </c>
      <c r="M273" s="3" t="str">
        <f t="shared" si="31"/>
        <v>OK</v>
      </c>
      <c r="N273" s="6">
        <f>VLOOKUP(C273,'Point Coordinates'!$A:$D,2,0)*1000</f>
        <v>13350</v>
      </c>
      <c r="O273" s="7">
        <f>VLOOKUP(C273,'Point Coordinates'!$A:$D,3,0)*1000</f>
        <v>22200</v>
      </c>
    </row>
    <row r="274" spans="1:15">
      <c r="A274" s="1" t="str">
        <f t="shared" si="26"/>
        <v>5</v>
      </c>
      <c r="B274" s="1" t="s">
        <v>438</v>
      </c>
      <c r="C274" s="2">
        <v>267</v>
      </c>
      <c r="D274" s="3" t="str">
        <f t="shared" si="27"/>
        <v>D1</v>
      </c>
      <c r="E274" s="3" t="s">
        <v>436</v>
      </c>
      <c r="F274" s="4">
        <v>1.76694934138936</v>
      </c>
      <c r="G274" s="4">
        <v>1.60631758308123</v>
      </c>
      <c r="H274" s="3">
        <f t="shared" si="28"/>
        <v>600</v>
      </c>
      <c r="I274" s="3">
        <f t="shared" si="29"/>
        <v>810</v>
      </c>
      <c r="J274" s="3" t="str">
        <f t="shared" si="24"/>
        <v>Đài 2 - 5 cọc</v>
      </c>
      <c r="K274" s="3">
        <f t="shared" si="25"/>
        <v>931</v>
      </c>
      <c r="L274" s="5">
        <f t="shared" si="30"/>
        <v>526.89682618062534</v>
      </c>
      <c r="M274" s="3" t="str">
        <f t="shared" si="31"/>
        <v>OK</v>
      </c>
      <c r="N274" s="6">
        <f>VLOOKUP(C274,'Point Coordinates'!$A:$D,2,0)*1000</f>
        <v>13350</v>
      </c>
      <c r="O274" s="7">
        <f>VLOOKUP(C274,'Point Coordinates'!$A:$D,3,0)*1000</f>
        <v>22200</v>
      </c>
    </row>
    <row r="275" spans="1:15">
      <c r="A275" s="1" t="str">
        <f t="shared" si="26"/>
        <v>5</v>
      </c>
      <c r="B275" s="1" t="s">
        <v>438</v>
      </c>
      <c r="C275" s="2">
        <v>268</v>
      </c>
      <c r="D275" s="3" t="str">
        <f t="shared" si="27"/>
        <v>D1</v>
      </c>
      <c r="E275" s="3" t="s">
        <v>436</v>
      </c>
      <c r="F275" s="4">
        <v>1.7669493413894399</v>
      </c>
      <c r="G275" s="4">
        <v>1.6063175830813099</v>
      </c>
      <c r="H275" s="3">
        <f t="shared" si="28"/>
        <v>600</v>
      </c>
      <c r="I275" s="3">
        <f t="shared" si="29"/>
        <v>810</v>
      </c>
      <c r="J275" s="3" t="str">
        <f t="shared" si="24"/>
        <v>Đài 2 - 5 cọc</v>
      </c>
      <c r="K275" s="3">
        <f t="shared" si="25"/>
        <v>931</v>
      </c>
      <c r="L275" s="5">
        <f t="shared" si="30"/>
        <v>526.89682618060147</v>
      </c>
      <c r="M275" s="3" t="str">
        <f t="shared" si="31"/>
        <v>OK</v>
      </c>
      <c r="N275" s="6">
        <f>VLOOKUP(C275,'Point Coordinates'!$A:$D,2,0)*1000</f>
        <v>13350</v>
      </c>
      <c r="O275" s="7">
        <f>VLOOKUP(C275,'Point Coordinates'!$A:$D,3,0)*1000</f>
        <v>28200</v>
      </c>
    </row>
    <row r="276" spans="1:15">
      <c r="A276" s="1" t="str">
        <f t="shared" si="26"/>
        <v>5</v>
      </c>
      <c r="B276" s="1" t="s">
        <v>438</v>
      </c>
      <c r="C276" s="2">
        <v>268</v>
      </c>
      <c r="D276" s="3" t="str">
        <f t="shared" si="27"/>
        <v>D1</v>
      </c>
      <c r="E276" s="3" t="s">
        <v>436</v>
      </c>
      <c r="F276" s="4">
        <v>1.7669493413894399</v>
      </c>
      <c r="G276" s="4">
        <v>1.6063175830813099</v>
      </c>
      <c r="H276" s="3">
        <f t="shared" si="28"/>
        <v>600</v>
      </c>
      <c r="I276" s="3">
        <f t="shared" si="29"/>
        <v>810</v>
      </c>
      <c r="J276" s="3" t="str">
        <f t="shared" ref="J276:J344" si="32">NhomCoc(A276,$A$1,$A$2)</f>
        <v>Đài 2 - 5 cọc</v>
      </c>
      <c r="K276" s="3">
        <f t="shared" ref="K276:K344" si="33">XacDinhSCT($B$1,$F$12,$F$13,$F$14,$F$15,$F$16,$H$12,$H$13,$H$14,$H$15,$H$16,$F$9,$F$10,I276,A276,E276,$M$8)</f>
        <v>931</v>
      </c>
      <c r="L276" s="5">
        <f t="shared" si="30"/>
        <v>526.89682618060147</v>
      </c>
      <c r="M276" s="3" t="str">
        <f t="shared" si="31"/>
        <v>OK</v>
      </c>
      <c r="N276" s="6">
        <f>VLOOKUP(C276,'Point Coordinates'!$A:$D,2,0)*1000</f>
        <v>13350</v>
      </c>
      <c r="O276" s="7">
        <f>VLOOKUP(C276,'Point Coordinates'!$A:$D,3,0)*1000</f>
        <v>28200</v>
      </c>
    </row>
    <row r="277" spans="1:15">
      <c r="A277" s="1" t="str">
        <f t="shared" ref="A277:A340" si="34">VLOOKUP(B277,Q:U,5,0)</f>
        <v>5</v>
      </c>
      <c r="B277" s="1" t="s">
        <v>438</v>
      </c>
      <c r="C277" s="2">
        <v>269</v>
      </c>
      <c r="D277" s="3" t="str">
        <f t="shared" ref="D277:D340" si="35">VLOOKUP(B277,Q:U,2,0)</f>
        <v>D1</v>
      </c>
      <c r="E277" s="3" t="s">
        <v>436</v>
      </c>
      <c r="F277" s="4">
        <v>1.7669493413897499</v>
      </c>
      <c r="G277" s="4">
        <v>1.6063175830815899</v>
      </c>
      <c r="H277" s="3">
        <f t="shared" ref="H277:H340" si="36">VLOOKUP(B277,Q:U,3,0)</f>
        <v>600</v>
      </c>
      <c r="I277" s="3">
        <f t="shared" ref="I277:I340" si="37">VLOOKUP(B277,Q:U,4,0)</f>
        <v>810</v>
      </c>
      <c r="J277" s="3" t="str">
        <f t="shared" si="32"/>
        <v>Đài 2 - 5 cọc</v>
      </c>
      <c r="K277" s="3">
        <f t="shared" si="33"/>
        <v>931</v>
      </c>
      <c r="L277" s="5">
        <f t="shared" ref="L277:L340" si="38">IFERROR(K277/F277,"")</f>
        <v>526.89682618050904</v>
      </c>
      <c r="M277" s="3" t="str">
        <f t="shared" ref="M277:M340" si="39">IF(L277&lt;1,"NOT OK","OK")</f>
        <v>OK</v>
      </c>
      <c r="N277" s="6">
        <f>VLOOKUP(C277,'Point Coordinates'!$A:$D,2,0)*1000</f>
        <v>11350</v>
      </c>
      <c r="O277" s="7">
        <f>VLOOKUP(C277,'Point Coordinates'!$A:$D,3,0)*1000</f>
        <v>20200</v>
      </c>
    </row>
    <row r="278" spans="1:15">
      <c r="A278" s="1" t="str">
        <f t="shared" si="34"/>
        <v>5</v>
      </c>
      <c r="B278" s="1" t="s">
        <v>438</v>
      </c>
      <c r="C278" s="2">
        <v>269</v>
      </c>
      <c r="D278" s="3" t="str">
        <f t="shared" si="35"/>
        <v>D1</v>
      </c>
      <c r="E278" s="3" t="s">
        <v>436</v>
      </c>
      <c r="F278" s="4">
        <v>1.7669493413897499</v>
      </c>
      <c r="G278" s="4">
        <v>1.6063175830815899</v>
      </c>
      <c r="H278" s="3">
        <f t="shared" si="36"/>
        <v>600</v>
      </c>
      <c r="I278" s="3">
        <f t="shared" si="37"/>
        <v>810</v>
      </c>
      <c r="J278" s="3" t="str">
        <f t="shared" si="32"/>
        <v>Đài 2 - 5 cọc</v>
      </c>
      <c r="K278" s="3">
        <f t="shared" si="33"/>
        <v>931</v>
      </c>
      <c r="L278" s="5">
        <f t="shared" si="38"/>
        <v>526.89682618050904</v>
      </c>
      <c r="M278" s="3" t="str">
        <f t="shared" si="39"/>
        <v>OK</v>
      </c>
      <c r="N278" s="6">
        <f>VLOOKUP(C278,'Point Coordinates'!$A:$D,2,0)*1000</f>
        <v>11350</v>
      </c>
      <c r="O278" s="7">
        <f>VLOOKUP(C278,'Point Coordinates'!$A:$D,3,0)*1000</f>
        <v>20200</v>
      </c>
    </row>
    <row r="279" spans="1:15">
      <c r="A279" s="1" t="str">
        <f t="shared" si="34"/>
        <v>5</v>
      </c>
      <c r="B279" s="1" t="s">
        <v>438</v>
      </c>
      <c r="C279" s="2">
        <v>270</v>
      </c>
      <c r="D279" s="3" t="str">
        <f t="shared" si="35"/>
        <v>D1</v>
      </c>
      <c r="E279" s="3" t="s">
        <v>436</v>
      </c>
      <c r="F279" s="4">
        <v>1.7669493413894399</v>
      </c>
      <c r="G279" s="4">
        <v>1.6063175830813099</v>
      </c>
      <c r="H279" s="3">
        <f t="shared" si="36"/>
        <v>600</v>
      </c>
      <c r="I279" s="3">
        <f t="shared" si="37"/>
        <v>810</v>
      </c>
      <c r="J279" s="3" t="str">
        <f t="shared" si="32"/>
        <v>Đài 2 - 5 cọc</v>
      </c>
      <c r="K279" s="3">
        <f t="shared" si="33"/>
        <v>931</v>
      </c>
      <c r="L279" s="5">
        <f t="shared" si="38"/>
        <v>526.89682618060147</v>
      </c>
      <c r="M279" s="3" t="str">
        <f t="shared" si="39"/>
        <v>OK</v>
      </c>
      <c r="N279" s="6">
        <f>VLOOKUP(C279,'Point Coordinates'!$A:$D,2,0)*1000</f>
        <v>13350</v>
      </c>
      <c r="O279" s="7">
        <f>VLOOKUP(C279,'Point Coordinates'!$A:$D,3,0)*1000</f>
        <v>20200</v>
      </c>
    </row>
    <row r="280" spans="1:15">
      <c r="A280" s="1" t="str">
        <f t="shared" si="34"/>
        <v>5</v>
      </c>
      <c r="B280" s="1" t="s">
        <v>438</v>
      </c>
      <c r="C280" s="2">
        <v>270</v>
      </c>
      <c r="D280" s="3" t="str">
        <f t="shared" si="35"/>
        <v>D1</v>
      </c>
      <c r="E280" s="3" t="s">
        <v>436</v>
      </c>
      <c r="F280" s="4">
        <v>1.7669493413894399</v>
      </c>
      <c r="G280" s="4">
        <v>1.6063175830813099</v>
      </c>
      <c r="H280" s="3">
        <f t="shared" si="36"/>
        <v>600</v>
      </c>
      <c r="I280" s="3">
        <f t="shared" si="37"/>
        <v>810</v>
      </c>
      <c r="J280" s="3" t="str">
        <f t="shared" si="32"/>
        <v>Đài 2 - 5 cọc</v>
      </c>
      <c r="K280" s="3">
        <f t="shared" si="33"/>
        <v>931</v>
      </c>
      <c r="L280" s="5">
        <f t="shared" si="38"/>
        <v>526.89682618060147</v>
      </c>
      <c r="M280" s="3" t="str">
        <f t="shared" si="39"/>
        <v>OK</v>
      </c>
      <c r="N280" s="6">
        <f>VLOOKUP(C280,'Point Coordinates'!$A:$D,2,0)*1000</f>
        <v>13350</v>
      </c>
      <c r="O280" s="7">
        <f>VLOOKUP(C280,'Point Coordinates'!$A:$D,3,0)*1000</f>
        <v>20200</v>
      </c>
    </row>
    <row r="281" spans="1:15">
      <c r="A281" s="1" t="str">
        <f t="shared" si="34"/>
        <v>5</v>
      </c>
      <c r="B281" s="1" t="s">
        <v>438</v>
      </c>
      <c r="C281" s="2">
        <v>271</v>
      </c>
      <c r="D281" s="3" t="str">
        <f t="shared" si="35"/>
        <v>D1</v>
      </c>
      <c r="E281" s="3" t="s">
        <v>436</v>
      </c>
      <c r="F281" s="4">
        <v>1.7669493413894</v>
      </c>
      <c r="G281" s="4">
        <v>1.6063175830812699</v>
      </c>
      <c r="H281" s="3">
        <f t="shared" si="36"/>
        <v>600</v>
      </c>
      <c r="I281" s="3">
        <f t="shared" si="37"/>
        <v>810</v>
      </c>
      <c r="J281" s="3" t="str">
        <f t="shared" si="32"/>
        <v>Đài 2 - 5 cọc</v>
      </c>
      <c r="K281" s="3">
        <f t="shared" si="33"/>
        <v>931</v>
      </c>
      <c r="L281" s="5">
        <f t="shared" si="38"/>
        <v>526.8968261806134</v>
      </c>
      <c r="M281" s="3" t="str">
        <f t="shared" si="39"/>
        <v>OK</v>
      </c>
      <c r="N281" s="6">
        <f>VLOOKUP(C281,'Point Coordinates'!$A:$D,2,0)*1000</f>
        <v>11350</v>
      </c>
      <c r="O281" s="7">
        <f>VLOOKUP(C281,'Point Coordinates'!$A:$D,3,0)*1000</f>
        <v>22200</v>
      </c>
    </row>
    <row r="282" spans="1:15">
      <c r="A282" s="1" t="str">
        <f t="shared" si="34"/>
        <v>5</v>
      </c>
      <c r="B282" s="1" t="s">
        <v>438</v>
      </c>
      <c r="C282" s="2">
        <v>271</v>
      </c>
      <c r="D282" s="3" t="str">
        <f t="shared" si="35"/>
        <v>D1</v>
      </c>
      <c r="E282" s="3" t="s">
        <v>436</v>
      </c>
      <c r="F282" s="4">
        <v>1.7669493413894</v>
      </c>
      <c r="G282" s="4">
        <v>1.6063175830812699</v>
      </c>
      <c r="H282" s="3">
        <f t="shared" si="36"/>
        <v>600</v>
      </c>
      <c r="I282" s="3">
        <f t="shared" si="37"/>
        <v>810</v>
      </c>
      <c r="J282" s="3" t="str">
        <f t="shared" si="32"/>
        <v>Đài 2 - 5 cọc</v>
      </c>
      <c r="K282" s="3">
        <f t="shared" si="33"/>
        <v>931</v>
      </c>
      <c r="L282" s="5">
        <f t="shared" si="38"/>
        <v>526.8968261806134</v>
      </c>
      <c r="M282" s="3" t="str">
        <f t="shared" si="39"/>
        <v>OK</v>
      </c>
      <c r="N282" s="6">
        <f>VLOOKUP(C282,'Point Coordinates'!$A:$D,2,0)*1000</f>
        <v>11350</v>
      </c>
      <c r="O282" s="7">
        <f>VLOOKUP(C282,'Point Coordinates'!$A:$D,3,0)*1000</f>
        <v>22200</v>
      </c>
    </row>
    <row r="283" spans="1:15">
      <c r="A283" s="1" t="str">
        <f t="shared" si="34"/>
        <v>5</v>
      </c>
      <c r="B283" s="1" t="s">
        <v>438</v>
      </c>
      <c r="C283" s="2">
        <v>272</v>
      </c>
      <c r="D283" s="3" t="str">
        <f t="shared" si="35"/>
        <v>D1</v>
      </c>
      <c r="E283" s="3" t="s">
        <v>436</v>
      </c>
      <c r="F283" s="4">
        <v>1.7669493413897299</v>
      </c>
      <c r="G283" s="4">
        <v>1.6063175830815699</v>
      </c>
      <c r="H283" s="3">
        <f t="shared" si="36"/>
        <v>600</v>
      </c>
      <c r="I283" s="3">
        <f t="shared" si="37"/>
        <v>810</v>
      </c>
      <c r="J283" s="3" t="str">
        <f t="shared" si="32"/>
        <v>Đài 2 - 5 cọc</v>
      </c>
      <c r="K283" s="3">
        <f t="shared" si="33"/>
        <v>931</v>
      </c>
      <c r="L283" s="5">
        <f t="shared" si="38"/>
        <v>526.89682618051506</v>
      </c>
      <c r="M283" s="3" t="str">
        <f t="shared" si="39"/>
        <v>OK</v>
      </c>
      <c r="N283" s="6">
        <f>VLOOKUP(C283,'Point Coordinates'!$A:$D,2,0)*1000</f>
        <v>11350</v>
      </c>
      <c r="O283" s="7">
        <f>VLOOKUP(C283,'Point Coordinates'!$A:$D,3,0)*1000</f>
        <v>28200</v>
      </c>
    </row>
    <row r="284" spans="1:15">
      <c r="A284" s="1" t="str">
        <f t="shared" si="34"/>
        <v>5</v>
      </c>
      <c r="B284" s="1" t="s">
        <v>438</v>
      </c>
      <c r="C284" s="2">
        <v>272</v>
      </c>
      <c r="D284" s="3" t="str">
        <f t="shared" si="35"/>
        <v>D1</v>
      </c>
      <c r="E284" s="3" t="s">
        <v>436</v>
      </c>
      <c r="F284" s="4">
        <v>1.7669493413897299</v>
      </c>
      <c r="G284" s="4">
        <v>1.6063175830815699</v>
      </c>
      <c r="H284" s="3">
        <f t="shared" si="36"/>
        <v>600</v>
      </c>
      <c r="I284" s="3">
        <f t="shared" si="37"/>
        <v>810</v>
      </c>
      <c r="J284" s="3" t="str">
        <f t="shared" si="32"/>
        <v>Đài 2 - 5 cọc</v>
      </c>
      <c r="K284" s="3">
        <f t="shared" si="33"/>
        <v>931</v>
      </c>
      <c r="L284" s="5">
        <f t="shared" si="38"/>
        <v>526.89682618051506</v>
      </c>
      <c r="M284" s="3" t="str">
        <f t="shared" si="39"/>
        <v>OK</v>
      </c>
      <c r="N284" s="6">
        <f>VLOOKUP(C284,'Point Coordinates'!$A:$D,2,0)*1000</f>
        <v>11350</v>
      </c>
      <c r="O284" s="7">
        <f>VLOOKUP(C284,'Point Coordinates'!$A:$D,3,0)*1000</f>
        <v>28200</v>
      </c>
    </row>
    <row r="285" spans="1:15">
      <c r="A285" s="1" t="str">
        <f t="shared" si="34"/>
        <v>5</v>
      </c>
      <c r="B285" s="1" t="s">
        <v>438</v>
      </c>
      <c r="C285" s="2">
        <v>273</v>
      </c>
      <c r="D285" s="3" t="str">
        <f t="shared" si="35"/>
        <v>D1</v>
      </c>
      <c r="E285" s="3" t="s">
        <v>436</v>
      </c>
      <c r="F285" s="4">
        <v>1.76694934138936</v>
      </c>
      <c r="G285" s="4">
        <v>1.60631758308123</v>
      </c>
      <c r="H285" s="3">
        <f t="shared" si="36"/>
        <v>600</v>
      </c>
      <c r="I285" s="3">
        <f t="shared" si="37"/>
        <v>810</v>
      </c>
      <c r="J285" s="3" t="str">
        <f t="shared" si="32"/>
        <v>Đài 2 - 5 cọc</v>
      </c>
      <c r="K285" s="3">
        <f t="shared" si="33"/>
        <v>931</v>
      </c>
      <c r="L285" s="5">
        <f t="shared" si="38"/>
        <v>526.89682618062534</v>
      </c>
      <c r="M285" s="3" t="str">
        <f t="shared" si="39"/>
        <v>OK</v>
      </c>
      <c r="N285" s="6">
        <f>VLOOKUP(C285,'Point Coordinates'!$A:$D,2,0)*1000</f>
        <v>13350</v>
      </c>
      <c r="O285" s="7">
        <f>VLOOKUP(C285,'Point Coordinates'!$A:$D,3,0)*1000</f>
        <v>30200</v>
      </c>
    </row>
    <row r="286" spans="1:15">
      <c r="A286" s="1" t="str">
        <f t="shared" si="34"/>
        <v>5</v>
      </c>
      <c r="B286" s="1" t="s">
        <v>438</v>
      </c>
      <c r="C286" s="2">
        <v>273</v>
      </c>
      <c r="D286" s="3" t="str">
        <f t="shared" si="35"/>
        <v>D1</v>
      </c>
      <c r="E286" s="3" t="s">
        <v>436</v>
      </c>
      <c r="F286" s="4">
        <v>1.76694934138936</v>
      </c>
      <c r="G286" s="4">
        <v>1.60631758308123</v>
      </c>
      <c r="H286" s="3">
        <f t="shared" si="36"/>
        <v>600</v>
      </c>
      <c r="I286" s="3">
        <f t="shared" si="37"/>
        <v>810</v>
      </c>
      <c r="J286" s="3" t="str">
        <f t="shared" si="32"/>
        <v>Đài 2 - 5 cọc</v>
      </c>
      <c r="K286" s="3">
        <f t="shared" si="33"/>
        <v>931</v>
      </c>
      <c r="L286" s="5">
        <f t="shared" si="38"/>
        <v>526.89682618062534</v>
      </c>
      <c r="M286" s="3" t="str">
        <f t="shared" si="39"/>
        <v>OK</v>
      </c>
      <c r="N286" s="6">
        <f>VLOOKUP(C286,'Point Coordinates'!$A:$D,2,0)*1000</f>
        <v>13350</v>
      </c>
      <c r="O286" s="7">
        <f>VLOOKUP(C286,'Point Coordinates'!$A:$D,3,0)*1000</f>
        <v>30200</v>
      </c>
    </row>
    <row r="287" spans="1:15">
      <c r="A287" s="1" t="str">
        <f t="shared" si="34"/>
        <v>5</v>
      </c>
      <c r="B287" s="1" t="s">
        <v>438</v>
      </c>
      <c r="C287" s="2">
        <v>274</v>
      </c>
      <c r="D287" s="3" t="str">
        <f t="shared" si="35"/>
        <v>D1</v>
      </c>
      <c r="E287" s="3" t="s">
        <v>436</v>
      </c>
      <c r="F287" s="4">
        <v>1.76694934138939</v>
      </c>
      <c r="G287" s="4">
        <v>1.6063175830812599</v>
      </c>
      <c r="H287" s="3">
        <f t="shared" si="36"/>
        <v>600</v>
      </c>
      <c r="I287" s="3">
        <f t="shared" si="37"/>
        <v>810</v>
      </c>
      <c r="J287" s="3" t="str">
        <f t="shared" si="32"/>
        <v>Đài 2 - 5 cọc</v>
      </c>
      <c r="K287" s="3">
        <f t="shared" si="33"/>
        <v>931</v>
      </c>
      <c r="L287" s="5">
        <f t="shared" si="38"/>
        <v>526.89682618061636</v>
      </c>
      <c r="M287" s="3" t="str">
        <f t="shared" si="39"/>
        <v>OK</v>
      </c>
      <c r="N287" s="6">
        <f>VLOOKUP(C287,'Point Coordinates'!$A:$D,2,0)*1000</f>
        <v>11350</v>
      </c>
      <c r="O287" s="7">
        <f>VLOOKUP(C287,'Point Coordinates'!$A:$D,3,0)*1000</f>
        <v>30200</v>
      </c>
    </row>
    <row r="288" spans="1:15">
      <c r="A288" s="1" t="str">
        <f t="shared" si="34"/>
        <v>5</v>
      </c>
      <c r="B288" s="1" t="s">
        <v>438</v>
      </c>
      <c r="C288" s="2">
        <v>274</v>
      </c>
      <c r="D288" s="3" t="str">
        <f t="shared" si="35"/>
        <v>D1</v>
      </c>
      <c r="E288" s="3" t="s">
        <v>436</v>
      </c>
      <c r="F288" s="4">
        <v>1.76694934138939</v>
      </c>
      <c r="G288" s="4">
        <v>1.6063175830812599</v>
      </c>
      <c r="H288" s="3">
        <f t="shared" si="36"/>
        <v>600</v>
      </c>
      <c r="I288" s="3">
        <f t="shared" si="37"/>
        <v>810</v>
      </c>
      <c r="J288" s="3" t="str">
        <f t="shared" si="32"/>
        <v>Đài 2 - 5 cọc</v>
      </c>
      <c r="K288" s="3">
        <f t="shared" si="33"/>
        <v>931</v>
      </c>
      <c r="L288" s="5">
        <f t="shared" si="38"/>
        <v>526.89682618061636</v>
      </c>
      <c r="M288" s="3" t="str">
        <f t="shared" si="39"/>
        <v>OK</v>
      </c>
      <c r="N288" s="6">
        <f>VLOOKUP(C288,'Point Coordinates'!$A:$D,2,0)*1000</f>
        <v>11350</v>
      </c>
      <c r="O288" s="7">
        <f>VLOOKUP(C288,'Point Coordinates'!$A:$D,3,0)*1000</f>
        <v>30200</v>
      </c>
    </row>
    <row r="289" spans="1:15">
      <c r="A289" s="1" t="str">
        <f t="shared" si="34"/>
        <v>5</v>
      </c>
      <c r="B289" s="1" t="s">
        <v>438</v>
      </c>
      <c r="C289" s="2">
        <v>275</v>
      </c>
      <c r="D289" s="3" t="str">
        <f t="shared" si="35"/>
        <v>D1</v>
      </c>
      <c r="E289" s="3" t="s">
        <v>436</v>
      </c>
      <c r="F289" s="4">
        <v>1.7669493413892901</v>
      </c>
      <c r="G289" s="4">
        <v>1.60631758308118</v>
      </c>
      <c r="H289" s="3">
        <f t="shared" si="36"/>
        <v>600</v>
      </c>
      <c r="I289" s="3">
        <f t="shared" si="37"/>
        <v>810</v>
      </c>
      <c r="J289" s="3" t="str">
        <f t="shared" si="32"/>
        <v>Đài 2 - 5 cọc</v>
      </c>
      <c r="K289" s="3">
        <f t="shared" si="33"/>
        <v>931</v>
      </c>
      <c r="L289" s="5">
        <f t="shared" si="38"/>
        <v>526.89682618064614</v>
      </c>
      <c r="M289" s="3" t="str">
        <f t="shared" si="39"/>
        <v>OK</v>
      </c>
      <c r="N289" s="6">
        <f>VLOOKUP(C289,'Point Coordinates'!$A:$D,2,0)*1000</f>
        <v>26400</v>
      </c>
      <c r="O289" s="7">
        <f>VLOOKUP(C289,'Point Coordinates'!$A:$D,3,0)*1000</f>
        <v>22200</v>
      </c>
    </row>
    <row r="290" spans="1:15">
      <c r="A290" s="1" t="str">
        <f t="shared" si="34"/>
        <v>5</v>
      </c>
      <c r="B290" s="1" t="s">
        <v>438</v>
      </c>
      <c r="C290" s="2">
        <v>275</v>
      </c>
      <c r="D290" s="3" t="str">
        <f t="shared" si="35"/>
        <v>D1</v>
      </c>
      <c r="E290" s="3" t="s">
        <v>436</v>
      </c>
      <c r="F290" s="4">
        <v>1.7669493413892901</v>
      </c>
      <c r="G290" s="4">
        <v>1.60631758308118</v>
      </c>
      <c r="H290" s="3">
        <f t="shared" si="36"/>
        <v>600</v>
      </c>
      <c r="I290" s="3">
        <f t="shared" si="37"/>
        <v>810</v>
      </c>
      <c r="J290" s="3" t="str">
        <f t="shared" si="32"/>
        <v>Đài 2 - 5 cọc</v>
      </c>
      <c r="K290" s="3">
        <f t="shared" si="33"/>
        <v>931</v>
      </c>
      <c r="L290" s="5">
        <f t="shared" si="38"/>
        <v>526.89682618064614</v>
      </c>
      <c r="M290" s="3" t="str">
        <f t="shared" si="39"/>
        <v>OK</v>
      </c>
      <c r="N290" s="6">
        <f>VLOOKUP(C290,'Point Coordinates'!$A:$D,2,0)*1000</f>
        <v>26400</v>
      </c>
      <c r="O290" s="7">
        <f>VLOOKUP(C290,'Point Coordinates'!$A:$D,3,0)*1000</f>
        <v>22200</v>
      </c>
    </row>
    <row r="291" spans="1:15">
      <c r="A291" s="1" t="str">
        <f t="shared" si="34"/>
        <v>5</v>
      </c>
      <c r="B291" s="1" t="s">
        <v>438</v>
      </c>
      <c r="C291" s="2">
        <v>276</v>
      </c>
      <c r="D291" s="3" t="str">
        <f t="shared" si="35"/>
        <v>D1</v>
      </c>
      <c r="E291" s="3" t="s">
        <v>436</v>
      </c>
      <c r="F291" s="4">
        <v>1.76694934138957</v>
      </c>
      <c r="G291" s="4">
        <v>1.60631758308143</v>
      </c>
      <c r="H291" s="3">
        <f t="shared" si="36"/>
        <v>600</v>
      </c>
      <c r="I291" s="3">
        <f t="shared" si="37"/>
        <v>810</v>
      </c>
      <c r="J291" s="3" t="str">
        <f t="shared" si="32"/>
        <v>Đài 2 - 5 cọc</v>
      </c>
      <c r="K291" s="3">
        <f t="shared" si="33"/>
        <v>931</v>
      </c>
      <c r="L291" s="5">
        <f t="shared" si="38"/>
        <v>526.8968261805627</v>
      </c>
      <c r="M291" s="3" t="str">
        <f t="shared" si="39"/>
        <v>OK</v>
      </c>
      <c r="N291" s="6">
        <f>VLOOKUP(C291,'Point Coordinates'!$A:$D,2,0)*1000</f>
        <v>26400</v>
      </c>
      <c r="O291" s="7">
        <f>VLOOKUP(C291,'Point Coordinates'!$A:$D,3,0)*1000</f>
        <v>28200</v>
      </c>
    </row>
    <row r="292" spans="1:15">
      <c r="A292" s="1" t="str">
        <f t="shared" si="34"/>
        <v>5</v>
      </c>
      <c r="B292" s="1" t="s">
        <v>438</v>
      </c>
      <c r="C292" s="2">
        <v>276</v>
      </c>
      <c r="D292" s="3" t="str">
        <f t="shared" si="35"/>
        <v>D1</v>
      </c>
      <c r="E292" s="3" t="s">
        <v>436</v>
      </c>
      <c r="F292" s="4">
        <v>1.76694934138957</v>
      </c>
      <c r="G292" s="4">
        <v>1.60631758308143</v>
      </c>
      <c r="H292" s="3">
        <f t="shared" si="36"/>
        <v>600</v>
      </c>
      <c r="I292" s="3">
        <f t="shared" si="37"/>
        <v>810</v>
      </c>
      <c r="J292" s="3" t="str">
        <f t="shared" si="32"/>
        <v>Đài 2 - 5 cọc</v>
      </c>
      <c r="K292" s="3">
        <f t="shared" si="33"/>
        <v>931</v>
      </c>
      <c r="L292" s="5">
        <f t="shared" si="38"/>
        <v>526.8968261805627</v>
      </c>
      <c r="M292" s="3" t="str">
        <f t="shared" si="39"/>
        <v>OK</v>
      </c>
      <c r="N292" s="6">
        <f>VLOOKUP(C292,'Point Coordinates'!$A:$D,2,0)*1000</f>
        <v>26400</v>
      </c>
      <c r="O292" s="7">
        <f>VLOOKUP(C292,'Point Coordinates'!$A:$D,3,0)*1000</f>
        <v>28200</v>
      </c>
    </row>
    <row r="293" spans="1:15">
      <c r="A293" s="1" t="str">
        <f t="shared" si="34"/>
        <v>5</v>
      </c>
      <c r="B293" s="1" t="s">
        <v>438</v>
      </c>
      <c r="C293" s="2">
        <v>277</v>
      </c>
      <c r="D293" s="3" t="str">
        <f t="shared" si="35"/>
        <v>D1</v>
      </c>
      <c r="E293" s="3" t="s">
        <v>436</v>
      </c>
      <c r="F293" s="4">
        <v>1.76694934138958</v>
      </c>
      <c r="G293" s="4">
        <v>1.60631758308144</v>
      </c>
      <c r="H293" s="3">
        <f t="shared" si="36"/>
        <v>600</v>
      </c>
      <c r="I293" s="3">
        <f t="shared" si="37"/>
        <v>810</v>
      </c>
      <c r="J293" s="3" t="str">
        <f t="shared" si="32"/>
        <v>Đài 2 - 5 cọc</v>
      </c>
      <c r="K293" s="3">
        <f t="shared" si="33"/>
        <v>931</v>
      </c>
      <c r="L293" s="5">
        <f t="shared" si="38"/>
        <v>526.89682618055974</v>
      </c>
      <c r="M293" s="3" t="str">
        <f t="shared" si="39"/>
        <v>OK</v>
      </c>
      <c r="N293" s="6">
        <f>VLOOKUP(C293,'Point Coordinates'!$A:$D,2,0)*1000</f>
        <v>26400</v>
      </c>
      <c r="O293" s="7">
        <f>VLOOKUP(C293,'Point Coordinates'!$A:$D,3,0)*1000</f>
        <v>20200</v>
      </c>
    </row>
    <row r="294" spans="1:15">
      <c r="A294" s="1" t="str">
        <f t="shared" si="34"/>
        <v>5</v>
      </c>
      <c r="B294" s="1" t="s">
        <v>438</v>
      </c>
      <c r="C294" s="2">
        <v>277</v>
      </c>
      <c r="D294" s="3" t="str">
        <f t="shared" si="35"/>
        <v>D1</v>
      </c>
      <c r="E294" s="3" t="s">
        <v>436</v>
      </c>
      <c r="F294" s="4">
        <v>1.76694934138958</v>
      </c>
      <c r="G294" s="4">
        <v>1.60631758308144</v>
      </c>
      <c r="H294" s="3">
        <f t="shared" si="36"/>
        <v>600</v>
      </c>
      <c r="I294" s="3">
        <f t="shared" si="37"/>
        <v>810</v>
      </c>
      <c r="J294" s="3" t="str">
        <f t="shared" si="32"/>
        <v>Đài 2 - 5 cọc</v>
      </c>
      <c r="K294" s="3">
        <f t="shared" si="33"/>
        <v>931</v>
      </c>
      <c r="L294" s="5">
        <f t="shared" si="38"/>
        <v>526.89682618055974</v>
      </c>
      <c r="M294" s="3" t="str">
        <f t="shared" si="39"/>
        <v>OK</v>
      </c>
      <c r="N294" s="6">
        <f>VLOOKUP(C294,'Point Coordinates'!$A:$D,2,0)*1000</f>
        <v>26400</v>
      </c>
      <c r="O294" s="7">
        <f>VLOOKUP(C294,'Point Coordinates'!$A:$D,3,0)*1000</f>
        <v>20200</v>
      </c>
    </row>
    <row r="295" spans="1:15">
      <c r="A295" s="1" t="str">
        <f t="shared" si="34"/>
        <v>5</v>
      </c>
      <c r="B295" s="1" t="s">
        <v>438</v>
      </c>
      <c r="C295" s="2">
        <v>278</v>
      </c>
      <c r="D295" s="3" t="str">
        <f t="shared" si="35"/>
        <v>D1</v>
      </c>
      <c r="E295" s="3" t="s">
        <v>436</v>
      </c>
      <c r="F295" s="4">
        <v>1.7669493413898301</v>
      </c>
      <c r="G295" s="4">
        <v>1.6063175830816601</v>
      </c>
      <c r="H295" s="3">
        <f t="shared" si="36"/>
        <v>600</v>
      </c>
      <c r="I295" s="3">
        <f t="shared" si="37"/>
        <v>810</v>
      </c>
      <c r="J295" s="3" t="str">
        <f t="shared" si="32"/>
        <v>Đài 2 - 5 cọc</v>
      </c>
      <c r="K295" s="3">
        <f t="shared" si="33"/>
        <v>931</v>
      </c>
      <c r="L295" s="5">
        <f t="shared" si="38"/>
        <v>526.89682618048516</v>
      </c>
      <c r="M295" s="3" t="str">
        <f t="shared" si="39"/>
        <v>OK</v>
      </c>
      <c r="N295" s="6">
        <f>VLOOKUP(C295,'Point Coordinates'!$A:$D,2,0)*1000</f>
        <v>24400</v>
      </c>
      <c r="O295" s="7">
        <f>VLOOKUP(C295,'Point Coordinates'!$A:$D,3,0)*1000</f>
        <v>20200</v>
      </c>
    </row>
    <row r="296" spans="1:15">
      <c r="A296" s="1" t="str">
        <f t="shared" si="34"/>
        <v>5</v>
      </c>
      <c r="B296" s="1" t="s">
        <v>438</v>
      </c>
      <c r="C296" s="2">
        <v>278</v>
      </c>
      <c r="D296" s="3" t="str">
        <f t="shared" si="35"/>
        <v>D1</v>
      </c>
      <c r="E296" s="3" t="s">
        <v>436</v>
      </c>
      <c r="F296" s="4">
        <v>1.7669493413898301</v>
      </c>
      <c r="G296" s="4">
        <v>1.6063175830816601</v>
      </c>
      <c r="H296" s="3">
        <f t="shared" si="36"/>
        <v>600</v>
      </c>
      <c r="I296" s="3">
        <f t="shared" si="37"/>
        <v>810</v>
      </c>
      <c r="J296" s="3" t="str">
        <f t="shared" si="32"/>
        <v>Đài 2 - 5 cọc</v>
      </c>
      <c r="K296" s="3">
        <f t="shared" si="33"/>
        <v>931</v>
      </c>
      <c r="L296" s="5">
        <f t="shared" si="38"/>
        <v>526.89682618048516</v>
      </c>
      <c r="M296" s="3" t="str">
        <f t="shared" si="39"/>
        <v>OK</v>
      </c>
      <c r="N296" s="6">
        <f>VLOOKUP(C296,'Point Coordinates'!$A:$D,2,0)*1000</f>
        <v>24400</v>
      </c>
      <c r="O296" s="7">
        <f>VLOOKUP(C296,'Point Coordinates'!$A:$D,3,0)*1000</f>
        <v>20200</v>
      </c>
    </row>
    <row r="297" spans="1:15">
      <c r="A297" s="1" t="str">
        <f t="shared" si="34"/>
        <v>5</v>
      </c>
      <c r="B297" s="1" t="s">
        <v>438</v>
      </c>
      <c r="C297" s="2">
        <v>288</v>
      </c>
      <c r="D297" s="3" t="str">
        <f t="shared" si="35"/>
        <v>D1</v>
      </c>
      <c r="E297" s="3" t="s">
        <v>436</v>
      </c>
      <c r="F297" s="4">
        <v>1.76694934138935</v>
      </c>
      <c r="G297" s="4">
        <v>1.60631758308123</v>
      </c>
      <c r="H297" s="3">
        <f t="shared" si="36"/>
        <v>600</v>
      </c>
      <c r="I297" s="3">
        <f t="shared" si="37"/>
        <v>810</v>
      </c>
      <c r="J297" s="3" t="str">
        <f t="shared" si="32"/>
        <v>Đài 2 - 5 cọc</v>
      </c>
      <c r="K297" s="3">
        <f t="shared" si="33"/>
        <v>931</v>
      </c>
      <c r="L297" s="5">
        <f t="shared" si="38"/>
        <v>526.8968261806283</v>
      </c>
      <c r="M297" s="3" t="str">
        <f t="shared" si="39"/>
        <v>OK</v>
      </c>
      <c r="N297" s="6">
        <f>VLOOKUP(C297,'Point Coordinates'!$A:$D,2,0)*1000</f>
        <v>24400</v>
      </c>
      <c r="O297" s="7">
        <f>VLOOKUP(C297,'Point Coordinates'!$A:$D,3,0)*1000</f>
        <v>22200</v>
      </c>
    </row>
    <row r="298" spans="1:15">
      <c r="A298" s="1" t="str">
        <f t="shared" si="34"/>
        <v>5</v>
      </c>
      <c r="B298" s="1" t="s">
        <v>438</v>
      </c>
      <c r="C298" s="2">
        <v>288</v>
      </c>
      <c r="D298" s="3" t="str">
        <f t="shared" si="35"/>
        <v>D1</v>
      </c>
      <c r="E298" s="3" t="s">
        <v>436</v>
      </c>
      <c r="F298" s="4">
        <v>1.76694934138935</v>
      </c>
      <c r="G298" s="4">
        <v>1.60631758308123</v>
      </c>
      <c r="H298" s="3">
        <f t="shared" si="36"/>
        <v>600</v>
      </c>
      <c r="I298" s="3">
        <f t="shared" si="37"/>
        <v>810</v>
      </c>
      <c r="J298" s="3" t="str">
        <f t="shared" si="32"/>
        <v>Đài 2 - 5 cọc</v>
      </c>
      <c r="K298" s="3">
        <f t="shared" si="33"/>
        <v>931</v>
      </c>
      <c r="L298" s="5">
        <f t="shared" si="38"/>
        <v>526.8968261806283</v>
      </c>
      <c r="M298" s="3" t="str">
        <f t="shared" si="39"/>
        <v>OK</v>
      </c>
      <c r="N298" s="6">
        <f>VLOOKUP(C298,'Point Coordinates'!$A:$D,2,0)*1000</f>
        <v>24400</v>
      </c>
      <c r="O298" s="7">
        <f>VLOOKUP(C298,'Point Coordinates'!$A:$D,3,0)*1000</f>
        <v>22200</v>
      </c>
    </row>
    <row r="299" spans="1:15">
      <c r="A299" s="1" t="str">
        <f t="shared" si="34"/>
        <v>5</v>
      </c>
      <c r="B299" s="1" t="s">
        <v>438</v>
      </c>
      <c r="C299" s="2">
        <v>289</v>
      </c>
      <c r="D299" s="3" t="str">
        <f t="shared" si="35"/>
        <v>D1</v>
      </c>
      <c r="E299" s="3" t="s">
        <v>436</v>
      </c>
      <c r="F299" s="4">
        <v>1.7669493413898401</v>
      </c>
      <c r="G299" s="4">
        <v>1.6063175830816701</v>
      </c>
      <c r="H299" s="3">
        <f t="shared" si="36"/>
        <v>600</v>
      </c>
      <c r="I299" s="3">
        <f t="shared" si="37"/>
        <v>810</v>
      </c>
      <c r="J299" s="3" t="str">
        <f t="shared" si="32"/>
        <v>Đài 2 - 5 cọc</v>
      </c>
      <c r="K299" s="3">
        <f t="shared" si="33"/>
        <v>931</v>
      </c>
      <c r="L299" s="5">
        <f t="shared" si="38"/>
        <v>526.89682618048221</v>
      </c>
      <c r="M299" s="3" t="str">
        <f t="shared" si="39"/>
        <v>OK</v>
      </c>
      <c r="N299" s="6">
        <f>VLOOKUP(C299,'Point Coordinates'!$A:$D,2,0)*1000</f>
        <v>24400</v>
      </c>
      <c r="O299" s="7">
        <f>VLOOKUP(C299,'Point Coordinates'!$A:$D,3,0)*1000</f>
        <v>28200</v>
      </c>
    </row>
    <row r="300" spans="1:15">
      <c r="A300" s="1" t="str">
        <f t="shared" si="34"/>
        <v>5</v>
      </c>
      <c r="B300" s="1" t="s">
        <v>438</v>
      </c>
      <c r="C300" s="2">
        <v>289</v>
      </c>
      <c r="D300" s="3" t="str">
        <f t="shared" si="35"/>
        <v>D1</v>
      </c>
      <c r="E300" s="3" t="s">
        <v>436</v>
      </c>
      <c r="F300" s="4">
        <v>1.7669493413898401</v>
      </c>
      <c r="G300" s="4">
        <v>1.6063175830816701</v>
      </c>
      <c r="H300" s="3">
        <f t="shared" si="36"/>
        <v>600</v>
      </c>
      <c r="I300" s="3">
        <f t="shared" si="37"/>
        <v>810</v>
      </c>
      <c r="J300" s="3" t="str">
        <f t="shared" si="32"/>
        <v>Đài 2 - 5 cọc</v>
      </c>
      <c r="K300" s="3">
        <f t="shared" si="33"/>
        <v>931</v>
      </c>
      <c r="L300" s="5">
        <f t="shared" si="38"/>
        <v>526.89682618048221</v>
      </c>
      <c r="M300" s="3" t="str">
        <f t="shared" si="39"/>
        <v>OK</v>
      </c>
      <c r="N300" s="6">
        <f>VLOOKUP(C300,'Point Coordinates'!$A:$D,2,0)*1000</f>
        <v>24400</v>
      </c>
      <c r="O300" s="7">
        <f>VLOOKUP(C300,'Point Coordinates'!$A:$D,3,0)*1000</f>
        <v>28200</v>
      </c>
    </row>
    <row r="301" spans="1:15">
      <c r="A301" s="1" t="str">
        <f t="shared" si="34"/>
        <v>5</v>
      </c>
      <c r="B301" s="1" t="s">
        <v>438</v>
      </c>
      <c r="C301" s="2">
        <v>290</v>
      </c>
      <c r="D301" s="3" t="str">
        <f t="shared" si="35"/>
        <v>D1</v>
      </c>
      <c r="E301" s="3" t="s">
        <v>436</v>
      </c>
      <c r="F301" s="4">
        <v>1.76694934138931</v>
      </c>
      <c r="G301" s="4">
        <v>1.60631758308119</v>
      </c>
      <c r="H301" s="3">
        <f t="shared" si="36"/>
        <v>600</v>
      </c>
      <c r="I301" s="3">
        <f t="shared" si="37"/>
        <v>810</v>
      </c>
      <c r="J301" s="3" t="str">
        <f t="shared" si="32"/>
        <v>Đài 2 - 5 cọc</v>
      </c>
      <c r="K301" s="3">
        <f t="shared" si="33"/>
        <v>931</v>
      </c>
      <c r="L301" s="5">
        <f t="shared" si="38"/>
        <v>526.89682618064023</v>
      </c>
      <c r="M301" s="3" t="str">
        <f t="shared" si="39"/>
        <v>OK</v>
      </c>
      <c r="N301" s="6">
        <f>VLOOKUP(C301,'Point Coordinates'!$A:$D,2,0)*1000</f>
        <v>26400</v>
      </c>
      <c r="O301" s="7">
        <f>VLOOKUP(C301,'Point Coordinates'!$A:$D,3,0)*1000</f>
        <v>30200</v>
      </c>
    </row>
    <row r="302" spans="1:15">
      <c r="A302" s="1" t="str">
        <f t="shared" si="34"/>
        <v>5</v>
      </c>
      <c r="B302" s="1" t="s">
        <v>438</v>
      </c>
      <c r="C302" s="2">
        <v>290</v>
      </c>
      <c r="D302" s="3" t="str">
        <f t="shared" si="35"/>
        <v>D1</v>
      </c>
      <c r="E302" s="3" t="s">
        <v>436</v>
      </c>
      <c r="F302" s="4">
        <v>1.76694934138931</v>
      </c>
      <c r="G302" s="4">
        <v>1.60631758308119</v>
      </c>
      <c r="H302" s="3">
        <f t="shared" si="36"/>
        <v>600</v>
      </c>
      <c r="I302" s="3">
        <f t="shared" si="37"/>
        <v>810</v>
      </c>
      <c r="J302" s="3" t="str">
        <f t="shared" si="32"/>
        <v>Đài 2 - 5 cọc</v>
      </c>
      <c r="K302" s="3">
        <f t="shared" si="33"/>
        <v>931</v>
      </c>
      <c r="L302" s="5">
        <f t="shared" si="38"/>
        <v>526.89682618064023</v>
      </c>
      <c r="M302" s="3" t="str">
        <f t="shared" si="39"/>
        <v>OK</v>
      </c>
      <c r="N302" s="6">
        <f>VLOOKUP(C302,'Point Coordinates'!$A:$D,2,0)*1000</f>
        <v>26400</v>
      </c>
      <c r="O302" s="7">
        <f>VLOOKUP(C302,'Point Coordinates'!$A:$D,3,0)*1000</f>
        <v>30200</v>
      </c>
    </row>
    <row r="303" spans="1:15">
      <c r="A303" s="1" t="str">
        <f t="shared" si="34"/>
        <v>5</v>
      </c>
      <c r="B303" s="1" t="s">
        <v>438</v>
      </c>
      <c r="C303" s="2">
        <v>291</v>
      </c>
      <c r="D303" s="3" t="str">
        <f t="shared" si="35"/>
        <v>D1</v>
      </c>
      <c r="E303" s="3" t="s">
        <v>436</v>
      </c>
      <c r="F303" s="4">
        <v>1.76694934138936</v>
      </c>
      <c r="G303" s="4">
        <v>1.60631758308124</v>
      </c>
      <c r="H303" s="3">
        <f t="shared" si="36"/>
        <v>600</v>
      </c>
      <c r="I303" s="3">
        <f t="shared" si="37"/>
        <v>810</v>
      </c>
      <c r="J303" s="3" t="str">
        <f t="shared" si="32"/>
        <v>Đài 2 - 5 cọc</v>
      </c>
      <c r="K303" s="3">
        <f t="shared" si="33"/>
        <v>931</v>
      </c>
      <c r="L303" s="5">
        <f t="shared" si="38"/>
        <v>526.89682618062534</v>
      </c>
      <c r="M303" s="3" t="str">
        <f t="shared" si="39"/>
        <v>OK</v>
      </c>
      <c r="N303" s="6">
        <f>VLOOKUP(C303,'Point Coordinates'!$A:$D,2,0)*1000</f>
        <v>24400</v>
      </c>
      <c r="O303" s="7">
        <f>VLOOKUP(C303,'Point Coordinates'!$A:$D,3,0)*1000</f>
        <v>30200</v>
      </c>
    </row>
    <row r="304" spans="1:15">
      <c r="A304" s="1" t="str">
        <f t="shared" si="34"/>
        <v>5</v>
      </c>
      <c r="B304" s="1" t="s">
        <v>438</v>
      </c>
      <c r="C304" s="2">
        <v>291</v>
      </c>
      <c r="D304" s="3" t="str">
        <f t="shared" si="35"/>
        <v>D1</v>
      </c>
      <c r="E304" s="3" t="s">
        <v>436</v>
      </c>
      <c r="F304" s="4">
        <v>1.76694934138936</v>
      </c>
      <c r="G304" s="4">
        <v>1.60631758308124</v>
      </c>
      <c r="H304" s="3">
        <f t="shared" si="36"/>
        <v>600</v>
      </c>
      <c r="I304" s="3">
        <f t="shared" si="37"/>
        <v>810</v>
      </c>
      <c r="J304" s="3" t="str">
        <f t="shared" si="32"/>
        <v>Đài 2 - 5 cọc</v>
      </c>
      <c r="K304" s="3">
        <f t="shared" si="33"/>
        <v>931</v>
      </c>
      <c r="L304" s="5">
        <f t="shared" si="38"/>
        <v>526.89682618062534</v>
      </c>
      <c r="M304" s="3" t="str">
        <f t="shared" si="39"/>
        <v>OK</v>
      </c>
      <c r="N304" s="6">
        <f>VLOOKUP(C304,'Point Coordinates'!$A:$D,2,0)*1000</f>
        <v>24400</v>
      </c>
      <c r="O304" s="7">
        <f>VLOOKUP(C304,'Point Coordinates'!$A:$D,3,0)*1000</f>
        <v>30200</v>
      </c>
    </row>
    <row r="305" spans="1:15">
      <c r="A305" s="1" t="str">
        <f t="shared" si="34"/>
        <v>5</v>
      </c>
      <c r="B305" s="1" t="s">
        <v>438</v>
      </c>
      <c r="C305" s="2">
        <v>292</v>
      </c>
      <c r="D305" s="3" t="str">
        <f t="shared" si="35"/>
        <v>D1</v>
      </c>
      <c r="E305" s="3" t="s">
        <v>436</v>
      </c>
      <c r="F305" s="4">
        <v>1.7669493413895601</v>
      </c>
      <c r="G305" s="4">
        <v>1.60631758308142</v>
      </c>
      <c r="H305" s="3">
        <f t="shared" si="36"/>
        <v>600</v>
      </c>
      <c r="I305" s="3">
        <f t="shared" si="37"/>
        <v>810</v>
      </c>
      <c r="J305" s="3" t="str">
        <f t="shared" si="32"/>
        <v>Đài 2 - 5 cọc</v>
      </c>
      <c r="K305" s="3">
        <f t="shared" si="33"/>
        <v>931</v>
      </c>
      <c r="L305" s="5">
        <f t="shared" si="38"/>
        <v>526.89682618056565</v>
      </c>
      <c r="M305" s="3" t="str">
        <f t="shared" si="39"/>
        <v>OK</v>
      </c>
      <c r="N305" s="6">
        <f>VLOOKUP(C305,'Point Coordinates'!$A:$D,2,0)*1000</f>
        <v>39450</v>
      </c>
      <c r="O305" s="7">
        <f>VLOOKUP(C305,'Point Coordinates'!$A:$D,3,0)*1000</f>
        <v>20200</v>
      </c>
    </row>
    <row r="306" spans="1:15">
      <c r="A306" s="1" t="str">
        <f t="shared" si="34"/>
        <v>5</v>
      </c>
      <c r="B306" s="1" t="s">
        <v>438</v>
      </c>
      <c r="C306" s="2">
        <v>292</v>
      </c>
      <c r="D306" s="3" t="str">
        <f t="shared" si="35"/>
        <v>D1</v>
      </c>
      <c r="E306" s="3" t="s">
        <v>436</v>
      </c>
      <c r="F306" s="4">
        <v>1.7669493413895601</v>
      </c>
      <c r="G306" s="4">
        <v>1.60631758308142</v>
      </c>
      <c r="H306" s="3">
        <f t="shared" si="36"/>
        <v>600</v>
      </c>
      <c r="I306" s="3">
        <f t="shared" si="37"/>
        <v>810</v>
      </c>
      <c r="J306" s="3" t="str">
        <f t="shared" si="32"/>
        <v>Đài 2 - 5 cọc</v>
      </c>
      <c r="K306" s="3">
        <f t="shared" si="33"/>
        <v>931</v>
      </c>
      <c r="L306" s="5">
        <f t="shared" si="38"/>
        <v>526.89682618056565</v>
      </c>
      <c r="M306" s="3" t="str">
        <f t="shared" si="39"/>
        <v>OK</v>
      </c>
      <c r="N306" s="6">
        <f>VLOOKUP(C306,'Point Coordinates'!$A:$D,2,0)*1000</f>
        <v>39450</v>
      </c>
      <c r="O306" s="7">
        <f>VLOOKUP(C306,'Point Coordinates'!$A:$D,3,0)*1000</f>
        <v>20200</v>
      </c>
    </row>
    <row r="307" spans="1:15">
      <c r="A307" s="1" t="str">
        <f t="shared" si="34"/>
        <v>5</v>
      </c>
      <c r="B307" s="1" t="s">
        <v>438</v>
      </c>
      <c r="C307" s="2">
        <v>293</v>
      </c>
      <c r="D307" s="3" t="str">
        <f t="shared" si="35"/>
        <v>D1</v>
      </c>
      <c r="E307" s="3" t="s">
        <v>436</v>
      </c>
      <c r="F307" s="4">
        <v>1.7669493413895301</v>
      </c>
      <c r="G307" s="4">
        <v>1.6063175830813901</v>
      </c>
      <c r="H307" s="3">
        <f t="shared" si="36"/>
        <v>600</v>
      </c>
      <c r="I307" s="3">
        <f t="shared" si="37"/>
        <v>810</v>
      </c>
      <c r="J307" s="3" t="str">
        <f t="shared" si="32"/>
        <v>Đài 2 - 5 cọc</v>
      </c>
      <c r="K307" s="3">
        <f t="shared" si="33"/>
        <v>931</v>
      </c>
      <c r="L307" s="5">
        <f t="shared" si="38"/>
        <v>526.89682618057464</v>
      </c>
      <c r="M307" s="3" t="str">
        <f t="shared" si="39"/>
        <v>OK</v>
      </c>
      <c r="N307" s="6">
        <f>VLOOKUP(C307,'Point Coordinates'!$A:$D,2,0)*1000</f>
        <v>39450</v>
      </c>
      <c r="O307" s="7">
        <f>VLOOKUP(C307,'Point Coordinates'!$A:$D,3,0)*1000</f>
        <v>22200</v>
      </c>
    </row>
    <row r="308" spans="1:15">
      <c r="A308" s="1" t="str">
        <f t="shared" si="34"/>
        <v>5</v>
      </c>
      <c r="B308" s="1" t="s">
        <v>438</v>
      </c>
      <c r="C308" s="2">
        <v>293</v>
      </c>
      <c r="D308" s="3" t="str">
        <f t="shared" si="35"/>
        <v>D1</v>
      </c>
      <c r="E308" s="3" t="s">
        <v>436</v>
      </c>
      <c r="F308" s="4">
        <v>1.7669493413895301</v>
      </c>
      <c r="G308" s="4">
        <v>1.6063175830813901</v>
      </c>
      <c r="H308" s="3">
        <f t="shared" si="36"/>
        <v>600</v>
      </c>
      <c r="I308" s="3">
        <f t="shared" si="37"/>
        <v>810</v>
      </c>
      <c r="J308" s="3" t="str">
        <f t="shared" si="32"/>
        <v>Đài 2 - 5 cọc</v>
      </c>
      <c r="K308" s="3">
        <f t="shared" si="33"/>
        <v>931</v>
      </c>
      <c r="L308" s="5">
        <f t="shared" si="38"/>
        <v>526.89682618057464</v>
      </c>
      <c r="M308" s="3" t="str">
        <f t="shared" si="39"/>
        <v>OK</v>
      </c>
      <c r="N308" s="6">
        <f>VLOOKUP(C308,'Point Coordinates'!$A:$D,2,0)*1000</f>
        <v>39450</v>
      </c>
      <c r="O308" s="7">
        <f>VLOOKUP(C308,'Point Coordinates'!$A:$D,3,0)*1000</f>
        <v>22200</v>
      </c>
    </row>
    <row r="309" spans="1:15">
      <c r="A309" s="1" t="str">
        <f t="shared" si="34"/>
        <v>5</v>
      </c>
      <c r="B309" s="1" t="s">
        <v>438</v>
      </c>
      <c r="C309" s="2">
        <v>294</v>
      </c>
      <c r="D309" s="3" t="str">
        <f t="shared" si="35"/>
        <v>D1</v>
      </c>
      <c r="E309" s="3" t="s">
        <v>436</v>
      </c>
      <c r="F309" s="4">
        <v>1.7669493413895301</v>
      </c>
      <c r="G309" s="4">
        <v>1.6063175830813901</v>
      </c>
      <c r="H309" s="3">
        <f t="shared" si="36"/>
        <v>600</v>
      </c>
      <c r="I309" s="3">
        <f t="shared" si="37"/>
        <v>810</v>
      </c>
      <c r="J309" s="3" t="str">
        <f t="shared" si="32"/>
        <v>Đài 2 - 5 cọc</v>
      </c>
      <c r="K309" s="3">
        <f t="shared" si="33"/>
        <v>931</v>
      </c>
      <c r="L309" s="5">
        <f t="shared" si="38"/>
        <v>526.89682618057464</v>
      </c>
      <c r="M309" s="3" t="str">
        <f t="shared" si="39"/>
        <v>OK</v>
      </c>
      <c r="N309" s="6">
        <f>VLOOKUP(C309,'Point Coordinates'!$A:$D,2,0)*1000</f>
        <v>39450</v>
      </c>
      <c r="O309" s="7">
        <f>VLOOKUP(C309,'Point Coordinates'!$A:$D,3,0)*1000</f>
        <v>30200</v>
      </c>
    </row>
    <row r="310" spans="1:15">
      <c r="A310" s="1" t="str">
        <f t="shared" si="34"/>
        <v>5</v>
      </c>
      <c r="B310" s="1" t="s">
        <v>438</v>
      </c>
      <c r="C310" s="2">
        <v>294</v>
      </c>
      <c r="D310" s="3" t="str">
        <f t="shared" si="35"/>
        <v>D1</v>
      </c>
      <c r="E310" s="3" t="s">
        <v>436</v>
      </c>
      <c r="F310" s="4">
        <v>1.7669493413895301</v>
      </c>
      <c r="G310" s="4">
        <v>1.6063175830813901</v>
      </c>
      <c r="H310" s="3">
        <f t="shared" si="36"/>
        <v>600</v>
      </c>
      <c r="I310" s="3">
        <f t="shared" si="37"/>
        <v>810</v>
      </c>
      <c r="J310" s="3" t="str">
        <f t="shared" si="32"/>
        <v>Đài 2 - 5 cọc</v>
      </c>
      <c r="K310" s="3">
        <f t="shared" si="33"/>
        <v>931</v>
      </c>
      <c r="L310" s="5">
        <f t="shared" si="38"/>
        <v>526.89682618057464</v>
      </c>
      <c r="M310" s="3" t="str">
        <f t="shared" si="39"/>
        <v>OK</v>
      </c>
      <c r="N310" s="6">
        <f>VLOOKUP(C310,'Point Coordinates'!$A:$D,2,0)*1000</f>
        <v>39450</v>
      </c>
      <c r="O310" s="7">
        <f>VLOOKUP(C310,'Point Coordinates'!$A:$D,3,0)*1000</f>
        <v>30200</v>
      </c>
    </row>
    <row r="311" spans="1:15">
      <c r="A311" s="1" t="str">
        <f t="shared" si="34"/>
        <v>5</v>
      </c>
      <c r="B311" s="1" t="s">
        <v>438</v>
      </c>
      <c r="C311" s="2">
        <v>295</v>
      </c>
      <c r="D311" s="3" t="str">
        <f t="shared" si="35"/>
        <v>D1</v>
      </c>
      <c r="E311" s="3" t="s">
        <v>436</v>
      </c>
      <c r="F311" s="4">
        <v>1.76694934138957</v>
      </c>
      <c r="G311" s="4">
        <v>1.60631758308143</v>
      </c>
      <c r="H311" s="3">
        <f t="shared" si="36"/>
        <v>600</v>
      </c>
      <c r="I311" s="3">
        <f t="shared" si="37"/>
        <v>810</v>
      </c>
      <c r="J311" s="3" t="str">
        <f t="shared" si="32"/>
        <v>Đài 2 - 5 cọc</v>
      </c>
      <c r="K311" s="3">
        <f t="shared" si="33"/>
        <v>931</v>
      </c>
      <c r="L311" s="5">
        <f t="shared" si="38"/>
        <v>526.8968261805627</v>
      </c>
      <c r="M311" s="3" t="str">
        <f t="shared" si="39"/>
        <v>OK</v>
      </c>
      <c r="N311" s="6">
        <f>VLOOKUP(C311,'Point Coordinates'!$A:$D,2,0)*1000</f>
        <v>39450</v>
      </c>
      <c r="O311" s="7">
        <f>VLOOKUP(C311,'Point Coordinates'!$A:$D,3,0)*1000</f>
        <v>28200</v>
      </c>
    </row>
    <row r="312" spans="1:15">
      <c r="A312" s="1" t="str">
        <f t="shared" si="34"/>
        <v>5</v>
      </c>
      <c r="B312" s="1" t="s">
        <v>438</v>
      </c>
      <c r="C312" s="2">
        <v>295</v>
      </c>
      <c r="D312" s="3" t="str">
        <f t="shared" si="35"/>
        <v>D1</v>
      </c>
      <c r="E312" s="3" t="s">
        <v>436</v>
      </c>
      <c r="F312" s="4">
        <v>1.76694934138957</v>
      </c>
      <c r="G312" s="4">
        <v>1.60631758308143</v>
      </c>
      <c r="H312" s="3">
        <f t="shared" si="36"/>
        <v>600</v>
      </c>
      <c r="I312" s="3">
        <f t="shared" si="37"/>
        <v>810</v>
      </c>
      <c r="J312" s="3" t="str">
        <f t="shared" si="32"/>
        <v>Đài 2 - 5 cọc</v>
      </c>
      <c r="K312" s="3">
        <f t="shared" si="33"/>
        <v>931</v>
      </c>
      <c r="L312" s="5">
        <f t="shared" si="38"/>
        <v>526.8968261805627</v>
      </c>
      <c r="M312" s="3" t="str">
        <f t="shared" si="39"/>
        <v>OK</v>
      </c>
      <c r="N312" s="6">
        <f>VLOOKUP(C312,'Point Coordinates'!$A:$D,2,0)*1000</f>
        <v>39450</v>
      </c>
      <c r="O312" s="7">
        <f>VLOOKUP(C312,'Point Coordinates'!$A:$D,3,0)*1000</f>
        <v>28200</v>
      </c>
    </row>
    <row r="313" spans="1:15">
      <c r="A313" s="1" t="str">
        <f t="shared" si="34"/>
        <v>5</v>
      </c>
      <c r="B313" s="1" t="s">
        <v>438</v>
      </c>
      <c r="C313" s="2">
        <v>793</v>
      </c>
      <c r="D313" s="3" t="str">
        <f t="shared" si="35"/>
        <v>D1</v>
      </c>
      <c r="E313" s="3" t="s">
        <v>436</v>
      </c>
      <c r="F313" s="4">
        <v>1687.34952727985</v>
      </c>
      <c r="G313" s="4">
        <v>1370.3124899756201</v>
      </c>
      <c r="H313" s="3">
        <f t="shared" si="36"/>
        <v>600</v>
      </c>
      <c r="I313" s="3">
        <f t="shared" si="37"/>
        <v>810</v>
      </c>
      <c r="J313" s="3" t="str">
        <f t="shared" si="32"/>
        <v>Đài 2 - 5 cọc</v>
      </c>
      <c r="K313" s="3">
        <f t="shared" si="33"/>
        <v>931</v>
      </c>
      <c r="L313" s="5">
        <f t="shared" si="38"/>
        <v>0.55175290296898394</v>
      </c>
      <c r="M313" s="3" t="str">
        <f t="shared" si="39"/>
        <v>NOT OK</v>
      </c>
      <c r="N313" s="6">
        <f>VLOOKUP(C313,'Point Coordinates'!$A:$D,2,0)*1000</f>
        <v>38450</v>
      </c>
      <c r="O313" s="7">
        <f>VLOOKUP(C313,'Point Coordinates'!$A:$D,3,0)*1000</f>
        <v>13000</v>
      </c>
    </row>
    <row r="314" spans="1:15">
      <c r="A314" s="1" t="str">
        <f t="shared" si="34"/>
        <v>5</v>
      </c>
      <c r="B314" s="1" t="s">
        <v>438</v>
      </c>
      <c r="C314" s="2">
        <v>793</v>
      </c>
      <c r="D314" s="3" t="str">
        <f t="shared" si="35"/>
        <v>D1</v>
      </c>
      <c r="E314" s="3" t="s">
        <v>436</v>
      </c>
      <c r="F314" s="4">
        <v>1687.34952727985</v>
      </c>
      <c r="G314" s="4">
        <v>1370.3124899756201</v>
      </c>
      <c r="H314" s="3">
        <f t="shared" si="36"/>
        <v>600</v>
      </c>
      <c r="I314" s="3">
        <f t="shared" si="37"/>
        <v>810</v>
      </c>
      <c r="J314" s="3" t="str">
        <f t="shared" si="32"/>
        <v>Đài 2 - 5 cọc</v>
      </c>
      <c r="K314" s="3">
        <f t="shared" si="33"/>
        <v>931</v>
      </c>
      <c r="L314" s="5">
        <f t="shared" si="38"/>
        <v>0.55175290296898394</v>
      </c>
      <c r="M314" s="3" t="str">
        <f t="shared" si="39"/>
        <v>NOT OK</v>
      </c>
      <c r="N314" s="6">
        <f>VLOOKUP(C314,'Point Coordinates'!$A:$D,2,0)*1000</f>
        <v>38450</v>
      </c>
      <c r="O314" s="7">
        <f>VLOOKUP(C314,'Point Coordinates'!$A:$D,3,0)*1000</f>
        <v>13000</v>
      </c>
    </row>
    <row r="315" spans="1:15">
      <c r="A315" s="1" t="str">
        <f t="shared" si="34"/>
        <v>5</v>
      </c>
      <c r="B315" s="1" t="s">
        <v>438</v>
      </c>
      <c r="C315" s="2">
        <v>794</v>
      </c>
      <c r="D315" s="3" t="str">
        <f t="shared" si="35"/>
        <v>D1</v>
      </c>
      <c r="E315" s="3" t="s">
        <v>436</v>
      </c>
      <c r="F315" s="4">
        <v>1330.2344971682001</v>
      </c>
      <c r="G315" s="4">
        <v>1113.1743087155301</v>
      </c>
      <c r="H315" s="3">
        <f t="shared" si="36"/>
        <v>600</v>
      </c>
      <c r="I315" s="3">
        <f t="shared" si="37"/>
        <v>810</v>
      </c>
      <c r="J315" s="3" t="str">
        <f t="shared" si="32"/>
        <v>Đài 2 - 5 cọc</v>
      </c>
      <c r="K315" s="3">
        <f t="shared" si="33"/>
        <v>931</v>
      </c>
      <c r="L315" s="5">
        <f t="shared" si="38"/>
        <v>0.6998766021945082</v>
      </c>
      <c r="M315" s="3" t="str">
        <f t="shared" si="39"/>
        <v>NOT OK</v>
      </c>
      <c r="N315" s="6">
        <f>VLOOKUP(C315,'Point Coordinates'!$A:$D,2,0)*1000</f>
        <v>38450</v>
      </c>
      <c r="O315" s="7">
        <f>VLOOKUP(C315,'Point Coordinates'!$A:$D,3,0)*1000</f>
        <v>37400</v>
      </c>
    </row>
    <row r="316" spans="1:15">
      <c r="A316" s="1" t="str">
        <f t="shared" si="34"/>
        <v>5</v>
      </c>
      <c r="B316" s="1" t="s">
        <v>438</v>
      </c>
      <c r="C316" s="2">
        <v>794</v>
      </c>
      <c r="D316" s="3" t="str">
        <f t="shared" si="35"/>
        <v>D1</v>
      </c>
      <c r="E316" s="3" t="s">
        <v>436</v>
      </c>
      <c r="F316" s="4">
        <v>1330.2344971682001</v>
      </c>
      <c r="G316" s="4">
        <v>1113.1743087155301</v>
      </c>
      <c r="H316" s="3">
        <f t="shared" si="36"/>
        <v>600</v>
      </c>
      <c r="I316" s="3">
        <f t="shared" si="37"/>
        <v>810</v>
      </c>
      <c r="J316" s="3" t="str">
        <f t="shared" si="32"/>
        <v>Đài 2 - 5 cọc</v>
      </c>
      <c r="K316" s="3">
        <f t="shared" si="33"/>
        <v>931</v>
      </c>
      <c r="L316" s="5">
        <f t="shared" si="38"/>
        <v>0.6998766021945082</v>
      </c>
      <c r="M316" s="3" t="str">
        <f t="shared" si="39"/>
        <v>NOT OK</v>
      </c>
      <c r="N316" s="6">
        <f>VLOOKUP(C316,'Point Coordinates'!$A:$D,2,0)*1000</f>
        <v>38450</v>
      </c>
      <c r="O316" s="7">
        <f>VLOOKUP(C316,'Point Coordinates'!$A:$D,3,0)*1000</f>
        <v>37400</v>
      </c>
    </row>
    <row r="317" spans="1:15">
      <c r="A317" s="1" t="str">
        <f t="shared" si="34"/>
        <v>5</v>
      </c>
      <c r="B317" s="1" t="s">
        <v>438</v>
      </c>
      <c r="C317" s="2">
        <v>796</v>
      </c>
      <c r="D317" s="3" t="str">
        <f t="shared" si="35"/>
        <v>D1</v>
      </c>
      <c r="E317" s="3" t="s">
        <v>436</v>
      </c>
      <c r="F317" s="4">
        <v>1517.80966702817</v>
      </c>
      <c r="G317" s="4">
        <v>1248.89978050677</v>
      </c>
      <c r="H317" s="3">
        <f t="shared" si="36"/>
        <v>600</v>
      </c>
      <c r="I317" s="3">
        <f t="shared" si="37"/>
        <v>810</v>
      </c>
      <c r="J317" s="3" t="str">
        <f t="shared" si="32"/>
        <v>Đài 2 - 5 cọc</v>
      </c>
      <c r="K317" s="3">
        <f t="shared" si="33"/>
        <v>931</v>
      </c>
      <c r="L317" s="5">
        <f t="shared" si="38"/>
        <v>0.61338389142221805</v>
      </c>
      <c r="M317" s="3" t="str">
        <f t="shared" si="39"/>
        <v>NOT OK</v>
      </c>
      <c r="N317" s="6">
        <f>VLOOKUP(C317,'Point Coordinates'!$A:$D,2,0)*1000</f>
        <v>12350</v>
      </c>
      <c r="O317" s="7">
        <f>VLOOKUP(C317,'Point Coordinates'!$A:$D,3,0)*1000</f>
        <v>13000</v>
      </c>
    </row>
    <row r="318" spans="1:15">
      <c r="A318" s="1" t="str">
        <f t="shared" si="34"/>
        <v>5</v>
      </c>
      <c r="B318" s="1" t="s">
        <v>438</v>
      </c>
      <c r="C318" s="2">
        <v>796</v>
      </c>
      <c r="D318" s="3" t="str">
        <f t="shared" si="35"/>
        <v>D1</v>
      </c>
      <c r="E318" s="3" t="s">
        <v>436</v>
      </c>
      <c r="F318" s="4">
        <v>1517.80966702817</v>
      </c>
      <c r="G318" s="4">
        <v>1248.89978050677</v>
      </c>
      <c r="H318" s="3">
        <f t="shared" si="36"/>
        <v>600</v>
      </c>
      <c r="I318" s="3">
        <f t="shared" si="37"/>
        <v>810</v>
      </c>
      <c r="J318" s="3" t="str">
        <f t="shared" si="32"/>
        <v>Đài 2 - 5 cọc</v>
      </c>
      <c r="K318" s="3">
        <f t="shared" si="33"/>
        <v>931</v>
      </c>
      <c r="L318" s="5">
        <f t="shared" si="38"/>
        <v>0.61338389142221805</v>
      </c>
      <c r="M318" s="3" t="str">
        <f t="shared" si="39"/>
        <v>NOT OK</v>
      </c>
      <c r="N318" s="6">
        <f>VLOOKUP(C318,'Point Coordinates'!$A:$D,2,0)*1000</f>
        <v>12350</v>
      </c>
      <c r="O318" s="7">
        <f>VLOOKUP(C318,'Point Coordinates'!$A:$D,3,0)*1000</f>
        <v>13000</v>
      </c>
    </row>
    <row r="319" spans="1:15">
      <c r="A319" s="1" t="str">
        <f t="shared" si="34"/>
        <v>5</v>
      </c>
      <c r="B319" s="1" t="s">
        <v>438</v>
      </c>
      <c r="C319" s="2">
        <v>797</v>
      </c>
      <c r="D319" s="3" t="str">
        <f t="shared" si="35"/>
        <v>D1</v>
      </c>
      <c r="E319" s="3" t="s">
        <v>436</v>
      </c>
      <c r="F319" s="4">
        <v>1384.9946678901099</v>
      </c>
      <c r="G319" s="4">
        <v>1126.8358637020799</v>
      </c>
      <c r="H319" s="3">
        <f t="shared" si="36"/>
        <v>600</v>
      </c>
      <c r="I319" s="3">
        <f t="shared" si="37"/>
        <v>810</v>
      </c>
      <c r="J319" s="3" t="str">
        <f t="shared" si="32"/>
        <v>Đài 2 - 5 cọc</v>
      </c>
      <c r="K319" s="3">
        <f t="shared" si="33"/>
        <v>931</v>
      </c>
      <c r="L319" s="5">
        <f t="shared" si="38"/>
        <v>0.67220475398528301</v>
      </c>
      <c r="M319" s="3" t="str">
        <f t="shared" si="39"/>
        <v>NOT OK</v>
      </c>
      <c r="N319" s="6">
        <f>VLOOKUP(C319,'Point Coordinates'!$A:$D,2,0)*1000</f>
        <v>12350</v>
      </c>
      <c r="O319" s="7">
        <f>VLOOKUP(C319,'Point Coordinates'!$A:$D,3,0)*1000</f>
        <v>37400</v>
      </c>
    </row>
    <row r="320" spans="1:15">
      <c r="A320" s="1" t="str">
        <f t="shared" si="34"/>
        <v>5</v>
      </c>
      <c r="B320" s="1" t="s">
        <v>438</v>
      </c>
      <c r="C320" s="2">
        <v>797</v>
      </c>
      <c r="D320" s="3" t="str">
        <f t="shared" si="35"/>
        <v>D1</v>
      </c>
      <c r="E320" s="3" t="s">
        <v>436</v>
      </c>
      <c r="F320" s="4">
        <v>1384.9946678901099</v>
      </c>
      <c r="G320" s="4">
        <v>1126.8358637020799</v>
      </c>
      <c r="H320" s="3">
        <f t="shared" si="36"/>
        <v>600</v>
      </c>
      <c r="I320" s="3">
        <f t="shared" si="37"/>
        <v>810</v>
      </c>
      <c r="J320" s="3" t="str">
        <f t="shared" si="32"/>
        <v>Đài 2 - 5 cọc</v>
      </c>
      <c r="K320" s="3">
        <f t="shared" si="33"/>
        <v>931</v>
      </c>
      <c r="L320" s="5">
        <f t="shared" si="38"/>
        <v>0.67220475398528301</v>
      </c>
      <c r="M320" s="3" t="str">
        <f t="shared" si="39"/>
        <v>NOT OK</v>
      </c>
      <c r="N320" s="6">
        <f>VLOOKUP(C320,'Point Coordinates'!$A:$D,2,0)*1000</f>
        <v>12350</v>
      </c>
      <c r="O320" s="7">
        <f>VLOOKUP(C320,'Point Coordinates'!$A:$D,3,0)*1000</f>
        <v>37400</v>
      </c>
    </row>
    <row r="321" spans="1:15">
      <c r="A321" s="1" t="str">
        <f t="shared" si="34"/>
        <v>5</v>
      </c>
      <c r="B321" s="1" t="s">
        <v>438</v>
      </c>
      <c r="C321" s="2">
        <v>799</v>
      </c>
      <c r="D321" s="3" t="str">
        <f t="shared" si="35"/>
        <v>D1</v>
      </c>
      <c r="E321" s="3" t="s">
        <v>436</v>
      </c>
      <c r="F321" s="4">
        <v>1529.4791549485701</v>
      </c>
      <c r="G321" s="4">
        <v>1226.8665209000401</v>
      </c>
      <c r="H321" s="3">
        <f t="shared" si="36"/>
        <v>600</v>
      </c>
      <c r="I321" s="3">
        <f t="shared" si="37"/>
        <v>810</v>
      </c>
      <c r="J321" s="3" t="str">
        <f t="shared" si="32"/>
        <v>Đài 2 - 5 cọc</v>
      </c>
      <c r="K321" s="3">
        <f t="shared" si="33"/>
        <v>931</v>
      </c>
      <c r="L321" s="5">
        <f t="shared" si="38"/>
        <v>0.60870394799941263</v>
      </c>
      <c r="M321" s="3" t="str">
        <f t="shared" si="39"/>
        <v>NOT OK</v>
      </c>
      <c r="N321" s="6">
        <f>VLOOKUP(C321,'Point Coordinates'!$A:$D,2,0)*1000</f>
        <v>21150</v>
      </c>
      <c r="O321" s="7">
        <f>VLOOKUP(C321,'Point Coordinates'!$A:$D,3,0)*1000</f>
        <v>37400</v>
      </c>
    </row>
    <row r="322" spans="1:15">
      <c r="A322" s="1" t="str">
        <f t="shared" si="34"/>
        <v>5</v>
      </c>
      <c r="B322" s="1" t="s">
        <v>438</v>
      </c>
      <c r="C322" s="2">
        <v>799</v>
      </c>
      <c r="D322" s="3" t="str">
        <f t="shared" si="35"/>
        <v>D1</v>
      </c>
      <c r="E322" s="3" t="s">
        <v>436</v>
      </c>
      <c r="F322" s="4">
        <v>1529.4791549485701</v>
      </c>
      <c r="G322" s="4">
        <v>1226.8665209000401</v>
      </c>
      <c r="H322" s="3">
        <f t="shared" si="36"/>
        <v>600</v>
      </c>
      <c r="I322" s="3">
        <f t="shared" si="37"/>
        <v>810</v>
      </c>
      <c r="J322" s="3" t="str">
        <f t="shared" si="32"/>
        <v>Đài 2 - 5 cọc</v>
      </c>
      <c r="K322" s="3">
        <f t="shared" si="33"/>
        <v>931</v>
      </c>
      <c r="L322" s="5">
        <f t="shared" si="38"/>
        <v>0.60870394799941263</v>
      </c>
      <c r="M322" s="3" t="str">
        <f t="shared" si="39"/>
        <v>NOT OK</v>
      </c>
      <c r="N322" s="6">
        <f>VLOOKUP(C322,'Point Coordinates'!$A:$D,2,0)*1000</f>
        <v>21150</v>
      </c>
      <c r="O322" s="7">
        <f>VLOOKUP(C322,'Point Coordinates'!$A:$D,3,0)*1000</f>
        <v>37400</v>
      </c>
    </row>
    <row r="323" spans="1:15">
      <c r="A323" s="1" t="str">
        <f t="shared" si="34"/>
        <v>5</v>
      </c>
      <c r="B323" s="1" t="s">
        <v>438</v>
      </c>
      <c r="C323" s="2">
        <v>800</v>
      </c>
      <c r="D323" s="3" t="str">
        <f t="shared" si="35"/>
        <v>D1</v>
      </c>
      <c r="E323" s="3" t="s">
        <v>436</v>
      </c>
      <c r="F323" s="4">
        <v>1542.8305043750199</v>
      </c>
      <c r="G323" s="4">
        <v>1239.42964237858</v>
      </c>
      <c r="H323" s="3">
        <f t="shared" si="36"/>
        <v>600</v>
      </c>
      <c r="I323" s="3">
        <f t="shared" si="37"/>
        <v>810</v>
      </c>
      <c r="J323" s="3" t="str">
        <f t="shared" si="32"/>
        <v>Đài 2 - 5 cọc</v>
      </c>
      <c r="K323" s="3">
        <f t="shared" si="33"/>
        <v>931</v>
      </c>
      <c r="L323" s="5">
        <f t="shared" si="38"/>
        <v>0.60343634466647755</v>
      </c>
      <c r="M323" s="3" t="str">
        <f t="shared" si="39"/>
        <v>NOT OK</v>
      </c>
      <c r="N323" s="6">
        <f>VLOOKUP(C323,'Point Coordinates'!$A:$D,2,0)*1000</f>
        <v>29650</v>
      </c>
      <c r="O323" s="7">
        <f>VLOOKUP(C323,'Point Coordinates'!$A:$D,3,0)*1000</f>
        <v>37400</v>
      </c>
    </row>
    <row r="324" spans="1:15">
      <c r="A324" s="1" t="str">
        <f t="shared" si="34"/>
        <v>5</v>
      </c>
      <c r="B324" s="1" t="s">
        <v>438</v>
      </c>
      <c r="C324" s="2">
        <v>800</v>
      </c>
      <c r="D324" s="3" t="str">
        <f t="shared" si="35"/>
        <v>D1</v>
      </c>
      <c r="E324" s="3" t="s">
        <v>436</v>
      </c>
      <c r="F324" s="4">
        <v>1542.8305043750199</v>
      </c>
      <c r="G324" s="4">
        <v>1239.42964237858</v>
      </c>
      <c r="H324" s="3">
        <f t="shared" si="36"/>
        <v>600</v>
      </c>
      <c r="I324" s="3">
        <f t="shared" si="37"/>
        <v>810</v>
      </c>
      <c r="J324" s="3" t="str">
        <f t="shared" si="32"/>
        <v>Đài 2 - 5 cọc</v>
      </c>
      <c r="K324" s="3">
        <f t="shared" si="33"/>
        <v>931</v>
      </c>
      <c r="L324" s="5">
        <f t="shared" si="38"/>
        <v>0.60343634466647755</v>
      </c>
      <c r="M324" s="3" t="str">
        <f t="shared" si="39"/>
        <v>NOT OK</v>
      </c>
      <c r="N324" s="6">
        <f>VLOOKUP(C324,'Point Coordinates'!$A:$D,2,0)*1000</f>
        <v>29650</v>
      </c>
      <c r="O324" s="7">
        <f>VLOOKUP(C324,'Point Coordinates'!$A:$D,3,0)*1000</f>
        <v>37400</v>
      </c>
    </row>
    <row r="325" spans="1:15">
      <c r="A325" s="1" t="str">
        <f t="shared" si="34"/>
        <v>5</v>
      </c>
      <c r="B325" s="1" t="s">
        <v>438</v>
      </c>
      <c r="C325" s="2">
        <v>801</v>
      </c>
      <c r="D325" s="3" t="str">
        <f t="shared" si="35"/>
        <v>D1</v>
      </c>
      <c r="E325" s="3" t="s">
        <v>436</v>
      </c>
      <c r="F325" s="4">
        <v>975.03769558023896</v>
      </c>
      <c r="G325" s="4">
        <v>781.19508421360194</v>
      </c>
      <c r="H325" s="3">
        <f t="shared" si="36"/>
        <v>600</v>
      </c>
      <c r="I325" s="3">
        <f t="shared" si="37"/>
        <v>810</v>
      </c>
      <c r="J325" s="3" t="str">
        <f t="shared" si="32"/>
        <v>Đài 2 - 5 cọc</v>
      </c>
      <c r="K325" s="3">
        <f t="shared" si="33"/>
        <v>931</v>
      </c>
      <c r="L325" s="5">
        <f t="shared" si="38"/>
        <v>0.95483487891816077</v>
      </c>
      <c r="M325" s="3" t="str">
        <f t="shared" si="39"/>
        <v>NOT OK</v>
      </c>
      <c r="N325" s="6">
        <f>VLOOKUP(C325,'Point Coordinates'!$A:$D,2,0)*1000</f>
        <v>38450</v>
      </c>
      <c r="O325" s="7">
        <f>VLOOKUP(C325,'Point Coordinates'!$A:$D,3,0)*1000</f>
        <v>21200</v>
      </c>
    </row>
    <row r="326" spans="1:15">
      <c r="A326" s="1" t="str">
        <f t="shared" si="34"/>
        <v>5</v>
      </c>
      <c r="B326" s="1" t="s">
        <v>438</v>
      </c>
      <c r="C326" s="2">
        <v>801</v>
      </c>
      <c r="D326" s="3" t="str">
        <f t="shared" si="35"/>
        <v>D1</v>
      </c>
      <c r="E326" s="3" t="s">
        <v>436</v>
      </c>
      <c r="F326" s="4">
        <v>975.03769558023896</v>
      </c>
      <c r="G326" s="4">
        <v>781.19508421360194</v>
      </c>
      <c r="H326" s="3">
        <f t="shared" si="36"/>
        <v>600</v>
      </c>
      <c r="I326" s="3">
        <f t="shared" si="37"/>
        <v>810</v>
      </c>
      <c r="J326" s="3" t="str">
        <f t="shared" si="32"/>
        <v>Đài 2 - 5 cọc</v>
      </c>
      <c r="K326" s="3">
        <f t="shared" si="33"/>
        <v>931</v>
      </c>
      <c r="L326" s="5">
        <f t="shared" si="38"/>
        <v>0.95483487891816077</v>
      </c>
      <c r="M326" s="3" t="str">
        <f t="shared" si="39"/>
        <v>NOT OK</v>
      </c>
      <c r="N326" s="6">
        <f>VLOOKUP(C326,'Point Coordinates'!$A:$D,2,0)*1000</f>
        <v>38450</v>
      </c>
      <c r="O326" s="7">
        <f>VLOOKUP(C326,'Point Coordinates'!$A:$D,3,0)*1000</f>
        <v>21200</v>
      </c>
    </row>
    <row r="327" spans="1:15">
      <c r="A327" s="1" t="str">
        <f t="shared" si="34"/>
        <v>5</v>
      </c>
      <c r="B327" s="1" t="s">
        <v>438</v>
      </c>
      <c r="C327" s="2">
        <v>802</v>
      </c>
      <c r="D327" s="3" t="str">
        <f t="shared" si="35"/>
        <v>D1</v>
      </c>
      <c r="E327" s="3" t="s">
        <v>436</v>
      </c>
      <c r="F327" s="4">
        <v>1012.6899931064</v>
      </c>
      <c r="G327" s="4">
        <v>808.66409786104396</v>
      </c>
      <c r="H327" s="3">
        <f t="shared" si="36"/>
        <v>600</v>
      </c>
      <c r="I327" s="3">
        <f t="shared" si="37"/>
        <v>810</v>
      </c>
      <c r="J327" s="3" t="str">
        <f t="shared" si="32"/>
        <v>Đài 2 - 5 cọc</v>
      </c>
      <c r="K327" s="3">
        <f t="shared" si="33"/>
        <v>931</v>
      </c>
      <c r="L327" s="5">
        <f t="shared" si="38"/>
        <v>0.91933366216464907</v>
      </c>
      <c r="M327" s="3" t="str">
        <f t="shared" si="39"/>
        <v>NOT OK</v>
      </c>
      <c r="N327" s="6">
        <f>VLOOKUP(C327,'Point Coordinates'!$A:$D,2,0)*1000</f>
        <v>38450</v>
      </c>
      <c r="O327" s="7">
        <f>VLOOKUP(C327,'Point Coordinates'!$A:$D,3,0)*1000</f>
        <v>29200</v>
      </c>
    </row>
    <row r="328" spans="1:15">
      <c r="A328" s="1" t="str">
        <f t="shared" si="34"/>
        <v>5</v>
      </c>
      <c r="B328" s="1" t="s">
        <v>438</v>
      </c>
      <c r="C328" s="2">
        <v>802</v>
      </c>
      <c r="D328" s="3" t="str">
        <f t="shared" si="35"/>
        <v>D1</v>
      </c>
      <c r="E328" s="3" t="s">
        <v>436</v>
      </c>
      <c r="F328" s="4">
        <v>1012.6899931064</v>
      </c>
      <c r="G328" s="4">
        <v>808.66409786104396</v>
      </c>
      <c r="H328" s="3">
        <f t="shared" si="36"/>
        <v>600</v>
      </c>
      <c r="I328" s="3">
        <f t="shared" si="37"/>
        <v>810</v>
      </c>
      <c r="J328" s="3" t="str">
        <f t="shared" si="32"/>
        <v>Đài 2 - 5 cọc</v>
      </c>
      <c r="K328" s="3">
        <f t="shared" si="33"/>
        <v>931</v>
      </c>
      <c r="L328" s="5">
        <f t="shared" si="38"/>
        <v>0.91933366216464907</v>
      </c>
      <c r="M328" s="3" t="str">
        <f t="shared" si="39"/>
        <v>NOT OK</v>
      </c>
      <c r="N328" s="6">
        <f>VLOOKUP(C328,'Point Coordinates'!$A:$D,2,0)*1000</f>
        <v>38450</v>
      </c>
      <c r="O328" s="7">
        <f>VLOOKUP(C328,'Point Coordinates'!$A:$D,3,0)*1000</f>
        <v>29200</v>
      </c>
    </row>
    <row r="329" spans="1:15">
      <c r="A329" s="1" t="str">
        <f t="shared" si="34"/>
        <v>5</v>
      </c>
      <c r="B329" s="1" t="s">
        <v>438</v>
      </c>
      <c r="C329" s="2">
        <v>803</v>
      </c>
      <c r="D329" s="3" t="str">
        <f t="shared" si="35"/>
        <v>D1</v>
      </c>
      <c r="E329" s="3" t="s">
        <v>436</v>
      </c>
      <c r="F329" s="4">
        <v>1215.37603805043</v>
      </c>
      <c r="G329" s="4">
        <v>956.15961932035896</v>
      </c>
      <c r="H329" s="3">
        <f t="shared" si="36"/>
        <v>600</v>
      </c>
      <c r="I329" s="3">
        <f t="shared" si="37"/>
        <v>810</v>
      </c>
      <c r="J329" s="3" t="str">
        <f t="shared" si="32"/>
        <v>Đài 2 - 5 cọc</v>
      </c>
      <c r="K329" s="3">
        <f t="shared" si="33"/>
        <v>931</v>
      </c>
      <c r="L329" s="5">
        <f t="shared" si="38"/>
        <v>0.76601806424734675</v>
      </c>
      <c r="M329" s="3" t="str">
        <f t="shared" si="39"/>
        <v>NOT OK</v>
      </c>
      <c r="N329" s="6">
        <f>VLOOKUP(C329,'Point Coordinates'!$A:$D,2,0)*1000</f>
        <v>12350</v>
      </c>
      <c r="O329" s="7">
        <f>VLOOKUP(C329,'Point Coordinates'!$A:$D,3,0)*1000</f>
        <v>21200</v>
      </c>
    </row>
    <row r="330" spans="1:15">
      <c r="A330" s="1" t="str">
        <f t="shared" si="34"/>
        <v>5</v>
      </c>
      <c r="B330" s="1" t="s">
        <v>438</v>
      </c>
      <c r="C330" s="2">
        <v>803</v>
      </c>
      <c r="D330" s="3" t="str">
        <f t="shared" si="35"/>
        <v>D1</v>
      </c>
      <c r="E330" s="3" t="s">
        <v>436</v>
      </c>
      <c r="F330" s="4">
        <v>1215.37603805043</v>
      </c>
      <c r="G330" s="4">
        <v>956.15961932035896</v>
      </c>
      <c r="H330" s="3">
        <f t="shared" si="36"/>
        <v>600</v>
      </c>
      <c r="I330" s="3">
        <f t="shared" si="37"/>
        <v>810</v>
      </c>
      <c r="J330" s="3" t="str">
        <f t="shared" si="32"/>
        <v>Đài 2 - 5 cọc</v>
      </c>
      <c r="K330" s="3">
        <f t="shared" si="33"/>
        <v>931</v>
      </c>
      <c r="L330" s="5">
        <f t="shared" si="38"/>
        <v>0.76601806424734675</v>
      </c>
      <c r="M330" s="3" t="str">
        <f t="shared" si="39"/>
        <v>NOT OK</v>
      </c>
      <c r="N330" s="6">
        <f>VLOOKUP(C330,'Point Coordinates'!$A:$D,2,0)*1000</f>
        <v>12350</v>
      </c>
      <c r="O330" s="7">
        <f>VLOOKUP(C330,'Point Coordinates'!$A:$D,3,0)*1000</f>
        <v>21200</v>
      </c>
    </row>
    <row r="331" spans="1:15">
      <c r="A331" s="1" t="str">
        <f t="shared" si="34"/>
        <v>5</v>
      </c>
      <c r="B331" s="1" t="s">
        <v>438</v>
      </c>
      <c r="C331" s="2">
        <v>804</v>
      </c>
      <c r="D331" s="3" t="str">
        <f t="shared" si="35"/>
        <v>D1</v>
      </c>
      <c r="E331" s="3" t="s">
        <v>436</v>
      </c>
      <c r="F331" s="4">
        <v>1173.17287191782</v>
      </c>
      <c r="G331" s="4">
        <v>924.13183274534197</v>
      </c>
      <c r="H331" s="3">
        <f t="shared" si="36"/>
        <v>600</v>
      </c>
      <c r="I331" s="3">
        <f t="shared" si="37"/>
        <v>810</v>
      </c>
      <c r="J331" s="3" t="str">
        <f t="shared" si="32"/>
        <v>Đài 2 - 5 cọc</v>
      </c>
      <c r="K331" s="3">
        <f t="shared" si="33"/>
        <v>931</v>
      </c>
      <c r="L331" s="5">
        <f t="shared" si="38"/>
        <v>0.7935744358613297</v>
      </c>
      <c r="M331" s="3" t="str">
        <f t="shared" si="39"/>
        <v>NOT OK</v>
      </c>
      <c r="N331" s="6">
        <f>VLOOKUP(C331,'Point Coordinates'!$A:$D,2,0)*1000</f>
        <v>12350</v>
      </c>
      <c r="O331" s="7">
        <f>VLOOKUP(C331,'Point Coordinates'!$A:$D,3,0)*1000</f>
        <v>29200</v>
      </c>
    </row>
    <row r="332" spans="1:15">
      <c r="A332" s="1" t="str">
        <f t="shared" si="34"/>
        <v>5</v>
      </c>
      <c r="B332" s="1" t="s">
        <v>438</v>
      </c>
      <c r="C332" s="2">
        <v>804</v>
      </c>
      <c r="D332" s="3" t="str">
        <f t="shared" si="35"/>
        <v>D1</v>
      </c>
      <c r="E332" s="3" t="s">
        <v>436</v>
      </c>
      <c r="F332" s="4">
        <v>1173.17287191782</v>
      </c>
      <c r="G332" s="4">
        <v>924.13183274534197</v>
      </c>
      <c r="H332" s="3">
        <f t="shared" si="36"/>
        <v>600</v>
      </c>
      <c r="I332" s="3">
        <f t="shared" si="37"/>
        <v>810</v>
      </c>
      <c r="J332" s="3" t="str">
        <f t="shared" si="32"/>
        <v>Đài 2 - 5 cọc</v>
      </c>
      <c r="K332" s="3">
        <f t="shared" si="33"/>
        <v>931</v>
      </c>
      <c r="L332" s="5">
        <f t="shared" si="38"/>
        <v>0.7935744358613297</v>
      </c>
      <c r="M332" s="3" t="str">
        <f t="shared" si="39"/>
        <v>NOT OK</v>
      </c>
      <c r="N332" s="6">
        <f>VLOOKUP(C332,'Point Coordinates'!$A:$D,2,0)*1000</f>
        <v>12350</v>
      </c>
      <c r="O332" s="7">
        <f>VLOOKUP(C332,'Point Coordinates'!$A:$D,3,0)*1000</f>
        <v>29200</v>
      </c>
    </row>
    <row r="333" spans="1:15">
      <c r="A333" s="1" t="str">
        <f t="shared" si="34"/>
        <v>5</v>
      </c>
      <c r="B333" s="1" t="s">
        <v>438</v>
      </c>
      <c r="C333" s="2">
        <v>805</v>
      </c>
      <c r="D333" s="3" t="str">
        <f t="shared" si="35"/>
        <v>D1</v>
      </c>
      <c r="E333" s="3" t="s">
        <v>436</v>
      </c>
      <c r="F333" s="4">
        <v>1827.0432190592101</v>
      </c>
      <c r="G333" s="4">
        <v>1459.3434908853401</v>
      </c>
      <c r="H333" s="3">
        <f t="shared" si="36"/>
        <v>600</v>
      </c>
      <c r="I333" s="3">
        <f t="shared" si="37"/>
        <v>810</v>
      </c>
      <c r="J333" s="3" t="str">
        <f t="shared" si="32"/>
        <v>Đài 2 - 5 cọc</v>
      </c>
      <c r="K333" s="3">
        <f t="shared" si="33"/>
        <v>931</v>
      </c>
      <c r="L333" s="5">
        <f t="shared" si="38"/>
        <v>0.50956648988270514</v>
      </c>
      <c r="M333" s="3" t="str">
        <f t="shared" si="39"/>
        <v>NOT OK</v>
      </c>
      <c r="N333" s="6">
        <f>VLOOKUP(C333,'Point Coordinates'!$A:$D,2,0)*1000</f>
        <v>21150</v>
      </c>
      <c r="O333" s="7">
        <f>VLOOKUP(C333,'Point Coordinates'!$A:$D,3,0)*1000</f>
        <v>13000</v>
      </c>
    </row>
    <row r="334" spans="1:15">
      <c r="A334" s="1" t="str">
        <f t="shared" si="34"/>
        <v>5</v>
      </c>
      <c r="B334" s="1" t="s">
        <v>438</v>
      </c>
      <c r="C334" s="2">
        <v>805</v>
      </c>
      <c r="D334" s="3" t="str">
        <f t="shared" si="35"/>
        <v>D1</v>
      </c>
      <c r="E334" s="3" t="s">
        <v>436</v>
      </c>
      <c r="F334" s="4">
        <v>1827.0432190592101</v>
      </c>
      <c r="G334" s="4">
        <v>1459.3434908853401</v>
      </c>
      <c r="H334" s="3">
        <f t="shared" si="36"/>
        <v>600</v>
      </c>
      <c r="I334" s="3">
        <f t="shared" si="37"/>
        <v>810</v>
      </c>
      <c r="J334" s="3" t="str">
        <f t="shared" si="32"/>
        <v>Đài 2 - 5 cọc</v>
      </c>
      <c r="K334" s="3">
        <f t="shared" si="33"/>
        <v>931</v>
      </c>
      <c r="L334" s="5">
        <f t="shared" si="38"/>
        <v>0.50956648988270514</v>
      </c>
      <c r="M334" s="3" t="str">
        <f t="shared" si="39"/>
        <v>NOT OK</v>
      </c>
      <c r="N334" s="6">
        <f>VLOOKUP(C334,'Point Coordinates'!$A:$D,2,0)*1000</f>
        <v>21150</v>
      </c>
      <c r="O334" s="7">
        <f>VLOOKUP(C334,'Point Coordinates'!$A:$D,3,0)*1000</f>
        <v>13000</v>
      </c>
    </row>
    <row r="335" spans="1:15">
      <c r="A335" s="1" t="str">
        <f t="shared" si="34"/>
        <v>5</v>
      </c>
      <c r="B335" s="1" t="s">
        <v>438</v>
      </c>
      <c r="C335" s="2">
        <v>806</v>
      </c>
      <c r="D335" s="3" t="str">
        <f t="shared" si="35"/>
        <v>D1</v>
      </c>
      <c r="E335" s="3" t="s">
        <v>436</v>
      </c>
      <c r="F335" s="4">
        <v>1819.7684162824701</v>
      </c>
      <c r="G335" s="4">
        <v>1453.4975303936501</v>
      </c>
      <c r="H335" s="3">
        <f t="shared" si="36"/>
        <v>600</v>
      </c>
      <c r="I335" s="3">
        <f t="shared" si="37"/>
        <v>810</v>
      </c>
      <c r="J335" s="3" t="str">
        <f t="shared" si="32"/>
        <v>Đài 2 - 5 cọc</v>
      </c>
      <c r="K335" s="3">
        <f t="shared" si="33"/>
        <v>931</v>
      </c>
      <c r="L335" s="5">
        <f t="shared" si="38"/>
        <v>0.51160355991994932</v>
      </c>
      <c r="M335" s="3" t="str">
        <f t="shared" si="39"/>
        <v>NOT OK</v>
      </c>
      <c r="N335" s="6">
        <f>VLOOKUP(C335,'Point Coordinates'!$A:$D,2,0)*1000</f>
        <v>29650</v>
      </c>
      <c r="O335" s="7">
        <f>VLOOKUP(C335,'Point Coordinates'!$A:$D,3,0)*1000</f>
        <v>13000</v>
      </c>
    </row>
    <row r="336" spans="1:15">
      <c r="A336" s="1" t="str">
        <f t="shared" si="34"/>
        <v>5</v>
      </c>
      <c r="B336" s="1" t="s">
        <v>438</v>
      </c>
      <c r="C336" s="2">
        <v>806</v>
      </c>
      <c r="D336" s="3" t="str">
        <f t="shared" si="35"/>
        <v>D1</v>
      </c>
      <c r="E336" s="3" t="s">
        <v>436</v>
      </c>
      <c r="F336" s="4">
        <v>1819.7684162824701</v>
      </c>
      <c r="G336" s="4">
        <v>1453.4975303936501</v>
      </c>
      <c r="H336" s="3">
        <f t="shared" si="36"/>
        <v>600</v>
      </c>
      <c r="I336" s="3">
        <f t="shared" si="37"/>
        <v>810</v>
      </c>
      <c r="J336" s="3" t="str">
        <f t="shared" si="32"/>
        <v>Đài 2 - 5 cọc</v>
      </c>
      <c r="K336" s="3">
        <f t="shared" si="33"/>
        <v>931</v>
      </c>
      <c r="L336" s="5">
        <f t="shared" si="38"/>
        <v>0.51160355991994932</v>
      </c>
      <c r="M336" s="3" t="str">
        <f t="shared" si="39"/>
        <v>NOT OK</v>
      </c>
      <c r="N336" s="6">
        <f>VLOOKUP(C336,'Point Coordinates'!$A:$D,2,0)*1000</f>
        <v>29650</v>
      </c>
      <c r="O336" s="7">
        <f>VLOOKUP(C336,'Point Coordinates'!$A:$D,3,0)*1000</f>
        <v>13000</v>
      </c>
    </row>
    <row r="337" spans="1:15">
      <c r="A337" s="1" t="str">
        <f t="shared" si="34"/>
        <v>5</v>
      </c>
      <c r="B337" s="1" t="s">
        <v>438</v>
      </c>
      <c r="C337" s="2">
        <v>807</v>
      </c>
      <c r="D337" s="3" t="str">
        <f t="shared" si="35"/>
        <v>D1</v>
      </c>
      <c r="E337" s="3" t="s">
        <v>436</v>
      </c>
      <c r="F337" s="4">
        <v>963.76364973103796</v>
      </c>
      <c r="G337" s="4">
        <v>736.85479895599497</v>
      </c>
      <c r="H337" s="3">
        <f t="shared" si="36"/>
        <v>600</v>
      </c>
      <c r="I337" s="3">
        <f t="shared" si="37"/>
        <v>810</v>
      </c>
      <c r="J337" s="3" t="str">
        <f t="shared" si="32"/>
        <v>Đài 2 - 5 cọc</v>
      </c>
      <c r="K337" s="3">
        <f t="shared" si="33"/>
        <v>931</v>
      </c>
      <c r="L337" s="5">
        <f t="shared" si="38"/>
        <v>0.96600447657454036</v>
      </c>
      <c r="M337" s="3" t="str">
        <f t="shared" si="39"/>
        <v>NOT OK</v>
      </c>
      <c r="N337" s="6">
        <f>VLOOKUP(C337,'Point Coordinates'!$A:$D,2,0)*1000</f>
        <v>25400</v>
      </c>
      <c r="O337" s="7">
        <f>VLOOKUP(C337,'Point Coordinates'!$A:$D,3,0)*1000</f>
        <v>29200</v>
      </c>
    </row>
    <row r="338" spans="1:15">
      <c r="A338" s="1" t="str">
        <f t="shared" si="34"/>
        <v>5</v>
      </c>
      <c r="B338" s="1" t="s">
        <v>438</v>
      </c>
      <c r="C338" s="2">
        <v>807</v>
      </c>
      <c r="D338" s="3" t="str">
        <f t="shared" si="35"/>
        <v>D1</v>
      </c>
      <c r="E338" s="3" t="s">
        <v>436</v>
      </c>
      <c r="F338" s="4">
        <v>963.76364973103796</v>
      </c>
      <c r="G338" s="4">
        <v>736.85479895599497</v>
      </c>
      <c r="H338" s="3">
        <f t="shared" si="36"/>
        <v>600</v>
      </c>
      <c r="I338" s="3">
        <f t="shared" si="37"/>
        <v>810</v>
      </c>
      <c r="J338" s="3" t="str">
        <f t="shared" si="32"/>
        <v>Đài 2 - 5 cọc</v>
      </c>
      <c r="K338" s="3">
        <f t="shared" si="33"/>
        <v>931</v>
      </c>
      <c r="L338" s="5">
        <f t="shared" si="38"/>
        <v>0.96600447657454036</v>
      </c>
      <c r="M338" s="3" t="str">
        <f t="shared" si="39"/>
        <v>NOT OK</v>
      </c>
      <c r="N338" s="6">
        <f>VLOOKUP(C338,'Point Coordinates'!$A:$D,2,0)*1000</f>
        <v>25400</v>
      </c>
      <c r="O338" s="7">
        <f>VLOOKUP(C338,'Point Coordinates'!$A:$D,3,0)*1000</f>
        <v>29200</v>
      </c>
    </row>
    <row r="339" spans="1:15">
      <c r="A339" s="1" t="str">
        <f t="shared" si="34"/>
        <v>5</v>
      </c>
      <c r="B339" s="1" t="s">
        <v>438</v>
      </c>
      <c r="C339" s="2">
        <v>808</v>
      </c>
      <c r="D339" s="3" t="str">
        <f t="shared" si="35"/>
        <v>D1</v>
      </c>
      <c r="E339" s="3" t="s">
        <v>436</v>
      </c>
      <c r="F339" s="4">
        <v>960.78799363407495</v>
      </c>
      <c r="G339" s="4">
        <v>734.77301464518303</v>
      </c>
      <c r="H339" s="3">
        <f t="shared" si="36"/>
        <v>600</v>
      </c>
      <c r="I339" s="3">
        <f t="shared" si="37"/>
        <v>810</v>
      </c>
      <c r="J339" s="3" t="str">
        <f t="shared" si="32"/>
        <v>Đài 2 - 5 cọc</v>
      </c>
      <c r="K339" s="3">
        <f t="shared" si="33"/>
        <v>931</v>
      </c>
      <c r="L339" s="5">
        <f t="shared" si="38"/>
        <v>0.96899628863865672</v>
      </c>
      <c r="M339" s="3" t="str">
        <f t="shared" si="39"/>
        <v>NOT OK</v>
      </c>
      <c r="N339" s="6">
        <f>VLOOKUP(C339,'Point Coordinates'!$A:$D,2,0)*1000</f>
        <v>25400</v>
      </c>
      <c r="O339" s="7">
        <f>VLOOKUP(C339,'Point Coordinates'!$A:$D,3,0)*1000</f>
        <v>21200</v>
      </c>
    </row>
    <row r="340" spans="1:15">
      <c r="A340" s="1" t="str">
        <f t="shared" si="34"/>
        <v>5</v>
      </c>
      <c r="B340" s="1" t="s">
        <v>438</v>
      </c>
      <c r="C340" s="2">
        <v>808</v>
      </c>
      <c r="D340" s="3" t="str">
        <f t="shared" si="35"/>
        <v>D1</v>
      </c>
      <c r="E340" s="3" t="s">
        <v>436</v>
      </c>
      <c r="F340" s="4">
        <v>960.78799363407495</v>
      </c>
      <c r="G340" s="4">
        <v>734.77301464518303</v>
      </c>
      <c r="H340" s="3">
        <f t="shared" si="36"/>
        <v>600</v>
      </c>
      <c r="I340" s="3">
        <f t="shared" si="37"/>
        <v>810</v>
      </c>
      <c r="J340" s="3" t="str">
        <f t="shared" si="32"/>
        <v>Đài 2 - 5 cọc</v>
      </c>
      <c r="K340" s="3">
        <f t="shared" si="33"/>
        <v>931</v>
      </c>
      <c r="L340" s="5">
        <f t="shared" si="38"/>
        <v>0.96899628863865672</v>
      </c>
      <c r="M340" s="3" t="str">
        <f t="shared" si="39"/>
        <v>NOT OK</v>
      </c>
      <c r="N340" s="6">
        <f>VLOOKUP(C340,'Point Coordinates'!$A:$D,2,0)*1000</f>
        <v>25400</v>
      </c>
      <c r="O340" s="7">
        <f>VLOOKUP(C340,'Point Coordinates'!$A:$D,3,0)*1000</f>
        <v>21200</v>
      </c>
    </row>
    <row r="341" spans="1:15">
      <c r="A341" s="1" t="str">
        <f t="shared" ref="A341:A344" si="40">VLOOKUP(B341,Q:U,5,0)</f>
        <v>5</v>
      </c>
      <c r="B341" s="1" t="s">
        <v>438</v>
      </c>
      <c r="C341" s="2">
        <v>810</v>
      </c>
      <c r="D341" s="3" t="str">
        <f t="shared" ref="D341:D344" si="41">VLOOKUP(B341,Q:U,2,0)</f>
        <v>D1</v>
      </c>
      <c r="E341" s="3" t="s">
        <v>436</v>
      </c>
      <c r="F341" s="4">
        <v>460.37050154554697</v>
      </c>
      <c r="G341" s="4">
        <v>360.73119456161601</v>
      </c>
      <c r="H341" s="3">
        <f t="shared" ref="H341:H344" si="42">VLOOKUP(B341,Q:U,3,0)</f>
        <v>600</v>
      </c>
      <c r="I341" s="3">
        <f t="shared" ref="I341:I344" si="43">VLOOKUP(B341,Q:U,4,0)</f>
        <v>810</v>
      </c>
      <c r="J341" s="3" t="str">
        <f t="shared" si="32"/>
        <v>Đài 2 - 5 cọc</v>
      </c>
      <c r="K341" s="3">
        <f t="shared" si="33"/>
        <v>931</v>
      </c>
      <c r="L341" s="5">
        <f t="shared" ref="L341:L344" si="44">IFERROR(K341/F341,"")</f>
        <v>2.0222842186336107</v>
      </c>
      <c r="M341" s="3" t="str">
        <f t="shared" ref="M341:M344" si="45">IF(L341&lt;1,"NOT OK","OK")</f>
        <v>OK</v>
      </c>
      <c r="N341" s="6">
        <f>VLOOKUP(C341,'Point Coordinates'!$A:$D,2,0)*1000</f>
        <v>43800</v>
      </c>
      <c r="O341" s="7">
        <f>VLOOKUP(C341,'Point Coordinates'!$A:$D,3,0)*1000</f>
        <v>25200</v>
      </c>
    </row>
    <row r="342" spans="1:15">
      <c r="A342" s="1" t="str">
        <f t="shared" si="40"/>
        <v>5</v>
      </c>
      <c r="B342" s="1" t="s">
        <v>438</v>
      </c>
      <c r="C342" s="2">
        <v>810</v>
      </c>
      <c r="D342" s="3" t="str">
        <f t="shared" si="41"/>
        <v>D1</v>
      </c>
      <c r="E342" s="3" t="s">
        <v>436</v>
      </c>
      <c r="F342" s="4">
        <v>460.37050154554697</v>
      </c>
      <c r="G342" s="4">
        <v>360.73119456161601</v>
      </c>
      <c r="H342" s="3">
        <f t="shared" si="42"/>
        <v>600</v>
      </c>
      <c r="I342" s="3">
        <f t="shared" si="43"/>
        <v>810</v>
      </c>
      <c r="J342" s="3" t="str">
        <f t="shared" si="32"/>
        <v>Đài 2 - 5 cọc</v>
      </c>
      <c r="K342" s="3">
        <f t="shared" si="33"/>
        <v>931</v>
      </c>
      <c r="L342" s="5">
        <f t="shared" si="44"/>
        <v>2.0222842186336107</v>
      </c>
      <c r="M342" s="3" t="str">
        <f t="shared" si="45"/>
        <v>OK</v>
      </c>
      <c r="N342" s="6">
        <f>VLOOKUP(C342,'Point Coordinates'!$A:$D,2,0)*1000</f>
        <v>43800</v>
      </c>
      <c r="O342" s="7">
        <f>VLOOKUP(C342,'Point Coordinates'!$A:$D,3,0)*1000</f>
        <v>25200</v>
      </c>
    </row>
    <row r="343" spans="1:15">
      <c r="A343" s="1" t="str">
        <f t="shared" si="40"/>
        <v>5</v>
      </c>
      <c r="B343" s="1" t="s">
        <v>438</v>
      </c>
      <c r="C343" s="2">
        <v>811</v>
      </c>
      <c r="D343" s="3" t="str">
        <f t="shared" si="41"/>
        <v>D1</v>
      </c>
      <c r="E343" s="3" t="s">
        <v>436</v>
      </c>
      <c r="F343" s="4">
        <v>386.85741417505801</v>
      </c>
      <c r="G343" s="4">
        <v>318.38813518402202</v>
      </c>
      <c r="H343" s="3">
        <f t="shared" si="42"/>
        <v>600</v>
      </c>
      <c r="I343" s="3">
        <f t="shared" si="43"/>
        <v>810</v>
      </c>
      <c r="J343" s="3" t="str">
        <f t="shared" si="32"/>
        <v>Đài 2 - 5 cọc</v>
      </c>
      <c r="K343" s="3">
        <f t="shared" si="33"/>
        <v>931</v>
      </c>
      <c r="L343" s="5">
        <f t="shared" si="44"/>
        <v>2.406571428869424</v>
      </c>
      <c r="M343" s="3" t="str">
        <f t="shared" si="45"/>
        <v>OK</v>
      </c>
      <c r="N343" s="6">
        <f>VLOOKUP(C343,'Point Coordinates'!$A:$D,2,0)*1000</f>
        <v>7000</v>
      </c>
      <c r="O343" s="7">
        <f>VLOOKUP(C343,'Point Coordinates'!$A:$D,3,0)*1000</f>
        <v>25200</v>
      </c>
    </row>
    <row r="344" spans="1:15">
      <c r="A344" s="1" t="str">
        <f t="shared" si="40"/>
        <v>5</v>
      </c>
      <c r="B344" s="1" t="s">
        <v>438</v>
      </c>
      <c r="C344" s="2">
        <v>811</v>
      </c>
      <c r="D344" s="3" t="str">
        <f t="shared" si="41"/>
        <v>D1</v>
      </c>
      <c r="E344" s="3" t="s">
        <v>436</v>
      </c>
      <c r="F344" s="4">
        <v>386.85741417505801</v>
      </c>
      <c r="G344" s="4">
        <v>318.38813518402202</v>
      </c>
      <c r="H344" s="3">
        <f t="shared" si="42"/>
        <v>600</v>
      </c>
      <c r="I344" s="3">
        <f t="shared" si="43"/>
        <v>810</v>
      </c>
      <c r="J344" s="3" t="str">
        <f t="shared" si="32"/>
        <v>Đài 2 - 5 cọc</v>
      </c>
      <c r="K344" s="3">
        <f t="shared" si="33"/>
        <v>931</v>
      </c>
      <c r="L344" s="5">
        <f t="shared" si="44"/>
        <v>2.406571428869424</v>
      </c>
      <c r="M344" s="3" t="str">
        <f t="shared" si="45"/>
        <v>OK</v>
      </c>
      <c r="N344" s="6">
        <f>VLOOKUP(C344,'Point Coordinates'!$A:$D,2,0)*1000</f>
        <v>7000</v>
      </c>
      <c r="O344" s="7">
        <f>VLOOKUP(C344,'Point Coordinates'!$A:$D,3,0)*1000</f>
        <v>25200</v>
      </c>
    </row>
  </sheetData>
  <mergeCells count="53">
    <mergeCell ref="C1:M1"/>
    <mergeCell ref="N1:O1"/>
    <mergeCell ref="C2:E2"/>
    <mergeCell ref="F2:H2"/>
    <mergeCell ref="I2:K2"/>
    <mergeCell ref="L2:M2"/>
    <mergeCell ref="C3:E3"/>
    <mergeCell ref="F3:H3"/>
    <mergeCell ref="I3:K3"/>
    <mergeCell ref="L3:M3"/>
    <mergeCell ref="C4:E4"/>
    <mergeCell ref="F4:H4"/>
    <mergeCell ref="I4:K4"/>
    <mergeCell ref="L4:M4"/>
    <mergeCell ref="C5:E5"/>
    <mergeCell ref="F5:H5"/>
    <mergeCell ref="I5:K5"/>
    <mergeCell ref="L5:M5"/>
    <mergeCell ref="C7:I7"/>
    <mergeCell ref="J7:L7"/>
    <mergeCell ref="J10:L10"/>
    <mergeCell ref="C11:E11"/>
    <mergeCell ref="F11:G11"/>
    <mergeCell ref="H11:I11"/>
    <mergeCell ref="C8:E8"/>
    <mergeCell ref="F8:G8"/>
    <mergeCell ref="H8:I8"/>
    <mergeCell ref="J8:L8"/>
    <mergeCell ref="C9:E9"/>
    <mergeCell ref="F9:G9"/>
    <mergeCell ref="H9:I9"/>
    <mergeCell ref="J9:L9"/>
    <mergeCell ref="F13:G13"/>
    <mergeCell ref="H13:I13"/>
    <mergeCell ref="C10:E10"/>
    <mergeCell ref="F10:G10"/>
    <mergeCell ref="H10:I10"/>
    <mergeCell ref="C16:E16"/>
    <mergeCell ref="F16:G16"/>
    <mergeCell ref="H16:I16"/>
    <mergeCell ref="A18:B18"/>
    <mergeCell ref="N18:O18"/>
    <mergeCell ref="J11:M16"/>
    <mergeCell ref="C14:E14"/>
    <mergeCell ref="F14:G14"/>
    <mergeCell ref="H14:I14"/>
    <mergeCell ref="C15:E15"/>
    <mergeCell ref="F15:G15"/>
    <mergeCell ref="H15:I15"/>
    <mergeCell ref="C12:E12"/>
    <mergeCell ref="F12:G12"/>
    <mergeCell ref="H12:I12"/>
    <mergeCell ref="C13:E13"/>
  </mergeCells>
  <conditionalFormatting sqref="J11">
    <cfRule type="cellIs" dxfId="1" priority="1" operator="equal">
      <formula>"NOT OK"</formula>
    </cfRule>
  </conditionalFormatting>
  <conditionalFormatting sqref="M1:M10 M17:M15016">
    <cfRule type="cellIs" dxfId="0" priority="2" operator="equal">
      <formula>"NOT OK"</formula>
    </cfRule>
  </conditionalFormatting>
  <dataValidations count="1">
    <dataValidation type="list" allowBlank="1" showInputMessage="1" showErrorMessage="1" sqref="M10">
      <formula1>"Thử tĩnh, PP khác"</formula1>
    </dataValidation>
  </dataValidations>
  <pageMargins left="0.6" right="0.4" top="0.4" bottom="0.4" header="0.157" footer="0.157"/>
  <pageSetup scale="97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Pict="0" macro="[0]!DoTimSoLuongCocGanNhau">
                <anchor moveWithCells="1" sizeWithCells="1">
                  <from>
                    <xdr:col>13</xdr:col>
                    <xdr:colOff>142875</xdr:colOff>
                    <xdr:row>1</xdr:row>
                    <xdr:rowOff>85725</xdr:rowOff>
                  </from>
                  <to>
                    <xdr:col>15</xdr:col>
                    <xdr:colOff>400050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Pict="0" macro="[0]!DienLaiHamVlookupCotA">
                <anchor moveWithCells="1" sizeWithCells="1">
                  <from>
                    <xdr:col>13</xdr:col>
                    <xdr:colOff>142875</xdr:colOff>
                    <xdr:row>4</xdr:row>
                    <xdr:rowOff>47625</xdr:rowOff>
                  </from>
                  <to>
                    <xdr:col>15</xdr:col>
                    <xdr:colOff>400050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14</vt:i4>
      </vt:variant>
    </vt:vector>
  </HeadingPairs>
  <TitlesOfParts>
    <vt:vector size="25" baseType="lpstr">
      <vt:lpstr>LYTHUYET</vt:lpstr>
      <vt:lpstr>BANGTRA</vt:lpstr>
      <vt:lpstr>PIERFORCES</vt:lpstr>
      <vt:lpstr>PIERSECTION</vt:lpstr>
      <vt:lpstr>HK1</vt:lpstr>
      <vt:lpstr>OGAreas01</vt:lpstr>
      <vt:lpstr>Chon_SL_Coc</vt:lpstr>
      <vt:lpstr>Point Coordinates</vt:lpstr>
      <vt:lpstr>Nodal Reactions</vt:lpstr>
      <vt:lpstr>Point Spring Assignments</vt:lpstr>
      <vt:lpstr>TM SCT Coc</vt:lpstr>
      <vt:lpstr>B1.Loaicoc</vt:lpstr>
      <vt:lpstr>B1.Loaicockyhieu</vt:lpstr>
      <vt:lpstr>B2.Betongcoc</vt:lpstr>
      <vt:lpstr>B2.Capdoben</vt:lpstr>
      <vt:lpstr>B3.Loaithep</vt:lpstr>
      <vt:lpstr>B3.Thepcoc</vt:lpstr>
      <vt:lpstr>'HK1'!B4.CHITIEUCOLY</vt:lpstr>
      <vt:lpstr>Chon_SL_Coc!Print_Area</vt:lpstr>
      <vt:lpstr>'HK1'!Print_Area</vt:lpstr>
      <vt:lpstr>LYTHUYET!Print_Area</vt:lpstr>
      <vt:lpstr>'TM SCT Coc'!Print_Area</vt:lpstr>
      <vt:lpstr>Chon_SL_Coc!Print_Titles</vt:lpstr>
      <vt:lpstr>LYTHUYET!Print_Titles</vt:lpstr>
      <vt:lpstr>'TM SCT Coc'!Print_Titles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Phat ,Pham Vinh</dc:creator>
  <cp:lastModifiedBy>C P</cp:lastModifiedBy>
  <cp:lastPrinted>2025-08-20T04:14:00Z</cp:lastPrinted>
  <dcterms:created xsi:type="dcterms:W3CDTF">2016-07-07T03:48:00Z</dcterms:created>
  <dcterms:modified xsi:type="dcterms:W3CDTF">2026-09-16T07:23:46Z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CFA778583D2142D3A7E5EB519CE11303_12</vt:lpwstr>
  </property>
  <property fmtid="{D5CDD505-2E9C-101B-9397-08002B2CF9AE}" pid="3" name="KSOProductBuildVer">
    <vt:lpwstr>1033-12.1.0.27458</vt:lpwstr>
  </property>
  <property fmtid="{D5CDD505-2E9C-101B-9397-08002B2CF9AE}" pid="4" name="CalculationRule">
    <vt:i4>0</vt:i4>
  </property>
</Properties>
</file>