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List_De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<sst xmlns="http://schemas.openxmlformats.org/spreadsheetml/2006/main" count="12" uniqueCount="12">
  <si>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stock_name</t>
  </si>
  <si>
    <t xml:space="preserve">last_price</t>
  </si>
  <si>
    <t xml:space="preserve">time</t>
  </si>
  <si>
    <t xml:space="preserve">%</t>
  </si>
  <si>
    <t xml:space="preserve">bid_quantity</t>
  </si>
  <si>
    <t xml:space="preserve">bid</t>
  </si>
  <si>
    <t xml:space="preserve">ask</t>
  </si>
  <si>
    <t xml:space="preserve">ask_quantity</t>
  </si>
  <si>
    <t xml:space="preserve">min</t>
  </si>
  <si>
    <t xml:space="preserve">max</t>
  </si>
  <si>
    <t xml:space="preserve">ref_price</t>
  </si>
  <si>
    <t xml:space="preserve">open_price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</si>
</sst>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DEE6EF"/>
      <name val="Calibri"/>
      <family val="2"/>
      <charset val="1"/>
    </font>
    <font>
      <sz val="11"/>
      <color rgb="FFDEE6E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8"/>
      <color rgb="FFEEECE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FF0000"/>
        <bgColor rgb="FF9C0006"/>
      </patternFill>
    </fill>
    <fill>
      <patternFill patternType="solid">
        <fgColor rgb="FFF6F9D4"/>
        <bgColor rgb="FFEEECE1"/>
      </patternFill>
    </fill>
    <fill>
      <patternFill patternType="solid">
        <fgColor rgb="FF355269"/>
        <bgColor rgb="FF333333"/>
      </patternFill>
    </fill>
    <fill>
      <patternFill patternType="solid">
        <fgColor rgb="FFB4C7DC"/>
        <bgColor rgb="FF99CCFF"/>
      </patternFill>
    </fill>
    <fill>
      <patternFill patternType="solid">
        <fgColor rgb="FFE0C2CD"/>
        <bgColor rgb="FFFFC7CE"/>
      </patternFill>
    </fill>
    <fill>
      <patternFill patternType="solid">
        <fgColor rgb="FFFFFFFF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gative" xfId="20"/>
    <cellStyle name="Positive" xfId="21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5EB9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D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122760</xdr:colOff>
      <xdr:row>2</xdr:row>
      <xdr:rowOff>173520</xdr:rowOff>
    </xdr:from>
    <xdr:to>
      <xdr:col>0</xdr:col>
      <xdr:colOff>2658960</xdr:colOff>
      <xdr:row>6</xdr:row>
      <xdr:rowOff>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2760" y="523800"/>
          <a:ext cx="2536200" cy="5284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B3:M33" headerRowCount="1" totalsRowCount="0" totalsRowShown="0">
  <autoFilter ref="B3:M33"/>
  <tableColumns count="12">
    <tableColumn id="1" name="stock_name"/>
    <tableColumn id="2" name="last_price"/>
    <tableColumn id="3" name="time"/>
    <tableColumn id="4" name="%"/>
    <tableColumn id="5" name="bid_quantity"/>
    <tableColumn id="6" name="bid"/>
    <tableColumn id="7" name="ask"/>
    <tableColumn id="8" name="ask_quantity"/>
    <tableColumn id="9" name="min"/>
    <tableColumn id="10" name="max"/>
    <tableColumn id="11" name="ref_price"/>
    <tableColumn id="12" name="open_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39.42"/>
    <col collapsed="false" customWidth="true" hidden="false" outlineLevel="0" max="2" min="2" style="0" width="23.08"/>
    <col collapsed="false" customWidth="true" hidden="false" outlineLevel="0" max="3" min="3" style="1" width="11.86"/>
    <col collapsed="false" customWidth="true" hidden="false" outlineLevel="0" max="4" min="4" style="2" width="12.71"/>
    <col collapsed="false" customWidth="true" hidden="false" outlineLevel="0" max="5" min="5" style="1" width="10.12"/>
    <col collapsed="false" customWidth="true" hidden="false" outlineLevel="0" max="6" min="6" style="1" width="13.57"/>
    <col collapsed="false" customWidth="true" hidden="false" outlineLevel="0" max="7" min="7" style="1" width="9.13"/>
    <col collapsed="false" customWidth="true" hidden="false" outlineLevel="0" max="8" min="8" style="1" width="14.43"/>
    <col collapsed="false" customWidth="true" hidden="false" outlineLevel="0" max="9" min="9" style="1" width="13.57"/>
    <col collapsed="false" customWidth="true" hidden="false" outlineLevel="0" max="10" min="10" style="1" width="9.13"/>
    <col collapsed="false" customWidth="true" hidden="false" outlineLevel="0" max="11" min="11" style="1" width="11.14"/>
    <col collapsed="false" customWidth="true" hidden="false" outlineLevel="0" max="12" min="12" style="1" width="13.14"/>
    <col collapsed="false" customWidth="true" hidden="false" outlineLevel="0" max="13" min="13" style="1" width="9.13"/>
  </cols>
  <sheetData>
    <row r="1" customFormat="false" ht="13.8" hidden="false" customHeight="false" outlineLevel="0" collapsed="false">
      <c r="A1" s="3" t="e">
        <f aca="false">rtd("lightstreamer.rtdnew23",,"CONFIG","https://push.lightstreamer.com",,"WELCOME","STOCKS","user_test","o93ujDNJasf,ajfih393!_ard3sfaklj_sjsijhdf3934eifaskik(2332334yh32rdusjdsshkahkhgfasif24egfwebkjbcfasik")</f>
        <v>#NAME?</v>
      </c>
      <c r="B1" s="4"/>
      <c r="C1" s="5"/>
      <c r="D1" s="6"/>
      <c r="E1" s="5"/>
      <c r="F1" s="5"/>
      <c r="G1" s="5"/>
      <c r="H1" s="5"/>
      <c r="I1" s="5"/>
      <c r="J1" s="5"/>
      <c r="K1" s="5"/>
      <c r="L1" s="5"/>
      <c r="M1" s="5"/>
      <c r="N1" s="4"/>
      <c r="O1" s="4"/>
    </row>
    <row r="2" customFormat="false" ht="13.8" hidden="false" customHeight="false" outlineLevel="0" collapsed="false">
      <c r="A2" s="7" t="e">
        <f aca="false">rtd("lightstreamer.rtdnew23",,"OPTIONS","max_frequency","10")</f>
        <v>#NAME?</v>
      </c>
      <c r="B2" s="4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3.8" hidden="false" customHeight="false" outlineLevel="0" collapsed="false">
      <c r="A3" s="7" t="e">
        <f aca="false">rtd("lightstreamer.rtdnew23",,"OPTIONS","forced_transport","WS")</f>
        <v>#NAME?</v>
      </c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10"/>
      <c r="O3" s="4"/>
    </row>
    <row r="4" customFormat="false" ht="13.8" hidden="false" customHeight="false" outlineLevel="0" collapsed="false">
      <c r="A4" s="4"/>
      <c r="B4" s="11" t="e">
        <f aca="false">rtd("lightstreamer.rtdnew23",,"item30","stock_name")</f>
        <v>#NAME?</v>
      </c>
      <c r="C4" s="12" t="e">
        <f aca="false">rtd("lightstreamer.rtdnew23",,"item30","last_price")</f>
        <v>#NAME?</v>
      </c>
      <c r="D4" s="13" t="e">
        <f aca="false">rtd("lightstreamer.rtdnew23",,"item30","time")</f>
        <v>#NAME?</v>
      </c>
      <c r="E4" s="14" t="e">
        <f aca="false">rtd("lightstreamer.rtdnew23",,"item30","pct_change")</f>
        <v>#NAME?</v>
      </c>
      <c r="F4" s="12" t="e">
        <f aca="false">rtd("lightstreamer.rtdnew23",,"item30","bid_quantity")</f>
        <v>#NAME?</v>
      </c>
      <c r="G4" s="12" t="e">
        <f aca="false">rtd("lightstreamer.rtdnew23",,"item30","bid")</f>
        <v>#NAME?</v>
      </c>
      <c r="H4" s="12" t="e">
        <f aca="false">rtd("lightstreamer.rtdnew23",,"item30","ask")</f>
        <v>#NAME?</v>
      </c>
      <c r="I4" s="12" t="e">
        <f aca="false">rtd("lightstreamer.rtdnew23",,"item30","ask_quantity")</f>
        <v>#NAME?</v>
      </c>
      <c r="J4" s="12" t="e">
        <f aca="false">rtd("lightstreamer.rtdnew23",,"item30","min")</f>
        <v>#NAME?</v>
      </c>
      <c r="K4" s="12" t="e">
        <f aca="false">rtd("lightstreamer.rtdnew23",,"item30","max")</f>
        <v>#NAME?</v>
      </c>
      <c r="L4" s="12" t="e">
        <f aca="false">rtd("lightstreamer.rtdnew23",,"item30","ref_price")</f>
        <v>#NAME?</v>
      </c>
      <c r="M4" s="12" t="e">
        <f aca="false">rtd("lightstreamer.rtdnew23",,"item30","open_price")</f>
        <v>#NAME?</v>
      </c>
      <c r="N4" s="15"/>
      <c r="O4" s="4"/>
    </row>
    <row r="5" customFormat="false" ht="13.8" hidden="false" customHeight="false" outlineLevel="0" collapsed="false">
      <c r="A5" s="4"/>
      <c r="B5" s="16" t="e">
        <f aca="false">rtd("lightstreamer.rtdnew23",,"item29","stock_name")</f>
        <v>#NAME?</v>
      </c>
      <c r="C5" s="17" t="e">
        <f aca="false">rtd("lightstreamer.rtdnew23",,"item29","last_price")</f>
        <v>#NAME?</v>
      </c>
      <c r="D5" s="18" t="e">
        <f aca="false">rtd("lightstreamer.rtdnew23",,"item29","time")</f>
        <v>#NAME?</v>
      </c>
      <c r="E5" s="14" t="e">
        <f aca="false">rtd("lightstreamer.rtdnew23",,"item29","pct_change")</f>
        <v>#NAME?</v>
      </c>
      <c r="F5" s="17" t="e">
        <f aca="false">rtd("lightstreamer.rtdnew23",,"item29","bid_quantity")</f>
        <v>#NAME?</v>
      </c>
      <c r="G5" s="17" t="e">
        <f aca="false">rtd("lightstreamer.rtdnew23",,"item29","bid")</f>
        <v>#NAME?</v>
      </c>
      <c r="H5" s="17" t="e">
        <f aca="false">rtd("lightstreamer.rtdnew23",,"item29","ask")</f>
        <v>#NAME?</v>
      </c>
      <c r="I5" s="17" t="e">
        <f aca="false">rtd("lightstreamer.rtdnew23",,"item29","ask_quantity")</f>
        <v>#NAME?</v>
      </c>
      <c r="J5" s="17" t="e">
        <f aca="false">rtd("lightstreamer.rtdnew23",,"item29","min")</f>
        <v>#NAME?</v>
      </c>
      <c r="K5" s="17" t="e">
        <f aca="false">rtd("lightstreamer.rtdnew23",,"item29","max")</f>
        <v>#NAME?</v>
      </c>
      <c r="L5" s="17" t="e">
        <f aca="false">rtd("lightstreamer.rtdnew23",,"item29","ref_price")</f>
        <v>#NAME?</v>
      </c>
      <c r="M5" s="17" t="e">
        <f aca="false">rtd("lightstreamer.rtdnew23",,"item29","open_price")</f>
        <v>#NAME?</v>
      </c>
      <c r="N5" s="19"/>
      <c r="O5" s="4"/>
    </row>
    <row r="6" customFormat="false" ht="13.8" hidden="false" customHeight="false" outlineLevel="0" collapsed="false">
      <c r="A6" s="4"/>
      <c r="B6" s="11" t="e">
        <f aca="false">rtd("lightstreamer.rtdnew23",,"item28","stock_name")</f>
        <v>#NAME?</v>
      </c>
      <c r="C6" s="12" t="e">
        <f aca="false">rtd("lightstreamer.rtdnew23",,"item28","last_price")</f>
        <v>#NAME?</v>
      </c>
      <c r="D6" s="13" t="e">
        <f aca="false">rtd("lightstreamer.rtdnew23",,"item28","time")</f>
        <v>#NAME?</v>
      </c>
      <c r="E6" s="14" t="e">
        <f aca="false">rtd("lightstreamer.rtdnew23",,"item28","pct_change")</f>
        <v>#NAME?</v>
      </c>
      <c r="F6" s="12" t="e">
        <f aca="false">rtd("lightstreamer.rtdnew23",,"item28","bid_quantity")</f>
        <v>#NAME?</v>
      </c>
      <c r="G6" s="12" t="e">
        <f aca="false">rtd("lightstreamer.rtdnew23",,"item28","bid")</f>
        <v>#NAME?</v>
      </c>
      <c r="H6" s="12" t="e">
        <f aca="false">rtd("lightstreamer.rtdnew23",,"item28","ask")</f>
        <v>#NAME?</v>
      </c>
      <c r="I6" s="12" t="e">
        <f aca="false">rtd("lightstreamer.rtdnew23",,"item28","ask_quantity")</f>
        <v>#NAME?</v>
      </c>
      <c r="J6" s="12" t="e">
        <f aca="false">rtd("lightstreamer.rtdnew23",,"item28","min")</f>
        <v>#NAME?</v>
      </c>
      <c r="K6" s="12" t="e">
        <f aca="false">rtd("lightstreamer.rtdnew23",,"item28","max")</f>
        <v>#NAME?</v>
      </c>
      <c r="L6" s="12" t="e">
        <f aca="false">rtd("lightstreamer.rtdnew23",,"item28","ref_price")</f>
        <v>#NAME?</v>
      </c>
      <c r="M6" s="12" t="e">
        <f aca="false">rtd("lightstreamer.rtdnew23",,"item28","open_price")</f>
        <v>#NAME?</v>
      </c>
      <c r="N6" s="15"/>
      <c r="O6" s="4"/>
    </row>
    <row r="7" customFormat="false" ht="13.8" hidden="false" customHeight="false" outlineLevel="0" collapsed="false">
      <c r="A7" s="4" t="e">
        <f aca="false">rtd("lightstreamer.rtdnew23",,"OPTIONS","stalled_timeout","7500")</f>
        <v>#NAME?</v>
      </c>
      <c r="B7" s="16" t="e">
        <f aca="false">rtd("lightstreamer.rtdnew23",,"item27","stock_name")</f>
        <v>#NAME?</v>
      </c>
      <c r="C7" s="17" t="e">
        <f aca="false">rtd("lightstreamer.rtdnew23",,"item27","last_price")</f>
        <v>#NAME?</v>
      </c>
      <c r="D7" s="18" t="e">
        <f aca="false">rtd("lightstreamer.rtdnew23",,"item27","time")</f>
        <v>#NAME?</v>
      </c>
      <c r="E7" s="14" t="e">
        <f aca="false">rtd("lightstreamer.rtdnew23",,"item27","pct_change")</f>
        <v>#NAME?</v>
      </c>
      <c r="F7" s="17" t="e">
        <f aca="false">rtd("lightstreamer.rtdnew23",,"item27","bid_quantity")</f>
        <v>#NAME?</v>
      </c>
      <c r="G7" s="17" t="e">
        <f aca="false">rtd("lightstreamer.rtdnew23",,"item27","bid")</f>
        <v>#NAME?</v>
      </c>
      <c r="H7" s="17" t="e">
        <f aca="false">rtd("lightstreamer.rtdnew23",,"item27","ask")</f>
        <v>#NAME?</v>
      </c>
      <c r="I7" s="17" t="e">
        <f aca="false">rtd("lightstreamer.rtdnew23",,"item27","ask_quantity")</f>
        <v>#NAME?</v>
      </c>
      <c r="J7" s="17" t="e">
        <f aca="false">rtd("lightstreamer.rtdnew23",,"item27","min")</f>
        <v>#NAME?</v>
      </c>
      <c r="K7" s="17" t="e">
        <f aca="false">rtd("lightstreamer.rtdnew23",,"item27","max")</f>
        <v>#NAME?</v>
      </c>
      <c r="L7" s="17" t="e">
        <f aca="false">rtd("lightstreamer.rtdnew23",,"item27","ref_price")</f>
        <v>#NAME?</v>
      </c>
      <c r="M7" s="17" t="e">
        <f aca="false">rtd("lightstreamer.rtdnew23",,"item27","open_price")</f>
        <v>#NAME?</v>
      </c>
      <c r="N7" s="19"/>
      <c r="O7" s="4"/>
    </row>
    <row r="8" customFormat="false" ht="13.8" hidden="false" customHeight="false" outlineLevel="0" collapsed="false">
      <c r="A8" s="4"/>
      <c r="B8" s="11" t="e">
        <f aca="false">rtd("lightstreamer.rtdnew23",,"item26","stock_name")</f>
        <v>#NAME?</v>
      </c>
      <c r="C8" s="12" t="e">
        <f aca="false">rtd("lightstreamer.rtdnew23",,"item26","last_price")</f>
        <v>#NAME?</v>
      </c>
      <c r="D8" s="13" t="e">
        <f aca="false">rtd("lightstreamer.rtdnew23",,"item26","time")</f>
        <v>#NAME?</v>
      </c>
      <c r="E8" s="14" t="e">
        <f aca="false">rtd("lightstreamer.rtdnew23",,"item26","pct_change")</f>
        <v>#NAME?</v>
      </c>
      <c r="F8" s="12" t="e">
        <f aca="false">rtd("lightstreamer.rtdnew23",,"item26","bid_quantity")</f>
        <v>#NAME?</v>
      </c>
      <c r="G8" s="12" t="e">
        <f aca="false">rtd("lightstreamer.rtdnew23",,"item26","bid")</f>
        <v>#NAME?</v>
      </c>
      <c r="H8" s="12" t="e">
        <f aca="false">rtd("lightstreamer.rtdnew23",,"item26","ask")</f>
        <v>#NAME?</v>
      </c>
      <c r="I8" s="12" t="e">
        <f aca="false">rtd("lightstreamer.rtdnew23",,"item26","ask_quantity")</f>
        <v>#NAME?</v>
      </c>
      <c r="J8" s="12" t="e">
        <f aca="false">rtd("lightstreamer.rtdnew23",,"item26","min")</f>
        <v>#NAME?</v>
      </c>
      <c r="K8" s="12" t="e">
        <f aca="false">rtd("lightstreamer.rtdnew23",,"item26","max")</f>
        <v>#NAME?</v>
      </c>
      <c r="L8" s="12" t="e">
        <f aca="false">rtd("lightstreamer.rtdnew23",,"item26","ref_price")</f>
        <v>#NAME?</v>
      </c>
      <c r="M8" s="12" t="e">
        <f aca="false">rtd("lightstreamer.rtdnew23",,"item26","open_price")</f>
        <v>#NAME?</v>
      </c>
      <c r="N8" s="15"/>
      <c r="O8" s="4"/>
    </row>
    <row r="9" customFormat="false" ht="13.8" hidden="false" customHeight="false" outlineLevel="0" collapsed="false">
      <c r="A9" s="4"/>
      <c r="B9" s="16" t="e">
        <f aca="false">rtd("lightstreamer.rtdnew23",,"item25","stock_name")</f>
        <v>#NAME?</v>
      </c>
      <c r="C9" s="17" t="e">
        <f aca="false">rtd("lightstreamer.rtdnew23",,"item25","last_price")</f>
        <v>#NAME?</v>
      </c>
      <c r="D9" s="18" t="e">
        <f aca="false">rtd("lightstreamer.rtdnew23",,"item25","time")</f>
        <v>#NAME?</v>
      </c>
      <c r="E9" s="14" t="e">
        <f aca="false">rtd("lightstreamer.rtdnew23",,"item25","pct_change")</f>
        <v>#NAME?</v>
      </c>
      <c r="F9" s="17" t="e">
        <f aca="false">rtd("lightstreamer.rtdnew23",,"item25","bid_quantity")</f>
        <v>#NAME?</v>
      </c>
      <c r="G9" s="17" t="e">
        <f aca="false">rtd("lightstreamer.rtdnew23",,"item25","bid")</f>
        <v>#NAME?</v>
      </c>
      <c r="H9" s="17" t="e">
        <f aca="false">rtd("lightstreamer.rtdnew23",,"item25","ask")</f>
        <v>#NAME?</v>
      </c>
      <c r="I9" s="17" t="e">
        <f aca="false">rtd("lightstreamer.rtdnew23",,"item25","ask_quantity")</f>
        <v>#NAME?</v>
      </c>
      <c r="J9" s="17" t="e">
        <f aca="false">rtd("lightstreamer.rtdnew23",,"item25","min")</f>
        <v>#NAME?</v>
      </c>
      <c r="K9" s="17" t="e">
        <f aca="false">rtd("lightstreamer.rtdnew23",,"item25","max")</f>
        <v>#NAME?</v>
      </c>
      <c r="L9" s="17" t="e">
        <f aca="false">rtd("lightstreamer.rtdnew23",,"item25","ref_price")</f>
        <v>#NAME?</v>
      </c>
      <c r="M9" s="17" t="e">
        <f aca="false">rtd("lightstreamer.rtdnew23",,"item25","open_price")</f>
        <v>#NAME?</v>
      </c>
      <c r="N9" s="19"/>
      <c r="O9" s="4"/>
    </row>
    <row r="10" customFormat="false" ht="13.8" hidden="false" customHeight="false" outlineLevel="0" collapsed="false">
      <c r="A10" s="4"/>
      <c r="B10" s="11" t="e">
        <f aca="false">rtd("lightstreamer.rtdnew23",,"item24","stock_name")</f>
        <v>#NAME?</v>
      </c>
      <c r="C10" s="12" t="e">
        <f aca="false">rtd("lightstreamer.rtdnew23",,"item24","last_price")</f>
        <v>#NAME?</v>
      </c>
      <c r="D10" s="13" t="e">
        <f aca="false">rtd("lightstreamer.rtdnew23",,"item24","time")</f>
        <v>#NAME?</v>
      </c>
      <c r="E10" s="14" t="e">
        <f aca="false">rtd("lightstreamer.rtdnew23",,"item24","pct_change")</f>
        <v>#NAME?</v>
      </c>
      <c r="F10" s="12" t="e">
        <f aca="false">rtd("lightstreamer.rtdnew23",,"item24","bid_quantity")</f>
        <v>#NAME?</v>
      </c>
      <c r="G10" s="12" t="e">
        <f aca="false">rtd("lightstreamer.rtdnew23",,"item24","bid")</f>
        <v>#NAME?</v>
      </c>
      <c r="H10" s="12" t="e">
        <f aca="false">rtd("lightstreamer.rtdnew23",,"item24","ask")</f>
        <v>#NAME?</v>
      </c>
      <c r="I10" s="12" t="e">
        <f aca="false">rtd("lightstreamer.rtdnew23",,"item24","ask_quantity")</f>
        <v>#NAME?</v>
      </c>
      <c r="J10" s="12" t="e">
        <f aca="false">rtd("lightstreamer.rtdnew23",,"item24","min")</f>
        <v>#NAME?</v>
      </c>
      <c r="K10" s="12" t="e">
        <f aca="false">rtd("lightstreamer.rtdnew23",,"item24","max")</f>
        <v>#NAME?</v>
      </c>
      <c r="L10" s="12" t="e">
        <f aca="false">rtd("lightstreamer.rtdnew23",,"item24","ref_price")</f>
        <v>#NAME?</v>
      </c>
      <c r="M10" s="12" t="e">
        <f aca="false">rtd("lightstreamer.rtdnew23",,"item24","open_price")</f>
        <v>#NAME?</v>
      </c>
      <c r="N10" s="15"/>
      <c r="O10" s="4"/>
    </row>
    <row r="11" customFormat="false" ht="13.8" hidden="false" customHeight="false" outlineLevel="0" collapsed="false">
      <c r="A11" s="4"/>
      <c r="B11" s="16" t="e">
        <f aca="false">rtd("lightstreamer.rtdnew23",,"item23","stock_name")</f>
        <v>#NAME?</v>
      </c>
      <c r="C11" s="17" t="e">
        <f aca="false">rtd("lightstreamer.rtdnew23",,"item23","last_price")</f>
        <v>#NAME?</v>
      </c>
      <c r="D11" s="18" t="e">
        <f aca="false">rtd("lightstreamer.rtdnew23",,"item23","time")</f>
        <v>#NAME?</v>
      </c>
      <c r="E11" s="14" t="e">
        <f aca="false">rtd("lightstreamer.rtdnew23",,"item23","pct_change")</f>
        <v>#NAME?</v>
      </c>
      <c r="F11" s="17" t="e">
        <f aca="false">rtd("lightstreamer.rtdnew23",,"item23","bid_quantity")</f>
        <v>#NAME?</v>
      </c>
      <c r="G11" s="17" t="e">
        <f aca="false">rtd("lightstreamer.rtdnew23",,"item23","bid")</f>
        <v>#NAME?</v>
      </c>
      <c r="H11" s="17" t="e">
        <f aca="false">rtd("lightstreamer.rtdnew23",,"item23","ask")</f>
        <v>#NAME?</v>
      </c>
      <c r="I11" s="17" t="e">
        <f aca="false">rtd("lightstreamer.rtdnew23",,"item23","ask_quantity")</f>
        <v>#NAME?</v>
      </c>
      <c r="J11" s="17" t="e">
        <f aca="false">rtd("lightstreamer.rtdnew23",,"item23","min")</f>
        <v>#NAME?</v>
      </c>
      <c r="K11" s="17" t="e">
        <f aca="false">rtd("lightstreamer.rtdnew23",,"item23","max")</f>
        <v>#NAME?</v>
      </c>
      <c r="L11" s="17" t="e">
        <f aca="false">rtd("lightstreamer.rtdnew23",,"item23","ref_price")</f>
        <v>#NAME?</v>
      </c>
      <c r="M11" s="17" t="e">
        <f aca="false">rtd("lightstreamer.rtdnew23",,"item23","open_price")</f>
        <v>#NAME?</v>
      </c>
      <c r="N11" s="19"/>
      <c r="O11" s="4"/>
    </row>
    <row r="12" customFormat="false" ht="13.8" hidden="false" customHeight="false" outlineLevel="0" collapsed="false">
      <c r="A12" s="4"/>
      <c r="B12" s="11" t="e">
        <f aca="false">rtd("lightstreamer.rtdnew23",,"item22","stock_name")</f>
        <v>#NAME?</v>
      </c>
      <c r="C12" s="12" t="e">
        <f aca="false">rtd("lightstreamer.rtdnew23",,"item22","last_price")</f>
        <v>#NAME?</v>
      </c>
      <c r="D12" s="13" t="e">
        <f aca="false">rtd("lightstreamer.rtdnew23",,"item22","time")</f>
        <v>#NAME?</v>
      </c>
      <c r="E12" s="14" t="e">
        <f aca="false">rtd("lightstreamer.rtdnew23",,"item22","pct_change")</f>
        <v>#NAME?</v>
      </c>
      <c r="F12" s="12" t="e">
        <f aca="false">rtd("lightstreamer.rtdnew23",,"item22","bid_quantity")</f>
        <v>#NAME?</v>
      </c>
      <c r="G12" s="12" t="e">
        <f aca="false">rtd("lightstreamer.rtdnew23",,"item22","bid")</f>
        <v>#NAME?</v>
      </c>
      <c r="H12" s="12" t="e">
        <f aca="false">rtd("lightstreamer.rtdnew23",,"item22","ask")</f>
        <v>#NAME?</v>
      </c>
      <c r="I12" s="12" t="e">
        <f aca="false">rtd("lightstreamer.rtdnew23",,"item22","ask_quantity")</f>
        <v>#NAME?</v>
      </c>
      <c r="J12" s="12" t="e">
        <f aca="false">rtd("lightstreamer.rtdnew23",,"item22","min")</f>
        <v>#NAME?</v>
      </c>
      <c r="K12" s="12" t="e">
        <f aca="false">rtd("lightstreamer.rtdnew23",,"item22","max")</f>
        <v>#NAME?</v>
      </c>
      <c r="L12" s="12" t="e">
        <f aca="false">rtd("lightstreamer.rtdnew23",,"item22","ref_price")</f>
        <v>#NAME?</v>
      </c>
      <c r="M12" s="12" t="e">
        <f aca="false">rtd("lightstreamer.rtdnew23",,"item22","open_price")</f>
        <v>#NAME?</v>
      </c>
      <c r="N12" s="15"/>
      <c r="O12" s="4"/>
    </row>
    <row r="13" customFormat="false" ht="13.8" hidden="false" customHeight="false" outlineLevel="0" collapsed="false">
      <c r="A13" s="4"/>
      <c r="B13" s="16" t="e">
        <f aca="false">rtd("lightstreamer.rtdnew23",,"item21","stock_name")</f>
        <v>#NAME?</v>
      </c>
      <c r="C13" s="17" t="e">
        <f aca="false">rtd("lightstreamer.rtdnew23",,"item21","last_price")</f>
        <v>#NAME?</v>
      </c>
      <c r="D13" s="18" t="e">
        <f aca="false">rtd("lightstreamer.rtdnew23",,"item21","time")</f>
        <v>#NAME?</v>
      </c>
      <c r="E13" s="14" t="e">
        <f aca="false">rtd("lightstreamer.rtdnew23",,"item21","pct_change")</f>
        <v>#NAME?</v>
      </c>
      <c r="F13" s="17" t="e">
        <f aca="false">rtd("lightstreamer.rtdnew23",,"item21","bid_quantity")</f>
        <v>#NAME?</v>
      </c>
      <c r="G13" s="17" t="e">
        <f aca="false">rtd("lightstreamer.rtdnew23",,"item21","bid")</f>
        <v>#NAME?</v>
      </c>
      <c r="H13" s="17" t="e">
        <f aca="false">rtd("lightstreamer.rtdnew23",,"item21","ask")</f>
        <v>#NAME?</v>
      </c>
      <c r="I13" s="17" t="e">
        <f aca="false">rtd("lightstreamer.rtdnew23",,"item21","ask_quantity")</f>
        <v>#NAME?</v>
      </c>
      <c r="J13" s="17" t="e">
        <f aca="false">rtd("lightstreamer.rtdnew23",,"item21","min")</f>
        <v>#NAME?</v>
      </c>
      <c r="K13" s="17" t="e">
        <f aca="false">rtd("lightstreamer.rtdnew23",,"item21","max")</f>
        <v>#NAME?</v>
      </c>
      <c r="L13" s="17" t="e">
        <f aca="false">rtd("lightstreamer.rtdnew23",,"item21","ref_price")</f>
        <v>#NAME?</v>
      </c>
      <c r="M13" s="17" t="e">
        <f aca="false">rtd("lightstreamer.rtdnew23",,"item21","open_price")</f>
        <v>#NAME?</v>
      </c>
      <c r="N13" s="19"/>
      <c r="O13" s="4"/>
    </row>
    <row r="14" customFormat="false" ht="13.8" hidden="false" customHeight="false" outlineLevel="0" collapsed="false">
      <c r="A14" s="4"/>
      <c r="B14" s="11" t="e">
        <f aca="false">rtd("lightstreamer.rtdnew23",,"item20","stock_name")</f>
        <v>#NAME?</v>
      </c>
      <c r="C14" s="12" t="e">
        <f aca="false">rtd("lightstreamer.rtdnew23",,"item20","last_price")</f>
        <v>#NAME?</v>
      </c>
      <c r="D14" s="13" t="e">
        <f aca="false">rtd("lightstreamer.rtdnew23",,"item20","time")</f>
        <v>#NAME?</v>
      </c>
      <c r="E14" s="14" t="e">
        <f aca="false">rtd("lightstreamer.rtdnew23",,"item20","pct_change")</f>
        <v>#NAME?</v>
      </c>
      <c r="F14" s="12" t="e">
        <f aca="false">rtd("lightstreamer.rtdnew23",,"item20","bid_quantity")</f>
        <v>#NAME?</v>
      </c>
      <c r="G14" s="12" t="e">
        <f aca="false">rtd("lightstreamer.rtdnew23",,"item20","bid")</f>
        <v>#NAME?</v>
      </c>
      <c r="H14" s="12" t="e">
        <f aca="false">rtd("lightstreamer.rtdnew23",,"item20","ask")</f>
        <v>#NAME?</v>
      </c>
      <c r="I14" s="12" t="e">
        <f aca="false">rtd("lightstreamer.rtdnew23",,"item20","ask_quantity")</f>
        <v>#NAME?</v>
      </c>
      <c r="J14" s="12" t="e">
        <f aca="false">rtd("lightstreamer.rtdnew23",,"item20","min")</f>
        <v>#NAME?</v>
      </c>
      <c r="K14" s="12" t="e">
        <f aca="false">rtd("lightstreamer.rtdnew23",,"item20","max")</f>
        <v>#NAME?</v>
      </c>
      <c r="L14" s="12" t="e">
        <f aca="false">rtd("lightstreamer.rtdnew23",,"item20","ref_price")</f>
        <v>#NAME?</v>
      </c>
      <c r="M14" s="12" t="e">
        <f aca="false">rtd("lightstreamer.rtdnew23",,"item20","open_price")</f>
        <v>#NAME?</v>
      </c>
      <c r="N14" s="15"/>
      <c r="O14" s="4"/>
    </row>
    <row r="15" customFormat="false" ht="13.8" hidden="false" customHeight="false" outlineLevel="0" collapsed="false">
      <c r="A15" s="4"/>
      <c r="B15" s="16" t="e">
        <f aca="false">rtd("lightstreamer.rtdnew23",,"item19","stock_name")</f>
        <v>#NAME?</v>
      </c>
      <c r="C15" s="17" t="e">
        <f aca="false">rtd("lightstreamer.rtdnew23",,"item19","last_price")</f>
        <v>#NAME?</v>
      </c>
      <c r="D15" s="18" t="e">
        <f aca="false">rtd("lightstreamer.rtdnew23",,"item19","time")</f>
        <v>#NAME?</v>
      </c>
      <c r="E15" s="14" t="e">
        <f aca="false">rtd("lightstreamer.rtdnew23",,"item19","pct_change")</f>
        <v>#NAME?</v>
      </c>
      <c r="F15" s="17" t="e">
        <f aca="false">rtd("lightstreamer.rtdnew23",,"item19","bid_quantity")</f>
        <v>#NAME?</v>
      </c>
      <c r="G15" s="17" t="e">
        <f aca="false">rtd("lightstreamer.rtdnew23",,"item19","bid")</f>
        <v>#NAME?</v>
      </c>
      <c r="H15" s="17" t="e">
        <f aca="false">rtd("lightstreamer.rtdnew23",,"item19","ask")</f>
        <v>#NAME?</v>
      </c>
      <c r="I15" s="17" t="e">
        <f aca="false">rtd("lightstreamer.rtdnew23",,"item19","ask_quantity")</f>
        <v>#NAME?</v>
      </c>
      <c r="J15" s="17" t="e">
        <f aca="false">rtd("lightstreamer.rtdnew23",,"item19","min")</f>
        <v>#NAME?</v>
      </c>
      <c r="K15" s="17" t="e">
        <f aca="false">rtd("lightstreamer.rtdnew23",,"item19","max")</f>
        <v>#NAME?</v>
      </c>
      <c r="L15" s="17" t="e">
        <f aca="false">rtd("lightstreamer.rtdnew23",,"item19","ref_price")</f>
        <v>#NAME?</v>
      </c>
      <c r="M15" s="17" t="e">
        <f aca="false">rtd("lightstreamer.rtdnew23",,"item19","open_price")</f>
        <v>#NAME?</v>
      </c>
      <c r="N15" s="19"/>
      <c r="O15" s="4"/>
    </row>
    <row r="16" customFormat="false" ht="13.8" hidden="false" customHeight="false" outlineLevel="0" collapsed="false">
      <c r="A16" s="4"/>
      <c r="B16" s="11" t="e">
        <f aca="false">rtd("lightstreamer.rtdnew23",,"item18","stock_name")</f>
        <v>#NAME?</v>
      </c>
      <c r="C16" s="12" t="e">
        <f aca="false">rtd("lightstreamer.rtdnew23",,"item18","last_price")</f>
        <v>#NAME?</v>
      </c>
      <c r="D16" s="13" t="e">
        <f aca="false">rtd("lightstreamer.rtdnew23",,"item18","time")</f>
        <v>#NAME?</v>
      </c>
      <c r="E16" s="14" t="e">
        <f aca="false">rtd("lightstreamer.rtdnew23",,"item18","pct_change")</f>
        <v>#NAME?</v>
      </c>
      <c r="F16" s="12" t="e">
        <f aca="false">rtd("lightstreamer.rtdnew23",,"item18","bid_quantity")</f>
        <v>#NAME?</v>
      </c>
      <c r="G16" s="12" t="e">
        <f aca="false">rtd("lightstreamer.rtdnew23",,"item18","bid")</f>
        <v>#NAME?</v>
      </c>
      <c r="H16" s="12" t="e">
        <f aca="false">rtd("lightstreamer.rtdnew23",,"item18","ask")</f>
        <v>#NAME?</v>
      </c>
      <c r="I16" s="12" t="e">
        <f aca="false">rtd("lightstreamer.rtdnew23",,"item18","ask_quantity")</f>
        <v>#NAME?</v>
      </c>
      <c r="J16" s="12" t="e">
        <f aca="false">rtd("lightstreamer.rtdnew23",,"item18","min")</f>
        <v>#NAME?</v>
      </c>
      <c r="K16" s="12" t="e">
        <f aca="false">rtd("lightstreamer.rtdnew23",,"item18","max")</f>
        <v>#NAME?</v>
      </c>
      <c r="L16" s="12" t="e">
        <f aca="false">rtd("lightstreamer.rtdnew23",,"item18","ref_price")</f>
        <v>#NAME?</v>
      </c>
      <c r="M16" s="12" t="e">
        <f aca="false">rtd("lightstreamer.rtdnew23",,"item18","open_price")</f>
        <v>#NAME?</v>
      </c>
      <c r="N16" s="15"/>
      <c r="O16" s="4"/>
    </row>
    <row r="17" customFormat="false" ht="13.8" hidden="false" customHeight="false" outlineLevel="0" collapsed="false">
      <c r="A17" s="4"/>
      <c r="B17" s="16" t="e">
        <f aca="false">rtd("lightstreamer.rtdnew23",,"item17","stock_name")</f>
        <v>#NAME?</v>
      </c>
      <c r="C17" s="17" t="e">
        <f aca="false">rtd("lightstreamer.rtdnew23",,"item17","last_price")</f>
        <v>#NAME?</v>
      </c>
      <c r="D17" s="18" t="e">
        <f aca="false">rtd("lightstreamer.rtdnew23",,"item17","time")</f>
        <v>#NAME?</v>
      </c>
      <c r="E17" s="14" t="e">
        <f aca="false">rtd("lightstreamer.rtdnew23",,"item17","pct_change")</f>
        <v>#NAME?</v>
      </c>
      <c r="F17" s="17" t="e">
        <f aca="false">rtd("lightstreamer.rtdnew23",,"item17","bid_quantity")</f>
        <v>#NAME?</v>
      </c>
      <c r="G17" s="17" t="e">
        <f aca="false">rtd("lightstreamer.rtdnew23",,"item17","bid")</f>
        <v>#NAME?</v>
      </c>
      <c r="H17" s="17" t="e">
        <f aca="false">rtd("lightstreamer.rtdnew23",,"item17","ask")</f>
        <v>#NAME?</v>
      </c>
      <c r="I17" s="17" t="e">
        <f aca="false">rtd("lightstreamer.rtdnew23",,"item17","ask_quantity")</f>
        <v>#NAME?</v>
      </c>
      <c r="J17" s="17" t="e">
        <f aca="false">rtd("lightstreamer.rtdnew23",,"item17","min")</f>
        <v>#NAME?</v>
      </c>
      <c r="K17" s="17" t="e">
        <f aca="false">rtd("lightstreamer.rtdnew23",,"item17","max")</f>
        <v>#NAME?</v>
      </c>
      <c r="L17" s="17" t="e">
        <f aca="false">rtd("lightstreamer.rtdnew23",,"item17","ref_price")</f>
        <v>#NAME?</v>
      </c>
      <c r="M17" s="17" t="e">
        <f aca="false">rtd("lightstreamer.rtdnew23",,"item17","open_price")</f>
        <v>#NAME?</v>
      </c>
      <c r="N17" s="19"/>
      <c r="O17" s="4"/>
    </row>
    <row r="18" customFormat="false" ht="13.8" hidden="false" customHeight="false" outlineLevel="0" collapsed="false">
      <c r="A18" s="4"/>
      <c r="B18" s="11" t="e">
        <f aca="false">rtd("lightstreamer.rtdnew23",,"item16","stock_name")</f>
        <v>#NAME?</v>
      </c>
      <c r="C18" s="12" t="e">
        <f aca="false">rtd("lightstreamer.rtdnew23",,"item16","last_price")</f>
        <v>#NAME?</v>
      </c>
      <c r="D18" s="13" t="e">
        <f aca="false">rtd("lightstreamer.rtdnew23",,"item16","time")</f>
        <v>#NAME?</v>
      </c>
      <c r="E18" s="14" t="e">
        <f aca="false">rtd("lightstreamer.rtdnew23",,"item16","pct_change")</f>
        <v>#NAME?</v>
      </c>
      <c r="F18" s="12" t="e">
        <f aca="false">rtd("lightstreamer.rtdnew23",,"item16","bid_quantity")</f>
        <v>#NAME?</v>
      </c>
      <c r="G18" s="12" t="e">
        <f aca="false">rtd("lightstreamer.rtdnew23",,"item16","bid")</f>
        <v>#NAME?</v>
      </c>
      <c r="H18" s="12" t="e">
        <f aca="false">rtd("lightstreamer.rtdnew23",,"item16","ask")</f>
        <v>#NAME?</v>
      </c>
      <c r="I18" s="12" t="e">
        <f aca="false">rtd("lightstreamer.rtdnew23",,"item16","ask_quantity")</f>
        <v>#NAME?</v>
      </c>
      <c r="J18" s="12" t="e">
        <f aca="false">rtd("lightstreamer.rtdnew23",,"item16","min")</f>
        <v>#NAME?</v>
      </c>
      <c r="K18" s="12" t="e">
        <f aca="false">rtd("lightstreamer.rtdnew23",,"item16","max")</f>
        <v>#NAME?</v>
      </c>
      <c r="L18" s="12" t="e">
        <f aca="false">rtd("lightstreamer.rtdnew23",,"item16","ref_price")</f>
        <v>#NAME?</v>
      </c>
      <c r="M18" s="12" t="e">
        <f aca="false">rtd("lightstreamer.rtdnew23",,"item16","open_price")</f>
        <v>#NAME?</v>
      </c>
      <c r="N18" s="15"/>
      <c r="O18" s="4"/>
    </row>
    <row r="19" customFormat="false" ht="13.8" hidden="false" customHeight="false" outlineLevel="0" collapsed="false">
      <c r="A19" s="4"/>
      <c r="B19" s="16" t="e">
        <f aca="false">rtd("lightstreamer.rtdnew23",,"item15","stock_name")</f>
        <v>#NAME?</v>
      </c>
      <c r="C19" s="17" t="e">
        <f aca="false">rtd("lightstreamer.rtdnew23",,"item15","last_price")</f>
        <v>#NAME?</v>
      </c>
      <c r="D19" s="18" t="e">
        <f aca="false">rtd("lightstreamer.rtdnew23",,"item15","time")</f>
        <v>#NAME?</v>
      </c>
      <c r="E19" s="14" t="e">
        <f aca="false">rtd("lightstreamer.rtdnew23",,"item15","pct_change")</f>
        <v>#NAME?</v>
      </c>
      <c r="F19" s="17" t="e">
        <f aca="false">rtd("lightstreamer.rtdnew23",,"item15","bid_quantity")</f>
        <v>#NAME?</v>
      </c>
      <c r="G19" s="17" t="e">
        <f aca="false">rtd("lightstreamer.rtdnew23",,"item15","bid")</f>
        <v>#NAME?</v>
      </c>
      <c r="H19" s="17" t="e">
        <f aca="false">rtd("lightstreamer.rtdnew23",,"item15","ask")</f>
        <v>#NAME?</v>
      </c>
      <c r="I19" s="17" t="e">
        <f aca="false">rtd("lightstreamer.rtdnew23",,"item15","ask_quantity")</f>
        <v>#NAME?</v>
      </c>
      <c r="J19" s="17" t="e">
        <f aca="false">rtd("lightstreamer.rtdnew23",,"item15","min")</f>
        <v>#NAME?</v>
      </c>
      <c r="K19" s="17" t="e">
        <f aca="false">rtd("lightstreamer.rtdnew23",,"item15","max")</f>
        <v>#NAME?</v>
      </c>
      <c r="L19" s="17" t="e">
        <f aca="false">rtd("lightstreamer.rtdnew23",,"item15","ref_price")</f>
        <v>#NAME?</v>
      </c>
      <c r="M19" s="17" t="e">
        <f aca="false">rtd("lightstreamer.rtdnew23",,"item15","open_price")</f>
        <v>#NAME?</v>
      </c>
      <c r="N19" s="19"/>
      <c r="O19" s="4"/>
    </row>
    <row r="20" customFormat="false" ht="13.8" hidden="false" customHeight="false" outlineLevel="0" collapsed="false">
      <c r="A20" s="4"/>
      <c r="B20" s="11" t="e">
        <f aca="false">rtd("lightstreamer.rtdnew23",,"item14","stock_name")</f>
        <v>#NAME?</v>
      </c>
      <c r="C20" s="12" t="e">
        <f aca="false">rtd("lightstreamer.rtdnew23",,"item14","last_price")</f>
        <v>#NAME?</v>
      </c>
      <c r="D20" s="13" t="e">
        <f aca="false">rtd("lightstreamer.rtdnew23",,"item14","time")</f>
        <v>#NAME?</v>
      </c>
      <c r="E20" s="14" t="e">
        <f aca="false">rtd("lightstreamer.rtdnew23",,"item14","pct_change")</f>
        <v>#NAME?</v>
      </c>
      <c r="F20" s="12" t="e">
        <f aca="false">rtd("lightstreamer.rtdnew23",,"item14","bid_quantity")</f>
        <v>#NAME?</v>
      </c>
      <c r="G20" s="12" t="e">
        <f aca="false">rtd("lightstreamer.rtdnew23",,"item14","bid")</f>
        <v>#NAME?</v>
      </c>
      <c r="H20" s="12" t="e">
        <f aca="false">rtd("lightstreamer.rtdnew23",,"item14","ask")</f>
        <v>#NAME?</v>
      </c>
      <c r="I20" s="12" t="e">
        <f aca="false">rtd("lightstreamer.rtdnew23",,"item14","ask_quantity")</f>
        <v>#NAME?</v>
      </c>
      <c r="J20" s="12" t="e">
        <f aca="false">rtd("lightstreamer.rtdnew23",,"item14","min")</f>
        <v>#NAME?</v>
      </c>
      <c r="K20" s="12" t="e">
        <f aca="false">rtd("lightstreamer.rtdnew23",,"item14","max")</f>
        <v>#NAME?</v>
      </c>
      <c r="L20" s="12" t="e">
        <f aca="false">rtd("lightstreamer.rtdnew23",,"item14","ref_price")</f>
        <v>#NAME?</v>
      </c>
      <c r="M20" s="12" t="e">
        <f aca="false">rtd("lightstreamer.rtdnew23",,"item14","open_price")</f>
        <v>#NAME?</v>
      </c>
      <c r="N20" s="15"/>
      <c r="O20" s="4"/>
    </row>
    <row r="21" customFormat="false" ht="13.8" hidden="false" customHeight="false" outlineLevel="0" collapsed="false">
      <c r="A21" s="4"/>
      <c r="B21" s="16" t="e">
        <f aca="false">rtd("lightstreamer.rtdnew23",,"item13","stock_name")</f>
        <v>#NAME?</v>
      </c>
      <c r="C21" s="17" t="e">
        <f aca="false">rtd("lightstreamer.rtdnew23",,"item13","last_price")</f>
        <v>#NAME?</v>
      </c>
      <c r="D21" s="18" t="e">
        <f aca="false">rtd("lightstreamer.rtdnew23",,"item13","time")</f>
        <v>#NAME?</v>
      </c>
      <c r="E21" s="14" t="e">
        <f aca="false">rtd("lightstreamer.rtdnew23",,"item13","pct_change")</f>
        <v>#NAME?</v>
      </c>
      <c r="F21" s="17" t="e">
        <f aca="false">rtd("lightstreamer.rtdnew23",,"item13","bid_quantity")</f>
        <v>#NAME?</v>
      </c>
      <c r="G21" s="17" t="e">
        <f aca="false">rtd("lightstreamer.rtdnew23",,"item13","bid")</f>
        <v>#NAME?</v>
      </c>
      <c r="H21" s="17" t="e">
        <f aca="false">rtd("lightstreamer.rtdnew23",,"item13","ask")</f>
        <v>#NAME?</v>
      </c>
      <c r="I21" s="17" t="e">
        <f aca="false">rtd("lightstreamer.rtdnew23",,"item13","ask_quantity")</f>
        <v>#NAME?</v>
      </c>
      <c r="J21" s="17" t="e">
        <f aca="false">rtd("lightstreamer.rtdnew23",,"item13","min")</f>
        <v>#NAME?</v>
      </c>
      <c r="K21" s="17" t="e">
        <f aca="false">rtd("lightstreamer.rtdnew23",,"item13","max")</f>
        <v>#NAME?</v>
      </c>
      <c r="L21" s="17" t="e">
        <f aca="false">rtd("lightstreamer.rtdnew23",,"item13","ref_price")</f>
        <v>#NAME?</v>
      </c>
      <c r="M21" s="17" t="e">
        <f aca="false">rtd("lightstreamer.rtdnew23",,"item13","open_price")</f>
        <v>#NAME?</v>
      </c>
      <c r="N21" s="19"/>
      <c r="O21" s="4"/>
    </row>
    <row r="22" customFormat="false" ht="13.8" hidden="false" customHeight="false" outlineLevel="0" collapsed="false">
      <c r="A22" s="4"/>
      <c r="B22" s="11" t="e">
        <f aca="false">rtd("lightstreamer.rtdnew23",,"item12","stock_name")</f>
        <v>#NAME?</v>
      </c>
      <c r="C22" s="12" t="e">
        <f aca="false">rtd("lightstreamer.rtdnew23",,"item12","last_price")</f>
        <v>#NAME?</v>
      </c>
      <c r="D22" s="13" t="e">
        <f aca="false">rtd("lightstreamer.rtdnew23",,"item12","time")</f>
        <v>#NAME?</v>
      </c>
      <c r="E22" s="14" t="e">
        <f aca="false">rtd("lightstreamer.rtdnew23",,"item12","pct_change")</f>
        <v>#NAME?</v>
      </c>
      <c r="F22" s="12" t="e">
        <f aca="false">rtd("lightstreamer.rtdnew23",,"item12","bid_quantity")</f>
        <v>#NAME?</v>
      </c>
      <c r="G22" s="12" t="e">
        <f aca="false">rtd("lightstreamer.rtdnew23",,"item12","bid")</f>
        <v>#NAME?</v>
      </c>
      <c r="H22" s="12" t="e">
        <f aca="false">rtd("lightstreamer.rtdnew23",,"item12","ask")</f>
        <v>#NAME?</v>
      </c>
      <c r="I22" s="12" t="e">
        <f aca="false">rtd("lightstreamer.rtdnew23",,"item12","ask_quantity")</f>
        <v>#NAME?</v>
      </c>
      <c r="J22" s="12" t="e">
        <f aca="false">rtd("lightstreamer.rtdnew23",,"item12","min")</f>
        <v>#NAME?</v>
      </c>
      <c r="K22" s="12" t="e">
        <f aca="false">rtd("lightstreamer.rtdnew23",,"item12","max")</f>
        <v>#NAME?</v>
      </c>
      <c r="L22" s="12" t="e">
        <f aca="false">rtd("lightstreamer.rtdnew23",,"item12","ref_price")</f>
        <v>#NAME?</v>
      </c>
      <c r="M22" s="12" t="e">
        <f aca="false">rtd("lightstreamer.rtdnew23",,"item12","open_price")</f>
        <v>#NAME?</v>
      </c>
      <c r="N22" s="15"/>
      <c r="O22" s="4"/>
    </row>
    <row r="23" customFormat="false" ht="13.8" hidden="false" customHeight="false" outlineLevel="0" collapsed="false">
      <c r="A23" s="4"/>
      <c r="B23" s="16" t="e">
        <f aca="false">rtd("lightstreamer.rtdnew23",,"item11","stock_name")</f>
        <v>#NAME?</v>
      </c>
      <c r="C23" s="17" t="e">
        <f aca="false">rtd("lightstreamer.rtdnew23",,"item11","last_price")</f>
        <v>#NAME?</v>
      </c>
      <c r="D23" s="18" t="e">
        <f aca="false">rtd("lightstreamer.rtdnew23",,"item11","time")</f>
        <v>#NAME?</v>
      </c>
      <c r="E23" s="14" t="e">
        <f aca="false">rtd("lightstreamer.rtdnew23",,"item11","pct_change")</f>
        <v>#NAME?</v>
      </c>
      <c r="F23" s="17" t="e">
        <f aca="false">rtd("lightstreamer.rtdnew23",,"item11","bid_quantity")</f>
        <v>#NAME?</v>
      </c>
      <c r="G23" s="17" t="e">
        <f aca="false">rtd("lightstreamer.rtdnew23",,"item11","bid")</f>
        <v>#NAME?</v>
      </c>
      <c r="H23" s="17" t="e">
        <f aca="false">rtd("lightstreamer.rtdnew23",,"item11","ask")</f>
        <v>#NAME?</v>
      </c>
      <c r="I23" s="17" t="e">
        <f aca="false">rtd("lightstreamer.rtdnew23",,"item11","ask_quantity")</f>
        <v>#NAME?</v>
      </c>
      <c r="J23" s="17" t="e">
        <f aca="false">rtd("lightstreamer.rtdnew23",,"item11","min")</f>
        <v>#NAME?</v>
      </c>
      <c r="K23" s="17" t="e">
        <f aca="false">rtd("lightstreamer.rtdnew23",,"item11","max")</f>
        <v>#NAME?</v>
      </c>
      <c r="L23" s="17" t="e">
        <f aca="false">rtd("lightstreamer.rtdnew23",,"item11","ref_price")</f>
        <v>#NAME?</v>
      </c>
      <c r="M23" s="17" t="e">
        <f aca="false">rtd("lightstreamer.rtdnew23",,"item11","open_price")</f>
        <v>#NAME?</v>
      </c>
      <c r="N23" s="19"/>
      <c r="O23" s="4"/>
    </row>
    <row r="24" customFormat="false" ht="13.8" hidden="false" customHeight="false" outlineLevel="0" collapsed="false">
      <c r="A24" s="4"/>
      <c r="B24" s="11" t="e">
        <f aca="false">rtd("lightstreamer.rtdnew23",,"item10","stock_name")</f>
        <v>#NAME?</v>
      </c>
      <c r="C24" s="12" t="e">
        <f aca="false">rtd("lightstreamer.rtdnew23",,"item10","last_price")</f>
        <v>#NAME?</v>
      </c>
      <c r="D24" s="13" t="e">
        <f aca="false">rtd("lightstreamer.rtdnew23",,"item10","time")</f>
        <v>#NAME?</v>
      </c>
      <c r="E24" s="14" t="e">
        <f aca="false">rtd("lightstreamer.rtdnew23",,"item10","pct_change")</f>
        <v>#NAME?</v>
      </c>
      <c r="F24" s="12" t="e">
        <f aca="false">rtd("lightstreamer.rtdnew23",,"item10","bid_quantity")</f>
        <v>#NAME?</v>
      </c>
      <c r="G24" s="12" t="e">
        <f aca="false">rtd("lightstreamer.rtdnew23",,"item10","bid")</f>
        <v>#NAME?</v>
      </c>
      <c r="H24" s="12" t="e">
        <f aca="false">rtd("lightstreamer.rtdnew23",,"item10","ask")</f>
        <v>#NAME?</v>
      </c>
      <c r="I24" s="12" t="e">
        <f aca="false">rtd("lightstreamer.rtdnew23",,"item10","ask_quantity")</f>
        <v>#NAME?</v>
      </c>
      <c r="J24" s="12" t="e">
        <f aca="false">rtd("lightstreamer.rtdnew23",,"item10","min")</f>
        <v>#NAME?</v>
      </c>
      <c r="K24" s="12" t="e">
        <f aca="false">rtd("lightstreamer.rtdnew23",,"item10","max")</f>
        <v>#NAME?</v>
      </c>
      <c r="L24" s="12" t="e">
        <f aca="false">rtd("lightstreamer.rtdnew23",,"item10","ref_price")</f>
        <v>#NAME?</v>
      </c>
      <c r="M24" s="12" t="e">
        <f aca="false">rtd("lightstreamer.rtdnew23",,"item10","open_price")</f>
        <v>#NAME?</v>
      </c>
      <c r="N24" s="15"/>
      <c r="O24" s="4"/>
    </row>
    <row r="25" customFormat="false" ht="13.8" hidden="false" customHeight="false" outlineLevel="0" collapsed="false">
      <c r="A25" s="4"/>
      <c r="B25" s="16" t="e">
        <f aca="false">rtd("lightstreamer.rtdnew23",,"item9","stock_name")</f>
        <v>#NAME?</v>
      </c>
      <c r="C25" s="17" t="e">
        <f aca="false">rtd("lightstreamer.rtdnew23",,"item9","last_price")</f>
        <v>#NAME?</v>
      </c>
      <c r="D25" s="18" t="e">
        <f aca="false">rtd("lightstreamer.rtdnew23",,"item9","time")</f>
        <v>#NAME?</v>
      </c>
      <c r="E25" s="14" t="e">
        <f aca="false">rtd("lightstreamer.rtdnew23",,"item9","pct_change")</f>
        <v>#NAME?</v>
      </c>
      <c r="F25" s="17" t="e">
        <f aca="false">rtd("lightstreamer.rtdnew23",,"item9","bid_quantity")</f>
        <v>#NAME?</v>
      </c>
      <c r="G25" s="17" t="e">
        <f aca="false">rtd("lightstreamer.rtdnew23",,"item9","bid")</f>
        <v>#NAME?</v>
      </c>
      <c r="H25" s="17" t="e">
        <f aca="false">rtd("lightstreamer.rtdnew23",,"item9","ask")</f>
        <v>#NAME?</v>
      </c>
      <c r="I25" s="17" t="e">
        <f aca="false">rtd("lightstreamer.rtdnew23",,"item9","ask_quantity")</f>
        <v>#NAME?</v>
      </c>
      <c r="J25" s="17" t="e">
        <f aca="false">rtd("lightstreamer.rtdnew23",,"item9","min")</f>
        <v>#NAME?</v>
      </c>
      <c r="K25" s="17" t="e">
        <f aca="false">rtd("lightstreamer.rtdnew23",,"item9","max")</f>
        <v>#NAME?</v>
      </c>
      <c r="L25" s="17" t="e">
        <f aca="false">rtd("lightstreamer.rtdnew23",,"item9","ref_price")</f>
        <v>#NAME?</v>
      </c>
      <c r="M25" s="17" t="e">
        <f aca="false">rtd("lightstreamer.rtdnew23",,"item9","open_price")</f>
        <v>#NAME?</v>
      </c>
      <c r="N25" s="19"/>
      <c r="O25" s="4"/>
    </row>
    <row r="26" customFormat="false" ht="13.8" hidden="false" customHeight="false" outlineLevel="0" collapsed="false">
      <c r="A26" s="4"/>
      <c r="B26" s="11" t="e">
        <f aca="false">rtd("lightstreamer.rtdnew23",,"item8","stock_name")</f>
        <v>#NAME?</v>
      </c>
      <c r="C26" s="12" t="e">
        <f aca="false">rtd("lightstreamer.rtdnew23",,"item8","last_price")</f>
        <v>#NAME?</v>
      </c>
      <c r="D26" s="13" t="e">
        <f aca="false">rtd("lightstreamer.rtdnew23",,"item8","time")</f>
        <v>#NAME?</v>
      </c>
      <c r="E26" s="14" t="e">
        <f aca="false">rtd("lightstreamer.rtdnew23",,"item8","pct_change")</f>
        <v>#NAME?</v>
      </c>
      <c r="F26" s="12" t="e">
        <f aca="false">rtd("lightstreamer.rtdnew23",,"item8","bid_quantity")</f>
        <v>#NAME?</v>
      </c>
      <c r="G26" s="12" t="e">
        <f aca="false">rtd("lightstreamer.rtdnew23",,"item8","bid")</f>
        <v>#NAME?</v>
      </c>
      <c r="H26" s="12" t="e">
        <f aca="false">rtd("lightstreamer.rtdnew23",,"item8","ask")</f>
        <v>#NAME?</v>
      </c>
      <c r="I26" s="12" t="e">
        <f aca="false">rtd("lightstreamer.rtdnew23",,"item8","ask_quantity")</f>
        <v>#NAME?</v>
      </c>
      <c r="J26" s="12" t="e">
        <f aca="false">rtd("lightstreamer.rtdnew23",,"item8","min")</f>
        <v>#NAME?</v>
      </c>
      <c r="K26" s="12" t="e">
        <f aca="false">rtd("lightstreamer.rtdnew23",,"item8","max")</f>
        <v>#NAME?</v>
      </c>
      <c r="L26" s="12" t="e">
        <f aca="false">rtd("lightstreamer.rtdnew23",,"item8","ref_price")</f>
        <v>#NAME?</v>
      </c>
      <c r="M26" s="12" t="e">
        <f aca="false">rtd("lightstreamer.rtdnew23",,"item8","open_price")</f>
        <v>#NAME?</v>
      </c>
      <c r="N26" s="15"/>
      <c r="O26" s="4"/>
    </row>
    <row r="27" customFormat="false" ht="13.8" hidden="false" customHeight="false" outlineLevel="0" collapsed="false">
      <c r="A27" s="4"/>
      <c r="B27" s="16" t="e">
        <f aca="false">rtd("lightstreamer.rtdnew23",,"item7","stock_name")</f>
        <v>#NAME?</v>
      </c>
      <c r="C27" s="17" t="e">
        <f aca="false">rtd("lightstreamer.rtdnew23",,"item7","last_price")</f>
        <v>#NAME?</v>
      </c>
      <c r="D27" s="18" t="e">
        <f aca="false">rtd("lightstreamer.rtdnew23",,"item7","time")</f>
        <v>#NAME?</v>
      </c>
      <c r="E27" s="14" t="e">
        <f aca="false">rtd("lightstreamer.rtdnew23",,"item7","pct_change")</f>
        <v>#NAME?</v>
      </c>
      <c r="F27" s="17" t="e">
        <f aca="false">rtd("lightstreamer.rtdnew23",,"item7","bid_quantity")</f>
        <v>#NAME?</v>
      </c>
      <c r="G27" s="17" t="e">
        <f aca="false">rtd("lightstreamer.rtdnew23",,"item7","bid")</f>
        <v>#NAME?</v>
      </c>
      <c r="H27" s="17" t="e">
        <f aca="false">rtd("lightstreamer.rtdnew23",,"item7","ask")</f>
        <v>#NAME?</v>
      </c>
      <c r="I27" s="17" t="e">
        <f aca="false">rtd("lightstreamer.rtdnew23",,"item7","ask_quantity")</f>
        <v>#NAME?</v>
      </c>
      <c r="J27" s="17" t="e">
        <f aca="false">rtd("lightstreamer.rtdnew23",,"item7","min")</f>
        <v>#NAME?</v>
      </c>
      <c r="K27" s="17" t="e">
        <f aca="false">rtd("lightstreamer.rtdnew23",,"item7","max")</f>
        <v>#NAME?</v>
      </c>
      <c r="L27" s="17" t="e">
        <f aca="false">rtd("lightstreamer.rtdnew23",,"item7","ref_price")</f>
        <v>#NAME?</v>
      </c>
      <c r="M27" s="17" t="e">
        <f aca="false">rtd("lightstreamer.rtdnew23",,"item7","open_price")</f>
        <v>#NAME?</v>
      </c>
      <c r="N27" s="19"/>
      <c r="O27" s="4"/>
    </row>
    <row r="28" customFormat="false" ht="13.8" hidden="false" customHeight="false" outlineLevel="0" collapsed="false">
      <c r="A28" s="4"/>
      <c r="B28" s="11" t="e">
        <f aca="false">rtd("lightstreamer.rtdnew23",,"item6","stock_name")</f>
        <v>#NAME?</v>
      </c>
      <c r="C28" s="12" t="e">
        <f aca="false">rtd("lightstreamer.rtdnew23",,"item6","last_price")</f>
        <v>#NAME?</v>
      </c>
      <c r="D28" s="13" t="e">
        <f aca="false">rtd("lightstreamer.rtdnew23",,"item6","time")</f>
        <v>#NAME?</v>
      </c>
      <c r="E28" s="14" t="e">
        <f aca="false">rtd("lightstreamer.rtdnew23",,"item6","pct_change")</f>
        <v>#NAME?</v>
      </c>
      <c r="F28" s="12" t="e">
        <f aca="false">rtd("lightstreamer.rtdnew23",,"item6","bid_quantity")</f>
        <v>#NAME?</v>
      </c>
      <c r="G28" s="12" t="e">
        <f aca="false">rtd("lightstreamer.rtdnew23",,"item6","bid")</f>
        <v>#NAME?</v>
      </c>
      <c r="H28" s="12" t="e">
        <f aca="false">rtd("lightstreamer.rtdnew23",,"item6","ask")</f>
        <v>#NAME?</v>
      </c>
      <c r="I28" s="12" t="e">
        <f aca="false">rtd("lightstreamer.rtdnew23",,"item6","ask_quantity")</f>
        <v>#NAME?</v>
      </c>
      <c r="J28" s="12" t="e">
        <f aca="false">rtd("lightstreamer.rtdnew23",,"item6","min")</f>
        <v>#NAME?</v>
      </c>
      <c r="K28" s="12" t="e">
        <f aca="false">rtd("lightstreamer.rtdnew23",,"item6","max")</f>
        <v>#NAME?</v>
      </c>
      <c r="L28" s="12" t="e">
        <f aca="false">rtd("lightstreamer.rtdnew23",,"item6","ref_price")</f>
        <v>#NAME?</v>
      </c>
      <c r="M28" s="12" t="e">
        <f aca="false">rtd("lightstreamer.rtdnew23",,"item6","open_price")</f>
        <v>#NAME?</v>
      </c>
      <c r="N28" s="15"/>
      <c r="O28" s="4"/>
    </row>
    <row r="29" customFormat="false" ht="13.8" hidden="false" customHeight="false" outlineLevel="0" collapsed="false">
      <c r="A29" s="4"/>
      <c r="B29" s="16" t="e">
        <f aca="false">rtd("lightstreamer.rtdnew23",,"item5","stock_name")</f>
        <v>#NAME?</v>
      </c>
      <c r="C29" s="17" t="e">
        <f aca="false">rtd("lightstreamer.rtdnew23",,"item5","last_price")</f>
        <v>#NAME?</v>
      </c>
      <c r="D29" s="18" t="e">
        <f aca="false">rtd("lightstreamer.rtdnew23",,"item5","time")</f>
        <v>#NAME?</v>
      </c>
      <c r="E29" s="14" t="e">
        <f aca="false">rtd("lightstreamer.rtdnew23",,"item5","pct_change")</f>
        <v>#NAME?</v>
      </c>
      <c r="F29" s="17" t="e">
        <f aca="false">rtd("lightstreamer.rtdnew23",,"item5","bid_quantity")</f>
        <v>#NAME?</v>
      </c>
      <c r="G29" s="17" t="e">
        <f aca="false">rtd("lightstreamer.rtdnew23",,"item5","bid")</f>
        <v>#NAME?</v>
      </c>
      <c r="H29" s="17" t="e">
        <f aca="false">rtd("lightstreamer.rtdnew23",,"item5","ask")</f>
        <v>#NAME?</v>
      </c>
      <c r="I29" s="17" t="e">
        <f aca="false">rtd("lightstreamer.rtdnew23",,"item5","ask_quantity")</f>
        <v>#NAME?</v>
      </c>
      <c r="J29" s="17" t="e">
        <f aca="false">rtd("lightstreamer.rtdnew23",,"item5","min")</f>
        <v>#NAME?</v>
      </c>
      <c r="K29" s="17" t="e">
        <f aca="false">rtd("lightstreamer.rtdnew23",,"item5","max")</f>
        <v>#NAME?</v>
      </c>
      <c r="L29" s="17" t="e">
        <f aca="false">rtd("lightstreamer.rtdnew23",,"item5","ref_price")</f>
        <v>#NAME?</v>
      </c>
      <c r="M29" s="17" t="e">
        <f aca="false">rtd("lightstreamer.rtdnew23",,"item5","open_price")</f>
        <v>#NAME?</v>
      </c>
      <c r="N29" s="19"/>
      <c r="O29" s="4"/>
    </row>
    <row r="30" customFormat="false" ht="13.8" hidden="false" customHeight="false" outlineLevel="0" collapsed="false">
      <c r="A30" s="4"/>
      <c r="B30" s="11" t="e">
        <f aca="false">rtd("lightstreamer.rtdnew23",,"item4","stock_name")</f>
        <v>#NAME?</v>
      </c>
      <c r="C30" s="12" t="e">
        <f aca="false">rtd("lightstreamer.rtdnew23",,"item4","last_price")</f>
        <v>#NAME?</v>
      </c>
      <c r="D30" s="13" t="e">
        <f aca="false">rtd("lightstreamer.rtdnew23",,"item4","time")</f>
        <v>#NAME?</v>
      </c>
      <c r="E30" s="14" t="e">
        <f aca="false">rtd("lightstreamer.rtdnew23",,"item4","pct_change")</f>
        <v>#NAME?</v>
      </c>
      <c r="F30" s="12" t="e">
        <f aca="false">rtd("lightstreamer.rtdnew23",,"item4","bid_quantity")</f>
        <v>#NAME?</v>
      </c>
      <c r="G30" s="12" t="e">
        <f aca="false">rtd("lightstreamer.rtdnew23",,"item4","bid")</f>
        <v>#NAME?</v>
      </c>
      <c r="H30" s="12" t="e">
        <f aca="false">rtd("lightstreamer.rtdnew23",,"item4","ask")</f>
        <v>#NAME?</v>
      </c>
      <c r="I30" s="12" t="e">
        <f aca="false">rtd("lightstreamer.rtdnew23",,"item4","ask_quantity")</f>
        <v>#NAME?</v>
      </c>
      <c r="J30" s="12" t="e">
        <f aca="false">rtd("lightstreamer.rtdnew23",,"item4","min")</f>
        <v>#NAME?</v>
      </c>
      <c r="K30" s="12" t="e">
        <f aca="false">rtd("lightstreamer.rtdnew23",,"item4","max")</f>
        <v>#NAME?</v>
      </c>
      <c r="L30" s="12" t="e">
        <f aca="false">rtd("lightstreamer.rtdnew23",,"item4","ref_price")</f>
        <v>#NAME?</v>
      </c>
      <c r="M30" s="12" t="e">
        <f aca="false">rtd("lightstreamer.rtdnew23",,"item4","open_price")</f>
        <v>#NAME?</v>
      </c>
      <c r="N30" s="15"/>
      <c r="O30" s="4"/>
    </row>
    <row r="31" customFormat="false" ht="13.8" hidden="false" customHeight="false" outlineLevel="0" collapsed="false">
      <c r="A31" s="4"/>
      <c r="B31" s="16" t="e">
        <f aca="false">rtd("lightstreamer.rtdnew23",,"item3","stock_name")</f>
        <v>#NAME?</v>
      </c>
      <c r="C31" s="17" t="e">
        <f aca="false">rtd("lightstreamer.rtdnew23",,"item3","last_price")</f>
        <v>#NAME?</v>
      </c>
      <c r="D31" s="18" t="e">
        <f aca="false">rtd("lightstreamer.rtdnew23",,"item3","time")</f>
        <v>#NAME?</v>
      </c>
      <c r="E31" s="14" t="e">
        <f aca="false">rtd("lightstreamer.rtdnew23",,"item3","pct_change")</f>
        <v>#NAME?</v>
      </c>
      <c r="F31" s="17" t="e">
        <f aca="false">rtd("lightstreamer.rtdnew23",,"item3","bid_quantity")</f>
        <v>#NAME?</v>
      </c>
      <c r="G31" s="17" t="e">
        <f aca="false">rtd("lightstreamer.rtdnew23",,"item3","bid")</f>
        <v>#NAME?</v>
      </c>
      <c r="H31" s="17" t="e">
        <f aca="false">rtd("lightstreamer.rtdnew23",,"item3","ask")</f>
        <v>#NAME?</v>
      </c>
      <c r="I31" s="17" t="e">
        <f aca="false">rtd("lightstreamer.rtdnew23",,"item3","ask_quantity")</f>
        <v>#NAME?</v>
      </c>
      <c r="J31" s="17" t="e">
        <f aca="false">rtd("lightstreamer.rtdnew23",,"item3","min")</f>
        <v>#NAME?</v>
      </c>
      <c r="K31" s="17" t="e">
        <f aca="false">rtd("lightstreamer.rtdnew23",,"item3","max")</f>
        <v>#NAME?</v>
      </c>
      <c r="L31" s="17" t="e">
        <f aca="false">rtd("lightstreamer.rtdnew23",,"item3","ref_price")</f>
        <v>#NAME?</v>
      </c>
      <c r="M31" s="17" t="e">
        <f aca="false">rtd("lightstreamer.rtdnew23",,"item3","open_price")</f>
        <v>#NAME?</v>
      </c>
      <c r="N31" s="19"/>
      <c r="O31" s="4"/>
    </row>
    <row r="32" customFormat="false" ht="13.8" hidden="false" customHeight="false" outlineLevel="0" collapsed="false">
      <c r="A32" s="4"/>
      <c r="B32" s="11" t="e">
        <f aca="false">rtd("lightstreamer.rtdnew23",,"item2","stock_name")</f>
        <v>#NAME?</v>
      </c>
      <c r="C32" s="12" t="e">
        <f aca="false">rtd("lightstreamer.rtdnew23",,"item2","last_price")</f>
        <v>#NAME?</v>
      </c>
      <c r="D32" s="13" t="e">
        <f aca="false">rtd("lightstreamer.rtdnew23",,"item2","time")</f>
        <v>#NAME?</v>
      </c>
      <c r="E32" s="14" t="e">
        <f aca="false">rtd("lightstreamer.rtdnew23",,"item2","pct_change")</f>
        <v>#NAME?</v>
      </c>
      <c r="F32" s="12" t="e">
        <f aca="false">rtd("lightstreamer.rtdnew23",,"item2","bid_quantity")</f>
        <v>#NAME?</v>
      </c>
      <c r="G32" s="12" t="e">
        <f aca="false">rtd("lightstreamer.rtdnew23",,"item2","bid")</f>
        <v>#NAME?</v>
      </c>
      <c r="H32" s="12" t="e">
        <f aca="false">rtd("lightstreamer.rtdnew23",,"item2","ask")</f>
        <v>#NAME?</v>
      </c>
      <c r="I32" s="12" t="e">
        <f aca="false">rtd("lightstreamer.rtdnew23",,"item2","ask_quantity")</f>
        <v>#NAME?</v>
      </c>
      <c r="J32" s="12" t="e">
        <f aca="false">rtd("lightstreamer.rtdnew23",,"item2","min")</f>
        <v>#NAME?</v>
      </c>
      <c r="K32" s="12" t="e">
        <f aca="false">rtd("lightstreamer.rtdnew23",,"item2","max")</f>
        <v>#NAME?</v>
      </c>
      <c r="L32" s="12" t="e">
        <f aca="false">rtd("lightstreamer.rtdnew23",,"item2","ref_price")</f>
        <v>#NAME?</v>
      </c>
      <c r="M32" s="12" t="e">
        <f aca="false">rtd("lightstreamer.rtdnew23",,"item2","open_price")</f>
        <v>#NAME?</v>
      </c>
      <c r="N32" s="15"/>
      <c r="O32" s="4"/>
    </row>
    <row r="33" customFormat="false" ht="13.8" hidden="false" customHeight="false" outlineLevel="0" collapsed="false">
      <c r="A33" s="4"/>
      <c r="B33" s="16" t="e">
        <f aca="false">rtd("lightstreamer.rtdnew23",,"item1","stock_name")</f>
        <v>#NAME?</v>
      </c>
      <c r="C33" s="17" t="e">
        <f aca="false">rtd("lightstreamer.rtdnew23",,"item1","last_price")</f>
        <v>#NAME?</v>
      </c>
      <c r="D33" s="18" t="e">
        <f aca="false">rtd("lightstreamer.rtdnew23",,"item1","time")</f>
        <v>#NAME?</v>
      </c>
      <c r="E33" s="14" t="e">
        <f aca="false">rtd("lightstreamer.rtdnew23",,"item1","pct_change")</f>
        <v>#NAME?</v>
      </c>
      <c r="F33" s="17" t="e">
        <f aca="false">rtd("lightstreamer.rtdnew23",,"item1","bid_quantity")</f>
        <v>#NAME?</v>
      </c>
      <c r="G33" s="17" t="e">
        <f aca="false">rtd("lightstreamer.rtdnew23",,"item1","bid")</f>
        <v>#NAME?</v>
      </c>
      <c r="H33" s="17" t="e">
        <f aca="false">rtd("lightstreamer.rtdnew23",,"item1","ask")</f>
        <v>#NAME?</v>
      </c>
      <c r="I33" s="17" t="e">
        <f aca="false">rtd("lightstreamer.rtdnew23",,"item1","ask_quantity")</f>
        <v>#NAME?</v>
      </c>
      <c r="J33" s="17" t="e">
        <f aca="false">rtd("lightstreamer.rtdnew23",,"item1","min")</f>
        <v>#NAME?</v>
      </c>
      <c r="K33" s="17" t="e">
        <f aca="false">rtd("lightstreamer.rtdnew23",,"item1","max")</f>
        <v>#NAME?</v>
      </c>
      <c r="L33" s="17" t="e">
        <f aca="false">rtd("lightstreamer.rtdnew23",,"item1","ref_price")</f>
        <v>#NAME?</v>
      </c>
      <c r="M33" s="17" t="e">
        <f aca="false">rtd("lightstreamer.rtdnew23",,"item1","open_price")</f>
        <v>#NAME?</v>
      </c>
      <c r="N33" s="19"/>
      <c r="O33" s="4"/>
    </row>
    <row r="34" customFormat="false" ht="13.8" hidden="false" customHeight="false" outlineLevel="0" collapsed="false">
      <c r="A34" s="4"/>
      <c r="B34" s="4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customFormat="false" ht="13.8" hidden="false" customHeight="false" outlineLevel="0" collapsed="false">
      <c r="A35" s="4"/>
      <c r="B35" s="4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customFormat="false" ht="13.8" hidden="false" customHeight="false" outlineLevel="0" collapsed="false">
      <c r="A36" s="20" t="e">
        <f aca="false">rtd("lightstreamer.rtdnew23",,"LAST","")</f>
        <v>#NAME?</v>
      </c>
      <c r="B36" s="4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customFormat="false" ht="13.8" hidden="false" customHeight="false" outlineLevel="0" collapsed="false">
      <c r="A37" s="21" t="e">
        <f aca="false">rtd("lightstreamer.rtdnew23",,"PX","")</f>
        <v>#NAME?</v>
      </c>
      <c r="B37" s="22"/>
      <c r="C37" s="23"/>
      <c r="D37" s="24"/>
      <c r="E37" s="23"/>
      <c r="F37" s="23"/>
      <c r="G37" s="23"/>
      <c r="H37" s="23"/>
      <c r="I37" s="23"/>
      <c r="J37" s="23"/>
      <c r="K37" s="23"/>
      <c r="L37" s="23"/>
      <c r="M37" s="23"/>
      <c r="N37" s="22"/>
    </row>
    <row r="38" customFormat="false" ht="13.8" hidden="false" customHeight="false" outlineLevel="0" collapsed="false">
      <c r="A38" s="22"/>
      <c r="B38" s="22"/>
      <c r="C38" s="23"/>
      <c r="D38" s="24"/>
      <c r="E38" s="23"/>
      <c r="F38" s="23"/>
      <c r="G38" s="23"/>
      <c r="H38" s="23"/>
      <c r="I38" s="23"/>
      <c r="J38" s="23"/>
      <c r="K38" s="23"/>
      <c r="L38" s="23"/>
      <c r="M38" s="23"/>
      <c r="N38" s="22"/>
    </row>
    <row r="39" customFormat="false" ht="13.8" hidden="false" customHeight="false" outlineLevel="0" collapsed="false">
      <c r="A39" s="22"/>
      <c r="B39" s="22"/>
      <c r="C39" s="23"/>
      <c r="D39" s="24"/>
      <c r="E39" s="23"/>
      <c r="F39" s="23"/>
      <c r="G39" s="23"/>
      <c r="H39" s="23"/>
      <c r="I39" s="23"/>
      <c r="J39" s="23"/>
      <c r="K39" s="23"/>
      <c r="L39" s="23"/>
      <c r="M39" s="23"/>
      <c r="N39" s="22"/>
    </row>
    <row r="40" customFormat="false" ht="13.8" hidden="false" customHeight="false" outlineLevel="0" collapsed="false">
      <c r="A40" s="22"/>
      <c r="B40" s="22"/>
      <c r="C40" s="23"/>
      <c r="D40" s="24"/>
      <c r="E40" s="23"/>
      <c r="F40" s="23"/>
      <c r="G40" s="23"/>
      <c r="H40" s="23"/>
      <c r="I40" s="23"/>
      <c r="J40" s="23"/>
      <c r="K40" s="23"/>
      <c r="L40" s="23"/>
      <c r="M40" s="23"/>
      <c r="N40" s="22"/>
    </row>
    <row r="41" customFormat="false" ht="13.8" hidden="false" customHeight="false" outlineLevel="0" collapsed="false">
      <c r="A41" s="22"/>
      <c r="B41" s="22"/>
      <c r="C41" s="23"/>
      <c r="D41" s="24"/>
      <c r="E41" s="23"/>
      <c r="F41" s="23"/>
      <c r="G41" s="23"/>
      <c r="H41" s="23"/>
      <c r="I41" s="23"/>
      <c r="J41" s="23"/>
      <c r="K41" s="23"/>
      <c r="L41" s="23"/>
      <c r="M41" s="23"/>
      <c r="N41" s="22"/>
    </row>
  </sheetData>
  <conditionalFormatting sqref="A1">
    <cfRule type="containsText" priority="2" operator="containsText" aboveAverage="0" equalAverage="0" bottom="0" percent="0" rank="0" text="CONNECTING" dxfId="0">
      <formula>NOT(ISERROR(SEARCH("CONNECTING",A1)))</formula>
    </cfRule>
    <cfRule type="containsText" priority="3" operator="containsText" aboveAverage="0" equalAverage="0" bottom="0" percent="0" rank="0" text="ERROR" dxfId="1">
      <formula>NOT(ISERROR(SEARCH("ERROR",A1)))</formula>
    </cfRule>
    <cfRule type="containsText" priority="4" operator="containsText" aboveAverage="0" equalAverage="0" bottom="0" percent="0" rank="0" text="POLLING" dxfId="2">
      <formula>NOT(ISERROR(SEARCH("POLLING",A1)))</formula>
    </cfRule>
    <cfRule type="containsText" priority="5" operator="containsText" aboveAverage="0" equalAverage="0" bottom="0" percent="0" rank="0" text="STREAMING" dxfId="3">
      <formula>NOT(ISERROR(SEARCH("STREAMING",A1)))</formula>
    </cfRule>
    <cfRule type="containsText" priority="6" operator="containsText" aboveAverage="0" equalAverage="0" bottom="0" percent="0" rank="0" text="CONNECTED" dxfId="4">
      <formula>NOT(ISERROR(SEARCH("CONNECTED",A1)))</formula>
    </cfRule>
  </conditionalFormatting>
  <conditionalFormatting sqref="D4:D33">
    <cfRule type="cellIs" priority="7" operator="equal" aboveAverage="0" equalAverage="0" bottom="0" percent="0" rank="0" text="" dxfId="5">
      <formula>$A$36</formula>
    </cfRule>
  </conditionalFormatting>
  <conditionalFormatting sqref="C4:C33">
    <cfRule type="cellIs" priority="8" operator="equal" aboveAverage="0" equalAverage="0" bottom="0" percent="0" rank="0" text="" dxfId="6">
      <formula>$A$37</formula>
    </cfRule>
  </conditionalFormatting>
  <conditionalFormatting sqref="E4:E33">
    <cfRule type="notContainsText" priority="9" operator="notContains" aboveAverage="0" equalAverage="0" bottom="0" percent="0" rank="0" text="-" dxfId="7">
      <formula>ISERROR(SEARCH("-",E4))</formula>
    </cfRule>
  </conditionalFormatting>
  <conditionalFormatting sqref="E4:E33">
    <cfRule type="containsText" priority="10" operator="containsText" aboveAverage="0" equalAverage="0" bottom="0" percent="0" rank="0" text="-" dxfId="1">
      <formula>NOT(ISERROR(SEARCH("-",E4)))</formula>
    </cfRule>
    <cfRule type="cellIs" priority="11" operator="greaterThanOr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LibreOffice/6.3.3.2$Windows_X86_64 LibreOffice_project/a64200df03143b798afd1ec74a12ab50359878ed</Applicat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2010-10-28T12:07:08Z</dcterms:created>
  <dc:creator>.</dc:creator>
  <dc:description/>
  <dc:language>en-GB</dc:language>
  <cp:lastModifiedBy/>
  <dcterms:modified xsi:type="dcterms:W3CDTF">2023-07-17T15:25:45Z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