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_José\Desktop\"/>
    </mc:Choice>
  </mc:AlternateContent>
  <xr:revisionPtr revIDLastSave="0" documentId="13_ncr:1_{11D820F1-1EC0-4BF1-914C-0748BB64B48C}" xr6:coauthVersionLast="47" xr6:coauthVersionMax="47" xr10:uidLastSave="{00000000-0000-0000-0000-000000000000}"/>
  <bookViews>
    <workbookView xWindow="20370" yWindow="-120" windowWidth="21840" windowHeight="13140" tabRatio="740" firstSheet="2" activeTab="3" xr2:uid="{D1BE6790-A574-4F44-9389-0FED5B74A7A7}"/>
  </bookViews>
  <sheets>
    <sheet name="COMISION STAFF" sheetId="8" r:id="rId1"/>
    <sheet name="COMISIONES" sheetId="13" r:id="rId2"/>
    <sheet name="DATOS ASESORES" sheetId="11" r:id="rId3"/>
    <sheet name="RANKING" sheetId="3" r:id="rId4"/>
    <sheet name="ASIGNACION RANKING" sheetId="4" r:id="rId5"/>
    <sheet name="INFORME H A H" sheetId="1" r:id="rId6"/>
    <sheet name="ASIGNACION" sheetId="2" r:id="rId7"/>
    <sheet name="DOMINGO 1" sheetId="5" r:id="rId8"/>
    <sheet name="DOMINGO 2" sheetId="12" r:id="rId9"/>
    <sheet name="DOMINGO 3" sheetId="6" r:id="rId10"/>
    <sheet name="FESTIVO 1" sheetId="7" r:id="rId11"/>
    <sheet name="PUESTOS" sheetId="10" r:id="rId12"/>
  </sheets>
  <externalReferences>
    <externalReference r:id="rId13"/>
  </externalReferences>
  <definedNames>
    <definedName name="_xlnm._FilterDatabase" localSheetId="6" hidden="1">ASIGNACION!$A$105:$AB$188</definedName>
    <definedName name="_xlnm._FilterDatabase" localSheetId="2" hidden="1">'DATOS ASESORES'!$B$272:$E$272</definedName>
    <definedName name="_xlnm._FilterDatabase" localSheetId="7" hidden="1">'DOMINGO 1'!$A$89:$AB$209</definedName>
    <definedName name="_xlnm._FilterDatabase" localSheetId="8" hidden="1">'DOMINGO 2'!$A$89:$AB$210</definedName>
    <definedName name="_xlnm._FilterDatabase" localSheetId="10" hidden="1">'FESTIVO 1'!$A$206:$AB$318</definedName>
    <definedName name="_xlnm._FilterDatabase" localSheetId="3" hidden="1">RANKING!$K$220:$O$220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11" i="3" l="1"/>
  <c r="X209" i="3"/>
  <c r="O208" i="3"/>
  <c r="J208" i="3"/>
  <c r="H32" i="3"/>
  <c r="F32" i="3"/>
  <c r="O32" i="3"/>
  <c r="M95" i="3"/>
  <c r="M33" i="3"/>
  <c r="M32" i="3"/>
  <c r="AC155" i="3"/>
  <c r="AD155" i="3"/>
  <c r="AG165" i="3"/>
  <c r="AH165" i="3"/>
  <c r="AG166" i="3"/>
  <c r="AH166" i="3"/>
  <c r="AG7" i="3"/>
  <c r="AH7" i="3"/>
  <c r="AC8" i="3"/>
  <c r="AD8" i="3"/>
  <c r="U130" i="3"/>
  <c r="H130" i="3"/>
  <c r="R130" i="3"/>
  <c r="Q130" i="3"/>
  <c r="U134" i="3"/>
  <c r="H134" i="3"/>
  <c r="R134" i="3"/>
  <c r="Q134" i="3"/>
  <c r="F134" i="3"/>
  <c r="G134" i="3"/>
  <c r="L202" i="3"/>
  <c r="M202" i="3" s="1"/>
  <c r="F130" i="3"/>
  <c r="G130" i="3"/>
  <c r="L203" i="3"/>
  <c r="M203" i="3" s="1"/>
  <c r="U221" i="3"/>
  <c r="Q221" i="3"/>
  <c r="Q120" i="3"/>
  <c r="F120" i="3" s="1"/>
  <c r="R120" i="3"/>
  <c r="T120" i="3"/>
  <c r="H120" i="3" s="1"/>
  <c r="W120" i="3"/>
  <c r="G120" i="3"/>
  <c r="L123" i="3"/>
  <c r="M123" i="3" s="1"/>
  <c r="O123" i="3" s="1"/>
  <c r="F5" i="3"/>
  <c r="N107" i="1"/>
  <c r="N108" i="1"/>
  <c r="N109" i="1"/>
  <c r="N110" i="1"/>
  <c r="N111" i="1"/>
  <c r="N112" i="1"/>
  <c r="N113" i="1"/>
  <c r="N114" i="1"/>
  <c r="N115" i="1"/>
  <c r="N116" i="1"/>
  <c r="N117" i="1"/>
  <c r="N106" i="1"/>
  <c r="M106" i="1"/>
  <c r="L124" i="1"/>
  <c r="C203" i="1"/>
  <c r="D203" i="1"/>
  <c r="E203" i="1"/>
  <c r="C169" i="1"/>
  <c r="D169" i="1"/>
  <c r="E169" i="1"/>
  <c r="C170" i="1"/>
  <c r="D170" i="1"/>
  <c r="E170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2" i="1"/>
  <c r="D202" i="1"/>
  <c r="C202" i="1"/>
  <c r="E201" i="1"/>
  <c r="D201" i="1"/>
  <c r="C201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68" i="1"/>
  <c r="D168" i="1"/>
  <c r="C168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C127" i="1"/>
  <c r="D127" i="1"/>
  <c r="E127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C102" i="1"/>
  <c r="D102" i="1"/>
  <c r="E102" i="1"/>
  <c r="C82" i="1"/>
  <c r="D82" i="1"/>
  <c r="E82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1" i="1"/>
  <c r="D101" i="1"/>
  <c r="C101" i="1"/>
  <c r="E100" i="1"/>
  <c r="D100" i="1"/>
  <c r="C100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1" i="1"/>
  <c r="D81" i="1"/>
  <c r="C81" i="1"/>
  <c r="E80" i="1"/>
  <c r="D80" i="1"/>
  <c r="C80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P20" i="1"/>
  <c r="Q20" i="1"/>
  <c r="P38" i="1"/>
  <c r="Q38" i="1"/>
  <c r="P51" i="1"/>
  <c r="Q51" i="1"/>
  <c r="P72" i="1"/>
  <c r="Q72" i="1"/>
  <c r="P88" i="1"/>
  <c r="Q88" i="1"/>
  <c r="P99" i="1"/>
  <c r="Q99" i="1"/>
  <c r="P119" i="1"/>
  <c r="Q119" i="1"/>
  <c r="P135" i="1"/>
  <c r="Q135" i="1"/>
  <c r="P147" i="1"/>
  <c r="Q147" i="1"/>
  <c r="L19" i="1"/>
  <c r="M19" i="1"/>
  <c r="K19" i="1" s="1"/>
  <c r="R19" i="1"/>
  <c r="T19" i="1"/>
  <c r="U19" i="1"/>
  <c r="C18" i="1"/>
  <c r="D18" i="1"/>
  <c r="E18" i="1"/>
  <c r="N19" i="1" s="1"/>
  <c r="J32" i="3" l="1"/>
  <c r="J134" i="3"/>
  <c r="J130" i="3"/>
  <c r="J120" i="3"/>
  <c r="F213" i="1"/>
  <c r="F211" i="1"/>
  <c r="D116" i="1"/>
  <c r="F190" i="1"/>
  <c r="F203" i="1"/>
  <c r="D132" i="1"/>
  <c r="C148" i="1"/>
  <c r="C181" i="1"/>
  <c r="F172" i="1"/>
  <c r="F180" i="1"/>
  <c r="F192" i="1"/>
  <c r="D148" i="1"/>
  <c r="D181" i="1"/>
  <c r="C197" i="1"/>
  <c r="F169" i="1"/>
  <c r="D197" i="1"/>
  <c r="C214" i="1"/>
  <c r="F128" i="1"/>
  <c r="F139" i="1"/>
  <c r="F147" i="1"/>
  <c r="D214" i="1"/>
  <c r="C164" i="1"/>
  <c r="F176" i="1"/>
  <c r="F201" i="1"/>
  <c r="F210" i="1"/>
  <c r="F127" i="1"/>
  <c r="D164" i="1"/>
  <c r="F194" i="1"/>
  <c r="E148" i="1"/>
  <c r="F170" i="1"/>
  <c r="F202" i="1"/>
  <c r="F212" i="1"/>
  <c r="F160" i="1"/>
  <c r="F146" i="1"/>
  <c r="F142" i="1"/>
  <c r="F209" i="1"/>
  <c r="F159" i="1"/>
  <c r="F173" i="1"/>
  <c r="F185" i="1"/>
  <c r="F188" i="1"/>
  <c r="F186" i="1"/>
  <c r="F191" i="1"/>
  <c r="F171" i="1"/>
  <c r="F179" i="1"/>
  <c r="F168" i="1"/>
  <c r="F137" i="1"/>
  <c r="F177" i="1"/>
  <c r="F193" i="1"/>
  <c r="F208" i="1"/>
  <c r="F162" i="1"/>
  <c r="F175" i="1"/>
  <c r="F189" i="1"/>
  <c r="F206" i="1"/>
  <c r="F178" i="1"/>
  <c r="F187" i="1"/>
  <c r="F204" i="1"/>
  <c r="F152" i="1"/>
  <c r="F108" i="1"/>
  <c r="F126" i="1"/>
  <c r="F138" i="1"/>
  <c r="F163" i="1"/>
  <c r="F207" i="1"/>
  <c r="F140" i="1"/>
  <c r="F141" i="1"/>
  <c r="F158" i="1"/>
  <c r="F144" i="1"/>
  <c r="F174" i="1"/>
  <c r="F195" i="1"/>
  <c r="F205" i="1"/>
  <c r="E214" i="1"/>
  <c r="E197" i="1"/>
  <c r="E181" i="1"/>
  <c r="F153" i="1"/>
  <c r="F161" i="1"/>
  <c r="F156" i="1"/>
  <c r="F154" i="1"/>
  <c r="F157" i="1"/>
  <c r="F155" i="1"/>
  <c r="F145" i="1"/>
  <c r="F136" i="1"/>
  <c r="F143" i="1"/>
  <c r="E164" i="1"/>
  <c r="F125" i="1"/>
  <c r="F82" i="1"/>
  <c r="F103" i="1"/>
  <c r="F111" i="1"/>
  <c r="F121" i="1"/>
  <c r="F130" i="1"/>
  <c r="E132" i="1"/>
  <c r="F129" i="1"/>
  <c r="F113" i="1"/>
  <c r="F123" i="1"/>
  <c r="F72" i="1"/>
  <c r="F106" i="1"/>
  <c r="F114" i="1"/>
  <c r="F124" i="1"/>
  <c r="F104" i="1"/>
  <c r="F112" i="1"/>
  <c r="C132" i="1"/>
  <c r="F122" i="1"/>
  <c r="F131" i="1"/>
  <c r="F120" i="1"/>
  <c r="F94" i="1"/>
  <c r="C116" i="1"/>
  <c r="O19" i="1"/>
  <c r="E116" i="1"/>
  <c r="F107" i="1"/>
  <c r="F115" i="1"/>
  <c r="F101" i="1"/>
  <c r="F110" i="1"/>
  <c r="F105" i="1"/>
  <c r="F102" i="1"/>
  <c r="F109" i="1"/>
  <c r="F100" i="1"/>
  <c r="F83" i="1"/>
  <c r="F92" i="1"/>
  <c r="F25" i="1"/>
  <c r="F45" i="1"/>
  <c r="F53" i="1"/>
  <c r="F65" i="1"/>
  <c r="F67" i="1"/>
  <c r="F87" i="1"/>
  <c r="F95" i="1"/>
  <c r="F85" i="1"/>
  <c r="F93" i="1"/>
  <c r="F75" i="1"/>
  <c r="F88" i="1"/>
  <c r="C96" i="1"/>
  <c r="E96" i="1"/>
  <c r="F81" i="1"/>
  <c r="F90" i="1"/>
  <c r="F62" i="1"/>
  <c r="F91" i="1"/>
  <c r="F73" i="1"/>
  <c r="D96" i="1"/>
  <c r="F86" i="1"/>
  <c r="F89" i="1"/>
  <c r="F84" i="1"/>
  <c r="F80" i="1"/>
  <c r="C76" i="1"/>
  <c r="F70" i="1"/>
  <c r="F34" i="1"/>
  <c r="F46" i="1"/>
  <c r="F54" i="1"/>
  <c r="D76" i="1"/>
  <c r="F66" i="1"/>
  <c r="F74" i="1"/>
  <c r="F48" i="1"/>
  <c r="F68" i="1"/>
  <c r="F71" i="1"/>
  <c r="E76" i="1"/>
  <c r="F69" i="1"/>
  <c r="F56" i="1"/>
  <c r="F63" i="1"/>
  <c r="F64" i="1"/>
  <c r="F55" i="1"/>
  <c r="F61" i="1"/>
  <c r="F43" i="1"/>
  <c r="F51" i="1"/>
  <c r="F29" i="1"/>
  <c r="F37" i="1"/>
  <c r="F49" i="1"/>
  <c r="F24" i="1"/>
  <c r="F32" i="1"/>
  <c r="C57" i="1"/>
  <c r="F44" i="1"/>
  <c r="F52" i="1"/>
  <c r="D57" i="1"/>
  <c r="F47" i="1"/>
  <c r="E57" i="1"/>
  <c r="F50" i="1"/>
  <c r="F33" i="1"/>
  <c r="F42" i="1"/>
  <c r="F27" i="1"/>
  <c r="F35" i="1"/>
  <c r="F30" i="1"/>
  <c r="C38" i="1"/>
  <c r="D38" i="1"/>
  <c r="F28" i="1"/>
  <c r="F36" i="1"/>
  <c r="E38" i="1"/>
  <c r="F31" i="1"/>
  <c r="F26" i="1"/>
  <c r="F23" i="1"/>
  <c r="V19" i="1"/>
  <c r="S19" i="1"/>
  <c r="W19" i="1"/>
  <c r="F18" i="1"/>
  <c r="G223" i="3"/>
  <c r="G226" i="3"/>
  <c r="G227" i="3"/>
  <c r="G225" i="3"/>
  <c r="G238" i="3"/>
  <c r="G236" i="3"/>
  <c r="G224" i="3"/>
  <c r="G228" i="3"/>
  <c r="G237" i="3"/>
  <c r="G248" i="3"/>
  <c r="G233" i="3"/>
  <c r="G232" i="3"/>
  <c r="G239" i="3"/>
  <c r="G231" i="3"/>
  <c r="G234" i="3"/>
  <c r="G230" i="3"/>
  <c r="G235" i="3"/>
  <c r="G247" i="3"/>
  <c r="G229" i="3"/>
  <c r="G243" i="3"/>
  <c r="G242" i="3"/>
  <c r="G251" i="3"/>
  <c r="G250" i="3"/>
  <c r="G249" i="3"/>
  <c r="G256" i="3"/>
  <c r="G240" i="3"/>
  <c r="G241" i="3"/>
  <c r="G252" i="3"/>
  <c r="G246" i="3"/>
  <c r="G244" i="3"/>
  <c r="G245" i="3"/>
  <c r="G258" i="3"/>
  <c r="G261" i="3"/>
  <c r="G260" i="3"/>
  <c r="G255" i="3"/>
  <c r="G263" i="3"/>
  <c r="G253" i="3"/>
  <c r="G265" i="3"/>
  <c r="G257" i="3"/>
  <c r="G259" i="3"/>
  <c r="G254" i="3"/>
  <c r="G268" i="3"/>
  <c r="G264" i="3"/>
  <c r="G267" i="3"/>
  <c r="G269" i="3"/>
  <c r="G262" i="3"/>
  <c r="G266" i="3"/>
  <c r="G221" i="3"/>
  <c r="T238" i="3"/>
  <c r="U238" i="3"/>
  <c r="T223" i="3"/>
  <c r="U223" i="3"/>
  <c r="T224" i="3"/>
  <c r="U224" i="3"/>
  <c r="T246" i="3"/>
  <c r="U246" i="3"/>
  <c r="T226" i="3"/>
  <c r="U226" i="3"/>
  <c r="T225" i="3"/>
  <c r="U225" i="3"/>
  <c r="T228" i="3"/>
  <c r="U228" i="3"/>
  <c r="T227" i="3"/>
  <c r="H227" i="3" s="1"/>
  <c r="U227" i="3"/>
  <c r="T248" i="3"/>
  <c r="U248" i="3"/>
  <c r="T230" i="3"/>
  <c r="U230" i="3"/>
  <c r="T229" i="3"/>
  <c r="U229" i="3"/>
  <c r="T235" i="3"/>
  <c r="U235" i="3"/>
  <c r="T233" i="3"/>
  <c r="U233" i="3"/>
  <c r="T236" i="3"/>
  <c r="U236" i="3"/>
  <c r="T237" i="3"/>
  <c r="U237" i="3"/>
  <c r="T249" i="3"/>
  <c r="U249" i="3"/>
  <c r="T251" i="3"/>
  <c r="U251" i="3"/>
  <c r="T232" i="3"/>
  <c r="U232" i="3"/>
  <c r="T231" i="3"/>
  <c r="U231" i="3"/>
  <c r="T243" i="3"/>
  <c r="U243" i="3"/>
  <c r="T239" i="3"/>
  <c r="U239" i="3"/>
  <c r="T234" i="3"/>
  <c r="U234" i="3"/>
  <c r="T256" i="3"/>
  <c r="U256" i="3"/>
  <c r="T241" i="3"/>
  <c r="H241" i="3" s="1"/>
  <c r="AH249" i="3" s="1"/>
  <c r="U241" i="3"/>
  <c r="T263" i="3"/>
  <c r="U263" i="3"/>
  <c r="T247" i="3"/>
  <c r="U247" i="3"/>
  <c r="T244" i="3"/>
  <c r="U244" i="3"/>
  <c r="T261" i="3"/>
  <c r="H261" i="3" s="1"/>
  <c r="AD254" i="3" s="1"/>
  <c r="U261" i="3"/>
  <c r="T252" i="3"/>
  <c r="U252" i="3"/>
  <c r="T242" i="3"/>
  <c r="U242" i="3"/>
  <c r="T255" i="3"/>
  <c r="U255" i="3"/>
  <c r="T259" i="3"/>
  <c r="H259" i="3" s="1"/>
  <c r="U259" i="3"/>
  <c r="T250" i="3"/>
  <c r="U250" i="3"/>
  <c r="T260" i="3"/>
  <c r="U260" i="3"/>
  <c r="T265" i="3"/>
  <c r="U265" i="3"/>
  <c r="T258" i="3"/>
  <c r="H258" i="3" s="1"/>
  <c r="U258" i="3"/>
  <c r="T253" i="3"/>
  <c r="U253" i="3"/>
  <c r="T245" i="3"/>
  <c r="U245" i="3"/>
  <c r="T254" i="3"/>
  <c r="U254" i="3"/>
  <c r="T240" i="3"/>
  <c r="H240" i="3" s="1"/>
  <c r="AD252" i="3" s="1"/>
  <c r="U240" i="3"/>
  <c r="T257" i="3"/>
  <c r="U257" i="3"/>
  <c r="T267" i="3"/>
  <c r="U267" i="3"/>
  <c r="T264" i="3"/>
  <c r="U264" i="3"/>
  <c r="T262" i="3"/>
  <c r="H262" i="3" s="1"/>
  <c r="AD250" i="3" s="1"/>
  <c r="U262" i="3"/>
  <c r="T266" i="3"/>
  <c r="U266" i="3"/>
  <c r="T269" i="3"/>
  <c r="U269" i="3"/>
  <c r="T268" i="3"/>
  <c r="U268" i="3"/>
  <c r="P238" i="3"/>
  <c r="Q238" i="3"/>
  <c r="P223" i="3"/>
  <c r="Q223" i="3"/>
  <c r="P224" i="3"/>
  <c r="Q224" i="3"/>
  <c r="P246" i="3"/>
  <c r="Q246" i="3"/>
  <c r="P226" i="3"/>
  <c r="Q226" i="3"/>
  <c r="P225" i="3"/>
  <c r="Q225" i="3"/>
  <c r="P228" i="3"/>
  <c r="Q228" i="3"/>
  <c r="P227" i="3"/>
  <c r="Q227" i="3"/>
  <c r="P248" i="3"/>
  <c r="Q248" i="3"/>
  <c r="P230" i="3"/>
  <c r="Q230" i="3"/>
  <c r="P229" i="3"/>
  <c r="Q229" i="3"/>
  <c r="P235" i="3"/>
  <c r="Q235" i="3"/>
  <c r="P233" i="3"/>
  <c r="Q233" i="3"/>
  <c r="P236" i="3"/>
  <c r="Q236" i="3"/>
  <c r="P237" i="3"/>
  <c r="Q237" i="3"/>
  <c r="P249" i="3"/>
  <c r="Q249" i="3"/>
  <c r="P251" i="3"/>
  <c r="Q251" i="3"/>
  <c r="P232" i="3"/>
  <c r="Q232" i="3"/>
  <c r="P231" i="3"/>
  <c r="Q231" i="3"/>
  <c r="P243" i="3"/>
  <c r="Q243" i="3"/>
  <c r="P239" i="3"/>
  <c r="Q239" i="3"/>
  <c r="P234" i="3"/>
  <c r="Q234" i="3"/>
  <c r="P256" i="3"/>
  <c r="Q256" i="3"/>
  <c r="P241" i="3"/>
  <c r="Q241" i="3"/>
  <c r="P263" i="3"/>
  <c r="Q263" i="3"/>
  <c r="P247" i="3"/>
  <c r="Q247" i="3"/>
  <c r="P244" i="3"/>
  <c r="Q244" i="3"/>
  <c r="P261" i="3"/>
  <c r="Q261" i="3"/>
  <c r="P252" i="3"/>
  <c r="Q252" i="3"/>
  <c r="P242" i="3"/>
  <c r="Q242" i="3"/>
  <c r="P255" i="3"/>
  <c r="Q255" i="3"/>
  <c r="P259" i="3"/>
  <c r="Q259" i="3"/>
  <c r="P250" i="3"/>
  <c r="Q250" i="3"/>
  <c r="P260" i="3"/>
  <c r="Q260" i="3"/>
  <c r="P265" i="3"/>
  <c r="Q265" i="3"/>
  <c r="P258" i="3"/>
  <c r="Q258" i="3"/>
  <c r="P253" i="3"/>
  <c r="Q253" i="3"/>
  <c r="P245" i="3"/>
  <c r="Q245" i="3"/>
  <c r="P254" i="3"/>
  <c r="Q254" i="3"/>
  <c r="P240" i="3"/>
  <c r="Q240" i="3"/>
  <c r="P257" i="3"/>
  <c r="Q257" i="3"/>
  <c r="P267" i="3"/>
  <c r="Q267" i="3"/>
  <c r="P264" i="3"/>
  <c r="Q264" i="3"/>
  <c r="P262" i="3"/>
  <c r="Q262" i="3"/>
  <c r="P266" i="3"/>
  <c r="Q266" i="3"/>
  <c r="P269" i="3"/>
  <c r="Q269" i="3"/>
  <c r="P268" i="3"/>
  <c r="Q268" i="3"/>
  <c r="T135" i="3"/>
  <c r="U135" i="3"/>
  <c r="T133" i="3"/>
  <c r="H133" i="3" s="1"/>
  <c r="U133" i="3"/>
  <c r="T131" i="3"/>
  <c r="U131" i="3"/>
  <c r="H131" i="3" s="1"/>
  <c r="T132" i="3"/>
  <c r="U132" i="3"/>
  <c r="T164" i="3"/>
  <c r="H164" i="3" s="1"/>
  <c r="U164" i="3"/>
  <c r="T141" i="3"/>
  <c r="U141" i="3"/>
  <c r="T144" i="3"/>
  <c r="U144" i="3"/>
  <c r="H144" i="3" s="1"/>
  <c r="T174" i="3"/>
  <c r="U174" i="3"/>
  <c r="T138" i="3"/>
  <c r="H138" i="3" s="1"/>
  <c r="U138" i="3"/>
  <c r="T177" i="3"/>
  <c r="U177" i="3"/>
  <c r="T148" i="3"/>
  <c r="U148" i="3"/>
  <c r="H148" i="3" s="1"/>
  <c r="T136" i="3"/>
  <c r="U136" i="3"/>
  <c r="T137" i="3"/>
  <c r="U137" i="3"/>
  <c r="T153" i="3"/>
  <c r="H153" i="3" s="1"/>
  <c r="U153" i="3"/>
  <c r="T145" i="3"/>
  <c r="U145" i="3"/>
  <c r="H145" i="3" s="1"/>
  <c r="T150" i="3"/>
  <c r="U150" i="3"/>
  <c r="T139" i="3"/>
  <c r="U139" i="3"/>
  <c r="T175" i="3"/>
  <c r="U175" i="3"/>
  <c r="T142" i="3"/>
  <c r="U142" i="3"/>
  <c r="H142" i="3" s="1"/>
  <c r="T157" i="3"/>
  <c r="U157" i="3"/>
  <c r="T171" i="3"/>
  <c r="U171" i="3"/>
  <c r="T165" i="3"/>
  <c r="H165" i="3" s="1"/>
  <c r="U165" i="3"/>
  <c r="T155" i="3"/>
  <c r="U155" i="3"/>
  <c r="H155" i="3" s="1"/>
  <c r="T151" i="3"/>
  <c r="U151" i="3"/>
  <c r="T169" i="3"/>
  <c r="H169" i="3" s="1"/>
  <c r="U169" i="3"/>
  <c r="T146" i="3"/>
  <c r="U146" i="3"/>
  <c r="T154" i="3"/>
  <c r="U154" i="3"/>
  <c r="H154" i="3" s="1"/>
  <c r="T140" i="3"/>
  <c r="U140" i="3"/>
  <c r="T143" i="3"/>
  <c r="U143" i="3"/>
  <c r="T152" i="3"/>
  <c r="H152" i="3" s="1"/>
  <c r="U152" i="3"/>
  <c r="T162" i="3"/>
  <c r="U162" i="3"/>
  <c r="H162" i="3" s="1"/>
  <c r="T163" i="3"/>
  <c r="U163" i="3"/>
  <c r="T167" i="3"/>
  <c r="H167" i="3" s="1"/>
  <c r="U167" i="3"/>
  <c r="T147" i="3"/>
  <c r="U147" i="3"/>
  <c r="T149" i="3"/>
  <c r="U149" i="3"/>
  <c r="H149" i="3" s="1"/>
  <c r="T156" i="3"/>
  <c r="U156" i="3"/>
  <c r="T176" i="3"/>
  <c r="U176" i="3"/>
  <c r="T186" i="3"/>
  <c r="H186" i="3" s="1"/>
  <c r="U186" i="3"/>
  <c r="T190" i="3"/>
  <c r="U190" i="3"/>
  <c r="H190" i="3" s="1"/>
  <c r="T158" i="3"/>
  <c r="U158" i="3"/>
  <c r="T160" i="3"/>
  <c r="H160" i="3" s="1"/>
  <c r="U160" i="3"/>
  <c r="T170" i="3"/>
  <c r="U170" i="3"/>
  <c r="T183" i="3"/>
  <c r="U183" i="3"/>
  <c r="H183" i="3" s="1"/>
  <c r="T168" i="3"/>
  <c r="U168" i="3"/>
  <c r="T195" i="3"/>
  <c r="U195" i="3"/>
  <c r="T159" i="3"/>
  <c r="H159" i="3" s="1"/>
  <c r="U159" i="3"/>
  <c r="T161" i="3"/>
  <c r="U161" i="3"/>
  <c r="H161" i="3" s="1"/>
  <c r="T203" i="3"/>
  <c r="U203" i="3"/>
  <c r="T173" i="3"/>
  <c r="U173" i="3"/>
  <c r="T188" i="3"/>
  <c r="U188" i="3"/>
  <c r="T187" i="3"/>
  <c r="U187" i="3"/>
  <c r="H187" i="3" s="1"/>
  <c r="T178" i="3"/>
  <c r="U178" i="3"/>
  <c r="T180" i="3"/>
  <c r="U180" i="3"/>
  <c r="T182" i="3"/>
  <c r="H182" i="3" s="1"/>
  <c r="U182" i="3"/>
  <c r="T166" i="3"/>
  <c r="U166" i="3"/>
  <c r="H166" i="3" s="1"/>
  <c r="T185" i="3"/>
  <c r="U185" i="3"/>
  <c r="T179" i="3"/>
  <c r="H179" i="3" s="1"/>
  <c r="U179" i="3"/>
  <c r="T197" i="3"/>
  <c r="U197" i="3"/>
  <c r="T191" i="3"/>
  <c r="U191" i="3"/>
  <c r="H191" i="3" s="1"/>
  <c r="T172" i="3"/>
  <c r="U172" i="3"/>
  <c r="T192" i="3"/>
  <c r="U192" i="3"/>
  <c r="T181" i="3"/>
  <c r="H181" i="3" s="1"/>
  <c r="U181" i="3"/>
  <c r="T184" i="3"/>
  <c r="U184" i="3"/>
  <c r="H184" i="3" s="1"/>
  <c r="T193" i="3"/>
  <c r="U193" i="3"/>
  <c r="T199" i="3"/>
  <c r="U199" i="3"/>
  <c r="T198" i="3"/>
  <c r="U198" i="3"/>
  <c r="T201" i="3"/>
  <c r="U201" i="3"/>
  <c r="H201" i="3" s="1"/>
  <c r="T196" i="3"/>
  <c r="U196" i="3"/>
  <c r="T200" i="3"/>
  <c r="U200" i="3"/>
  <c r="T189" i="3"/>
  <c r="U189" i="3"/>
  <c r="T194" i="3"/>
  <c r="U194" i="3"/>
  <c r="H194" i="3" s="1"/>
  <c r="T202" i="3"/>
  <c r="U202" i="3"/>
  <c r="P135" i="3"/>
  <c r="Q135" i="3"/>
  <c r="P133" i="3"/>
  <c r="Q133" i="3"/>
  <c r="P131" i="3"/>
  <c r="Q131" i="3"/>
  <c r="P132" i="3"/>
  <c r="Q132" i="3"/>
  <c r="P164" i="3"/>
  <c r="Q164" i="3"/>
  <c r="P141" i="3"/>
  <c r="Q141" i="3"/>
  <c r="P144" i="3"/>
  <c r="Q144" i="3"/>
  <c r="P174" i="3"/>
  <c r="Q174" i="3"/>
  <c r="P138" i="3"/>
  <c r="Q138" i="3"/>
  <c r="P177" i="3"/>
  <c r="Q177" i="3"/>
  <c r="P148" i="3"/>
  <c r="Q148" i="3"/>
  <c r="P136" i="3"/>
  <c r="Q136" i="3"/>
  <c r="P137" i="3"/>
  <c r="Q137" i="3"/>
  <c r="P153" i="3"/>
  <c r="Q153" i="3"/>
  <c r="P145" i="3"/>
  <c r="Q145" i="3"/>
  <c r="P150" i="3"/>
  <c r="Q150" i="3"/>
  <c r="P139" i="3"/>
  <c r="Q139" i="3"/>
  <c r="P175" i="3"/>
  <c r="Q175" i="3"/>
  <c r="P142" i="3"/>
  <c r="Q142" i="3"/>
  <c r="P157" i="3"/>
  <c r="Q157" i="3"/>
  <c r="P171" i="3"/>
  <c r="Q171" i="3"/>
  <c r="P165" i="3"/>
  <c r="Q165" i="3"/>
  <c r="P155" i="3"/>
  <c r="Q155" i="3"/>
  <c r="P151" i="3"/>
  <c r="Q151" i="3"/>
  <c r="P169" i="3"/>
  <c r="Q169" i="3"/>
  <c r="P146" i="3"/>
  <c r="Q146" i="3"/>
  <c r="P154" i="3"/>
  <c r="Q154" i="3"/>
  <c r="P140" i="3"/>
  <c r="Q140" i="3"/>
  <c r="P143" i="3"/>
  <c r="Q143" i="3"/>
  <c r="P152" i="3"/>
  <c r="Q152" i="3"/>
  <c r="P162" i="3"/>
  <c r="Q162" i="3"/>
  <c r="P163" i="3"/>
  <c r="Q163" i="3"/>
  <c r="P167" i="3"/>
  <c r="Q167" i="3"/>
  <c r="P147" i="3"/>
  <c r="Q147" i="3"/>
  <c r="P149" i="3"/>
  <c r="Q149" i="3"/>
  <c r="P156" i="3"/>
  <c r="Q156" i="3"/>
  <c r="P176" i="3"/>
  <c r="Q176" i="3"/>
  <c r="P186" i="3"/>
  <c r="Q186" i="3"/>
  <c r="P190" i="3"/>
  <c r="Q190" i="3"/>
  <c r="P158" i="3"/>
  <c r="Q158" i="3"/>
  <c r="P160" i="3"/>
  <c r="Q160" i="3"/>
  <c r="P170" i="3"/>
  <c r="Q170" i="3"/>
  <c r="P183" i="3"/>
  <c r="Q183" i="3"/>
  <c r="P168" i="3"/>
  <c r="Q168" i="3"/>
  <c r="P195" i="3"/>
  <c r="Q195" i="3"/>
  <c r="P159" i="3"/>
  <c r="Q159" i="3"/>
  <c r="P161" i="3"/>
  <c r="Q161" i="3"/>
  <c r="P203" i="3"/>
  <c r="Q203" i="3"/>
  <c r="P173" i="3"/>
  <c r="Q173" i="3"/>
  <c r="P188" i="3"/>
  <c r="Q188" i="3"/>
  <c r="P187" i="3"/>
  <c r="Q187" i="3"/>
  <c r="P178" i="3"/>
  <c r="Q178" i="3"/>
  <c r="P180" i="3"/>
  <c r="Q180" i="3"/>
  <c r="P182" i="3"/>
  <c r="Q182" i="3"/>
  <c r="P166" i="3"/>
  <c r="Q166" i="3"/>
  <c r="P185" i="3"/>
  <c r="Q185" i="3"/>
  <c r="P179" i="3"/>
  <c r="Q179" i="3"/>
  <c r="P197" i="3"/>
  <c r="Q197" i="3"/>
  <c r="P191" i="3"/>
  <c r="Q191" i="3"/>
  <c r="P172" i="3"/>
  <c r="Q172" i="3"/>
  <c r="P192" i="3"/>
  <c r="Q192" i="3"/>
  <c r="P181" i="3"/>
  <c r="Q181" i="3"/>
  <c r="P184" i="3"/>
  <c r="Q184" i="3"/>
  <c r="P193" i="3"/>
  <c r="Q193" i="3"/>
  <c r="P199" i="3"/>
  <c r="Q199" i="3"/>
  <c r="P198" i="3"/>
  <c r="Q198" i="3"/>
  <c r="P201" i="3"/>
  <c r="Q201" i="3"/>
  <c r="P196" i="3"/>
  <c r="Q196" i="3"/>
  <c r="P200" i="3"/>
  <c r="Q200" i="3"/>
  <c r="P189" i="3"/>
  <c r="Q189" i="3"/>
  <c r="P194" i="3"/>
  <c r="Q194" i="3"/>
  <c r="P202" i="3"/>
  <c r="Q202" i="3"/>
  <c r="S35" i="3"/>
  <c r="T35" i="3"/>
  <c r="S34" i="3"/>
  <c r="T34" i="3"/>
  <c r="S32" i="3"/>
  <c r="T32" i="3"/>
  <c r="S37" i="3"/>
  <c r="T37" i="3"/>
  <c r="S43" i="3"/>
  <c r="T43" i="3"/>
  <c r="S56" i="3"/>
  <c r="T56" i="3"/>
  <c r="S33" i="3"/>
  <c r="T33" i="3"/>
  <c r="S36" i="3"/>
  <c r="T36" i="3"/>
  <c r="S62" i="3"/>
  <c r="T62" i="3"/>
  <c r="S52" i="3"/>
  <c r="T52" i="3"/>
  <c r="S38" i="3"/>
  <c r="T38" i="3"/>
  <c r="S40" i="3"/>
  <c r="T40" i="3"/>
  <c r="S39" i="3"/>
  <c r="T39" i="3"/>
  <c r="S53" i="3"/>
  <c r="T53" i="3"/>
  <c r="S45" i="3"/>
  <c r="T45" i="3"/>
  <c r="S44" i="3"/>
  <c r="T44" i="3"/>
  <c r="S60" i="3"/>
  <c r="T60" i="3"/>
  <c r="S66" i="3"/>
  <c r="T66" i="3"/>
  <c r="S50" i="3"/>
  <c r="T50" i="3"/>
  <c r="S57" i="3"/>
  <c r="T57" i="3"/>
  <c r="S58" i="3"/>
  <c r="T58" i="3"/>
  <c r="S74" i="3"/>
  <c r="T74" i="3"/>
  <c r="S92" i="3"/>
  <c r="T92" i="3"/>
  <c r="S78" i="3"/>
  <c r="T78" i="3"/>
  <c r="S48" i="3"/>
  <c r="T48" i="3"/>
  <c r="S68" i="3"/>
  <c r="T68" i="3"/>
  <c r="S54" i="3"/>
  <c r="T54" i="3"/>
  <c r="S98" i="3"/>
  <c r="T98" i="3"/>
  <c r="S79" i="3"/>
  <c r="T79" i="3"/>
  <c r="S104" i="3"/>
  <c r="T104" i="3"/>
  <c r="S67" i="3"/>
  <c r="T67" i="3"/>
  <c r="S46" i="3"/>
  <c r="T46" i="3"/>
  <c r="S61" i="3"/>
  <c r="T61" i="3"/>
  <c r="S105" i="3"/>
  <c r="T105" i="3"/>
  <c r="S42" i="3"/>
  <c r="T42" i="3"/>
  <c r="S49" i="3"/>
  <c r="T49" i="3"/>
  <c r="S93" i="3"/>
  <c r="T93" i="3"/>
  <c r="S51" i="3"/>
  <c r="T51" i="3"/>
  <c r="S100" i="3"/>
  <c r="T100" i="3"/>
  <c r="S80" i="3"/>
  <c r="T80" i="3"/>
  <c r="S88" i="3"/>
  <c r="T88" i="3"/>
  <c r="S77" i="3"/>
  <c r="T77" i="3"/>
  <c r="S71" i="3"/>
  <c r="T71" i="3"/>
  <c r="S84" i="3"/>
  <c r="T84" i="3"/>
  <c r="S107" i="3"/>
  <c r="T107" i="3"/>
  <c r="S72" i="3"/>
  <c r="T72" i="3"/>
  <c r="S110" i="3"/>
  <c r="T110" i="3"/>
  <c r="S82" i="3"/>
  <c r="T82" i="3"/>
  <c r="S75" i="3"/>
  <c r="T75" i="3"/>
  <c r="S81" i="3"/>
  <c r="T81" i="3"/>
  <c r="S70" i="3"/>
  <c r="T70" i="3"/>
  <c r="S76" i="3"/>
  <c r="T76" i="3"/>
  <c r="S55" i="3"/>
  <c r="T55" i="3"/>
  <c r="S108" i="3"/>
  <c r="T108" i="3"/>
  <c r="S99" i="3"/>
  <c r="T99" i="3"/>
  <c r="S90" i="3"/>
  <c r="T90" i="3"/>
  <c r="S63" i="3"/>
  <c r="T63" i="3"/>
  <c r="S111" i="3"/>
  <c r="T111" i="3"/>
  <c r="S106" i="3"/>
  <c r="T106" i="3"/>
  <c r="S85" i="3"/>
  <c r="T85" i="3"/>
  <c r="S64" i="3"/>
  <c r="T64" i="3"/>
  <c r="S87" i="3"/>
  <c r="T87" i="3"/>
  <c r="S86" i="3"/>
  <c r="T86" i="3"/>
  <c r="S117" i="3"/>
  <c r="T117" i="3"/>
  <c r="S97" i="3"/>
  <c r="T97" i="3"/>
  <c r="S59" i="3"/>
  <c r="T59" i="3"/>
  <c r="S96" i="3"/>
  <c r="T96" i="3"/>
  <c r="S47" i="3"/>
  <c r="T47" i="3"/>
  <c r="S94" i="3"/>
  <c r="T94" i="3"/>
  <c r="S116" i="3"/>
  <c r="T116" i="3"/>
  <c r="S91" i="3"/>
  <c r="T91" i="3"/>
  <c r="S73" i="3"/>
  <c r="T73" i="3"/>
  <c r="S65" i="3"/>
  <c r="T65" i="3"/>
  <c r="S101" i="3"/>
  <c r="T101" i="3"/>
  <c r="S109" i="3"/>
  <c r="T109" i="3"/>
  <c r="S102" i="3"/>
  <c r="T102" i="3"/>
  <c r="S114" i="3"/>
  <c r="T114" i="3"/>
  <c r="S69" i="3"/>
  <c r="T69" i="3"/>
  <c r="S118" i="3"/>
  <c r="T118" i="3"/>
  <c r="S89" i="3"/>
  <c r="T89" i="3"/>
  <c r="S95" i="3"/>
  <c r="T95" i="3"/>
  <c r="S83" i="3"/>
  <c r="T83" i="3"/>
  <c r="S112" i="3"/>
  <c r="T112" i="3"/>
  <c r="S122" i="3"/>
  <c r="T122" i="3"/>
  <c r="S103" i="3"/>
  <c r="T103" i="3"/>
  <c r="S119" i="3"/>
  <c r="T119" i="3"/>
  <c r="S115" i="3"/>
  <c r="T115" i="3"/>
  <c r="S113" i="3"/>
  <c r="T113" i="3"/>
  <c r="S123" i="3"/>
  <c r="T123" i="3"/>
  <c r="S121" i="3"/>
  <c r="T121" i="3"/>
  <c r="P35" i="3"/>
  <c r="Q35" i="3"/>
  <c r="P34" i="3"/>
  <c r="Q34" i="3"/>
  <c r="P32" i="3"/>
  <c r="Q32" i="3"/>
  <c r="P37" i="3"/>
  <c r="Q37" i="3"/>
  <c r="P43" i="3"/>
  <c r="Q43" i="3"/>
  <c r="P56" i="3"/>
  <c r="Q56" i="3"/>
  <c r="P33" i="3"/>
  <c r="Q33" i="3"/>
  <c r="P36" i="3"/>
  <c r="Q36" i="3"/>
  <c r="P62" i="3"/>
  <c r="Q62" i="3"/>
  <c r="P52" i="3"/>
  <c r="Q52" i="3"/>
  <c r="P38" i="3"/>
  <c r="Q38" i="3"/>
  <c r="P40" i="3"/>
  <c r="Q40" i="3"/>
  <c r="P39" i="3"/>
  <c r="Q39" i="3"/>
  <c r="P53" i="3"/>
  <c r="Q53" i="3"/>
  <c r="P45" i="3"/>
  <c r="Q45" i="3"/>
  <c r="P44" i="3"/>
  <c r="Q44" i="3"/>
  <c r="P60" i="3"/>
  <c r="Q60" i="3"/>
  <c r="P66" i="3"/>
  <c r="Q66" i="3"/>
  <c r="P50" i="3"/>
  <c r="Q50" i="3"/>
  <c r="P57" i="3"/>
  <c r="Q57" i="3"/>
  <c r="P58" i="3"/>
  <c r="Q58" i="3"/>
  <c r="P74" i="3"/>
  <c r="Q74" i="3"/>
  <c r="P92" i="3"/>
  <c r="Q92" i="3"/>
  <c r="P78" i="3"/>
  <c r="Q78" i="3"/>
  <c r="P48" i="3"/>
  <c r="Q48" i="3"/>
  <c r="P68" i="3"/>
  <c r="Q68" i="3"/>
  <c r="P54" i="3"/>
  <c r="Q54" i="3"/>
  <c r="P98" i="3"/>
  <c r="Q98" i="3"/>
  <c r="P79" i="3"/>
  <c r="Q79" i="3"/>
  <c r="P104" i="3"/>
  <c r="Q104" i="3"/>
  <c r="P67" i="3"/>
  <c r="Q67" i="3"/>
  <c r="P46" i="3"/>
  <c r="Q46" i="3"/>
  <c r="P61" i="3"/>
  <c r="Q61" i="3"/>
  <c r="P105" i="3"/>
  <c r="Q105" i="3"/>
  <c r="P42" i="3"/>
  <c r="Q42" i="3"/>
  <c r="P49" i="3"/>
  <c r="Q49" i="3"/>
  <c r="P93" i="3"/>
  <c r="Q93" i="3"/>
  <c r="P51" i="3"/>
  <c r="Q51" i="3"/>
  <c r="P100" i="3"/>
  <c r="Q100" i="3"/>
  <c r="P80" i="3"/>
  <c r="Q80" i="3"/>
  <c r="P88" i="3"/>
  <c r="Q88" i="3"/>
  <c r="P77" i="3"/>
  <c r="Q77" i="3"/>
  <c r="P71" i="3"/>
  <c r="Q71" i="3"/>
  <c r="P84" i="3"/>
  <c r="Q84" i="3"/>
  <c r="P107" i="3"/>
  <c r="Q107" i="3"/>
  <c r="P72" i="3"/>
  <c r="Q72" i="3"/>
  <c r="P110" i="3"/>
  <c r="Q110" i="3"/>
  <c r="P82" i="3"/>
  <c r="Q82" i="3"/>
  <c r="P75" i="3"/>
  <c r="Q75" i="3"/>
  <c r="P81" i="3"/>
  <c r="Q81" i="3"/>
  <c r="P70" i="3"/>
  <c r="Q70" i="3"/>
  <c r="P76" i="3"/>
  <c r="Q76" i="3"/>
  <c r="P55" i="3"/>
  <c r="Q55" i="3"/>
  <c r="P108" i="3"/>
  <c r="Q108" i="3"/>
  <c r="P99" i="3"/>
  <c r="Q99" i="3"/>
  <c r="P90" i="3"/>
  <c r="Q90" i="3"/>
  <c r="P63" i="3"/>
  <c r="Q63" i="3"/>
  <c r="P111" i="3"/>
  <c r="Q111" i="3"/>
  <c r="P106" i="3"/>
  <c r="Q106" i="3"/>
  <c r="P85" i="3"/>
  <c r="Q85" i="3"/>
  <c r="P64" i="3"/>
  <c r="Q64" i="3"/>
  <c r="P87" i="3"/>
  <c r="Q87" i="3"/>
  <c r="P86" i="3"/>
  <c r="Q86" i="3"/>
  <c r="P117" i="3"/>
  <c r="Q117" i="3"/>
  <c r="P97" i="3"/>
  <c r="Q97" i="3"/>
  <c r="P59" i="3"/>
  <c r="Q59" i="3"/>
  <c r="P96" i="3"/>
  <c r="Q96" i="3"/>
  <c r="P47" i="3"/>
  <c r="Q47" i="3"/>
  <c r="P94" i="3"/>
  <c r="Q94" i="3"/>
  <c r="P116" i="3"/>
  <c r="Q116" i="3"/>
  <c r="P91" i="3"/>
  <c r="Q91" i="3"/>
  <c r="P73" i="3"/>
  <c r="Q73" i="3"/>
  <c r="P65" i="3"/>
  <c r="Q65" i="3"/>
  <c r="P101" i="3"/>
  <c r="Q101" i="3"/>
  <c r="P109" i="3"/>
  <c r="Q109" i="3"/>
  <c r="P102" i="3"/>
  <c r="Q102" i="3"/>
  <c r="P114" i="3"/>
  <c r="Q114" i="3"/>
  <c r="P69" i="3"/>
  <c r="Q69" i="3"/>
  <c r="P118" i="3"/>
  <c r="Q118" i="3"/>
  <c r="P89" i="3"/>
  <c r="Q89" i="3"/>
  <c r="P95" i="3"/>
  <c r="Q95" i="3"/>
  <c r="P83" i="3"/>
  <c r="Q83" i="3"/>
  <c r="P112" i="3"/>
  <c r="Q112" i="3"/>
  <c r="P122" i="3"/>
  <c r="Q122" i="3"/>
  <c r="P103" i="3"/>
  <c r="Q103" i="3"/>
  <c r="P119" i="3"/>
  <c r="Q119" i="3"/>
  <c r="P115" i="3"/>
  <c r="Q115" i="3"/>
  <c r="P113" i="3"/>
  <c r="Q113" i="3"/>
  <c r="P123" i="3"/>
  <c r="Q123" i="3"/>
  <c r="P121" i="3"/>
  <c r="Q121" i="3"/>
  <c r="P5" i="3"/>
  <c r="F155" i="3" l="1"/>
  <c r="H266" i="3"/>
  <c r="AD257" i="3" s="1"/>
  <c r="H257" i="3"/>
  <c r="H253" i="3"/>
  <c r="AD248" i="3" s="1"/>
  <c r="H250" i="3"/>
  <c r="AH253" i="3" s="1"/>
  <c r="H252" i="3"/>
  <c r="H239" i="3"/>
  <c r="AD259" i="3" s="1"/>
  <c r="H233" i="3"/>
  <c r="H263" i="3"/>
  <c r="AD258" i="3" s="1"/>
  <c r="H251" i="3"/>
  <c r="H248" i="3"/>
  <c r="H226" i="3"/>
  <c r="AD253" i="3" s="1"/>
  <c r="H238" i="3"/>
  <c r="AH256" i="3" s="1"/>
  <c r="H243" i="3"/>
  <c r="AH255" i="3" s="1"/>
  <c r="H249" i="3"/>
  <c r="H235" i="3"/>
  <c r="AH250" i="3" s="1"/>
  <c r="H246" i="3"/>
  <c r="AH248" i="3" s="1"/>
  <c r="H224" i="3"/>
  <c r="H268" i="3"/>
  <c r="AH251" i="3" s="1"/>
  <c r="H264" i="3"/>
  <c r="H254" i="3"/>
  <c r="AH258" i="3" s="1"/>
  <c r="H265" i="3"/>
  <c r="AH254" i="3" s="1"/>
  <c r="H255" i="3"/>
  <c r="AD256" i="3" s="1"/>
  <c r="H244" i="3"/>
  <c r="H256" i="3"/>
  <c r="H231" i="3"/>
  <c r="H237" i="3"/>
  <c r="H229" i="3"/>
  <c r="H228" i="3"/>
  <c r="F181" i="1"/>
  <c r="H200" i="3"/>
  <c r="H199" i="3"/>
  <c r="H192" i="3"/>
  <c r="H180" i="3"/>
  <c r="H173" i="3"/>
  <c r="H269" i="3"/>
  <c r="H267" i="3"/>
  <c r="H245" i="3"/>
  <c r="AH259" i="3" s="1"/>
  <c r="H260" i="3"/>
  <c r="AH257" i="3" s="1"/>
  <c r="H242" i="3"/>
  <c r="H247" i="3"/>
  <c r="AD251" i="3" s="1"/>
  <c r="H234" i="3"/>
  <c r="AD249" i="3" s="1"/>
  <c r="H232" i="3"/>
  <c r="H236" i="3"/>
  <c r="H230" i="3"/>
  <c r="AH252" i="3" s="1"/>
  <c r="H225" i="3"/>
  <c r="H223" i="3"/>
  <c r="H189" i="3"/>
  <c r="H198" i="3"/>
  <c r="H197" i="3"/>
  <c r="H188" i="3"/>
  <c r="H170" i="3"/>
  <c r="H147" i="3"/>
  <c r="H146" i="3"/>
  <c r="H175" i="3"/>
  <c r="H177" i="3"/>
  <c r="H141" i="3"/>
  <c r="F269" i="3"/>
  <c r="F267" i="3"/>
  <c r="F245" i="3"/>
  <c r="AG259" i="3" s="1"/>
  <c r="F194" i="3"/>
  <c r="H195" i="3"/>
  <c r="AD157" i="3" s="1"/>
  <c r="H176" i="3"/>
  <c r="H143" i="3"/>
  <c r="H171" i="3"/>
  <c r="H139" i="3"/>
  <c r="H137" i="3"/>
  <c r="H135" i="3"/>
  <c r="H174" i="3"/>
  <c r="AL165" i="3" s="1"/>
  <c r="F260" i="3"/>
  <c r="AG257" i="3" s="1"/>
  <c r="F242" i="3"/>
  <c r="F247" i="3"/>
  <c r="AC251" i="3" s="1"/>
  <c r="F234" i="3"/>
  <c r="AC249" i="3" s="1"/>
  <c r="F266" i="3"/>
  <c r="AC257" i="3" s="1"/>
  <c r="F184" i="3"/>
  <c r="F166" i="3"/>
  <c r="F161" i="3"/>
  <c r="F214" i="1"/>
  <c r="F164" i="1"/>
  <c r="F197" i="1"/>
  <c r="F148" i="1"/>
  <c r="F132" i="1"/>
  <c r="F116" i="1"/>
  <c r="F76" i="1"/>
  <c r="F96" i="1"/>
  <c r="F57" i="1"/>
  <c r="F38" i="1"/>
  <c r="F253" i="3"/>
  <c r="AC248" i="3" s="1"/>
  <c r="F250" i="3"/>
  <c r="AG253" i="3" s="1"/>
  <c r="F252" i="3"/>
  <c r="F263" i="3"/>
  <c r="AC258" i="3" s="1"/>
  <c r="F239" i="3"/>
  <c r="AC259" i="3" s="1"/>
  <c r="F251" i="3"/>
  <c r="F233" i="3"/>
  <c r="F248" i="3"/>
  <c r="F226" i="3"/>
  <c r="AC253" i="3" s="1"/>
  <c r="F238" i="3"/>
  <c r="AG256" i="3" s="1"/>
  <c r="F240" i="3"/>
  <c r="AC252" i="3" s="1"/>
  <c r="F258" i="3"/>
  <c r="F259" i="3"/>
  <c r="F261" i="3"/>
  <c r="AC254" i="3" s="1"/>
  <c r="F241" i="3"/>
  <c r="AG249" i="3" s="1"/>
  <c r="F243" i="3"/>
  <c r="AG255" i="3" s="1"/>
  <c r="F249" i="3"/>
  <c r="F235" i="3"/>
  <c r="AG250" i="3" s="1"/>
  <c r="F227" i="3"/>
  <c r="F246" i="3"/>
  <c r="AG248" i="3" s="1"/>
  <c r="F257" i="3"/>
  <c r="F268" i="3"/>
  <c r="AG251" i="3" s="1"/>
  <c r="F264" i="3"/>
  <c r="F254" i="3"/>
  <c r="AG258" i="3" s="1"/>
  <c r="F265" i="3"/>
  <c r="AG254" i="3" s="1"/>
  <c r="F255" i="3"/>
  <c r="AC256" i="3" s="1"/>
  <c r="F244" i="3"/>
  <c r="F256" i="3"/>
  <c r="F231" i="3"/>
  <c r="F237" i="3"/>
  <c r="F229" i="3"/>
  <c r="F228" i="3"/>
  <c r="F224" i="3"/>
  <c r="F262" i="3"/>
  <c r="AC250" i="3" s="1"/>
  <c r="F232" i="3"/>
  <c r="F236" i="3"/>
  <c r="F230" i="3"/>
  <c r="AG252" i="3" s="1"/>
  <c r="F225" i="3"/>
  <c r="F223" i="3"/>
  <c r="F202" i="3"/>
  <c r="F196" i="3"/>
  <c r="F193" i="3"/>
  <c r="F172" i="3"/>
  <c r="F185" i="3"/>
  <c r="F178" i="3"/>
  <c r="F203" i="3"/>
  <c r="AC165" i="3" s="1"/>
  <c r="F168" i="3"/>
  <c r="F158" i="3"/>
  <c r="F156" i="3"/>
  <c r="F163" i="3"/>
  <c r="F140" i="3"/>
  <c r="F151" i="3"/>
  <c r="F157" i="3"/>
  <c r="F150" i="3"/>
  <c r="F136" i="3"/>
  <c r="F174" i="3"/>
  <c r="AK165" i="3" s="1"/>
  <c r="F132" i="3"/>
  <c r="H202" i="3"/>
  <c r="H196" i="3"/>
  <c r="H193" i="3"/>
  <c r="H172" i="3"/>
  <c r="H185" i="3"/>
  <c r="H178" i="3"/>
  <c r="H203" i="3"/>
  <c r="AD165" i="3" s="1"/>
  <c r="H168" i="3"/>
  <c r="H158" i="3"/>
  <c r="H156" i="3"/>
  <c r="H163" i="3"/>
  <c r="H140" i="3"/>
  <c r="H151" i="3"/>
  <c r="H157" i="3"/>
  <c r="H150" i="3"/>
  <c r="H136" i="3"/>
  <c r="F123" i="3"/>
  <c r="F103" i="3"/>
  <c r="F95" i="3"/>
  <c r="F114" i="3"/>
  <c r="F65" i="3"/>
  <c r="AC12" i="3" s="1"/>
  <c r="F94" i="3"/>
  <c r="AC19" i="3" s="1"/>
  <c r="F97" i="3"/>
  <c r="F64" i="3"/>
  <c r="F63" i="3"/>
  <c r="AC10" i="3" s="1"/>
  <c r="F55" i="3"/>
  <c r="AC5" i="3" s="1"/>
  <c r="F75" i="3"/>
  <c r="F107" i="3"/>
  <c r="F88" i="3"/>
  <c r="F93" i="3"/>
  <c r="F61" i="3"/>
  <c r="F79" i="3"/>
  <c r="F48" i="3"/>
  <c r="F58" i="3"/>
  <c r="F60" i="3"/>
  <c r="F39" i="3"/>
  <c r="AC14" i="3" s="1"/>
  <c r="F62" i="3"/>
  <c r="F43" i="3"/>
  <c r="F35" i="3"/>
  <c r="H115" i="3"/>
  <c r="H112" i="3"/>
  <c r="AD11" i="3" s="1"/>
  <c r="H118" i="3"/>
  <c r="H109" i="3"/>
  <c r="H91" i="3"/>
  <c r="H96" i="3"/>
  <c r="AD16" i="3" s="1"/>
  <c r="H86" i="3"/>
  <c r="H106" i="3"/>
  <c r="H99" i="3"/>
  <c r="H70" i="3"/>
  <c r="H110" i="3"/>
  <c r="H71" i="3"/>
  <c r="H100" i="3"/>
  <c r="H42" i="3"/>
  <c r="H67" i="3"/>
  <c r="H54" i="3"/>
  <c r="H92" i="3"/>
  <c r="H50" i="3"/>
  <c r="H45" i="3"/>
  <c r="H38" i="3"/>
  <c r="H33" i="3"/>
  <c r="F201" i="3"/>
  <c r="F191" i="3"/>
  <c r="F187" i="3"/>
  <c r="F183" i="3"/>
  <c r="F190" i="3"/>
  <c r="F149" i="3"/>
  <c r="F162" i="3"/>
  <c r="F154" i="3"/>
  <c r="F142" i="3"/>
  <c r="F145" i="3"/>
  <c r="F148" i="3"/>
  <c r="F144" i="3"/>
  <c r="F131" i="3"/>
  <c r="F113" i="3"/>
  <c r="F122" i="3"/>
  <c r="F89" i="3"/>
  <c r="F102" i="3"/>
  <c r="F73" i="3"/>
  <c r="F47" i="3"/>
  <c r="AC6" i="3" s="1"/>
  <c r="F117" i="3"/>
  <c r="F85" i="3"/>
  <c r="F90" i="3"/>
  <c r="F76" i="3"/>
  <c r="F82" i="3"/>
  <c r="F84" i="3"/>
  <c r="F80" i="3"/>
  <c r="F49" i="3"/>
  <c r="F46" i="3"/>
  <c r="F98" i="3"/>
  <c r="F78" i="3"/>
  <c r="F57" i="3"/>
  <c r="F44" i="3"/>
  <c r="F40" i="3"/>
  <c r="F36" i="3"/>
  <c r="F37" i="3"/>
  <c r="H121" i="3"/>
  <c r="H119" i="3"/>
  <c r="H83" i="3"/>
  <c r="H69" i="3"/>
  <c r="H101" i="3"/>
  <c r="H116" i="3"/>
  <c r="H59" i="3"/>
  <c r="AD17" i="3" s="1"/>
  <c r="H87" i="3"/>
  <c r="AD13" i="3" s="1"/>
  <c r="H111" i="3"/>
  <c r="H108" i="3"/>
  <c r="H81" i="3"/>
  <c r="H72" i="3"/>
  <c r="H77" i="3"/>
  <c r="AD15" i="3" s="1"/>
  <c r="H51" i="3"/>
  <c r="AD7" i="3" s="1"/>
  <c r="H105" i="3"/>
  <c r="H104" i="3"/>
  <c r="H68" i="3"/>
  <c r="H74" i="3"/>
  <c r="AD9" i="3" s="1"/>
  <c r="H66" i="3"/>
  <c r="H53" i="3"/>
  <c r="H52" i="3"/>
  <c r="H56" i="3"/>
  <c r="H34" i="3"/>
  <c r="AD18" i="3" s="1"/>
  <c r="F189" i="3"/>
  <c r="F198" i="3"/>
  <c r="F181" i="3"/>
  <c r="F197" i="3"/>
  <c r="F182" i="3"/>
  <c r="F188" i="3"/>
  <c r="F159" i="3"/>
  <c r="F170" i="3"/>
  <c r="F186" i="3"/>
  <c r="F147" i="3"/>
  <c r="F152" i="3"/>
  <c r="F146" i="3"/>
  <c r="F165" i="3"/>
  <c r="F175" i="3"/>
  <c r="F153" i="3"/>
  <c r="F177" i="3"/>
  <c r="F141" i="3"/>
  <c r="F133" i="3"/>
  <c r="F115" i="3"/>
  <c r="F112" i="3"/>
  <c r="AC11" i="3" s="1"/>
  <c r="F118" i="3"/>
  <c r="F109" i="3"/>
  <c r="F91" i="3"/>
  <c r="F96" i="3"/>
  <c r="AC16" i="3" s="1"/>
  <c r="F86" i="3"/>
  <c r="F106" i="3"/>
  <c r="F99" i="3"/>
  <c r="F70" i="3"/>
  <c r="F110" i="3"/>
  <c r="F71" i="3"/>
  <c r="F100" i="3"/>
  <c r="F42" i="3"/>
  <c r="F67" i="3"/>
  <c r="F54" i="3"/>
  <c r="F92" i="3"/>
  <c r="F50" i="3"/>
  <c r="F45" i="3"/>
  <c r="F38" i="3"/>
  <c r="F33" i="3"/>
  <c r="H123" i="3"/>
  <c r="H103" i="3"/>
  <c r="H95" i="3"/>
  <c r="H114" i="3"/>
  <c r="H65" i="3"/>
  <c r="AD12" i="3" s="1"/>
  <c r="H94" i="3"/>
  <c r="AD19" i="3" s="1"/>
  <c r="H97" i="3"/>
  <c r="H64" i="3"/>
  <c r="H63" i="3"/>
  <c r="AD10" i="3" s="1"/>
  <c r="H55" i="3"/>
  <c r="AD5" i="3" s="1"/>
  <c r="H75" i="3"/>
  <c r="H107" i="3"/>
  <c r="H88" i="3"/>
  <c r="H93" i="3"/>
  <c r="H61" i="3"/>
  <c r="H79" i="3"/>
  <c r="H48" i="3"/>
  <c r="H58" i="3"/>
  <c r="H60" i="3"/>
  <c r="H39" i="3"/>
  <c r="AD14" i="3" s="1"/>
  <c r="H62" i="3"/>
  <c r="H43" i="3"/>
  <c r="H35" i="3"/>
  <c r="F200" i="3"/>
  <c r="F199" i="3"/>
  <c r="F192" i="3"/>
  <c r="F179" i="3"/>
  <c r="F180" i="3"/>
  <c r="F173" i="3"/>
  <c r="F195" i="3"/>
  <c r="AC157" i="3" s="1"/>
  <c r="F160" i="3"/>
  <c r="F176" i="3"/>
  <c r="F167" i="3"/>
  <c r="F143" i="3"/>
  <c r="F169" i="3"/>
  <c r="F171" i="3"/>
  <c r="F139" i="3"/>
  <c r="F137" i="3"/>
  <c r="F138" i="3"/>
  <c r="F164" i="3"/>
  <c r="F135" i="3"/>
  <c r="H132" i="3"/>
  <c r="F105" i="3"/>
  <c r="F68" i="3"/>
  <c r="F66" i="3"/>
  <c r="F53" i="3"/>
  <c r="F56" i="3"/>
  <c r="H113" i="3"/>
  <c r="H89" i="3"/>
  <c r="H102" i="3"/>
  <c r="H47" i="3"/>
  <c r="AD6" i="3" s="1"/>
  <c r="H117" i="3"/>
  <c r="H85" i="3"/>
  <c r="H90" i="3"/>
  <c r="H76" i="3"/>
  <c r="H82" i="3"/>
  <c r="H84" i="3"/>
  <c r="H80" i="3"/>
  <c r="H49" i="3"/>
  <c r="H46" i="3"/>
  <c r="H98" i="3"/>
  <c r="H78" i="3"/>
  <c r="H57" i="3"/>
  <c r="H44" i="3"/>
  <c r="H40" i="3"/>
  <c r="H36" i="3"/>
  <c r="H37" i="3"/>
  <c r="F119" i="3"/>
  <c r="F69" i="3"/>
  <c r="F116" i="3"/>
  <c r="F108" i="3"/>
  <c r="F72" i="3"/>
  <c r="F77" i="3"/>
  <c r="AC15" i="3" s="1"/>
  <c r="F51" i="3"/>
  <c r="AC7" i="3" s="1"/>
  <c r="F104" i="3"/>
  <c r="F74" i="3"/>
  <c r="AC9" i="3" s="1"/>
  <c r="F52" i="3"/>
  <c r="F34" i="3"/>
  <c r="AC18" i="3" s="1"/>
  <c r="H122" i="3"/>
  <c r="H73" i="3"/>
  <c r="F83" i="3"/>
  <c r="F59" i="3"/>
  <c r="AC17" i="3" s="1"/>
  <c r="F111" i="3"/>
  <c r="F121" i="3"/>
  <c r="F101" i="3"/>
  <c r="F87" i="3"/>
  <c r="AC13" i="3" s="1"/>
  <c r="F81" i="3"/>
  <c r="AC20" i="3" l="1"/>
  <c r="G274" i="11"/>
  <c r="G275" i="11"/>
  <c r="G276" i="11"/>
  <c r="G277" i="11"/>
  <c r="G273" i="11"/>
  <c r="D257" i="11" l="1"/>
  <c r="C275" i="11" s="1"/>
  <c r="T222" i="3"/>
  <c r="P222" i="3"/>
  <c r="E5" i="1"/>
  <c r="N6" i="1" s="1"/>
  <c r="E6" i="1"/>
  <c r="N7" i="1" s="1"/>
  <c r="E7" i="1"/>
  <c r="E8" i="1"/>
  <c r="N9" i="1" s="1"/>
  <c r="E9" i="1"/>
  <c r="N10" i="1" s="1"/>
  <c r="E10" i="1"/>
  <c r="N11" i="1" s="1"/>
  <c r="E11" i="1"/>
  <c r="E12" i="1"/>
  <c r="N13" i="1" s="1"/>
  <c r="E13" i="1"/>
  <c r="N14" i="1" s="1"/>
  <c r="E14" i="1"/>
  <c r="N15" i="1" s="1"/>
  <c r="E15" i="1"/>
  <c r="E16" i="1"/>
  <c r="N17" i="1" s="1"/>
  <c r="E17" i="1"/>
  <c r="N18" i="1" s="1"/>
  <c r="E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L6" i="1"/>
  <c r="M6" i="1"/>
  <c r="K6" i="1" s="1"/>
  <c r="L7" i="1"/>
  <c r="M7" i="1"/>
  <c r="K7" i="1" s="1"/>
  <c r="L8" i="1"/>
  <c r="M8" i="1"/>
  <c r="K8" i="1" s="1"/>
  <c r="L9" i="1"/>
  <c r="M9" i="1"/>
  <c r="K9" i="1" s="1"/>
  <c r="L10" i="1"/>
  <c r="M10" i="1"/>
  <c r="K10" i="1" s="1"/>
  <c r="L11" i="1"/>
  <c r="M11" i="1"/>
  <c r="K11" i="1" s="1"/>
  <c r="L12" i="1"/>
  <c r="M12" i="1"/>
  <c r="K12" i="1" s="1"/>
  <c r="L13" i="1"/>
  <c r="M13" i="1"/>
  <c r="K13" i="1" s="1"/>
  <c r="L14" i="1"/>
  <c r="M14" i="1"/>
  <c r="K14" i="1" s="1"/>
  <c r="L15" i="1"/>
  <c r="M15" i="1"/>
  <c r="K15" i="1" s="1"/>
  <c r="L16" i="1"/>
  <c r="M16" i="1"/>
  <c r="K16" i="1" s="1"/>
  <c r="L17" i="1"/>
  <c r="M17" i="1"/>
  <c r="K17" i="1" s="1"/>
  <c r="L18" i="1"/>
  <c r="M18" i="1"/>
  <c r="K18" i="1" s="1"/>
  <c r="AD163" i="3"/>
  <c r="AD166" i="3"/>
  <c r="T129" i="3"/>
  <c r="AL166" i="3"/>
  <c r="AC163" i="3"/>
  <c r="AC166" i="3"/>
  <c r="P129" i="3"/>
  <c r="AK166" i="3"/>
  <c r="G158" i="3"/>
  <c r="L201" i="3"/>
  <c r="M201" i="3" s="1"/>
  <c r="R158" i="3"/>
  <c r="G144" i="8"/>
  <c r="AD30" i="3"/>
  <c r="AL31" i="3"/>
  <c r="AL32" i="3"/>
  <c r="AL33" i="3"/>
  <c r="AL34" i="3"/>
  <c r="AL35" i="3"/>
  <c r="AL36" i="3"/>
  <c r="AL37" i="3"/>
  <c r="AH31" i="3"/>
  <c r="AH32" i="3"/>
  <c r="AL38" i="3"/>
  <c r="S41" i="3"/>
  <c r="AL40" i="3"/>
  <c r="AL41" i="3"/>
  <c r="AH33" i="3"/>
  <c r="AL42" i="3"/>
  <c r="AL43" i="3"/>
  <c r="AH34" i="3"/>
  <c r="AH35" i="3"/>
  <c r="AH36" i="3"/>
  <c r="AH37" i="3"/>
  <c r="AH38" i="3"/>
  <c r="AH39" i="3"/>
  <c r="AH40" i="3"/>
  <c r="AH41" i="3"/>
  <c r="AH42" i="3"/>
  <c r="AH43" i="3"/>
  <c r="AL44" i="3"/>
  <c r="AH44" i="3"/>
  <c r="AL45" i="3"/>
  <c r="AH45" i="3"/>
  <c r="AC30" i="3"/>
  <c r="AK31" i="3"/>
  <c r="AK32" i="3"/>
  <c r="AK33" i="3"/>
  <c r="AK34" i="3"/>
  <c r="AK35" i="3"/>
  <c r="AK36" i="3"/>
  <c r="AK37" i="3"/>
  <c r="AG31" i="3"/>
  <c r="AG32" i="3"/>
  <c r="AK38" i="3"/>
  <c r="P41" i="3"/>
  <c r="AK40" i="3"/>
  <c r="AK41" i="3"/>
  <c r="AG33" i="3"/>
  <c r="AK42" i="3"/>
  <c r="AK43" i="3"/>
  <c r="AG34" i="3"/>
  <c r="AG35" i="3"/>
  <c r="AG36" i="3"/>
  <c r="AG37" i="3"/>
  <c r="AG38" i="3"/>
  <c r="AG39" i="3"/>
  <c r="AG40" i="3"/>
  <c r="AG41" i="3"/>
  <c r="AG42" i="3"/>
  <c r="AG43" i="3"/>
  <c r="AK44" i="3"/>
  <c r="AG44" i="3"/>
  <c r="AK45" i="3"/>
  <c r="AG45" i="3"/>
  <c r="G32" i="3"/>
  <c r="L122" i="3"/>
  <c r="M122" i="3" s="1"/>
  <c r="O122" i="3" s="1"/>
  <c r="F13" i="1" l="1"/>
  <c r="F5" i="1"/>
  <c r="F10" i="1"/>
  <c r="F15" i="1"/>
  <c r="F7" i="1"/>
  <c r="O10" i="1"/>
  <c r="F8" i="1"/>
  <c r="F17" i="1"/>
  <c r="F9" i="1"/>
  <c r="J254" i="3"/>
  <c r="F11" i="1"/>
  <c r="O6" i="1"/>
  <c r="O15" i="1"/>
  <c r="N12" i="1"/>
  <c r="O12" i="1" s="1"/>
  <c r="O13" i="1"/>
  <c r="O9" i="1"/>
  <c r="O11" i="1"/>
  <c r="O18" i="1"/>
  <c r="F16" i="1"/>
  <c r="O17" i="1"/>
  <c r="F14" i="1"/>
  <c r="O7" i="1"/>
  <c r="O14" i="1"/>
  <c r="F12" i="1"/>
  <c r="N16" i="1"/>
  <c r="O16" i="1" s="1"/>
  <c r="F6" i="1"/>
  <c r="N8" i="1"/>
  <c r="O8" i="1" s="1"/>
  <c r="J158" i="3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55" i="11"/>
  <c r="I274" i="11"/>
  <c r="I275" i="11"/>
  <c r="I276" i="11"/>
  <c r="I277" i="11"/>
  <c r="I273" i="11"/>
  <c r="L222" i="3"/>
  <c r="L223" i="3"/>
  <c r="L224" i="3"/>
  <c r="L225" i="3"/>
  <c r="M225" i="3" s="1"/>
  <c r="O225" i="3" s="1"/>
  <c r="L226" i="3"/>
  <c r="M226" i="3" s="1"/>
  <c r="O226" i="3" s="1"/>
  <c r="L227" i="3"/>
  <c r="L228" i="3"/>
  <c r="L229" i="3"/>
  <c r="M229" i="3" s="1"/>
  <c r="O229" i="3" s="1"/>
  <c r="L230" i="3"/>
  <c r="M230" i="3" s="1"/>
  <c r="O230" i="3" s="1"/>
  <c r="L231" i="3"/>
  <c r="M231" i="3" s="1"/>
  <c r="O231" i="3" s="1"/>
  <c r="L232" i="3"/>
  <c r="M232" i="3" s="1"/>
  <c r="O232" i="3" s="1"/>
  <c r="L233" i="3"/>
  <c r="L234" i="3"/>
  <c r="L235" i="3"/>
  <c r="L236" i="3"/>
  <c r="L237" i="3"/>
  <c r="M237" i="3" s="1"/>
  <c r="O237" i="3" s="1"/>
  <c r="L238" i="3"/>
  <c r="L239" i="3"/>
  <c r="M239" i="3" s="1"/>
  <c r="O239" i="3" s="1"/>
  <c r="L240" i="3"/>
  <c r="M240" i="3" s="1"/>
  <c r="O240" i="3" s="1"/>
  <c r="L241" i="3"/>
  <c r="M241" i="3" s="1"/>
  <c r="O241" i="3" s="1"/>
  <c r="L242" i="3"/>
  <c r="M242" i="3" s="1"/>
  <c r="O242" i="3" s="1"/>
  <c r="L243" i="3"/>
  <c r="M243" i="3" s="1"/>
  <c r="O243" i="3" s="1"/>
  <c r="L244" i="3"/>
  <c r="L245" i="3"/>
  <c r="M245" i="3" s="1"/>
  <c r="O245" i="3" s="1"/>
  <c r="L246" i="3"/>
  <c r="M246" i="3" s="1"/>
  <c r="O246" i="3" s="1"/>
  <c r="L247" i="3"/>
  <c r="M247" i="3" s="1"/>
  <c r="O247" i="3" s="1"/>
  <c r="L248" i="3"/>
  <c r="M248" i="3" s="1"/>
  <c r="O248" i="3" s="1"/>
  <c r="L249" i="3"/>
  <c r="M249" i="3" s="1"/>
  <c r="O249" i="3" s="1"/>
  <c r="L250" i="3"/>
  <c r="M250" i="3" s="1"/>
  <c r="O250" i="3" s="1"/>
  <c r="L251" i="3"/>
  <c r="M251" i="3" s="1"/>
  <c r="O251" i="3" s="1"/>
  <c r="L252" i="3"/>
  <c r="L253" i="3"/>
  <c r="M253" i="3" s="1"/>
  <c r="O253" i="3" s="1"/>
  <c r="L254" i="3"/>
  <c r="M254" i="3" s="1"/>
  <c r="O254" i="3" s="1"/>
  <c r="L255" i="3"/>
  <c r="M255" i="3" s="1"/>
  <c r="O255" i="3" s="1"/>
  <c r="L256" i="3"/>
  <c r="M256" i="3" s="1"/>
  <c r="O256" i="3" s="1"/>
  <c r="L257" i="3"/>
  <c r="M257" i="3" s="1"/>
  <c r="O257" i="3" s="1"/>
  <c r="L258" i="3"/>
  <c r="M258" i="3" s="1"/>
  <c r="O258" i="3" s="1"/>
  <c r="L259" i="3"/>
  <c r="M259" i="3" s="1"/>
  <c r="O259" i="3" s="1"/>
  <c r="L260" i="3"/>
  <c r="L261" i="3"/>
  <c r="M261" i="3" s="1"/>
  <c r="O261" i="3" s="1"/>
  <c r="L262" i="3"/>
  <c r="M262" i="3" s="1"/>
  <c r="O262" i="3" s="1"/>
  <c r="L263" i="3"/>
  <c r="M263" i="3" s="1"/>
  <c r="O263" i="3" s="1"/>
  <c r="L264" i="3"/>
  <c r="M264" i="3" s="1"/>
  <c r="O264" i="3" s="1"/>
  <c r="L265" i="3"/>
  <c r="M265" i="3" s="1"/>
  <c r="O265" i="3" s="1"/>
  <c r="L266" i="3"/>
  <c r="M266" i="3" s="1"/>
  <c r="O266" i="3" s="1"/>
  <c r="L267" i="3"/>
  <c r="L268" i="3"/>
  <c r="L269" i="3"/>
  <c r="M269" i="3" s="1"/>
  <c r="O269" i="3" s="1"/>
  <c r="L221" i="3"/>
  <c r="R269" i="3"/>
  <c r="S269" i="3"/>
  <c r="R224" i="3"/>
  <c r="S224" i="3"/>
  <c r="R223" i="3"/>
  <c r="S223" i="3"/>
  <c r="R225" i="3"/>
  <c r="S225" i="3"/>
  <c r="R257" i="3"/>
  <c r="S257" i="3"/>
  <c r="R228" i="3"/>
  <c r="S228" i="3"/>
  <c r="R227" i="3"/>
  <c r="S227" i="3"/>
  <c r="R253" i="3"/>
  <c r="S253" i="3"/>
  <c r="R261" i="3"/>
  <c r="S261" i="3"/>
  <c r="R237" i="3"/>
  <c r="S237" i="3"/>
  <c r="R242" i="3"/>
  <c r="S242" i="3"/>
  <c r="R251" i="3"/>
  <c r="S251" i="3"/>
  <c r="AH224" i="3"/>
  <c r="R239" i="3"/>
  <c r="S239" i="3"/>
  <c r="R249" i="3"/>
  <c r="S249" i="3"/>
  <c r="R246" i="3"/>
  <c r="S246" i="3"/>
  <c r="R264" i="3"/>
  <c r="S264" i="3"/>
  <c r="R263" i="3"/>
  <c r="S263" i="3"/>
  <c r="R267" i="3"/>
  <c r="S267" i="3"/>
  <c r="R250" i="3"/>
  <c r="S250" i="3"/>
  <c r="R254" i="3"/>
  <c r="S254" i="3"/>
  <c r="R255" i="3"/>
  <c r="S255" i="3"/>
  <c r="R256" i="3"/>
  <c r="S256" i="3"/>
  <c r="R233" i="3"/>
  <c r="S233" i="3"/>
  <c r="R240" i="3"/>
  <c r="S240" i="3"/>
  <c r="R229" i="3"/>
  <c r="S229" i="3"/>
  <c r="R259" i="3"/>
  <c r="S259" i="3"/>
  <c r="R252" i="3"/>
  <c r="S252" i="3"/>
  <c r="R238" i="3"/>
  <c r="S238" i="3"/>
  <c r="R245" i="3"/>
  <c r="S245" i="3"/>
  <c r="R260" i="3"/>
  <c r="S260" i="3"/>
  <c r="R235" i="3"/>
  <c r="S235" i="3"/>
  <c r="R243" i="3"/>
  <c r="S243" i="3"/>
  <c r="R244" i="3"/>
  <c r="S244" i="3"/>
  <c r="R241" i="3"/>
  <c r="S241" i="3"/>
  <c r="R231" i="3"/>
  <c r="S231" i="3"/>
  <c r="R262" i="3"/>
  <c r="S262" i="3"/>
  <c r="R258" i="3"/>
  <c r="S258" i="3"/>
  <c r="R230" i="3"/>
  <c r="S230" i="3"/>
  <c r="Q222" i="3"/>
  <c r="F222" i="3" s="1"/>
  <c r="AC255" i="3" s="1"/>
  <c r="R222" i="3"/>
  <c r="S222" i="3"/>
  <c r="U222" i="3"/>
  <c r="H222" i="3" s="1"/>
  <c r="AD255" i="3" s="1"/>
  <c r="R234" i="3"/>
  <c r="S234" i="3"/>
  <c r="R265" i="3"/>
  <c r="S265" i="3"/>
  <c r="R226" i="3"/>
  <c r="S226" i="3"/>
  <c r="R232" i="3"/>
  <c r="S232" i="3"/>
  <c r="R268" i="3"/>
  <c r="S268" i="3"/>
  <c r="R247" i="3"/>
  <c r="S247" i="3"/>
  <c r="R236" i="3"/>
  <c r="S236" i="3"/>
  <c r="R266" i="3"/>
  <c r="S266" i="3"/>
  <c r="M268" i="3"/>
  <c r="O268" i="3" s="1"/>
  <c r="M267" i="3"/>
  <c r="O267" i="3" s="1"/>
  <c r="G222" i="3"/>
  <c r="M260" i="3"/>
  <c r="O260" i="3" s="1"/>
  <c r="M252" i="3"/>
  <c r="O252" i="3" s="1"/>
  <c r="M244" i="3"/>
  <c r="O244" i="3" s="1"/>
  <c r="M238" i="3"/>
  <c r="O238" i="3" s="1"/>
  <c r="M236" i="3"/>
  <c r="O236" i="3" s="1"/>
  <c r="M235" i="3"/>
  <c r="O235" i="3" s="1"/>
  <c r="M234" i="3"/>
  <c r="O234" i="3" s="1"/>
  <c r="M233" i="3"/>
  <c r="O233" i="3" s="1"/>
  <c r="M228" i="3"/>
  <c r="O228" i="3" s="1"/>
  <c r="M227" i="3"/>
  <c r="O227" i="3" s="1"/>
  <c r="M224" i="3"/>
  <c r="O224" i="3" s="1"/>
  <c r="M223" i="3"/>
  <c r="O223" i="3" s="1"/>
  <c r="M222" i="3"/>
  <c r="O222" i="3" s="1"/>
  <c r="S248" i="3"/>
  <c r="R248" i="3"/>
  <c r="M221" i="3"/>
  <c r="O221" i="3" s="1"/>
  <c r="O219" i="3"/>
  <c r="N219" i="3"/>
  <c r="F218" i="3"/>
  <c r="V60" i="3"/>
  <c r="V114" i="3"/>
  <c r="V97" i="3"/>
  <c r="V93" i="3"/>
  <c r="V62" i="3"/>
  <c r="V40" i="3"/>
  <c r="V48" i="3"/>
  <c r="V118" i="3"/>
  <c r="V35" i="3"/>
  <c r="V110" i="3"/>
  <c r="V61" i="3"/>
  <c r="V123" i="3"/>
  <c r="V41" i="3"/>
  <c r="V99" i="3"/>
  <c r="V95" i="3"/>
  <c r="V33" i="3"/>
  <c r="V79" i="3"/>
  <c r="V42" i="3"/>
  <c r="V70" i="3"/>
  <c r="V47" i="3"/>
  <c r="V116" i="3"/>
  <c r="V54" i="3"/>
  <c r="V86" i="3"/>
  <c r="V68" i="3"/>
  <c r="V37" i="3"/>
  <c r="V104" i="3"/>
  <c r="V74" i="3"/>
  <c r="V63" i="3"/>
  <c r="V89" i="3"/>
  <c r="V36" i="3"/>
  <c r="V115" i="3"/>
  <c r="V39" i="3"/>
  <c r="V67" i="3"/>
  <c r="V92" i="3"/>
  <c r="V78" i="3"/>
  <c r="V100" i="3"/>
  <c r="V75" i="3"/>
  <c r="V72" i="3"/>
  <c r="V88" i="3"/>
  <c r="V107" i="3"/>
  <c r="V85" i="3"/>
  <c r="V59" i="3"/>
  <c r="V90" i="3"/>
  <c r="V34" i="3"/>
  <c r="V122" i="3"/>
  <c r="S181" i="3"/>
  <c r="S148" i="3"/>
  <c r="S186" i="3"/>
  <c r="S136" i="3"/>
  <c r="S143" i="3"/>
  <c r="S132" i="3"/>
  <c r="S165" i="3"/>
  <c r="S160" i="3"/>
  <c r="S173" i="3"/>
  <c r="S140" i="3"/>
  <c r="S167" i="3"/>
  <c r="S172" i="3"/>
  <c r="S153" i="3"/>
  <c r="S159" i="3"/>
  <c r="H221" i="3" l="1"/>
  <c r="F221" i="3"/>
  <c r="AH227" i="3"/>
  <c r="AD222" i="3"/>
  <c r="AG247" i="3"/>
  <c r="AC222" i="3"/>
  <c r="AH229" i="3"/>
  <c r="AG233" i="3"/>
  <c r="AH230" i="3"/>
  <c r="AG230" i="3"/>
  <c r="AG223" i="3"/>
  <c r="AD230" i="3"/>
  <c r="J245" i="3"/>
  <c r="AH226" i="3"/>
  <c r="AG224" i="3"/>
  <c r="J236" i="3"/>
  <c r="N221" i="3"/>
  <c r="AG232" i="3" l="1"/>
  <c r="AC247" i="3"/>
  <c r="AD224" i="3"/>
  <c r="J230" i="3"/>
  <c r="AG227" i="3"/>
  <c r="AC230" i="3"/>
  <c r="AH223" i="3"/>
  <c r="AD226" i="3"/>
  <c r="AG225" i="3"/>
  <c r="AH233" i="3"/>
  <c r="AH232" i="3"/>
  <c r="AG226" i="3"/>
  <c r="AH222" i="3"/>
  <c r="AG222" i="3"/>
  <c r="AG228" i="3"/>
  <c r="AH231" i="3"/>
  <c r="AD228" i="3"/>
  <c r="AD231" i="3"/>
  <c r="AD227" i="3"/>
  <c r="AC224" i="3"/>
  <c r="AD229" i="3"/>
  <c r="AD225" i="3"/>
  <c r="AD223" i="3"/>
  <c r="J258" i="3"/>
  <c r="J243" i="3"/>
  <c r="J222" i="3"/>
  <c r="J234" i="3"/>
  <c r="J232" i="3"/>
  <c r="J266" i="3"/>
  <c r="J250" i="3"/>
  <c r="AG231" i="3"/>
  <c r="J246" i="3"/>
  <c r="J257" i="3"/>
  <c r="AC227" i="3"/>
  <c r="J260" i="3"/>
  <c r="J252" i="3"/>
  <c r="J226" i="3"/>
  <c r="J259" i="3"/>
  <c r="J263" i="3"/>
  <c r="AG229" i="3"/>
  <c r="J227" i="3"/>
  <c r="AC229" i="3"/>
  <c r="J228" i="3"/>
  <c r="AC228" i="3"/>
  <c r="J268" i="3"/>
  <c r="J223" i="3"/>
  <c r="AC225" i="3"/>
  <c r="J241" i="3"/>
  <c r="J256" i="3"/>
  <c r="AD247" i="3"/>
  <c r="J239" i="3"/>
  <c r="AH225" i="3"/>
  <c r="J269" i="3"/>
  <c r="AC223" i="3"/>
  <c r="J253" i="3"/>
  <c r="AC231" i="3"/>
  <c r="J225" i="3"/>
  <c r="AC226" i="3"/>
  <c r="J264" i="3"/>
  <c r="AH228" i="3"/>
  <c r="J231" i="3"/>
  <c r="AH247" i="3"/>
  <c r="J247" i="3"/>
  <c r="J262" i="3"/>
  <c r="J265" i="3"/>
  <c r="J244" i="3"/>
  <c r="J267" i="3"/>
  <c r="J261" i="3"/>
  <c r="J221" i="3"/>
  <c r="K219" i="3"/>
  <c r="H219" i="3"/>
  <c r="J237" i="3"/>
  <c r="J224" i="3"/>
  <c r="J238" i="3"/>
  <c r="J255" i="3"/>
  <c r="J229" i="3"/>
  <c r="J233" i="3"/>
  <c r="J240" i="3"/>
  <c r="J242" i="3"/>
  <c r="J248" i="3"/>
  <c r="J251" i="3"/>
  <c r="J235" i="3"/>
  <c r="J249" i="3"/>
  <c r="N260" i="3" l="1"/>
  <c r="N252" i="3"/>
  <c r="N240" i="3"/>
  <c r="N231" i="3"/>
  <c r="N249" i="3"/>
  <c r="N232" i="3"/>
  <c r="N253" i="3"/>
  <c r="N239" i="3"/>
  <c r="N263" i="3"/>
  <c r="N262" i="3"/>
  <c r="N223" i="3"/>
  <c r="N238" i="3"/>
  <c r="N242" i="3"/>
  <c r="N261" i="3"/>
  <c r="AH262" i="3"/>
  <c r="E270" i="11" s="1"/>
  <c r="D291" i="11" s="1"/>
  <c r="N245" i="3"/>
  <c r="N235" i="3"/>
  <c r="N227" i="3"/>
  <c r="N236" i="3"/>
  <c r="N228" i="3"/>
  <c r="AG262" i="3"/>
  <c r="D270" i="11" s="1"/>
  <c r="C291" i="11" s="1"/>
  <c r="AC262" i="3"/>
  <c r="D269" i="11" s="1"/>
  <c r="C289" i="11" s="1"/>
  <c r="AG237" i="3"/>
  <c r="D268" i="11" s="1"/>
  <c r="C292" i="11" s="1"/>
  <c r="N247" i="3"/>
  <c r="N241" i="3"/>
  <c r="N256" i="3"/>
  <c r="N259" i="3"/>
  <c r="N246" i="3"/>
  <c r="N224" i="3"/>
  <c r="N233" i="3"/>
  <c r="AH237" i="3"/>
  <c r="E268" i="11" s="1"/>
  <c r="D292" i="11" s="1"/>
  <c r="N268" i="3"/>
  <c r="N250" i="3"/>
  <c r="N248" i="3"/>
  <c r="N234" i="3"/>
  <c r="AD262" i="3"/>
  <c r="E269" i="11" s="1"/>
  <c r="D289" i="11" s="1"/>
  <c r="N229" i="3"/>
  <c r="N258" i="3"/>
  <c r="N243" i="3"/>
  <c r="N226" i="3"/>
  <c r="N257" i="3"/>
  <c r="N222" i="3"/>
  <c r="N225" i="3"/>
  <c r="N237" i="3"/>
  <c r="N254" i="3"/>
  <c r="N244" i="3"/>
  <c r="N267" i="3"/>
  <c r="N266" i="3"/>
  <c r="N230" i="3"/>
  <c r="N251" i="3"/>
  <c r="N265" i="3"/>
  <c r="N255" i="3"/>
  <c r="N264" i="3"/>
  <c r="N269" i="3"/>
  <c r="H245" i="11"/>
  <c r="F270" i="11" l="1"/>
  <c r="K270" i="11" s="1"/>
  <c r="L270" i="11" s="1"/>
  <c r="F268" i="11"/>
  <c r="K268" i="11" s="1"/>
  <c r="L268" i="11" s="1"/>
  <c r="F269" i="11"/>
  <c r="K269" i="11" s="1"/>
  <c r="L269" i="11" s="1"/>
  <c r="AF238" i="3"/>
  <c r="AF263" i="3"/>
  <c r="AB263" i="3"/>
  <c r="AF210" i="3"/>
  <c r="AF211" i="3"/>
  <c r="AF212" i="3"/>
  <c r="AF213" i="3"/>
  <c r="AF209" i="3"/>
  <c r="R145" i="8"/>
  <c r="H145" i="8" s="1"/>
  <c r="S145" i="8"/>
  <c r="R146" i="8"/>
  <c r="H146" i="8" s="1"/>
  <c r="S146" i="8"/>
  <c r="R147" i="8"/>
  <c r="H147" i="8" s="1"/>
  <c r="S147" i="8"/>
  <c r="R148" i="8"/>
  <c r="H148" i="8" s="1"/>
  <c r="S148" i="8"/>
  <c r="R149" i="8"/>
  <c r="H149" i="8" s="1"/>
  <c r="S149" i="8"/>
  <c r="R150" i="8"/>
  <c r="H150" i="8" s="1"/>
  <c r="S150" i="8"/>
  <c r="R151" i="8"/>
  <c r="H151" i="8" s="1"/>
  <c r="S151" i="8"/>
  <c r="R152" i="8"/>
  <c r="H152" i="8" s="1"/>
  <c r="S152" i="8"/>
  <c r="R153" i="8"/>
  <c r="H153" i="8" s="1"/>
  <c r="S153" i="8"/>
  <c r="R154" i="8"/>
  <c r="H154" i="8" s="1"/>
  <c r="S154" i="8"/>
  <c r="R155" i="8"/>
  <c r="H155" i="8" s="1"/>
  <c r="S155" i="8"/>
  <c r="Q145" i="8"/>
  <c r="Q146" i="8"/>
  <c r="Q147" i="8"/>
  <c r="Q148" i="8"/>
  <c r="Q149" i="8"/>
  <c r="Q150" i="8"/>
  <c r="Q151" i="8"/>
  <c r="Q152" i="8"/>
  <c r="Q153" i="8"/>
  <c r="Q154" i="8"/>
  <c r="Q155" i="8"/>
  <c r="N145" i="8"/>
  <c r="F145" i="8" s="1"/>
  <c r="O145" i="8"/>
  <c r="N146" i="8"/>
  <c r="F146" i="8" s="1"/>
  <c r="O146" i="8"/>
  <c r="N147" i="8"/>
  <c r="F147" i="8" s="1"/>
  <c r="O147" i="8"/>
  <c r="N148" i="8"/>
  <c r="F148" i="8" s="1"/>
  <c r="O148" i="8"/>
  <c r="N149" i="8"/>
  <c r="F149" i="8" s="1"/>
  <c r="O149" i="8"/>
  <c r="N150" i="8"/>
  <c r="F150" i="8" s="1"/>
  <c r="O150" i="8"/>
  <c r="N151" i="8"/>
  <c r="F151" i="8" s="1"/>
  <c r="O151" i="8"/>
  <c r="N152" i="8"/>
  <c r="F152" i="8" s="1"/>
  <c r="O152" i="8"/>
  <c r="N153" i="8"/>
  <c r="F153" i="8" s="1"/>
  <c r="O153" i="8"/>
  <c r="N154" i="8"/>
  <c r="F154" i="8" s="1"/>
  <c r="O154" i="8"/>
  <c r="N155" i="8"/>
  <c r="F155" i="8" s="1"/>
  <c r="O155" i="8"/>
  <c r="P145" i="8"/>
  <c r="P146" i="8"/>
  <c r="P147" i="8"/>
  <c r="P148" i="8"/>
  <c r="P149" i="8"/>
  <c r="P150" i="8"/>
  <c r="P151" i="8"/>
  <c r="P152" i="8"/>
  <c r="P153" i="8"/>
  <c r="P154" i="8"/>
  <c r="P155" i="8"/>
  <c r="R73" i="8"/>
  <c r="H73" i="8" s="1"/>
  <c r="S73" i="8"/>
  <c r="R74" i="8"/>
  <c r="H74" i="8" s="1"/>
  <c r="S74" i="8"/>
  <c r="R75" i="8"/>
  <c r="S75" i="8"/>
  <c r="R76" i="8"/>
  <c r="H76" i="8" s="1"/>
  <c r="S76" i="8"/>
  <c r="R77" i="8"/>
  <c r="H77" i="8" s="1"/>
  <c r="S77" i="8"/>
  <c r="R78" i="8"/>
  <c r="H78" i="8" s="1"/>
  <c r="S78" i="8"/>
  <c r="R79" i="8"/>
  <c r="H79" i="8" s="1"/>
  <c r="S79" i="8"/>
  <c r="R80" i="8"/>
  <c r="H80" i="8" s="1"/>
  <c r="S80" i="8"/>
  <c r="R81" i="8"/>
  <c r="H81" i="8" s="1"/>
  <c r="S81" i="8"/>
  <c r="R82" i="8"/>
  <c r="H82" i="8" s="1"/>
  <c r="S82" i="8"/>
  <c r="R83" i="8"/>
  <c r="H83" i="8" s="1"/>
  <c r="S83" i="8"/>
  <c r="R84" i="8"/>
  <c r="H84" i="8" s="1"/>
  <c r="S84" i="8"/>
  <c r="R85" i="8"/>
  <c r="H85" i="8" s="1"/>
  <c r="S85" i="8"/>
  <c r="R86" i="8"/>
  <c r="H86" i="8" s="1"/>
  <c r="S86" i="8"/>
  <c r="N73" i="8"/>
  <c r="F73" i="8" s="1"/>
  <c r="O73" i="8"/>
  <c r="Q73" i="8"/>
  <c r="N74" i="8"/>
  <c r="F74" i="8" s="1"/>
  <c r="O74" i="8"/>
  <c r="Q74" i="8"/>
  <c r="N75" i="8"/>
  <c r="O75" i="8"/>
  <c r="Q75" i="8"/>
  <c r="N76" i="8"/>
  <c r="F76" i="8" s="1"/>
  <c r="O76" i="8"/>
  <c r="Q76" i="8"/>
  <c r="N77" i="8"/>
  <c r="F77" i="8" s="1"/>
  <c r="O77" i="8"/>
  <c r="Q77" i="8"/>
  <c r="N78" i="8"/>
  <c r="F78" i="8" s="1"/>
  <c r="O78" i="8"/>
  <c r="Q78" i="8"/>
  <c r="N79" i="8"/>
  <c r="F79" i="8" s="1"/>
  <c r="O79" i="8"/>
  <c r="Q79" i="8"/>
  <c r="N80" i="8"/>
  <c r="F80" i="8" s="1"/>
  <c r="O80" i="8"/>
  <c r="Q80" i="8"/>
  <c r="N81" i="8"/>
  <c r="F81" i="8" s="1"/>
  <c r="O81" i="8"/>
  <c r="Q81" i="8"/>
  <c r="N82" i="8"/>
  <c r="F82" i="8" s="1"/>
  <c r="O82" i="8"/>
  <c r="Q82" i="8"/>
  <c r="N83" i="8"/>
  <c r="F83" i="8" s="1"/>
  <c r="O83" i="8"/>
  <c r="Q83" i="8"/>
  <c r="N84" i="8"/>
  <c r="F84" i="8" s="1"/>
  <c r="O84" i="8"/>
  <c r="Q84" i="8"/>
  <c r="N85" i="8"/>
  <c r="F85" i="8" s="1"/>
  <c r="O85" i="8"/>
  <c r="Q85" i="8"/>
  <c r="N86" i="8"/>
  <c r="F86" i="8" s="1"/>
  <c r="O86" i="8"/>
  <c r="Q86" i="8"/>
  <c r="Q72" i="8"/>
  <c r="L162" i="3"/>
  <c r="M162" i="3" s="1"/>
  <c r="O162" i="3" s="1"/>
  <c r="L163" i="3"/>
  <c r="M163" i="3" s="1"/>
  <c r="O163" i="3" s="1"/>
  <c r="U129" i="3"/>
  <c r="H129" i="3" s="1"/>
  <c r="R159" i="3"/>
  <c r="R136" i="3"/>
  <c r="R167" i="3"/>
  <c r="R174" i="3"/>
  <c r="S174" i="3"/>
  <c r="R154" i="3"/>
  <c r="S154" i="3"/>
  <c r="R168" i="3"/>
  <c r="S168" i="3"/>
  <c r="R160" i="3"/>
  <c r="R148" i="3"/>
  <c r="R195" i="3"/>
  <c r="S195" i="3"/>
  <c r="R143" i="3"/>
  <c r="R140" i="3"/>
  <c r="R192" i="3"/>
  <c r="S192" i="3"/>
  <c r="R135" i="3"/>
  <c r="S135" i="3"/>
  <c r="R163" i="3"/>
  <c r="S163" i="3"/>
  <c r="R164" i="3"/>
  <c r="S164" i="3"/>
  <c r="R142" i="3"/>
  <c r="S142" i="3"/>
  <c r="R179" i="3"/>
  <c r="S179" i="3"/>
  <c r="R180" i="3"/>
  <c r="S180" i="3"/>
  <c r="R185" i="3"/>
  <c r="S185" i="3"/>
  <c r="R196" i="3"/>
  <c r="S196" i="3"/>
  <c r="R199" i="3"/>
  <c r="S199" i="3"/>
  <c r="R182" i="3"/>
  <c r="S182" i="3"/>
  <c r="R155" i="3"/>
  <c r="S155" i="3"/>
  <c r="R172" i="3"/>
  <c r="R181" i="3"/>
  <c r="R198" i="3"/>
  <c r="S198" i="3"/>
  <c r="R169" i="3"/>
  <c r="S169" i="3"/>
  <c r="R151" i="3"/>
  <c r="S151" i="3"/>
  <c r="R173" i="3"/>
  <c r="R203" i="3"/>
  <c r="S203" i="3"/>
  <c r="R132" i="3"/>
  <c r="R165" i="3"/>
  <c r="R186" i="3"/>
  <c r="R178" i="3"/>
  <c r="S178" i="3"/>
  <c r="R193" i="3"/>
  <c r="S193" i="3"/>
  <c r="R187" i="3"/>
  <c r="R189" i="3"/>
  <c r="R150" i="3"/>
  <c r="R145" i="3"/>
  <c r="R139" i="3"/>
  <c r="R146" i="3"/>
  <c r="R141" i="3"/>
  <c r="R152" i="3"/>
  <c r="R201" i="3"/>
  <c r="Q129" i="3"/>
  <c r="F129" i="3" s="1"/>
  <c r="R129" i="3"/>
  <c r="R202" i="3"/>
  <c r="R177" i="3"/>
  <c r="R176" i="3"/>
  <c r="R144" i="3"/>
  <c r="R133" i="3"/>
  <c r="R137" i="3"/>
  <c r="R175" i="3"/>
  <c r="R131" i="3"/>
  <c r="R156" i="3"/>
  <c r="R184" i="3"/>
  <c r="R191" i="3"/>
  <c r="R171" i="3"/>
  <c r="R188" i="3"/>
  <c r="R138" i="3"/>
  <c r="R161" i="3"/>
  <c r="R190" i="3"/>
  <c r="R194" i="3"/>
  <c r="R166" i="3"/>
  <c r="R162" i="3"/>
  <c r="R197" i="3"/>
  <c r="R147" i="3"/>
  <c r="R200" i="3"/>
  <c r="R157" i="3"/>
  <c r="R183" i="3"/>
  <c r="R149" i="3"/>
  <c r="R170" i="3"/>
  <c r="G159" i="3"/>
  <c r="L130" i="3"/>
  <c r="M130" i="3" s="1"/>
  <c r="O130" i="3" s="1"/>
  <c r="G136" i="3"/>
  <c r="L131" i="3"/>
  <c r="M131" i="3" s="1"/>
  <c r="O131" i="3" s="1"/>
  <c r="G167" i="3"/>
  <c r="L132" i="3"/>
  <c r="M132" i="3" s="1"/>
  <c r="O132" i="3" s="1"/>
  <c r="G174" i="3"/>
  <c r="L133" i="3"/>
  <c r="M133" i="3" s="1"/>
  <c r="O133" i="3" s="1"/>
  <c r="G154" i="3"/>
  <c r="L134" i="3"/>
  <c r="M134" i="3" s="1"/>
  <c r="O134" i="3" s="1"/>
  <c r="G168" i="3"/>
  <c r="L135" i="3"/>
  <c r="M135" i="3" s="1"/>
  <c r="O135" i="3" s="1"/>
  <c r="G160" i="3"/>
  <c r="L136" i="3"/>
  <c r="M136" i="3" s="1"/>
  <c r="O136" i="3" s="1"/>
  <c r="G148" i="3"/>
  <c r="L137" i="3"/>
  <c r="M137" i="3" s="1"/>
  <c r="O137" i="3" s="1"/>
  <c r="G195" i="3"/>
  <c r="L138" i="3"/>
  <c r="M138" i="3" s="1"/>
  <c r="O138" i="3" s="1"/>
  <c r="G143" i="3"/>
  <c r="L139" i="3"/>
  <c r="M139" i="3" s="1"/>
  <c r="O139" i="3" s="1"/>
  <c r="G140" i="3"/>
  <c r="L140" i="3"/>
  <c r="M140" i="3" s="1"/>
  <c r="O140" i="3" s="1"/>
  <c r="G192" i="3"/>
  <c r="L141" i="3"/>
  <c r="M141" i="3" s="1"/>
  <c r="O141" i="3" s="1"/>
  <c r="G135" i="3"/>
  <c r="L142" i="3"/>
  <c r="M142" i="3" s="1"/>
  <c r="O142" i="3" s="1"/>
  <c r="G163" i="3"/>
  <c r="L143" i="3"/>
  <c r="M143" i="3" s="1"/>
  <c r="O143" i="3" s="1"/>
  <c r="G164" i="3"/>
  <c r="L144" i="3"/>
  <c r="M144" i="3" s="1"/>
  <c r="O144" i="3" s="1"/>
  <c r="G142" i="3"/>
  <c r="L145" i="3"/>
  <c r="M145" i="3" s="1"/>
  <c r="O145" i="3" s="1"/>
  <c r="G179" i="3"/>
  <c r="L146" i="3"/>
  <c r="M146" i="3" s="1"/>
  <c r="O146" i="3" s="1"/>
  <c r="G180" i="3"/>
  <c r="L147" i="3"/>
  <c r="M147" i="3" s="1"/>
  <c r="O147" i="3" s="1"/>
  <c r="G185" i="3"/>
  <c r="L148" i="3"/>
  <c r="M148" i="3" s="1"/>
  <c r="O148" i="3" s="1"/>
  <c r="G196" i="3"/>
  <c r="L149" i="3"/>
  <c r="M149" i="3" s="1"/>
  <c r="O149" i="3" s="1"/>
  <c r="G199" i="3"/>
  <c r="L150" i="3"/>
  <c r="M150" i="3" s="1"/>
  <c r="O150" i="3" s="1"/>
  <c r="G182" i="3"/>
  <c r="L151" i="3"/>
  <c r="M151" i="3" s="1"/>
  <c r="O151" i="3" s="1"/>
  <c r="G155" i="3"/>
  <c r="L152" i="3"/>
  <c r="M152" i="3" s="1"/>
  <c r="O152" i="3" s="1"/>
  <c r="G172" i="3"/>
  <c r="L153" i="3"/>
  <c r="M153" i="3" s="1"/>
  <c r="O153" i="3" s="1"/>
  <c r="G181" i="3"/>
  <c r="L154" i="3"/>
  <c r="M154" i="3" s="1"/>
  <c r="O154" i="3" s="1"/>
  <c r="G198" i="3"/>
  <c r="L155" i="3"/>
  <c r="M155" i="3" s="1"/>
  <c r="O155" i="3" s="1"/>
  <c r="G169" i="3"/>
  <c r="L156" i="3"/>
  <c r="M156" i="3" s="1"/>
  <c r="O156" i="3" s="1"/>
  <c r="G151" i="3"/>
  <c r="L157" i="3"/>
  <c r="M157" i="3" s="1"/>
  <c r="O157" i="3" s="1"/>
  <c r="G173" i="3"/>
  <c r="L158" i="3"/>
  <c r="M158" i="3" s="1"/>
  <c r="O158" i="3" s="1"/>
  <c r="G203" i="3"/>
  <c r="L159" i="3"/>
  <c r="M159" i="3" s="1"/>
  <c r="O159" i="3" s="1"/>
  <c r="G132" i="3"/>
  <c r="L160" i="3"/>
  <c r="M160" i="3" s="1"/>
  <c r="O160" i="3" s="1"/>
  <c r="G165" i="3"/>
  <c r="L161" i="3"/>
  <c r="M161" i="3" s="1"/>
  <c r="O161" i="3" s="1"/>
  <c r="G186" i="3"/>
  <c r="G178" i="3"/>
  <c r="L164" i="3"/>
  <c r="M164" i="3" s="1"/>
  <c r="O164" i="3" s="1"/>
  <c r="G193" i="3"/>
  <c r="L165" i="3"/>
  <c r="M165" i="3" s="1"/>
  <c r="O165" i="3" s="1"/>
  <c r="G187" i="3"/>
  <c r="L166" i="3"/>
  <c r="M166" i="3" s="1"/>
  <c r="O166" i="3" s="1"/>
  <c r="G189" i="3"/>
  <c r="L167" i="3"/>
  <c r="M167" i="3" s="1"/>
  <c r="O167" i="3" s="1"/>
  <c r="G150" i="3"/>
  <c r="L168" i="3"/>
  <c r="M168" i="3" s="1"/>
  <c r="O168" i="3" s="1"/>
  <c r="G145" i="3"/>
  <c r="L169" i="3"/>
  <c r="M169" i="3" s="1"/>
  <c r="O169" i="3" s="1"/>
  <c r="G139" i="3"/>
  <c r="L170" i="3"/>
  <c r="M170" i="3" s="1"/>
  <c r="O170" i="3" s="1"/>
  <c r="G146" i="3"/>
  <c r="L171" i="3"/>
  <c r="M171" i="3" s="1"/>
  <c r="O171" i="3" s="1"/>
  <c r="G141" i="3"/>
  <c r="L172" i="3"/>
  <c r="M172" i="3" s="1"/>
  <c r="O172" i="3" s="1"/>
  <c r="G152" i="3"/>
  <c r="L173" i="3"/>
  <c r="M173" i="3" s="1"/>
  <c r="O173" i="3" s="1"/>
  <c r="G201" i="3"/>
  <c r="L174" i="3"/>
  <c r="M174" i="3" s="1"/>
  <c r="O174" i="3" s="1"/>
  <c r="G129" i="3"/>
  <c r="L175" i="3"/>
  <c r="M175" i="3" s="1"/>
  <c r="O175" i="3" s="1"/>
  <c r="G202" i="3"/>
  <c r="L176" i="3"/>
  <c r="M176" i="3" s="1"/>
  <c r="O176" i="3" s="1"/>
  <c r="G177" i="3"/>
  <c r="L177" i="3"/>
  <c r="M177" i="3" s="1"/>
  <c r="O177" i="3" s="1"/>
  <c r="G176" i="3"/>
  <c r="L178" i="3"/>
  <c r="M178" i="3" s="1"/>
  <c r="O178" i="3" s="1"/>
  <c r="G144" i="3"/>
  <c r="L179" i="3"/>
  <c r="M179" i="3" s="1"/>
  <c r="O179" i="3" s="1"/>
  <c r="G133" i="3"/>
  <c r="L180" i="3"/>
  <c r="M180" i="3" s="1"/>
  <c r="O180" i="3" s="1"/>
  <c r="G137" i="3"/>
  <c r="L181" i="3"/>
  <c r="M181" i="3" s="1"/>
  <c r="O181" i="3" s="1"/>
  <c r="G175" i="3"/>
  <c r="L182" i="3"/>
  <c r="M182" i="3" s="1"/>
  <c r="O182" i="3" s="1"/>
  <c r="G131" i="3"/>
  <c r="L183" i="3"/>
  <c r="M183" i="3" s="1"/>
  <c r="O183" i="3" s="1"/>
  <c r="G156" i="3"/>
  <c r="L184" i="3"/>
  <c r="M184" i="3" s="1"/>
  <c r="O184" i="3" s="1"/>
  <c r="G184" i="3"/>
  <c r="L185" i="3"/>
  <c r="M185" i="3" s="1"/>
  <c r="O185" i="3" s="1"/>
  <c r="G191" i="3"/>
  <c r="L186" i="3"/>
  <c r="M186" i="3" s="1"/>
  <c r="O186" i="3" s="1"/>
  <c r="G171" i="3"/>
  <c r="L187" i="3"/>
  <c r="M187" i="3" s="1"/>
  <c r="O187" i="3" s="1"/>
  <c r="G188" i="3"/>
  <c r="L188" i="3"/>
  <c r="M188" i="3" s="1"/>
  <c r="O188" i="3" s="1"/>
  <c r="G138" i="3"/>
  <c r="L189" i="3"/>
  <c r="M189" i="3" s="1"/>
  <c r="O189" i="3" s="1"/>
  <c r="G161" i="3"/>
  <c r="L190" i="3"/>
  <c r="M190" i="3" s="1"/>
  <c r="O190" i="3" s="1"/>
  <c r="G190" i="3"/>
  <c r="L191" i="3"/>
  <c r="M191" i="3" s="1"/>
  <c r="O191" i="3" s="1"/>
  <c r="G194" i="3"/>
  <c r="L192" i="3"/>
  <c r="M192" i="3" s="1"/>
  <c r="O192" i="3" s="1"/>
  <c r="G166" i="3"/>
  <c r="L193" i="3"/>
  <c r="M193" i="3" s="1"/>
  <c r="O193" i="3" s="1"/>
  <c r="G162" i="3"/>
  <c r="L194" i="3"/>
  <c r="M194" i="3" s="1"/>
  <c r="O194" i="3" s="1"/>
  <c r="G197" i="3"/>
  <c r="L195" i="3"/>
  <c r="M195" i="3" s="1"/>
  <c r="O195" i="3" s="1"/>
  <c r="G147" i="3"/>
  <c r="L196" i="3"/>
  <c r="M196" i="3" s="1"/>
  <c r="O196" i="3" s="1"/>
  <c r="G200" i="3"/>
  <c r="L197" i="3"/>
  <c r="M197" i="3" s="1"/>
  <c r="O197" i="3" s="1"/>
  <c r="G157" i="3"/>
  <c r="L198" i="3"/>
  <c r="M198" i="3" s="1"/>
  <c r="O198" i="3" s="1"/>
  <c r="G183" i="3"/>
  <c r="L199" i="3"/>
  <c r="M199" i="3" s="1"/>
  <c r="O199" i="3" s="1"/>
  <c r="G149" i="3"/>
  <c r="L200" i="3"/>
  <c r="M200" i="3" s="1"/>
  <c r="G170" i="3"/>
  <c r="L129" i="3"/>
  <c r="M129" i="3" s="1"/>
  <c r="O129" i="3" s="1"/>
  <c r="AG11" i="3"/>
  <c r="AG19" i="3"/>
  <c r="AK8" i="3"/>
  <c r="Q41" i="3"/>
  <c r="F41" i="3" s="1"/>
  <c r="AK39" i="3" s="1"/>
  <c r="AK30" i="3"/>
  <c r="T41" i="3"/>
  <c r="H41" i="3" s="1"/>
  <c r="AL39" i="3" s="1"/>
  <c r="R42" i="3"/>
  <c r="U42" i="3"/>
  <c r="W42" i="3"/>
  <c r="R36" i="3"/>
  <c r="U36" i="3"/>
  <c r="W36" i="3"/>
  <c r="R35" i="3"/>
  <c r="U35" i="3"/>
  <c r="W35" i="3"/>
  <c r="R86" i="3"/>
  <c r="U86" i="3"/>
  <c r="W86" i="3"/>
  <c r="R68" i="3"/>
  <c r="U68" i="3"/>
  <c r="W68" i="3"/>
  <c r="R122" i="3"/>
  <c r="U122" i="3"/>
  <c r="W122" i="3"/>
  <c r="R110" i="3"/>
  <c r="U110" i="3"/>
  <c r="W110" i="3"/>
  <c r="R60" i="3"/>
  <c r="U60" i="3"/>
  <c r="W60" i="3"/>
  <c r="R48" i="3"/>
  <c r="U48" i="3"/>
  <c r="W48" i="3"/>
  <c r="R47" i="3"/>
  <c r="U47" i="3"/>
  <c r="W47" i="3"/>
  <c r="R99" i="3"/>
  <c r="U99" i="3"/>
  <c r="W99" i="3"/>
  <c r="R39" i="3"/>
  <c r="U39" i="3"/>
  <c r="W39" i="3"/>
  <c r="R107" i="3"/>
  <c r="U107" i="3"/>
  <c r="W107" i="3"/>
  <c r="R78" i="3"/>
  <c r="U78" i="3"/>
  <c r="W78" i="3"/>
  <c r="R70" i="3"/>
  <c r="U70" i="3"/>
  <c r="W70" i="3"/>
  <c r="R62" i="3"/>
  <c r="U62" i="3"/>
  <c r="W62" i="3"/>
  <c r="R33" i="3"/>
  <c r="U33" i="3"/>
  <c r="W33" i="3"/>
  <c r="R100" i="3"/>
  <c r="U100" i="3"/>
  <c r="W100" i="3"/>
  <c r="R85" i="3"/>
  <c r="U85" i="3"/>
  <c r="W85" i="3"/>
  <c r="R90" i="3"/>
  <c r="U90" i="3"/>
  <c r="W90" i="3"/>
  <c r="R88" i="3"/>
  <c r="U88" i="3"/>
  <c r="W88" i="3"/>
  <c r="R116" i="3"/>
  <c r="U116" i="3"/>
  <c r="W116" i="3"/>
  <c r="R40" i="3"/>
  <c r="U40" i="3"/>
  <c r="W40" i="3"/>
  <c r="R93" i="3"/>
  <c r="U93" i="3"/>
  <c r="W93" i="3"/>
  <c r="R123" i="3"/>
  <c r="U123" i="3"/>
  <c r="W123" i="3"/>
  <c r="R34" i="3"/>
  <c r="U34" i="3"/>
  <c r="W34" i="3"/>
  <c r="R67" i="3"/>
  <c r="U67" i="3"/>
  <c r="W67" i="3"/>
  <c r="R79" i="3"/>
  <c r="U79" i="3"/>
  <c r="W79" i="3"/>
  <c r="R63" i="3"/>
  <c r="U63" i="3"/>
  <c r="W63" i="3"/>
  <c r="R114" i="3"/>
  <c r="U114" i="3"/>
  <c r="W114" i="3"/>
  <c r="R115" i="3"/>
  <c r="U115" i="3"/>
  <c r="W115" i="3"/>
  <c r="R89" i="3"/>
  <c r="U89" i="3"/>
  <c r="W89" i="3"/>
  <c r="R41" i="3"/>
  <c r="U41" i="3"/>
  <c r="W41" i="3"/>
  <c r="R61" i="3"/>
  <c r="U61" i="3"/>
  <c r="W61" i="3"/>
  <c r="R118" i="3"/>
  <c r="U118" i="3"/>
  <c r="W118" i="3"/>
  <c r="R92" i="3"/>
  <c r="U92" i="3"/>
  <c r="W92" i="3"/>
  <c r="R104" i="3"/>
  <c r="U104" i="3"/>
  <c r="W104" i="3"/>
  <c r="R95" i="3"/>
  <c r="U95" i="3"/>
  <c r="W95" i="3"/>
  <c r="R74" i="3"/>
  <c r="U74" i="3"/>
  <c r="W74" i="3"/>
  <c r="R75" i="3"/>
  <c r="U75" i="3"/>
  <c r="W75" i="3"/>
  <c r="R97" i="3"/>
  <c r="U97" i="3"/>
  <c r="W97" i="3"/>
  <c r="R54" i="3"/>
  <c r="U54" i="3"/>
  <c r="W54" i="3"/>
  <c r="R37" i="3"/>
  <c r="U37" i="3"/>
  <c r="W37" i="3"/>
  <c r="R59" i="3"/>
  <c r="U59" i="3"/>
  <c r="W59" i="3"/>
  <c r="R44" i="3"/>
  <c r="U44" i="3"/>
  <c r="W44" i="3"/>
  <c r="R117" i="3"/>
  <c r="U117" i="3"/>
  <c r="W117" i="3"/>
  <c r="R55" i="3"/>
  <c r="U55" i="3"/>
  <c r="W55" i="3"/>
  <c r="R73" i="3"/>
  <c r="U73" i="3"/>
  <c r="W73" i="3"/>
  <c r="R108" i="3"/>
  <c r="U108" i="3"/>
  <c r="W108" i="3"/>
  <c r="R77" i="3"/>
  <c r="U77" i="3"/>
  <c r="W77" i="3"/>
  <c r="R83" i="3"/>
  <c r="U83" i="3"/>
  <c r="W83" i="3"/>
  <c r="R49" i="3"/>
  <c r="U49" i="3"/>
  <c r="W49" i="3"/>
  <c r="R121" i="3"/>
  <c r="U121" i="3"/>
  <c r="W121" i="3"/>
  <c r="R109" i="3"/>
  <c r="U109" i="3"/>
  <c r="W109" i="3"/>
  <c r="R106" i="3"/>
  <c r="U106" i="3"/>
  <c r="W106" i="3"/>
  <c r="R57" i="3"/>
  <c r="U57" i="3"/>
  <c r="W57" i="3"/>
  <c r="R80" i="3"/>
  <c r="U80" i="3"/>
  <c r="W80" i="3"/>
  <c r="R113" i="3"/>
  <c r="U113" i="3"/>
  <c r="W113" i="3"/>
  <c r="R102" i="3"/>
  <c r="U102" i="3"/>
  <c r="W102" i="3"/>
  <c r="R58" i="3"/>
  <c r="U58" i="3"/>
  <c r="W58" i="3"/>
  <c r="R82" i="3"/>
  <c r="U82" i="3"/>
  <c r="W82" i="3"/>
  <c r="R69" i="3"/>
  <c r="U69" i="3"/>
  <c r="W69" i="3"/>
  <c r="R96" i="3"/>
  <c r="U96" i="3"/>
  <c r="W96" i="3"/>
  <c r="R119" i="3"/>
  <c r="U119" i="3"/>
  <c r="W119" i="3"/>
  <c r="R65" i="3"/>
  <c r="U65" i="3"/>
  <c r="W65" i="3"/>
  <c r="R43" i="3"/>
  <c r="U43" i="3"/>
  <c r="W43" i="3"/>
  <c r="R91" i="3"/>
  <c r="U91" i="3"/>
  <c r="W91" i="3"/>
  <c r="R71" i="3"/>
  <c r="U71" i="3"/>
  <c r="W71" i="3"/>
  <c r="R38" i="3"/>
  <c r="U38" i="3"/>
  <c r="W38" i="3"/>
  <c r="R52" i="3"/>
  <c r="U52" i="3"/>
  <c r="W52" i="3"/>
  <c r="R56" i="3"/>
  <c r="U56" i="3"/>
  <c r="W56" i="3"/>
  <c r="R50" i="3"/>
  <c r="U50" i="3"/>
  <c r="W50" i="3"/>
  <c r="R103" i="3"/>
  <c r="U103" i="3"/>
  <c r="W103" i="3"/>
  <c r="R66" i="3"/>
  <c r="U66" i="3"/>
  <c r="W66" i="3"/>
  <c r="R105" i="3"/>
  <c r="U105" i="3"/>
  <c r="W105" i="3"/>
  <c r="R87" i="3"/>
  <c r="U87" i="3"/>
  <c r="W87" i="3"/>
  <c r="R81" i="3"/>
  <c r="U81" i="3"/>
  <c r="W81" i="3"/>
  <c r="R84" i="3"/>
  <c r="U84" i="3"/>
  <c r="W84" i="3"/>
  <c r="R46" i="3"/>
  <c r="U46" i="3"/>
  <c r="W46" i="3"/>
  <c r="R98" i="3"/>
  <c r="U98" i="3"/>
  <c r="W98" i="3"/>
  <c r="R45" i="3"/>
  <c r="U45" i="3"/>
  <c r="W45" i="3"/>
  <c r="R64" i="3"/>
  <c r="U64" i="3"/>
  <c r="W64" i="3"/>
  <c r="R101" i="3"/>
  <c r="U101" i="3"/>
  <c r="W101" i="3"/>
  <c r="R76" i="3"/>
  <c r="U76" i="3"/>
  <c r="W76" i="3"/>
  <c r="R112" i="3"/>
  <c r="U112" i="3"/>
  <c r="W112" i="3"/>
  <c r="R53" i="3"/>
  <c r="U53" i="3"/>
  <c r="W53" i="3"/>
  <c r="R51" i="3"/>
  <c r="U51" i="3"/>
  <c r="W51" i="3"/>
  <c r="R94" i="3"/>
  <c r="U94" i="3"/>
  <c r="W94" i="3"/>
  <c r="R111" i="3"/>
  <c r="U111" i="3"/>
  <c r="W111" i="3"/>
  <c r="AK46" i="3" l="1"/>
  <c r="D258" i="11" s="1"/>
  <c r="AD136" i="3"/>
  <c r="AL132" i="3"/>
  <c r="AL164" i="3"/>
  <c r="AH164" i="3"/>
  <c r="AH139" i="3"/>
  <c r="AH131" i="3"/>
  <c r="AL139" i="3"/>
  <c r="AL135" i="3"/>
  <c r="AK16" i="3"/>
  <c r="AK19" i="3"/>
  <c r="AG18" i="3"/>
  <c r="AG10" i="3"/>
  <c r="AC36" i="3"/>
  <c r="AL159" i="3"/>
  <c r="AL155" i="3"/>
  <c r="AH163" i="3"/>
  <c r="AH155" i="3"/>
  <c r="AH157" i="3"/>
  <c r="AH138" i="3"/>
  <c r="AH134" i="3"/>
  <c r="AH130" i="3"/>
  <c r="AD138" i="3"/>
  <c r="AD134" i="3"/>
  <c r="AD130" i="3"/>
  <c r="AC138" i="3"/>
  <c r="AK133" i="3"/>
  <c r="AK154" i="3"/>
  <c r="AK156" i="3"/>
  <c r="AK132" i="3"/>
  <c r="AH162" i="3"/>
  <c r="AH158" i="3"/>
  <c r="AH154" i="3"/>
  <c r="AD154" i="3"/>
  <c r="AH129" i="3"/>
  <c r="AD137" i="3"/>
  <c r="AD133" i="3"/>
  <c r="AG164" i="3"/>
  <c r="AC160" i="3"/>
  <c r="J169" i="3"/>
  <c r="AC131" i="3"/>
  <c r="AK155" i="3"/>
  <c r="AG163" i="3"/>
  <c r="AG161" i="3"/>
  <c r="AK131" i="3"/>
  <c r="J140" i="3"/>
  <c r="AL30" i="3"/>
  <c r="AL46" i="3" s="1"/>
  <c r="E258" i="11" s="1"/>
  <c r="AL19" i="3"/>
  <c r="AH10" i="3"/>
  <c r="AH14" i="3"/>
  <c r="AL17" i="3"/>
  <c r="AL9" i="3"/>
  <c r="AG8" i="3"/>
  <c r="AL14" i="3"/>
  <c r="AL10" i="3"/>
  <c r="AK12" i="3"/>
  <c r="AC39" i="3"/>
  <c r="AL8" i="3"/>
  <c r="AH19" i="3"/>
  <c r="AH15" i="3"/>
  <c r="AH11" i="3"/>
  <c r="AK18" i="3"/>
  <c r="AK10" i="3"/>
  <c r="AG17" i="3"/>
  <c r="AG9" i="3"/>
  <c r="AK17" i="3"/>
  <c r="AK13" i="3"/>
  <c r="AK9" i="3"/>
  <c r="AH17" i="3"/>
  <c r="AH13" i="3"/>
  <c r="F258" i="11" l="1"/>
  <c r="K258" i="11" s="1"/>
  <c r="L258" i="11" s="1"/>
  <c r="AK134" i="3"/>
  <c r="AC161" i="3"/>
  <c r="AG136" i="3"/>
  <c r="AG155" i="3"/>
  <c r="AC132" i="3"/>
  <c r="AD158" i="3"/>
  <c r="J203" i="3"/>
  <c r="AG130" i="3"/>
  <c r="AC139" i="3"/>
  <c r="AG162" i="3"/>
  <c r="AG137" i="3"/>
  <c r="AK139" i="3"/>
  <c r="AD161" i="3"/>
  <c r="AC154" i="3"/>
  <c r="AL154" i="3"/>
  <c r="AD160" i="3"/>
  <c r="AH137" i="3"/>
  <c r="AG156" i="3"/>
  <c r="AH156" i="3"/>
  <c r="AK159" i="3"/>
  <c r="AG140" i="3"/>
  <c r="AC133" i="3"/>
  <c r="AC158" i="3"/>
  <c r="AC136" i="3"/>
  <c r="AK140" i="3"/>
  <c r="AG159" i="3"/>
  <c r="AK163" i="3"/>
  <c r="AC135" i="3"/>
  <c r="AG154" i="3"/>
  <c r="AL158" i="3"/>
  <c r="AL129" i="3"/>
  <c r="AH159" i="3"/>
  <c r="AD131" i="3"/>
  <c r="AH161" i="3"/>
  <c r="AD162" i="3"/>
  <c r="AK138" i="3"/>
  <c r="AH132" i="3"/>
  <c r="AG131" i="3"/>
  <c r="AK157" i="3"/>
  <c r="AG139" i="3"/>
  <c r="AC164" i="3"/>
  <c r="AD159" i="3"/>
  <c r="AG160" i="3"/>
  <c r="AL157" i="3"/>
  <c r="AL140" i="3"/>
  <c r="AG157" i="3"/>
  <c r="AG158" i="3"/>
  <c r="AH160" i="3"/>
  <c r="AK162" i="3"/>
  <c r="AL163" i="3"/>
  <c r="AL156" i="3"/>
  <c r="AL161" i="3"/>
  <c r="AL160" i="3"/>
  <c r="AK161" i="3"/>
  <c r="AK158" i="3"/>
  <c r="AL162" i="3"/>
  <c r="AK164" i="3"/>
  <c r="AK160" i="3"/>
  <c r="AC156" i="3"/>
  <c r="AD156" i="3"/>
  <c r="AC162" i="3"/>
  <c r="AD164" i="3"/>
  <c r="AC159" i="3"/>
  <c r="J202" i="3"/>
  <c r="AD135" i="3"/>
  <c r="AC129" i="3"/>
  <c r="AC140" i="3"/>
  <c r="AD139" i="3"/>
  <c r="AD132" i="3"/>
  <c r="AC137" i="3"/>
  <c r="AC134" i="3"/>
  <c r="AD140" i="3"/>
  <c r="AD129" i="3"/>
  <c r="AG134" i="3"/>
  <c r="AG135" i="3"/>
  <c r="AG138" i="3"/>
  <c r="AH136" i="3"/>
  <c r="AH135" i="3"/>
  <c r="AH140" i="3"/>
  <c r="AK135" i="3"/>
  <c r="AL130" i="3"/>
  <c r="AL131" i="3"/>
  <c r="AK136" i="3"/>
  <c r="AL134" i="3"/>
  <c r="AL138" i="3"/>
  <c r="AK130" i="3"/>
  <c r="AK137" i="3"/>
  <c r="AL136" i="3"/>
  <c r="AL133" i="3"/>
  <c r="AL137" i="3"/>
  <c r="AK6" i="3"/>
  <c r="AK14" i="3"/>
  <c r="AG16" i="3"/>
  <c r="AH30" i="3"/>
  <c r="AH46" i="3" s="1"/>
  <c r="E260" i="11" s="1"/>
  <c r="D273" i="11" s="1"/>
  <c r="AL12" i="3"/>
  <c r="AD31" i="3"/>
  <c r="AH9" i="3"/>
  <c r="AD44" i="3"/>
  <c r="AL18" i="3"/>
  <c r="AL16" i="3"/>
  <c r="J186" i="3"/>
  <c r="AH16" i="3"/>
  <c r="J154" i="3"/>
  <c r="AK7" i="3"/>
  <c r="AG12" i="3"/>
  <c r="AK5" i="3"/>
  <c r="AH8" i="3"/>
  <c r="AG14" i="3"/>
  <c r="AC40" i="3"/>
  <c r="AH12" i="3"/>
  <c r="AC232" i="3"/>
  <c r="AC237" i="3" s="1"/>
  <c r="D267" i="11" s="1"/>
  <c r="C290" i="11" s="1"/>
  <c r="AG30" i="3"/>
  <c r="AG46" i="3" s="1"/>
  <c r="D260" i="11" s="1"/>
  <c r="C273" i="11" s="1"/>
  <c r="AL5" i="3"/>
  <c r="AG132" i="3"/>
  <c r="AK11" i="3"/>
  <c r="AH6" i="3"/>
  <c r="AD232" i="3"/>
  <c r="AD237" i="3" s="1"/>
  <c r="E267" i="11" s="1"/>
  <c r="D290" i="11" s="1"/>
  <c r="AG133" i="3"/>
  <c r="AC44" i="3"/>
  <c r="AK15" i="3"/>
  <c r="AL6" i="3"/>
  <c r="AL13" i="3"/>
  <c r="AH133" i="3"/>
  <c r="AH18" i="3"/>
  <c r="AG6" i="3"/>
  <c r="AG15" i="3"/>
  <c r="AL7" i="3"/>
  <c r="AL11" i="3"/>
  <c r="AL15" i="3"/>
  <c r="AC32" i="3"/>
  <c r="J147" i="3"/>
  <c r="J161" i="3"/>
  <c r="J155" i="3"/>
  <c r="J185" i="3"/>
  <c r="J194" i="3"/>
  <c r="J201" i="3"/>
  <c r="J168" i="3"/>
  <c r="J143" i="3"/>
  <c r="J174" i="3"/>
  <c r="AC35" i="3"/>
  <c r="J178" i="3"/>
  <c r="J159" i="3"/>
  <c r="J173" i="3"/>
  <c r="J160" i="3"/>
  <c r="AD33" i="3"/>
  <c r="J165" i="3"/>
  <c r="J180" i="3"/>
  <c r="AD42" i="3"/>
  <c r="J132" i="3"/>
  <c r="J167" i="3"/>
  <c r="AC43" i="3"/>
  <c r="AD35" i="3"/>
  <c r="J148" i="3"/>
  <c r="J129" i="3"/>
  <c r="N203" i="3" s="1"/>
  <c r="AD41" i="3"/>
  <c r="J135" i="3"/>
  <c r="AD38" i="3"/>
  <c r="J164" i="3"/>
  <c r="AC38" i="3"/>
  <c r="J163" i="3"/>
  <c r="J146" i="3"/>
  <c r="J144" i="3"/>
  <c r="AD32" i="3"/>
  <c r="AD40" i="3"/>
  <c r="AD43" i="3"/>
  <c r="AD39" i="3"/>
  <c r="J171" i="3"/>
  <c r="AC34" i="3"/>
  <c r="AG13" i="3"/>
  <c r="AG129" i="3"/>
  <c r="AD37" i="3"/>
  <c r="AD36" i="3"/>
  <c r="AC33" i="3"/>
  <c r="AC42" i="3"/>
  <c r="AC37" i="3"/>
  <c r="AC31" i="3"/>
  <c r="AD34" i="3"/>
  <c r="AC41" i="3"/>
  <c r="J197" i="3"/>
  <c r="J182" i="3"/>
  <c r="J177" i="3"/>
  <c r="J145" i="3"/>
  <c r="J175" i="3"/>
  <c r="J198" i="3"/>
  <c r="J166" i="3"/>
  <c r="J179" i="3"/>
  <c r="J187" i="3"/>
  <c r="J150" i="3"/>
  <c r="J170" i="3"/>
  <c r="J157" i="3"/>
  <c r="J181" i="3"/>
  <c r="J133" i="3"/>
  <c r="J188" i="3"/>
  <c r="J192" i="3"/>
  <c r="J199" i="3"/>
  <c r="J149" i="3"/>
  <c r="J196" i="3"/>
  <c r="J138" i="3"/>
  <c r="J184" i="3"/>
  <c r="J162" i="3"/>
  <c r="J200" i="3"/>
  <c r="J190" i="3"/>
  <c r="J172" i="3"/>
  <c r="J131" i="3"/>
  <c r="J195" i="3"/>
  <c r="J183" i="3"/>
  <c r="J141" i="3"/>
  <c r="J152" i="3"/>
  <c r="J193" i="3"/>
  <c r="J142" i="3"/>
  <c r="J156" i="3"/>
  <c r="J139" i="3"/>
  <c r="J176" i="3"/>
  <c r="J191" i="3"/>
  <c r="J136" i="3"/>
  <c r="J151" i="3"/>
  <c r="J137" i="3"/>
  <c r="J189" i="3"/>
  <c r="N202" i="3" l="1"/>
  <c r="E273" i="11"/>
  <c r="F267" i="11"/>
  <c r="K267" i="11" s="1"/>
  <c r="L267" i="11" s="1"/>
  <c r="F260" i="11"/>
  <c r="K260" i="11" s="1"/>
  <c r="L260" i="11" s="1"/>
  <c r="N201" i="3"/>
  <c r="AH169" i="3"/>
  <c r="E265" i="11" s="1"/>
  <c r="AB238" i="3"/>
  <c r="N149" i="3"/>
  <c r="N200" i="3"/>
  <c r="N182" i="3"/>
  <c r="N186" i="3"/>
  <c r="N152" i="3"/>
  <c r="N172" i="3"/>
  <c r="N132" i="3"/>
  <c r="AK169" i="3"/>
  <c r="D266" i="11" s="1"/>
  <c r="N199" i="3"/>
  <c r="N192" i="3"/>
  <c r="N171" i="3"/>
  <c r="N154" i="3"/>
  <c r="N136" i="3"/>
  <c r="N193" i="3"/>
  <c r="N191" i="3"/>
  <c r="N131" i="3"/>
  <c r="AG169" i="3"/>
  <c r="D265" i="11" s="1"/>
  <c r="AG144" i="3"/>
  <c r="N134" i="3"/>
  <c r="AD169" i="3"/>
  <c r="E264" i="11" s="1"/>
  <c r="D281" i="11" s="1"/>
  <c r="AH144" i="3"/>
  <c r="E263" i="11" s="1"/>
  <c r="D282" i="11" s="1"/>
  <c r="AL144" i="3"/>
  <c r="E261" i="11" s="1"/>
  <c r="D285" i="11" s="1"/>
  <c r="AD144" i="3"/>
  <c r="E262" i="11" s="1"/>
  <c r="D283" i="11" s="1"/>
  <c r="AL169" i="3"/>
  <c r="E266" i="11" s="1"/>
  <c r="AC169" i="3"/>
  <c r="N164" i="3"/>
  <c r="N138" i="3"/>
  <c r="AD20" i="3"/>
  <c r="AC22" i="3" s="1"/>
  <c r="N179" i="3"/>
  <c r="N145" i="3"/>
  <c r="AK20" i="3"/>
  <c r="D256" i="11" s="1"/>
  <c r="C277" i="11" s="1"/>
  <c r="N157" i="3"/>
  <c r="N158" i="3"/>
  <c r="AL20" i="3"/>
  <c r="E256" i="11" s="1"/>
  <c r="D277" i="11" s="1"/>
  <c r="N181" i="3"/>
  <c r="N176" i="3"/>
  <c r="N174" i="3"/>
  <c r="N196" i="3"/>
  <c r="N153" i="3"/>
  <c r="N198" i="3"/>
  <c r="N189" i="3"/>
  <c r="N169" i="3"/>
  <c r="N185" i="3"/>
  <c r="N183" i="3"/>
  <c r="N141" i="3"/>
  <c r="N135" i="3"/>
  <c r="N197" i="3"/>
  <c r="N146" i="3"/>
  <c r="N159" i="3"/>
  <c r="N178" i="3"/>
  <c r="N133" i="3"/>
  <c r="N139" i="3"/>
  <c r="N148" i="3"/>
  <c r="N188" i="3"/>
  <c r="N180" i="3"/>
  <c r="N150" i="3"/>
  <c r="N137" i="3"/>
  <c r="N175" i="3"/>
  <c r="N170" i="3"/>
  <c r="N177" i="3"/>
  <c r="N190" i="3"/>
  <c r="N194" i="3"/>
  <c r="AD45" i="3"/>
  <c r="E259" i="11" s="1"/>
  <c r="D276" i="11" s="1"/>
  <c r="AC45" i="3"/>
  <c r="D259" i="11" s="1"/>
  <c r="C276" i="11" s="1"/>
  <c r="N187" i="3"/>
  <c r="N184" i="3"/>
  <c r="N166" i="3"/>
  <c r="N173" i="3"/>
  <c r="N167" i="3"/>
  <c r="L33" i="3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O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O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O74" i="3" s="1"/>
  <c r="L75" i="3"/>
  <c r="M75" i="3" s="1"/>
  <c r="O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O82" i="3" s="1"/>
  <c r="L83" i="3"/>
  <c r="M83" i="3" s="1"/>
  <c r="L84" i="3"/>
  <c r="M84" i="3" s="1"/>
  <c r="L85" i="3"/>
  <c r="M85" i="3" s="1"/>
  <c r="L86" i="3"/>
  <c r="M86" i="3" s="1"/>
  <c r="O86" i="3" s="1"/>
  <c r="L87" i="3"/>
  <c r="M87" i="3" s="1"/>
  <c r="L88" i="3"/>
  <c r="M88" i="3" s="1"/>
  <c r="L89" i="3"/>
  <c r="M89" i="3" s="1"/>
  <c r="L90" i="3"/>
  <c r="M90" i="3" s="1"/>
  <c r="O90" i="3" s="1"/>
  <c r="L91" i="3"/>
  <c r="M91" i="3" s="1"/>
  <c r="O91" i="3" s="1"/>
  <c r="L92" i="3"/>
  <c r="M92" i="3" s="1"/>
  <c r="O92" i="3" s="1"/>
  <c r="L93" i="3"/>
  <c r="M93" i="3" s="1"/>
  <c r="L94" i="3"/>
  <c r="M94" i="3" s="1"/>
  <c r="L95" i="3"/>
  <c r="L96" i="3"/>
  <c r="M96" i="3" s="1"/>
  <c r="O96" i="3" s="1"/>
  <c r="L97" i="3"/>
  <c r="M97" i="3" s="1"/>
  <c r="L98" i="3"/>
  <c r="M98" i="3" s="1"/>
  <c r="O98" i="3" s="1"/>
  <c r="L99" i="3"/>
  <c r="M99" i="3" s="1"/>
  <c r="L100" i="3"/>
  <c r="M100" i="3" s="1"/>
  <c r="O100" i="3" s="1"/>
  <c r="L101" i="3"/>
  <c r="M101" i="3" s="1"/>
  <c r="L102" i="3"/>
  <c r="M102" i="3" s="1"/>
  <c r="O102" i="3" s="1"/>
  <c r="L103" i="3"/>
  <c r="M103" i="3" s="1"/>
  <c r="L104" i="3"/>
  <c r="M104" i="3" s="1"/>
  <c r="O104" i="3" s="1"/>
  <c r="L105" i="3"/>
  <c r="M105" i="3" s="1"/>
  <c r="L106" i="3"/>
  <c r="M106" i="3" s="1"/>
  <c r="O106" i="3" s="1"/>
  <c r="L107" i="3"/>
  <c r="M107" i="3" s="1"/>
  <c r="O107" i="3" s="1"/>
  <c r="L108" i="3"/>
  <c r="M108" i="3" s="1"/>
  <c r="O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O115" i="3" s="1"/>
  <c r="L116" i="3"/>
  <c r="M116" i="3" s="1"/>
  <c r="O116" i="3" s="1"/>
  <c r="L117" i="3"/>
  <c r="M117" i="3" s="1"/>
  <c r="O117" i="3" s="1"/>
  <c r="L118" i="3"/>
  <c r="M118" i="3" s="1"/>
  <c r="O118" i="3" s="1"/>
  <c r="L119" i="3"/>
  <c r="M119" i="3" s="1"/>
  <c r="O119" i="3" s="1"/>
  <c r="L120" i="3"/>
  <c r="M120" i="3" s="1"/>
  <c r="L121" i="3"/>
  <c r="M121" i="3" s="1"/>
  <c r="O121" i="3" s="1"/>
  <c r="J42" i="3"/>
  <c r="J36" i="3"/>
  <c r="J35" i="3"/>
  <c r="J86" i="3"/>
  <c r="J68" i="3"/>
  <c r="J110" i="3"/>
  <c r="J60" i="3"/>
  <c r="J48" i="3"/>
  <c r="J47" i="3"/>
  <c r="J99" i="3"/>
  <c r="J39" i="3"/>
  <c r="J107" i="3"/>
  <c r="J70" i="3"/>
  <c r="J62" i="3"/>
  <c r="J33" i="3"/>
  <c r="J100" i="3"/>
  <c r="J85" i="3"/>
  <c r="J90" i="3"/>
  <c r="J88" i="3"/>
  <c r="J40" i="3"/>
  <c r="J93" i="3"/>
  <c r="J123" i="3"/>
  <c r="J34" i="3"/>
  <c r="J67" i="3"/>
  <c r="J79" i="3"/>
  <c r="J63" i="3"/>
  <c r="J115" i="3"/>
  <c r="J89" i="3"/>
  <c r="J41" i="3"/>
  <c r="J61" i="3"/>
  <c r="J118" i="3"/>
  <c r="J92" i="3"/>
  <c r="J104" i="3"/>
  <c r="J95" i="3"/>
  <c r="J74" i="3"/>
  <c r="J75" i="3"/>
  <c r="J97" i="3"/>
  <c r="J54" i="3"/>
  <c r="J37" i="3"/>
  <c r="J59" i="3"/>
  <c r="J44" i="3"/>
  <c r="J117" i="3"/>
  <c r="J55" i="3"/>
  <c r="J73" i="3"/>
  <c r="J108" i="3"/>
  <c r="J77" i="3"/>
  <c r="J83" i="3"/>
  <c r="J49" i="3"/>
  <c r="J121" i="3"/>
  <c r="J109" i="3"/>
  <c r="J106" i="3"/>
  <c r="J57" i="3"/>
  <c r="J80" i="3"/>
  <c r="J113" i="3"/>
  <c r="J102" i="3"/>
  <c r="J58" i="3"/>
  <c r="J82" i="3"/>
  <c r="J69" i="3"/>
  <c r="J96" i="3"/>
  <c r="J119" i="3"/>
  <c r="J65" i="3"/>
  <c r="J43" i="3"/>
  <c r="J91" i="3"/>
  <c r="J71" i="3"/>
  <c r="J38" i="3"/>
  <c r="J52" i="3"/>
  <c r="J56" i="3"/>
  <c r="J50" i="3"/>
  <c r="J103" i="3"/>
  <c r="J66" i="3"/>
  <c r="J105" i="3"/>
  <c r="J87" i="3"/>
  <c r="J81" i="3"/>
  <c r="J84" i="3"/>
  <c r="J46" i="3"/>
  <c r="J98" i="3"/>
  <c r="J45" i="3"/>
  <c r="J64" i="3"/>
  <c r="J101" i="3"/>
  <c r="J76" i="3"/>
  <c r="J112" i="3"/>
  <c r="J53" i="3"/>
  <c r="J51" i="3"/>
  <c r="J94" i="3"/>
  <c r="J111" i="3"/>
  <c r="G42" i="3"/>
  <c r="G36" i="3"/>
  <c r="G35" i="3"/>
  <c r="G86" i="3"/>
  <c r="G68" i="3"/>
  <c r="G122" i="3"/>
  <c r="G110" i="3"/>
  <c r="G60" i="3"/>
  <c r="G48" i="3"/>
  <c r="G47" i="3"/>
  <c r="G99" i="3"/>
  <c r="G39" i="3"/>
  <c r="G107" i="3"/>
  <c r="G78" i="3"/>
  <c r="G70" i="3"/>
  <c r="G62" i="3"/>
  <c r="G33" i="3"/>
  <c r="G100" i="3"/>
  <c r="G85" i="3"/>
  <c r="G90" i="3"/>
  <c r="G88" i="3"/>
  <c r="G116" i="3"/>
  <c r="G40" i="3"/>
  <c r="G93" i="3"/>
  <c r="G123" i="3"/>
  <c r="G34" i="3"/>
  <c r="G67" i="3"/>
  <c r="G79" i="3"/>
  <c r="G63" i="3"/>
  <c r="G114" i="3"/>
  <c r="G115" i="3"/>
  <c r="G89" i="3"/>
  <c r="G41" i="3"/>
  <c r="G61" i="3"/>
  <c r="G118" i="3"/>
  <c r="G92" i="3"/>
  <c r="G104" i="3"/>
  <c r="G95" i="3"/>
  <c r="G74" i="3"/>
  <c r="G75" i="3"/>
  <c r="G97" i="3"/>
  <c r="G54" i="3"/>
  <c r="G37" i="3"/>
  <c r="G59" i="3"/>
  <c r="G44" i="3"/>
  <c r="G117" i="3"/>
  <c r="G55" i="3"/>
  <c r="G73" i="3"/>
  <c r="G108" i="3"/>
  <c r="G77" i="3"/>
  <c r="G83" i="3"/>
  <c r="G49" i="3"/>
  <c r="G121" i="3"/>
  <c r="G109" i="3"/>
  <c r="G106" i="3"/>
  <c r="G57" i="3"/>
  <c r="G80" i="3"/>
  <c r="G113" i="3"/>
  <c r="G102" i="3"/>
  <c r="G58" i="3"/>
  <c r="G82" i="3"/>
  <c r="G69" i="3"/>
  <c r="G96" i="3"/>
  <c r="G119" i="3"/>
  <c r="G65" i="3"/>
  <c r="G43" i="3"/>
  <c r="G91" i="3"/>
  <c r="G71" i="3"/>
  <c r="G38" i="3"/>
  <c r="G52" i="3"/>
  <c r="G56" i="3"/>
  <c r="G50" i="3"/>
  <c r="G103" i="3"/>
  <c r="G66" i="3"/>
  <c r="G105" i="3"/>
  <c r="G87" i="3"/>
  <c r="G81" i="3"/>
  <c r="G84" i="3"/>
  <c r="G46" i="3"/>
  <c r="G98" i="3"/>
  <c r="G45" i="3"/>
  <c r="G64" i="3"/>
  <c r="G101" i="3"/>
  <c r="G76" i="3"/>
  <c r="G112" i="3"/>
  <c r="G53" i="3"/>
  <c r="G51" i="3"/>
  <c r="G94" i="3"/>
  <c r="G111" i="3"/>
  <c r="J122" i="3"/>
  <c r="J116" i="3"/>
  <c r="D264" i="11" l="1"/>
  <c r="C281" i="11" s="1"/>
  <c r="AC171" i="3"/>
  <c r="D263" i="11"/>
  <c r="C282" i="11" s="1"/>
  <c r="AG146" i="3"/>
  <c r="N123" i="3"/>
  <c r="E257" i="11"/>
  <c r="D275" i="11" s="1"/>
  <c r="E275" i="11" s="1"/>
  <c r="E276" i="11"/>
  <c r="C284" i="11"/>
  <c r="D284" i="11"/>
  <c r="E277" i="11"/>
  <c r="F263" i="11"/>
  <c r="K263" i="11" s="1"/>
  <c r="L263" i="11" s="1"/>
  <c r="F266" i="11"/>
  <c r="K266" i="11" s="1"/>
  <c r="L266" i="11" s="1"/>
  <c r="F265" i="11"/>
  <c r="K265" i="11" s="1"/>
  <c r="L265" i="11" s="1"/>
  <c r="F264" i="11"/>
  <c r="K264" i="11" s="1"/>
  <c r="L264" i="11" s="1"/>
  <c r="F259" i="11"/>
  <c r="K259" i="11" s="1"/>
  <c r="L259" i="11" s="1"/>
  <c r="F256" i="11"/>
  <c r="K256" i="11" s="1"/>
  <c r="L256" i="11" s="1"/>
  <c r="AF170" i="3"/>
  <c r="AJ170" i="3"/>
  <c r="AB170" i="3"/>
  <c r="AF145" i="3"/>
  <c r="N62" i="3"/>
  <c r="N122" i="3"/>
  <c r="N76" i="3"/>
  <c r="AB21" i="3"/>
  <c r="AJ21" i="3"/>
  <c r="N46" i="3"/>
  <c r="N73" i="3"/>
  <c r="N97" i="3"/>
  <c r="N94" i="3"/>
  <c r="N50" i="3"/>
  <c r="N85" i="3"/>
  <c r="N43" i="3"/>
  <c r="N53" i="3"/>
  <c r="N115" i="3"/>
  <c r="N82" i="3"/>
  <c r="N116" i="3"/>
  <c r="N68" i="3"/>
  <c r="N81" i="3"/>
  <c r="N44" i="3"/>
  <c r="N106" i="3"/>
  <c r="N41" i="3"/>
  <c r="N47" i="3"/>
  <c r="N93" i="3"/>
  <c r="N86" i="3"/>
  <c r="N58" i="3"/>
  <c r="N89" i="3"/>
  <c r="N39" i="3"/>
  <c r="N51" i="3"/>
  <c r="N119" i="3"/>
  <c r="N105" i="3"/>
  <c r="N64" i="3"/>
  <c r="AJ47" i="3"/>
  <c r="AB46" i="3"/>
  <c r="N118" i="3"/>
  <c r="N70" i="3"/>
  <c r="N121" i="3"/>
  <c r="N38" i="3"/>
  <c r="N45" i="3"/>
  <c r="N74" i="3"/>
  <c r="N111" i="3"/>
  <c r="N95" i="3"/>
  <c r="N59" i="3"/>
  <c r="N84" i="3"/>
  <c r="N60" i="3"/>
  <c r="N33" i="3"/>
  <c r="N65" i="3"/>
  <c r="N90" i="3"/>
  <c r="N87" i="3"/>
  <c r="N67" i="3"/>
  <c r="N49" i="3"/>
  <c r="N34" i="3"/>
  <c r="N96" i="3"/>
  <c r="N42" i="3"/>
  <c r="N52" i="3"/>
  <c r="O114" i="3"/>
  <c r="O111" i="3"/>
  <c r="O110" i="3"/>
  <c r="O76" i="3"/>
  <c r="O99" i="3"/>
  <c r="O68" i="3"/>
  <c r="O53" i="3"/>
  <c r="O45" i="3"/>
  <c r="O38" i="3"/>
  <c r="O105" i="3"/>
  <c r="O97" i="3"/>
  <c r="O81" i="3"/>
  <c r="O58" i="3"/>
  <c r="O51" i="3"/>
  <c r="O113" i="3"/>
  <c r="O50" i="3"/>
  <c r="O103" i="3"/>
  <c r="O95" i="3"/>
  <c r="O72" i="3"/>
  <c r="O78" i="3"/>
  <c r="O71" i="3"/>
  <c r="O101" i="3"/>
  <c r="O85" i="3"/>
  <c r="O112" i="3"/>
  <c r="O60" i="3"/>
  <c r="O46" i="3"/>
  <c r="O39" i="3"/>
  <c r="O89" i="3"/>
  <c r="O67" i="3"/>
  <c r="O88" i="3"/>
  <c r="O66" i="3"/>
  <c r="O44" i="3"/>
  <c r="O37" i="3"/>
  <c r="O109" i="3"/>
  <c r="O94" i="3"/>
  <c r="O87" i="3"/>
  <c r="O80" i="3"/>
  <c r="O73" i="3"/>
  <c r="O65" i="3"/>
  <c r="O43" i="3"/>
  <c r="O36" i="3"/>
  <c r="O93" i="3"/>
  <c r="O79" i="3"/>
  <c r="O64" i="3"/>
  <c r="O57" i="3"/>
  <c r="O42" i="3"/>
  <c r="O35" i="3"/>
  <c r="O63" i="3"/>
  <c r="O56" i="3"/>
  <c r="O49" i="3"/>
  <c r="O34" i="3"/>
  <c r="O84" i="3"/>
  <c r="O70" i="3"/>
  <c r="O62" i="3"/>
  <c r="O55" i="3"/>
  <c r="O48" i="3"/>
  <c r="O41" i="3"/>
  <c r="O33" i="3"/>
  <c r="O83" i="3"/>
  <c r="O69" i="3"/>
  <c r="O61" i="3"/>
  <c r="O54" i="3"/>
  <c r="O47" i="3"/>
  <c r="O40" i="3"/>
  <c r="J114" i="3"/>
  <c r="N36" i="3" s="1"/>
  <c r="J78" i="3"/>
  <c r="N69" i="3" s="1"/>
  <c r="L32" i="3"/>
  <c r="N120" i="3" l="1"/>
  <c r="N71" i="3"/>
  <c r="F257" i="11"/>
  <c r="K257" i="11" s="1"/>
  <c r="L257" i="11" s="1"/>
  <c r="N114" i="3"/>
  <c r="N83" i="3"/>
  <c r="N107" i="3"/>
  <c r="N117" i="3"/>
  <c r="N56" i="3"/>
  <c r="N57" i="3"/>
  <c r="N104" i="3"/>
  <c r="N61" i="3"/>
  <c r="N98" i="3"/>
  <c r="N112" i="3"/>
  <c r="N48" i="3"/>
  <c r="N54" i="3"/>
  <c r="N108" i="3"/>
  <c r="N37" i="3"/>
  <c r="N91" i="3"/>
  <c r="N35" i="3"/>
  <c r="N100" i="3"/>
  <c r="O77" i="3"/>
  <c r="O120" i="3"/>
  <c r="H247" i="11"/>
  <c r="H249" i="11" s="1"/>
  <c r="E245" i="11"/>
  <c r="E246" i="11"/>
  <c r="E247" i="11"/>
  <c r="E248" i="11"/>
  <c r="E249" i="11"/>
  <c r="E250" i="11"/>
  <c r="E251" i="11"/>
  <c r="E252" i="11"/>
  <c r="E244" i="11"/>
  <c r="I239" i="11"/>
  <c r="N231" i="11"/>
  <c r="N229" i="11"/>
  <c r="N228" i="11"/>
  <c r="N227" i="11"/>
  <c r="C236" i="11"/>
  <c r="N225" i="11" s="1"/>
  <c r="C235" i="11"/>
  <c r="N232" i="11" s="1"/>
  <c r="D233" i="11"/>
  <c r="N221" i="11"/>
  <c r="N220" i="11"/>
  <c r="N219" i="11"/>
  <c r="N218" i="11"/>
  <c r="N217" i="11"/>
  <c r="N216" i="11"/>
  <c r="N209" i="11"/>
  <c r="M239" i="11"/>
  <c r="M240" i="11"/>
  <c r="M241" i="11"/>
  <c r="M242" i="11"/>
  <c r="L242" i="11"/>
  <c r="N211" i="11" s="1"/>
  <c r="L241" i="11"/>
  <c r="N207" i="11" s="1"/>
  <c r="L240" i="11"/>
  <c r="N210" i="11" s="1"/>
  <c r="L239" i="11"/>
  <c r="N206" i="11" s="1"/>
  <c r="N183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7" i="11"/>
  <c r="N186" i="11"/>
  <c r="N185" i="11"/>
  <c r="N184" i="11"/>
  <c r="J219" i="11"/>
  <c r="E219" i="11"/>
  <c r="J276" i="11" l="1"/>
  <c r="K276" i="11" s="1"/>
  <c r="N224" i="11"/>
  <c r="J273" i="11"/>
  <c r="K273" i="11" s="1"/>
  <c r="N208" i="11"/>
  <c r="N223" i="11"/>
  <c r="N222" i="11"/>
  <c r="N230" i="11"/>
  <c r="N226" i="11"/>
  <c r="N233" i="11"/>
  <c r="R3" i="13"/>
  <c r="R4" i="13"/>
  <c r="R5" i="13"/>
  <c r="R6" i="13"/>
  <c r="R7" i="13"/>
  <c r="R8" i="13"/>
  <c r="R9" i="13"/>
  <c r="R10" i="13"/>
  <c r="R11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2" i="13"/>
  <c r="M14" i="13"/>
  <c r="N14" i="13"/>
  <c r="M3" i="13"/>
  <c r="N3" i="13"/>
  <c r="M4" i="13"/>
  <c r="N4" i="13"/>
  <c r="M5" i="13"/>
  <c r="N5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2" i="13"/>
  <c r="M2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K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P30" i="13" s="1"/>
  <c r="J31" i="13"/>
  <c r="P31" i="13" s="1"/>
  <c r="J32" i="13"/>
  <c r="P32" i="13" s="1"/>
  <c r="J33" i="13"/>
  <c r="P33" i="13" s="1"/>
  <c r="J34" i="13"/>
  <c r="P34" i="13" s="1"/>
  <c r="J35" i="13"/>
  <c r="P35" i="13" s="1"/>
  <c r="J36" i="13"/>
  <c r="P36" i="13" s="1"/>
  <c r="J37" i="13"/>
  <c r="P37" i="13" s="1"/>
  <c r="J38" i="13"/>
  <c r="P38" i="13" s="1"/>
  <c r="J39" i="13"/>
  <c r="P39" i="13" s="1"/>
  <c r="J40" i="13"/>
  <c r="P40" i="13" s="1"/>
  <c r="J41" i="13"/>
  <c r="P41" i="13" s="1"/>
  <c r="J42" i="13"/>
  <c r="P42" i="13" s="1"/>
  <c r="J43" i="13"/>
  <c r="P43" i="13" s="1"/>
  <c r="J44" i="13"/>
  <c r="P44" i="13" s="1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P57" i="13" s="1"/>
  <c r="J58" i="13"/>
  <c r="P58" i="13" s="1"/>
  <c r="J59" i="13"/>
  <c r="P59" i="13" s="1"/>
  <c r="J60" i="13"/>
  <c r="P60" i="13" s="1"/>
  <c r="J61" i="13"/>
  <c r="P61" i="13" s="1"/>
  <c r="J62" i="13"/>
  <c r="P62" i="13" s="1"/>
  <c r="J63" i="13"/>
  <c r="P63" i="13" s="1"/>
  <c r="J64" i="13"/>
  <c r="P64" i="13" s="1"/>
  <c r="J65" i="13"/>
  <c r="P65" i="13" s="1"/>
  <c r="J66" i="13"/>
  <c r="P66" i="13" s="1"/>
  <c r="J67" i="13"/>
  <c r="P67" i="13" s="1"/>
  <c r="J68" i="13"/>
  <c r="P68" i="13" s="1"/>
  <c r="J69" i="13"/>
  <c r="P69" i="13" s="1"/>
  <c r="J70" i="13"/>
  <c r="P70" i="13" s="1"/>
  <c r="J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2" i="13"/>
  <c r="P53" i="13" l="1"/>
  <c r="P45" i="13"/>
  <c r="N234" i="11"/>
  <c r="P50" i="13"/>
  <c r="P56" i="13"/>
  <c r="P48" i="13"/>
  <c r="O62" i="13"/>
  <c r="O54" i="13"/>
  <c r="O46" i="13"/>
  <c r="O38" i="13"/>
  <c r="Q38" i="13" s="1"/>
  <c r="O30" i="13"/>
  <c r="Q30" i="13" s="1"/>
  <c r="O22" i="13"/>
  <c r="O14" i="13"/>
  <c r="O6" i="13"/>
  <c r="P27" i="13"/>
  <c r="P55" i="13"/>
  <c r="P47" i="13"/>
  <c r="P19" i="13"/>
  <c r="O25" i="13"/>
  <c r="O17" i="13"/>
  <c r="O9" i="13"/>
  <c r="P22" i="13"/>
  <c r="P8" i="13"/>
  <c r="O4" i="13"/>
  <c r="P25" i="13"/>
  <c r="P17" i="13"/>
  <c r="O31" i="13"/>
  <c r="Q31" i="13" s="1"/>
  <c r="O23" i="13"/>
  <c r="O15" i="13"/>
  <c r="O7" i="13"/>
  <c r="P28" i="13"/>
  <c r="P20" i="13"/>
  <c r="P12" i="13"/>
  <c r="P4" i="13"/>
  <c r="P51" i="13"/>
  <c r="O33" i="13"/>
  <c r="Q33" i="13" s="1"/>
  <c r="O47" i="13"/>
  <c r="O63" i="13"/>
  <c r="Q63" i="13" s="1"/>
  <c r="O55" i="13"/>
  <c r="O39" i="13"/>
  <c r="Q39" i="13" s="1"/>
  <c r="P49" i="13"/>
  <c r="P52" i="13"/>
  <c r="O70" i="13"/>
  <c r="Q70" i="13" s="1"/>
  <c r="O66" i="13"/>
  <c r="Q66" i="13" s="1"/>
  <c r="O58" i="13"/>
  <c r="Q58" i="13" s="1"/>
  <c r="O50" i="13"/>
  <c r="O42" i="13"/>
  <c r="Q42" i="13" s="1"/>
  <c r="O34" i="13"/>
  <c r="Q34" i="13" s="1"/>
  <c r="O26" i="13"/>
  <c r="O18" i="13"/>
  <c r="O10" i="13"/>
  <c r="P2" i="13"/>
  <c r="P23" i="13"/>
  <c r="P15" i="13"/>
  <c r="P7" i="13"/>
  <c r="P54" i="13"/>
  <c r="Q54" i="13" s="1"/>
  <c r="P46" i="13"/>
  <c r="Q46" i="13" s="1"/>
  <c r="P11" i="13"/>
  <c r="P3" i="13"/>
  <c r="P9" i="13"/>
  <c r="O67" i="13"/>
  <c r="Q67" i="13" s="1"/>
  <c r="O59" i="13"/>
  <c r="Q59" i="13" s="1"/>
  <c r="O51" i="13"/>
  <c r="O43" i="13"/>
  <c r="Q43" i="13" s="1"/>
  <c r="O35" i="13"/>
  <c r="Q35" i="13" s="1"/>
  <c r="O27" i="13"/>
  <c r="O19" i="13"/>
  <c r="O11" i="13"/>
  <c r="O3" i="13"/>
  <c r="P24" i="13"/>
  <c r="P16" i="13"/>
  <c r="O65" i="13"/>
  <c r="Q65" i="13" s="1"/>
  <c r="O57" i="13"/>
  <c r="Q57" i="13" s="1"/>
  <c r="O49" i="13"/>
  <c r="O41" i="13"/>
  <c r="Q41" i="13" s="1"/>
  <c r="P13" i="13"/>
  <c r="P5" i="13"/>
  <c r="O68" i="13"/>
  <c r="Q68" i="13" s="1"/>
  <c r="O60" i="13"/>
  <c r="Q60" i="13" s="1"/>
  <c r="O52" i="13"/>
  <c r="O44" i="13"/>
  <c r="Q44" i="13" s="1"/>
  <c r="O36" i="13"/>
  <c r="Q36" i="13" s="1"/>
  <c r="O28" i="13"/>
  <c r="O20" i="13"/>
  <c r="O12" i="13"/>
  <c r="P29" i="13"/>
  <c r="P21" i="13"/>
  <c r="P14" i="13"/>
  <c r="P6" i="13"/>
  <c r="O64" i="13"/>
  <c r="Q64" i="13" s="1"/>
  <c r="O56" i="13"/>
  <c r="O48" i="13"/>
  <c r="O40" i="13"/>
  <c r="Q40" i="13" s="1"/>
  <c r="O32" i="13"/>
  <c r="Q32" i="13" s="1"/>
  <c r="O24" i="13"/>
  <c r="O16" i="13"/>
  <c r="O8" i="13"/>
  <c r="O2" i="13"/>
  <c r="O69" i="13"/>
  <c r="Q69" i="13" s="1"/>
  <c r="O61" i="13"/>
  <c r="Q61" i="13" s="1"/>
  <c r="O53" i="13"/>
  <c r="Q53" i="13" s="1"/>
  <c r="O45" i="13"/>
  <c r="Q45" i="13" s="1"/>
  <c r="O37" i="13"/>
  <c r="Q37" i="13" s="1"/>
  <c r="O29" i="13"/>
  <c r="O21" i="13"/>
  <c r="O13" i="13"/>
  <c r="O5" i="13"/>
  <c r="P26" i="13"/>
  <c r="P18" i="13"/>
  <c r="P10" i="13"/>
  <c r="Q62" i="13"/>
  <c r="Q50" i="13" l="1"/>
  <c r="Q19" i="13"/>
  <c r="Q6" i="13"/>
  <c r="Q47" i="13"/>
  <c r="Q48" i="13"/>
  <c r="Q27" i="13"/>
  <c r="Q14" i="13"/>
  <c r="Q56" i="13"/>
  <c r="Q22" i="13"/>
  <c r="Q55" i="13"/>
  <c r="Q17" i="13"/>
  <c r="Q9" i="13"/>
  <c r="Q25" i="13"/>
  <c r="Q8" i="13"/>
  <c r="Q4" i="13"/>
  <c r="Q51" i="13"/>
  <c r="Q23" i="13"/>
  <c r="Q15" i="13"/>
  <c r="Q7" i="13"/>
  <c r="Q12" i="13"/>
  <c r="Q20" i="13"/>
  <c r="Q28" i="13"/>
  <c r="Q11" i="13"/>
  <c r="Q16" i="13"/>
  <c r="Q52" i="13"/>
  <c r="Q2" i="13"/>
  <c r="Q13" i="13"/>
  <c r="Q49" i="13"/>
  <c r="Q5" i="13"/>
  <c r="Q29" i="13"/>
  <c r="Q24" i="13"/>
  <c r="Q3" i="13"/>
  <c r="Q10" i="13"/>
  <c r="Q21" i="13"/>
  <c r="Q18" i="13"/>
  <c r="Q26" i="13"/>
  <c r="D227" i="8"/>
  <c r="O161" i="8"/>
  <c r="O162" i="8"/>
  <c r="O163" i="8"/>
  <c r="O164" i="8"/>
  <c r="O165" i="8"/>
  <c r="O166" i="8"/>
  <c r="O167" i="8"/>
  <c r="O168" i="8"/>
  <c r="O169" i="8"/>
  <c r="O170" i="8"/>
  <c r="O92" i="8"/>
  <c r="O93" i="8"/>
  <c r="O94" i="8"/>
  <c r="O95" i="8"/>
  <c r="O96" i="8"/>
  <c r="O97" i="8"/>
  <c r="O98" i="8"/>
  <c r="O99" i="8"/>
  <c r="O100" i="8"/>
  <c r="O101" i="8"/>
  <c r="O102" i="8"/>
  <c r="O103" i="8"/>
  <c r="O21" i="8"/>
  <c r="O22" i="8"/>
  <c r="O23" i="8"/>
  <c r="O24" i="8"/>
  <c r="O25" i="8"/>
  <c r="O26" i="8"/>
  <c r="O27" i="8"/>
  <c r="O28" i="8"/>
  <c r="O29" i="8"/>
  <c r="R26" i="1"/>
  <c r="R27" i="1"/>
  <c r="R28" i="1"/>
  <c r="R29" i="1"/>
  <c r="R30" i="1"/>
  <c r="R31" i="1"/>
  <c r="R32" i="1"/>
  <c r="R33" i="1"/>
  <c r="R34" i="1"/>
  <c r="R35" i="1"/>
  <c r="R36" i="1"/>
  <c r="R37" i="1"/>
  <c r="R2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R6" i="1"/>
  <c r="R7" i="1"/>
  <c r="R8" i="1"/>
  <c r="R9" i="1"/>
  <c r="R10" i="1"/>
  <c r="R11" i="1"/>
  <c r="R12" i="1"/>
  <c r="R13" i="1"/>
  <c r="R14" i="1"/>
  <c r="R15" i="1"/>
  <c r="R16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V14" i="1" l="1"/>
  <c r="V10" i="1"/>
  <c r="V6" i="1"/>
  <c r="V15" i="1"/>
  <c r="V11" i="1"/>
  <c r="V7" i="1"/>
  <c r="W16" i="1"/>
  <c r="W12" i="1"/>
  <c r="W8" i="1"/>
  <c r="S7" i="1"/>
  <c r="S13" i="1"/>
  <c r="S12" i="1"/>
  <c r="V17" i="1"/>
  <c r="V13" i="1"/>
  <c r="V9" i="1"/>
  <c r="S16" i="1"/>
  <c r="S11" i="1"/>
  <c r="S15" i="1"/>
  <c r="S10" i="1"/>
  <c r="W15" i="1"/>
  <c r="W11" i="1"/>
  <c r="W7" i="1"/>
  <c r="S14" i="1"/>
  <c r="S9" i="1"/>
  <c r="S6" i="1"/>
  <c r="W14" i="1"/>
  <c r="W10" i="1"/>
  <c r="W6" i="1"/>
  <c r="S8" i="1"/>
  <c r="W17" i="1"/>
  <c r="W13" i="1"/>
  <c r="W9" i="1"/>
  <c r="V16" i="1"/>
  <c r="V12" i="1"/>
  <c r="V8" i="1"/>
  <c r="F208" i="3"/>
  <c r="N92" i="8" l="1"/>
  <c r="N93" i="8"/>
  <c r="N94" i="8"/>
  <c r="N95" i="8"/>
  <c r="N96" i="8"/>
  <c r="N97" i="8"/>
  <c r="N98" i="8"/>
  <c r="N99" i="8"/>
  <c r="F99" i="8" s="1"/>
  <c r="N100" i="8"/>
  <c r="N101" i="8"/>
  <c r="N102" i="8"/>
  <c r="N103" i="8"/>
  <c r="J78" i="8"/>
  <c r="J79" i="8"/>
  <c r="J80" i="8"/>
  <c r="J81" i="8"/>
  <c r="J82" i="8"/>
  <c r="J83" i="8"/>
  <c r="J84" i="8"/>
  <c r="J85" i="8"/>
  <c r="J86" i="8"/>
  <c r="N21" i="8"/>
  <c r="F21" i="8" s="1"/>
  <c r="N22" i="8"/>
  <c r="F22" i="8" s="1"/>
  <c r="N23" i="8"/>
  <c r="F23" i="8" s="1"/>
  <c r="N24" i="8"/>
  <c r="F24" i="8" s="1"/>
  <c r="N25" i="8"/>
  <c r="F25" i="8" s="1"/>
  <c r="N26" i="8"/>
  <c r="F26" i="8" s="1"/>
  <c r="N27" i="8"/>
  <c r="F27" i="8" s="1"/>
  <c r="N28" i="8"/>
  <c r="F28" i="8" s="1"/>
  <c r="N29" i="8"/>
  <c r="F29" i="8" s="1"/>
  <c r="K80" i="8"/>
  <c r="K79" i="8"/>
  <c r="K78" i="8"/>
  <c r="G78" i="8"/>
  <c r="G79" i="8"/>
  <c r="G80" i="8"/>
  <c r="K99" i="8"/>
  <c r="K98" i="8"/>
  <c r="H99" i="8"/>
  <c r="G99" i="8"/>
  <c r="H98" i="8"/>
  <c r="G98" i="8"/>
  <c r="H220" i="8"/>
  <c r="J220" i="8"/>
  <c r="H21" i="3"/>
  <c r="H8" i="3"/>
  <c r="H26" i="3"/>
  <c r="H18" i="3"/>
  <c r="H11" i="3"/>
  <c r="H14" i="3"/>
  <c r="H19" i="3"/>
  <c r="H5" i="3"/>
  <c r="H6" i="3"/>
  <c r="H20" i="3"/>
  <c r="H16" i="3"/>
  <c r="H12" i="3"/>
  <c r="H13" i="3"/>
  <c r="H23" i="3"/>
  <c r="H7" i="3"/>
  <c r="H9" i="3"/>
  <c r="H25" i="3"/>
  <c r="H10" i="3"/>
  <c r="H17" i="3"/>
  <c r="H15" i="3"/>
  <c r="H24" i="3"/>
  <c r="H22" i="3"/>
  <c r="F21" i="3"/>
  <c r="F8" i="3"/>
  <c r="F26" i="3"/>
  <c r="F18" i="3"/>
  <c r="F11" i="3"/>
  <c r="F14" i="3"/>
  <c r="F19" i="3"/>
  <c r="F6" i="3"/>
  <c r="F20" i="3"/>
  <c r="F16" i="3"/>
  <c r="F12" i="3"/>
  <c r="F13" i="3"/>
  <c r="F23" i="3"/>
  <c r="F7" i="3"/>
  <c r="F9" i="3"/>
  <c r="F25" i="3"/>
  <c r="F10" i="3"/>
  <c r="F17" i="3"/>
  <c r="F15" i="3"/>
  <c r="F24" i="3"/>
  <c r="F22" i="3"/>
  <c r="N32" i="3" l="1"/>
  <c r="AH5" i="3"/>
  <c r="AH20" i="3" s="1"/>
  <c r="E255" i="11" s="1"/>
  <c r="D274" i="11" s="1"/>
  <c r="F100" i="8"/>
  <c r="J100" i="8" s="1"/>
  <c r="F92" i="8"/>
  <c r="J92" i="8" s="1"/>
  <c r="F98" i="8"/>
  <c r="J98" i="8" s="1"/>
  <c r="L98" i="8" s="1"/>
  <c r="F96" i="8"/>
  <c r="J96" i="8" s="1"/>
  <c r="F103" i="8"/>
  <c r="J103" i="8" s="1"/>
  <c r="F95" i="8"/>
  <c r="J95" i="8" s="1"/>
  <c r="F102" i="8"/>
  <c r="J102" i="8" s="1"/>
  <c r="F94" i="8"/>
  <c r="J94" i="8" s="1"/>
  <c r="F97" i="8"/>
  <c r="J97" i="8" s="1"/>
  <c r="F101" i="8"/>
  <c r="J101" i="8" s="1"/>
  <c r="F93" i="8"/>
  <c r="J93" i="8" s="1"/>
  <c r="L78" i="8"/>
  <c r="L80" i="8"/>
  <c r="L79" i="8"/>
  <c r="M80" i="8"/>
  <c r="C80" i="8" s="1"/>
  <c r="D80" i="8" s="1"/>
  <c r="M79" i="8"/>
  <c r="C79" i="8" s="1"/>
  <c r="D79" i="8" s="1"/>
  <c r="M78" i="8"/>
  <c r="C78" i="8" s="1"/>
  <c r="D78" i="8" s="1"/>
  <c r="M99" i="8"/>
  <c r="C99" i="8" s="1"/>
  <c r="D99" i="8" s="1"/>
  <c r="J99" i="8"/>
  <c r="L99" i="8" s="1"/>
  <c r="M98" i="8" l="1"/>
  <c r="C98" i="8" s="1"/>
  <c r="D98" i="8" s="1"/>
  <c r="Q208" i="3"/>
  <c r="T15" i="3"/>
  <c r="S15" i="3"/>
  <c r="T17" i="3"/>
  <c r="S17" i="3"/>
  <c r="T10" i="3"/>
  <c r="S10" i="3"/>
  <c r="T23" i="3"/>
  <c r="S23" i="3"/>
  <c r="T12" i="3"/>
  <c r="S12" i="3"/>
  <c r="T20" i="3"/>
  <c r="S20" i="3"/>
  <c r="T19" i="3"/>
  <c r="S19" i="3"/>
  <c r="T8" i="3" l="1"/>
  <c r="T26" i="3"/>
  <c r="T18" i="3"/>
  <c r="T11" i="3"/>
  <c r="T5" i="3"/>
  <c r="T22" i="3"/>
  <c r="T27" i="3"/>
  <c r="T6" i="3"/>
  <c r="T14" i="3"/>
  <c r="T16" i="3"/>
  <c r="T25" i="3"/>
  <c r="T7" i="3"/>
  <c r="T9" i="3"/>
  <c r="T13" i="3"/>
  <c r="T24" i="3"/>
  <c r="Q8" i="3"/>
  <c r="Q26" i="3"/>
  <c r="Q18" i="3"/>
  <c r="Q11" i="3"/>
  <c r="Q5" i="3"/>
  <c r="Q22" i="3"/>
  <c r="Q19" i="3"/>
  <c r="Q27" i="3"/>
  <c r="Q6" i="3"/>
  <c r="Q14" i="3"/>
  <c r="Q16" i="3"/>
  <c r="Q12" i="3"/>
  <c r="Q20" i="3"/>
  <c r="Q25" i="3"/>
  <c r="Q7" i="3"/>
  <c r="Q9" i="3"/>
  <c r="Q23" i="3"/>
  <c r="Q13" i="3"/>
  <c r="Q17" i="3"/>
  <c r="Q15" i="3"/>
  <c r="Q10" i="3"/>
  <c r="Q24" i="3"/>
  <c r="Q209" i="3" l="1"/>
  <c r="R209" i="3"/>
  <c r="Q210" i="3"/>
  <c r="R210" i="3"/>
  <c r="Q211" i="3"/>
  <c r="R211" i="3"/>
  <c r="Q212" i="3"/>
  <c r="R212" i="3"/>
  <c r="Q213" i="3"/>
  <c r="R213" i="3"/>
  <c r="Q214" i="3"/>
  <c r="R214" i="3"/>
  <c r="O176" i="8"/>
  <c r="O177" i="8"/>
  <c r="O178" i="8"/>
  <c r="O179" i="8"/>
  <c r="O180" i="8"/>
  <c r="O181" i="8"/>
  <c r="O109" i="8"/>
  <c r="O110" i="8"/>
  <c r="O111" i="8"/>
  <c r="O112" i="8"/>
  <c r="O113" i="8"/>
  <c r="O114" i="8"/>
  <c r="O115" i="8"/>
  <c r="O35" i="8"/>
  <c r="O36" i="8"/>
  <c r="O37" i="8"/>
  <c r="O38" i="8"/>
  <c r="O39" i="8"/>
  <c r="O40" i="8"/>
  <c r="O41" i="8"/>
  <c r="R6" i="8"/>
  <c r="S6" i="8"/>
  <c r="R7" i="8"/>
  <c r="S7" i="8"/>
  <c r="R8" i="8"/>
  <c r="S8" i="8"/>
  <c r="R9" i="8"/>
  <c r="S9" i="8"/>
  <c r="R10" i="8"/>
  <c r="S10" i="8"/>
  <c r="R11" i="8"/>
  <c r="S11" i="8"/>
  <c r="R12" i="8"/>
  <c r="S12" i="8"/>
  <c r="R13" i="8"/>
  <c r="S13" i="8"/>
  <c r="R14" i="8"/>
  <c r="S14" i="8"/>
  <c r="R15" i="8"/>
  <c r="S15" i="8"/>
  <c r="O6" i="8"/>
  <c r="O7" i="8"/>
  <c r="O8" i="8"/>
  <c r="O9" i="8"/>
  <c r="O10" i="8"/>
  <c r="O11" i="8"/>
  <c r="O12" i="8"/>
  <c r="O13" i="8"/>
  <c r="O14" i="8"/>
  <c r="O15" i="8"/>
  <c r="G93" i="8"/>
  <c r="H93" i="8"/>
  <c r="G94" i="8"/>
  <c r="H94" i="8"/>
  <c r="S16" i="3"/>
  <c r="S11" i="3"/>
  <c r="S18" i="3"/>
  <c r="S25" i="3"/>
  <c r="S7" i="3"/>
  <c r="S26" i="3"/>
  <c r="S24" i="3"/>
  <c r="S22" i="3"/>
  <c r="S5" i="3"/>
  <c r="S27" i="3"/>
  <c r="S21" i="3"/>
  <c r="S9" i="3"/>
  <c r="S13" i="3"/>
  <c r="S6" i="3"/>
  <c r="S8" i="3"/>
  <c r="P15" i="3"/>
  <c r="P19" i="3"/>
  <c r="P10" i="3"/>
  <c r="P17" i="3"/>
  <c r="P20" i="3"/>
  <c r="P12" i="3"/>
  <c r="P16" i="3"/>
  <c r="P11" i="3"/>
  <c r="P18" i="3"/>
  <c r="P23" i="3"/>
  <c r="P25" i="3"/>
  <c r="P7" i="3"/>
  <c r="P26" i="3"/>
  <c r="P24" i="3"/>
  <c r="P22" i="3"/>
  <c r="P27" i="3"/>
  <c r="P21" i="3"/>
  <c r="P9" i="3"/>
  <c r="P13" i="3"/>
  <c r="P6" i="3"/>
  <c r="P8" i="3"/>
  <c r="N176" i="8"/>
  <c r="N177" i="8"/>
  <c r="N178" i="8"/>
  <c r="N179" i="8"/>
  <c r="N180" i="8"/>
  <c r="N181" i="8"/>
  <c r="R72" i="8"/>
  <c r="H72" i="8" s="1"/>
  <c r="S72" i="8"/>
  <c r="N161" i="8"/>
  <c r="F161" i="8" s="1"/>
  <c r="N162" i="8"/>
  <c r="F162" i="8" s="1"/>
  <c r="N163" i="8"/>
  <c r="F163" i="8" s="1"/>
  <c r="N164" i="8"/>
  <c r="F164" i="8" s="1"/>
  <c r="N165" i="8"/>
  <c r="F165" i="8" s="1"/>
  <c r="N166" i="8"/>
  <c r="F166" i="8" s="1"/>
  <c r="N167" i="8"/>
  <c r="F167" i="8" s="1"/>
  <c r="N168" i="8"/>
  <c r="F168" i="8" s="1"/>
  <c r="N169" i="8"/>
  <c r="F169" i="8" s="1"/>
  <c r="N170" i="8"/>
  <c r="F170" i="8" s="1"/>
  <c r="N109" i="8"/>
  <c r="N110" i="8"/>
  <c r="N111" i="8"/>
  <c r="N112" i="8"/>
  <c r="F112" i="8" s="1"/>
  <c r="N113" i="8"/>
  <c r="N114" i="8"/>
  <c r="N115" i="8"/>
  <c r="N91" i="8"/>
  <c r="N35" i="8"/>
  <c r="N36" i="8"/>
  <c r="N37" i="8"/>
  <c r="N38" i="8"/>
  <c r="N39" i="8"/>
  <c r="N40" i="8"/>
  <c r="N41" i="8"/>
  <c r="N6" i="8"/>
  <c r="N7" i="8"/>
  <c r="N8" i="8"/>
  <c r="N9" i="8"/>
  <c r="N10" i="8"/>
  <c r="N11" i="8"/>
  <c r="N12" i="8"/>
  <c r="N13" i="8"/>
  <c r="N14" i="8"/>
  <c r="N15" i="8"/>
  <c r="F178" i="8" l="1"/>
  <c r="F114" i="8"/>
  <c r="F181" i="8"/>
  <c r="F179" i="8"/>
  <c r="F110" i="8"/>
  <c r="F177" i="8"/>
  <c r="F113" i="8"/>
  <c r="F180" i="8"/>
  <c r="H14" i="8"/>
  <c r="H10" i="8"/>
  <c r="H6" i="8"/>
  <c r="F111" i="8"/>
  <c r="F115" i="8"/>
  <c r="F109" i="8"/>
  <c r="F176" i="8"/>
  <c r="H15" i="8"/>
  <c r="H11" i="8"/>
  <c r="H7" i="8"/>
  <c r="F8" i="8"/>
  <c r="F15" i="8"/>
  <c r="F7" i="8"/>
  <c r="H12" i="8"/>
  <c r="H8" i="8"/>
  <c r="F14" i="8"/>
  <c r="F6" i="8"/>
  <c r="F13" i="8"/>
  <c r="F38" i="8"/>
  <c r="J38" i="8" s="1"/>
  <c r="F12" i="8"/>
  <c r="F37" i="8"/>
  <c r="F11" i="8"/>
  <c r="F36" i="8"/>
  <c r="F10" i="8"/>
  <c r="F35" i="8"/>
  <c r="J35" i="8" s="1"/>
  <c r="F9" i="8"/>
  <c r="H13" i="8"/>
  <c r="H9" i="8"/>
  <c r="G161" i="8"/>
  <c r="H161" i="8"/>
  <c r="G162" i="8"/>
  <c r="H162" i="8"/>
  <c r="G163" i="8"/>
  <c r="H163" i="8"/>
  <c r="G164" i="8"/>
  <c r="H164" i="8"/>
  <c r="G165" i="8"/>
  <c r="H165" i="8"/>
  <c r="G166" i="8"/>
  <c r="H166" i="8"/>
  <c r="G167" i="8"/>
  <c r="H167" i="8"/>
  <c r="G168" i="8"/>
  <c r="H168" i="8"/>
  <c r="G169" i="8"/>
  <c r="H169" i="8"/>
  <c r="G170" i="8"/>
  <c r="H170" i="8"/>
  <c r="G145" i="8"/>
  <c r="G146" i="8"/>
  <c r="G147" i="8"/>
  <c r="G148" i="8"/>
  <c r="G149" i="8"/>
  <c r="G150" i="8"/>
  <c r="G151" i="8"/>
  <c r="G152" i="8"/>
  <c r="G153" i="8"/>
  <c r="G154" i="8"/>
  <c r="G155" i="8"/>
  <c r="H103" i="8"/>
  <c r="G103" i="8"/>
  <c r="H102" i="8"/>
  <c r="G102" i="8"/>
  <c r="H101" i="8"/>
  <c r="G101" i="8"/>
  <c r="H100" i="8"/>
  <c r="G100" i="8"/>
  <c r="H97" i="8"/>
  <c r="G97" i="8"/>
  <c r="H96" i="8"/>
  <c r="G96" i="8"/>
  <c r="H95" i="8"/>
  <c r="G95" i="8"/>
  <c r="H92" i="8"/>
  <c r="G92" i="8"/>
  <c r="G86" i="8"/>
  <c r="G85" i="8"/>
  <c r="G84" i="8"/>
  <c r="G83" i="8"/>
  <c r="G82" i="8"/>
  <c r="G81" i="8"/>
  <c r="G77" i="8"/>
  <c r="G76" i="8"/>
  <c r="G74" i="8"/>
  <c r="G73" i="8"/>
  <c r="G72" i="8"/>
  <c r="G72" i="3"/>
  <c r="G15" i="8"/>
  <c r="G14" i="8"/>
  <c r="G13" i="8"/>
  <c r="G12" i="8"/>
  <c r="G11" i="8"/>
  <c r="G10" i="8"/>
  <c r="G9" i="8"/>
  <c r="G8" i="8"/>
  <c r="G7" i="8"/>
  <c r="G6" i="8"/>
  <c r="G5" i="8"/>
  <c r="G15" i="3"/>
  <c r="G9" i="3"/>
  <c r="H38" i="8"/>
  <c r="G38" i="8"/>
  <c r="H35" i="8"/>
  <c r="G35" i="8"/>
  <c r="M142" i="1"/>
  <c r="P91" i="8" l="1"/>
  <c r="O91" i="8"/>
  <c r="F91" i="8" s="1"/>
  <c r="T73" i="8"/>
  <c r="T74" i="8"/>
  <c r="T75" i="8"/>
  <c r="T76" i="8"/>
  <c r="T77" i="8"/>
  <c r="T81" i="8"/>
  <c r="T82" i="8"/>
  <c r="T83" i="8"/>
  <c r="T84" i="8"/>
  <c r="T85" i="8"/>
  <c r="T86" i="8"/>
  <c r="T72" i="8"/>
  <c r="T5" i="1" l="1"/>
  <c r="S209" i="3"/>
  <c r="S210" i="3"/>
  <c r="S211" i="3"/>
  <c r="S212" i="3"/>
  <c r="S213" i="3"/>
  <c r="S214" i="3"/>
  <c r="S208" i="3"/>
  <c r="R208" i="3"/>
  <c r="R153" i="3"/>
  <c r="U72" i="3"/>
  <c r="U124" i="3"/>
  <c r="R72" i="3"/>
  <c r="R124" i="3"/>
  <c r="G12" i="3"/>
  <c r="G5" i="3"/>
  <c r="G8" i="3"/>
  <c r="G10" i="3"/>
  <c r="G13" i="3"/>
  <c r="G22" i="3"/>
  <c r="G25" i="3"/>
  <c r="G19" i="3"/>
  <c r="G14" i="3"/>
  <c r="G24" i="3"/>
  <c r="G17" i="3"/>
  <c r="G16" i="3"/>
  <c r="G6" i="3"/>
  <c r="G7" i="3"/>
  <c r="G21" i="3"/>
  <c r="G18" i="3"/>
  <c r="G23" i="3"/>
  <c r="G26" i="3"/>
  <c r="G20" i="3"/>
  <c r="P161" i="8"/>
  <c r="P162" i="8"/>
  <c r="P163" i="8"/>
  <c r="P165" i="8"/>
  <c r="P166" i="8"/>
  <c r="P167" i="8"/>
  <c r="P168" i="8"/>
  <c r="P169" i="8"/>
  <c r="P170" i="8"/>
  <c r="T146" i="8"/>
  <c r="T147" i="8"/>
  <c r="T148" i="8"/>
  <c r="T149" i="8"/>
  <c r="T151" i="8"/>
  <c r="T152" i="8"/>
  <c r="T153" i="8"/>
  <c r="T155" i="8"/>
  <c r="S144" i="8"/>
  <c r="T144" i="8"/>
  <c r="P103" i="8"/>
  <c r="P93" i="8"/>
  <c r="H91" i="8"/>
  <c r="G91" i="8"/>
  <c r="P36" i="8"/>
  <c r="P37" i="8"/>
  <c r="P39" i="8"/>
  <c r="P40" i="8"/>
  <c r="P41" i="8"/>
  <c r="G36" i="8"/>
  <c r="H36" i="8"/>
  <c r="G37" i="8"/>
  <c r="H37" i="8"/>
  <c r="P176" i="8"/>
  <c r="P177" i="8"/>
  <c r="P178" i="8"/>
  <c r="P179" i="8"/>
  <c r="P180" i="8"/>
  <c r="P181" i="8"/>
  <c r="P175" i="8"/>
  <c r="O175" i="8"/>
  <c r="N175" i="8"/>
  <c r="H160" i="8"/>
  <c r="P160" i="8"/>
  <c r="O160" i="8"/>
  <c r="N160" i="8"/>
  <c r="P144" i="8"/>
  <c r="O144" i="8"/>
  <c r="N144" i="8"/>
  <c r="F144" i="8" s="1"/>
  <c r="P109" i="8"/>
  <c r="P110" i="8"/>
  <c r="P111" i="8"/>
  <c r="P112" i="8"/>
  <c r="P113" i="8"/>
  <c r="P114" i="8"/>
  <c r="P115" i="8"/>
  <c r="P108" i="8"/>
  <c r="O108" i="8"/>
  <c r="N108" i="8"/>
  <c r="P94" i="8"/>
  <c r="P95" i="8"/>
  <c r="P96" i="8"/>
  <c r="P97" i="8"/>
  <c r="P100" i="8"/>
  <c r="P101" i="8"/>
  <c r="P102" i="8"/>
  <c r="O72" i="8"/>
  <c r="N72" i="8"/>
  <c r="F72" i="8" s="1"/>
  <c r="P34" i="8"/>
  <c r="O34" i="8"/>
  <c r="N34" i="8"/>
  <c r="P21" i="8"/>
  <c r="P22" i="8"/>
  <c r="P23" i="8"/>
  <c r="P24" i="8"/>
  <c r="P25" i="8"/>
  <c r="P26" i="8"/>
  <c r="P27" i="8"/>
  <c r="P28" i="8"/>
  <c r="P29" i="8"/>
  <c r="P20" i="8"/>
  <c r="O20" i="8"/>
  <c r="N20" i="8"/>
  <c r="F160" i="8" l="1"/>
  <c r="F20" i="8"/>
  <c r="H18" i="8" s="1"/>
  <c r="H70" i="8"/>
  <c r="F34" i="8"/>
  <c r="F108" i="8"/>
  <c r="F175" i="8"/>
  <c r="T6" i="8"/>
  <c r="T7" i="8"/>
  <c r="T8" i="8"/>
  <c r="T9" i="8"/>
  <c r="T10" i="8"/>
  <c r="T12" i="8"/>
  <c r="T13" i="8"/>
  <c r="T14" i="8"/>
  <c r="T15" i="8"/>
  <c r="S5" i="8"/>
  <c r="P6" i="8"/>
  <c r="P7" i="8"/>
  <c r="P8" i="8"/>
  <c r="P9" i="8"/>
  <c r="P10" i="8"/>
  <c r="P12" i="8"/>
  <c r="P13" i="8"/>
  <c r="P14" i="8"/>
  <c r="P15" i="8"/>
  <c r="O5" i="8"/>
  <c r="U12" i="3"/>
  <c r="U5" i="3"/>
  <c r="U8" i="3"/>
  <c r="U10" i="3"/>
  <c r="U13" i="3"/>
  <c r="U22" i="3"/>
  <c r="U25" i="3"/>
  <c r="U19" i="3"/>
  <c r="U14" i="3"/>
  <c r="U24" i="3"/>
  <c r="U17" i="3"/>
  <c r="U16" i="3"/>
  <c r="U6" i="3"/>
  <c r="U7" i="3"/>
  <c r="U21" i="3"/>
  <c r="U18" i="3"/>
  <c r="U23" i="3"/>
  <c r="U26" i="3"/>
  <c r="U20" i="3"/>
  <c r="U15" i="3"/>
  <c r="U9" i="3"/>
  <c r="U11" i="3"/>
  <c r="T21" i="3"/>
  <c r="R12" i="3"/>
  <c r="R5" i="3"/>
  <c r="R8" i="3"/>
  <c r="R10" i="3"/>
  <c r="R13" i="3"/>
  <c r="R22" i="3"/>
  <c r="R25" i="3"/>
  <c r="R19" i="3"/>
  <c r="R14" i="3"/>
  <c r="R24" i="3"/>
  <c r="R17" i="3"/>
  <c r="R16" i="3"/>
  <c r="R6" i="3"/>
  <c r="R7" i="3"/>
  <c r="R21" i="3"/>
  <c r="R18" i="3"/>
  <c r="R23" i="3"/>
  <c r="R26" i="3"/>
  <c r="R20" i="3"/>
  <c r="R15" i="3"/>
  <c r="R9" i="3"/>
  <c r="R11" i="3"/>
  <c r="Q21" i="3"/>
  <c r="Q7" i="8" l="1"/>
  <c r="Q8" i="8"/>
  <c r="Q9" i="8"/>
  <c r="Q10" i="8"/>
  <c r="Q11" i="8"/>
  <c r="Q12" i="8"/>
  <c r="Q14" i="8"/>
  <c r="Q15" i="8"/>
  <c r="Q162" i="8" l="1"/>
  <c r="Q163" i="8"/>
  <c r="Q164" i="8"/>
  <c r="Q165" i="8"/>
  <c r="Q166" i="8"/>
  <c r="Q167" i="8"/>
  <c r="Q168" i="8"/>
  <c r="Q169" i="8"/>
  <c r="Q170" i="8"/>
  <c r="K166" i="8"/>
  <c r="K155" i="8"/>
  <c r="J154" i="8"/>
  <c r="K154" i="8"/>
  <c r="K153" i="8"/>
  <c r="K152" i="8"/>
  <c r="K151" i="8"/>
  <c r="J151" i="8"/>
  <c r="J150" i="8"/>
  <c r="K150" i="8"/>
  <c r="J149" i="8"/>
  <c r="K149" i="8"/>
  <c r="K148" i="8"/>
  <c r="K147" i="8"/>
  <c r="K146" i="8"/>
  <c r="K101" i="8"/>
  <c r="K100" i="8"/>
  <c r="K97" i="8"/>
  <c r="K96" i="8"/>
  <c r="Q101" i="8"/>
  <c r="Q92" i="8"/>
  <c r="Q94" i="8"/>
  <c r="Q95" i="8"/>
  <c r="Q96" i="8"/>
  <c r="Q97" i="8"/>
  <c r="Q102" i="8"/>
  <c r="Q103" i="8"/>
  <c r="J75" i="8"/>
  <c r="Q35" i="8"/>
  <c r="Q36" i="8"/>
  <c r="Q38" i="8"/>
  <c r="Q39" i="8"/>
  <c r="Q41" i="8"/>
  <c r="J15" i="8"/>
  <c r="G20" i="8"/>
  <c r="H20" i="8"/>
  <c r="Q21" i="8"/>
  <c r="Q22" i="8"/>
  <c r="Q23" i="8"/>
  <c r="Q24" i="8"/>
  <c r="Q25" i="8"/>
  <c r="Q26" i="8"/>
  <c r="Q27" i="8"/>
  <c r="Q28" i="8"/>
  <c r="Q29" i="8"/>
  <c r="AF47" i="3"/>
  <c r="S14" i="3"/>
  <c r="N109" i="3" l="1"/>
  <c r="AG5" i="3"/>
  <c r="AG20" i="3" s="1"/>
  <c r="D255" i="11" s="1"/>
  <c r="C274" i="11" s="1"/>
  <c r="E274" i="11" s="1"/>
  <c r="J148" i="8"/>
  <c r="J146" i="8"/>
  <c r="L84" i="8"/>
  <c r="L86" i="8"/>
  <c r="J153" i="8"/>
  <c r="L85" i="8"/>
  <c r="J155" i="8"/>
  <c r="L100" i="8"/>
  <c r="M166" i="8"/>
  <c r="C166" i="8" s="1"/>
  <c r="D166" i="8" s="1"/>
  <c r="J166" i="8"/>
  <c r="L166" i="8" s="1"/>
  <c r="L149" i="8"/>
  <c r="M154" i="8"/>
  <c r="C154" i="8" s="1"/>
  <c r="D154" i="8" s="1"/>
  <c r="L96" i="8"/>
  <c r="J147" i="8"/>
  <c r="J152" i="8"/>
  <c r="L152" i="8" s="1"/>
  <c r="L150" i="8"/>
  <c r="M151" i="8"/>
  <c r="C151" i="8" s="1"/>
  <c r="D151" i="8" s="1"/>
  <c r="M150" i="8"/>
  <c r="C150" i="8" s="1"/>
  <c r="D150" i="8" s="1"/>
  <c r="L151" i="8"/>
  <c r="J74" i="8"/>
  <c r="L101" i="8"/>
  <c r="L97" i="8"/>
  <c r="J76" i="8"/>
  <c r="J77" i="8"/>
  <c r="M100" i="8"/>
  <c r="C100" i="8" s="1"/>
  <c r="D100" i="8" s="1"/>
  <c r="M15" i="8"/>
  <c r="C15" i="8" s="1"/>
  <c r="D15" i="8" s="1"/>
  <c r="L41" i="8"/>
  <c r="M84" i="8"/>
  <c r="C84" i="8" s="1"/>
  <c r="D84" i="8" s="1"/>
  <c r="M75" i="8"/>
  <c r="C75" i="8" s="1"/>
  <c r="D75" i="8" s="1"/>
  <c r="L82" i="8"/>
  <c r="M82" i="8"/>
  <c r="C82" i="8" s="1"/>
  <c r="D82" i="8" s="1"/>
  <c r="L75" i="8"/>
  <c r="M40" i="8"/>
  <c r="C40" i="8" s="1"/>
  <c r="D40" i="8" s="1"/>
  <c r="L40" i="8"/>
  <c r="AF21" i="3" l="1"/>
  <c r="L153" i="8"/>
  <c r="M148" i="8"/>
  <c r="C148" i="8" s="1"/>
  <c r="D148" i="8" s="1"/>
  <c r="L148" i="8"/>
  <c r="L74" i="8"/>
  <c r="L146" i="8"/>
  <c r="M86" i="8"/>
  <c r="C86" i="8" s="1"/>
  <c r="D86" i="8" s="1"/>
  <c r="M153" i="8"/>
  <c r="C153" i="8" s="1"/>
  <c r="D153" i="8" s="1"/>
  <c r="M85" i="8"/>
  <c r="C85" i="8" s="1"/>
  <c r="D85" i="8" s="1"/>
  <c r="M155" i="8"/>
  <c r="C155" i="8" s="1"/>
  <c r="D155" i="8" s="1"/>
  <c r="M73" i="8"/>
  <c r="C73" i="8" s="1"/>
  <c r="D73" i="8" s="1"/>
  <c r="L76" i="8"/>
  <c r="L77" i="8"/>
  <c r="L154" i="8"/>
  <c r="L147" i="8"/>
  <c r="M81" i="8"/>
  <c r="C81" i="8" s="1"/>
  <c r="D81" i="8" s="1"/>
  <c r="M96" i="8"/>
  <c r="C96" i="8" s="1"/>
  <c r="D96" i="8" s="1"/>
  <c r="L155" i="8"/>
  <c r="M146" i="8"/>
  <c r="C146" i="8" s="1"/>
  <c r="D146" i="8" s="1"/>
  <c r="M147" i="8"/>
  <c r="C147" i="8" s="1"/>
  <c r="D147" i="8" s="1"/>
  <c r="L83" i="8"/>
  <c r="M149" i="8"/>
  <c r="C149" i="8" s="1"/>
  <c r="D149" i="8" s="1"/>
  <c r="M152" i="8"/>
  <c r="C152" i="8" s="1"/>
  <c r="D152" i="8" s="1"/>
  <c r="M74" i="8"/>
  <c r="C74" i="8" s="1"/>
  <c r="D74" i="8" s="1"/>
  <c r="M76" i="8"/>
  <c r="C76" i="8" s="1"/>
  <c r="D76" i="8" s="1"/>
  <c r="M97" i="8"/>
  <c r="C97" i="8" s="1"/>
  <c r="D97" i="8" s="1"/>
  <c r="L15" i="8"/>
  <c r="L81" i="8"/>
  <c r="M101" i="8"/>
  <c r="M77" i="8"/>
  <c r="C77" i="8" s="1"/>
  <c r="D77" i="8" s="1"/>
  <c r="M83" i="8"/>
  <c r="C83" i="8" s="1"/>
  <c r="D83" i="8" s="1"/>
  <c r="M41" i="8"/>
  <c r="C41" i="8" s="1"/>
  <c r="D41" i="8" s="1"/>
  <c r="W13" i="3"/>
  <c r="W17" i="3"/>
  <c r="W27" i="3"/>
  <c r="W5" i="3"/>
  <c r="W16" i="3"/>
  <c r="W6" i="3"/>
  <c r="W12" i="3"/>
  <c r="W24" i="3"/>
  <c r="W7" i="3"/>
  <c r="W20" i="3"/>
  <c r="W23" i="3"/>
  <c r="W26" i="3"/>
  <c r="W18" i="3"/>
  <c r="W8" i="3"/>
  <c r="W15" i="3"/>
  <c r="W14" i="3"/>
  <c r="W19" i="3"/>
  <c r="W10" i="3"/>
  <c r="W9" i="3"/>
  <c r="W22" i="3"/>
  <c r="W21" i="3"/>
  <c r="W25" i="3"/>
  <c r="V13" i="3"/>
  <c r="V17" i="3"/>
  <c r="V27" i="3"/>
  <c r="V5" i="3"/>
  <c r="V16" i="3"/>
  <c r="V6" i="3"/>
  <c r="V12" i="3"/>
  <c r="V24" i="3"/>
  <c r="V7" i="3"/>
  <c r="V20" i="3"/>
  <c r="V23" i="3"/>
  <c r="V26" i="3"/>
  <c r="V18" i="3"/>
  <c r="V8" i="3"/>
  <c r="V15" i="3"/>
  <c r="V14" i="3"/>
  <c r="V19" i="3"/>
  <c r="V10" i="3"/>
  <c r="V9" i="3"/>
  <c r="V22" i="3"/>
  <c r="V21" i="3"/>
  <c r="V25" i="3"/>
  <c r="J15" i="3"/>
  <c r="P14" i="3"/>
  <c r="J9" i="3"/>
  <c r="M7" i="8"/>
  <c r="M8" i="8"/>
  <c r="M9" i="8"/>
  <c r="M10" i="8"/>
  <c r="M11" i="8"/>
  <c r="M12" i="8"/>
  <c r="M13" i="8"/>
  <c r="M14" i="8"/>
  <c r="R5" i="8"/>
  <c r="H5" i="8" s="1"/>
  <c r="H21" i="8"/>
  <c r="H22" i="8"/>
  <c r="H23" i="8"/>
  <c r="H24" i="8"/>
  <c r="H25" i="8"/>
  <c r="H26" i="8"/>
  <c r="H27" i="8"/>
  <c r="H28" i="8"/>
  <c r="H29" i="8"/>
  <c r="F255" i="11" l="1"/>
  <c r="K255" i="11" s="1"/>
  <c r="L255" i="11" s="1"/>
  <c r="L18" i="8"/>
  <c r="M6" i="8"/>
  <c r="J274" i="11" l="1"/>
  <c r="K274" i="11" s="1"/>
  <c r="U107" i="1"/>
  <c r="U108" i="1"/>
  <c r="U109" i="1"/>
  <c r="U110" i="1"/>
  <c r="U111" i="1"/>
  <c r="U112" i="1"/>
  <c r="U113" i="1"/>
  <c r="U114" i="1"/>
  <c r="U115" i="1"/>
  <c r="U116" i="1"/>
  <c r="U117" i="1"/>
  <c r="U18" i="1"/>
  <c r="U5" i="1"/>
  <c r="U62" i="1"/>
  <c r="U63" i="1"/>
  <c r="U64" i="1"/>
  <c r="U65" i="1"/>
  <c r="U66" i="1"/>
  <c r="U67" i="1"/>
  <c r="U68" i="1"/>
  <c r="U69" i="1"/>
  <c r="U70" i="1"/>
  <c r="U71" i="1"/>
  <c r="U61" i="1"/>
  <c r="E284" i="11" l="1"/>
  <c r="J145" i="8"/>
  <c r="W72" i="3" l="1"/>
  <c r="AC130" i="3"/>
  <c r="AC144" i="3" s="1"/>
  <c r="AC146" i="3" s="1"/>
  <c r="T209" i="3"/>
  <c r="T210" i="3"/>
  <c r="T211" i="3"/>
  <c r="T212" i="3"/>
  <c r="T213" i="3"/>
  <c r="T214" i="3"/>
  <c r="T208" i="3"/>
  <c r="Q176" i="8"/>
  <c r="Q177" i="8"/>
  <c r="Q178" i="8"/>
  <c r="Q179" i="8"/>
  <c r="Q180" i="8"/>
  <c r="Q181" i="8"/>
  <c r="Q175" i="8"/>
  <c r="Q160" i="8"/>
  <c r="Q144" i="8"/>
  <c r="Q109" i="8"/>
  <c r="Q110" i="8"/>
  <c r="Q111" i="8"/>
  <c r="Q112" i="8"/>
  <c r="Q113" i="8"/>
  <c r="Q114" i="8"/>
  <c r="Q115" i="8"/>
  <c r="Q108" i="8"/>
  <c r="M35" i="8"/>
  <c r="M36" i="8"/>
  <c r="M37" i="8"/>
  <c r="M38" i="8"/>
  <c r="Q34" i="8"/>
  <c r="Q20" i="8"/>
  <c r="W11" i="3"/>
  <c r="V11" i="3"/>
  <c r="T18" i="1"/>
  <c r="D262" i="11" l="1"/>
  <c r="C283" i="11" s="1"/>
  <c r="E283" i="11" s="1"/>
  <c r="E290" i="11" s="1"/>
  <c r="AB145" i="3"/>
  <c r="AK129" i="3"/>
  <c r="AK144" i="3" s="1"/>
  <c r="D261" i="11" s="1"/>
  <c r="C285" i="11" s="1"/>
  <c r="E285" i="11" s="1"/>
  <c r="E289" i="11" s="1"/>
  <c r="N155" i="3"/>
  <c r="N160" i="3"/>
  <c r="E87" i="11"/>
  <c r="N14" i="11"/>
  <c r="N10" i="11"/>
  <c r="N6" i="11"/>
  <c r="K83" i="8"/>
  <c r="K82" i="8"/>
  <c r="K115" i="8"/>
  <c r="H115" i="8"/>
  <c r="G115" i="8"/>
  <c r="J115" i="8"/>
  <c r="K170" i="8"/>
  <c r="F202" i="8"/>
  <c r="F201" i="8"/>
  <c r="F200" i="8"/>
  <c r="F194" i="8"/>
  <c r="F193" i="8"/>
  <c r="F192" i="8"/>
  <c r="K181" i="8"/>
  <c r="H181" i="8"/>
  <c r="G181" i="8"/>
  <c r="K180" i="8"/>
  <c r="H180" i="8"/>
  <c r="G180" i="8"/>
  <c r="K179" i="8"/>
  <c r="H179" i="8"/>
  <c r="G179" i="8"/>
  <c r="K178" i="8"/>
  <c r="H178" i="8"/>
  <c r="G178" i="8"/>
  <c r="K177" i="8"/>
  <c r="H177" i="8"/>
  <c r="G177" i="8"/>
  <c r="K176" i="8"/>
  <c r="H176" i="8"/>
  <c r="G176" i="8"/>
  <c r="K175" i="8"/>
  <c r="H175" i="8"/>
  <c r="G175" i="8"/>
  <c r="F172" i="8"/>
  <c r="K169" i="8"/>
  <c r="K168" i="8"/>
  <c r="K167" i="8"/>
  <c r="K165" i="8"/>
  <c r="K164" i="8"/>
  <c r="K163" i="8"/>
  <c r="K162" i="8"/>
  <c r="K161" i="8"/>
  <c r="K160" i="8"/>
  <c r="G160" i="8"/>
  <c r="F157" i="8"/>
  <c r="K145" i="8"/>
  <c r="R144" i="8"/>
  <c r="H144" i="8" s="1"/>
  <c r="K144" i="8"/>
  <c r="F141" i="8"/>
  <c r="F136" i="8"/>
  <c r="F135" i="8"/>
  <c r="F134" i="8"/>
  <c r="F128" i="8"/>
  <c r="F127" i="8"/>
  <c r="F126" i="8"/>
  <c r="K114" i="8"/>
  <c r="H114" i="8"/>
  <c r="G114" i="8"/>
  <c r="K113" i="8"/>
  <c r="H113" i="8"/>
  <c r="G113" i="8"/>
  <c r="K112" i="8"/>
  <c r="H112" i="8"/>
  <c r="G112" i="8"/>
  <c r="K111" i="8"/>
  <c r="H111" i="8"/>
  <c r="G111" i="8"/>
  <c r="K110" i="8"/>
  <c r="H110" i="8"/>
  <c r="G110" i="8"/>
  <c r="K109" i="8"/>
  <c r="H109" i="8"/>
  <c r="G109" i="8"/>
  <c r="K108" i="8"/>
  <c r="H108" i="8"/>
  <c r="G108" i="8"/>
  <c r="F105" i="8"/>
  <c r="K102" i="8"/>
  <c r="K95" i="8"/>
  <c r="K94" i="8"/>
  <c r="K93" i="8"/>
  <c r="K92" i="8"/>
  <c r="K91" i="8"/>
  <c r="F88" i="8"/>
  <c r="K84" i="8"/>
  <c r="K81" i="8"/>
  <c r="K77" i="8"/>
  <c r="K76" i="8"/>
  <c r="K75" i="8"/>
  <c r="K74" i="8"/>
  <c r="J73" i="8"/>
  <c r="L73" i="8" s="1"/>
  <c r="K73" i="8"/>
  <c r="K72" i="8"/>
  <c r="F69" i="8"/>
  <c r="G153" i="3"/>
  <c r="X214" i="3"/>
  <c r="AA213" i="3"/>
  <c r="X213" i="3"/>
  <c r="AB212" i="3"/>
  <c r="AA212" i="3"/>
  <c r="X212" i="3"/>
  <c r="AB211" i="3"/>
  <c r="AA211" i="3"/>
  <c r="X211" i="3"/>
  <c r="O211" i="3" s="1"/>
  <c r="AB210" i="3"/>
  <c r="AA210" i="3"/>
  <c r="X210" i="3"/>
  <c r="Z210" i="3" s="1"/>
  <c r="O210" i="3" s="1"/>
  <c r="AB209" i="3"/>
  <c r="AA209" i="3"/>
  <c r="AB208" i="3"/>
  <c r="AA208" i="3"/>
  <c r="H208" i="3"/>
  <c r="X208" i="3" s="1"/>
  <c r="Z208" i="3" s="1"/>
  <c r="G208" i="3"/>
  <c r="F205" i="3"/>
  <c r="F126" i="3"/>
  <c r="F29" i="3"/>
  <c r="M39" i="8"/>
  <c r="H34" i="8"/>
  <c r="G34" i="8"/>
  <c r="G21" i="8"/>
  <c r="G22" i="8"/>
  <c r="G23" i="8"/>
  <c r="G24" i="8"/>
  <c r="G25" i="8"/>
  <c r="G26" i="8"/>
  <c r="G27" i="8"/>
  <c r="G28" i="8"/>
  <c r="G29" i="8"/>
  <c r="K13" i="8"/>
  <c r="K14" i="8"/>
  <c r="F62" i="8"/>
  <c r="F61" i="8"/>
  <c r="F60" i="8"/>
  <c r="F54" i="8"/>
  <c r="F53" i="8"/>
  <c r="F52" i="8"/>
  <c r="K41" i="8"/>
  <c r="K39" i="8"/>
  <c r="K38" i="8"/>
  <c r="K37" i="8"/>
  <c r="K36" i="8"/>
  <c r="K35" i="8"/>
  <c r="K34" i="8"/>
  <c r="F31" i="8"/>
  <c r="K29" i="8"/>
  <c r="K28" i="8"/>
  <c r="K27" i="8"/>
  <c r="K26" i="8"/>
  <c r="K25" i="8"/>
  <c r="K24" i="8"/>
  <c r="K23" i="8"/>
  <c r="K22" i="8"/>
  <c r="K21" i="8"/>
  <c r="K20" i="8"/>
  <c r="F17" i="8"/>
  <c r="K12" i="8"/>
  <c r="K11" i="8"/>
  <c r="K10" i="8"/>
  <c r="K9" i="8"/>
  <c r="K8" i="8"/>
  <c r="K7" i="8"/>
  <c r="K6" i="8"/>
  <c r="F2" i="8"/>
  <c r="R13" i="13"/>
  <c r="AJ145" i="3" l="1"/>
  <c r="F262" i="11"/>
  <c r="K262" i="11" s="1"/>
  <c r="L262" i="11" s="1"/>
  <c r="R70" i="13"/>
  <c r="R68" i="13"/>
  <c r="H89" i="8"/>
  <c r="Z213" i="3"/>
  <c r="O213" i="3" s="1"/>
  <c r="N15" i="11"/>
  <c r="J162" i="8"/>
  <c r="L162" i="8" s="1"/>
  <c r="J164" i="8"/>
  <c r="L164" i="8" s="1"/>
  <c r="J169" i="8"/>
  <c r="L169" i="8" s="1"/>
  <c r="J179" i="8"/>
  <c r="L179" i="8" s="1"/>
  <c r="J170" i="8"/>
  <c r="L170" i="8" s="1"/>
  <c r="L142" i="8"/>
  <c r="J211" i="8" s="1"/>
  <c r="M165" i="8"/>
  <c r="C165" i="8" s="1"/>
  <c r="D165" i="8" s="1"/>
  <c r="J178" i="8"/>
  <c r="L178" i="8" s="1"/>
  <c r="N214" i="3"/>
  <c r="N210" i="3"/>
  <c r="N209" i="3"/>
  <c r="N212" i="3"/>
  <c r="R44" i="13"/>
  <c r="J113" i="8"/>
  <c r="L113" i="8" s="1"/>
  <c r="J111" i="8"/>
  <c r="L111" i="8" s="1"/>
  <c r="J161" i="8"/>
  <c r="L161" i="8" s="1"/>
  <c r="N129" i="3"/>
  <c r="J14" i="8"/>
  <c r="L14" i="8" s="1"/>
  <c r="J13" i="8"/>
  <c r="L13" i="8" s="1"/>
  <c r="C39" i="8"/>
  <c r="D39" i="8" s="1"/>
  <c r="H142" i="8"/>
  <c r="L158" i="8"/>
  <c r="J215" i="8" s="1"/>
  <c r="L106" i="8"/>
  <c r="H209" i="8"/>
  <c r="J214" i="8"/>
  <c r="R12" i="13"/>
  <c r="L173" i="8"/>
  <c r="J175" i="8"/>
  <c r="L175" i="8" s="1"/>
  <c r="L32" i="8"/>
  <c r="M115" i="8"/>
  <c r="C115" i="8" s="1"/>
  <c r="D115" i="8" s="1"/>
  <c r="L103" i="8"/>
  <c r="M103" i="8"/>
  <c r="C103" i="8" s="1"/>
  <c r="D103" i="8" s="1"/>
  <c r="L115" i="8"/>
  <c r="M167" i="8"/>
  <c r="C167" i="8" s="1"/>
  <c r="D167" i="8" s="1"/>
  <c r="J144" i="8"/>
  <c r="M180" i="8"/>
  <c r="C180" i="8" s="1"/>
  <c r="D180" i="8" s="1"/>
  <c r="F137" i="8"/>
  <c r="F138" i="8" s="1"/>
  <c r="M102" i="8"/>
  <c r="C102" i="8" s="1"/>
  <c r="D102" i="8" s="1"/>
  <c r="F203" i="8"/>
  <c r="F204" i="8" s="1"/>
  <c r="F195" i="8"/>
  <c r="F196" i="8" s="1"/>
  <c r="M93" i="8"/>
  <c r="C93" i="8" s="1"/>
  <c r="D93" i="8" s="1"/>
  <c r="M95" i="8"/>
  <c r="C95" i="8" s="1"/>
  <c r="D95" i="8" s="1"/>
  <c r="L95" i="8"/>
  <c r="F129" i="8"/>
  <c r="F130" i="8" s="1"/>
  <c r="L89" i="8"/>
  <c r="J213" i="8" s="1"/>
  <c r="M108" i="8"/>
  <c r="C108" i="8" s="1"/>
  <c r="D108" i="8" s="1"/>
  <c r="L92" i="8"/>
  <c r="L93" i="8"/>
  <c r="M109" i="8"/>
  <c r="C109" i="8" s="1"/>
  <c r="D109" i="8" s="1"/>
  <c r="M176" i="8"/>
  <c r="C176" i="8" s="1"/>
  <c r="D176" i="8" s="1"/>
  <c r="M145" i="8"/>
  <c r="C145" i="8" s="1"/>
  <c r="D145" i="8" s="1"/>
  <c r="M181" i="8"/>
  <c r="C181" i="8" s="1"/>
  <c r="D181" i="8" s="1"/>
  <c r="J181" i="8"/>
  <c r="L181" i="8" s="1"/>
  <c r="M163" i="8"/>
  <c r="C163" i="8" s="1"/>
  <c r="D163" i="8" s="1"/>
  <c r="J163" i="8"/>
  <c r="L163" i="8" s="1"/>
  <c r="J160" i="8"/>
  <c r="L160" i="8" s="1"/>
  <c r="M160" i="8"/>
  <c r="C160" i="8" s="1"/>
  <c r="D160" i="8" s="1"/>
  <c r="J168" i="8"/>
  <c r="L168" i="8" s="1"/>
  <c r="M168" i="8"/>
  <c r="C168" i="8" s="1"/>
  <c r="D168" i="8" s="1"/>
  <c r="J177" i="8"/>
  <c r="L177" i="8" s="1"/>
  <c r="M177" i="8"/>
  <c r="C177" i="8" s="1"/>
  <c r="D177" i="8" s="1"/>
  <c r="J167" i="8"/>
  <c r="L167" i="8" s="1"/>
  <c r="J176" i="8"/>
  <c r="L176" i="8" s="1"/>
  <c r="J180" i="8"/>
  <c r="L180" i="8" s="1"/>
  <c r="L145" i="8"/>
  <c r="M175" i="8"/>
  <c r="C175" i="8" s="1"/>
  <c r="D175" i="8" s="1"/>
  <c r="J114" i="8"/>
  <c r="L114" i="8" s="1"/>
  <c r="M114" i="8"/>
  <c r="C114" i="8" s="1"/>
  <c r="D114" i="8" s="1"/>
  <c r="J72" i="8"/>
  <c r="C101" i="8"/>
  <c r="D101" i="8" s="1"/>
  <c r="L94" i="8"/>
  <c r="M94" i="8"/>
  <c r="C94" i="8" s="1"/>
  <c r="D94" i="8" s="1"/>
  <c r="M110" i="8"/>
  <c r="C110" i="8" s="1"/>
  <c r="D110" i="8" s="1"/>
  <c r="J110" i="8"/>
  <c r="L110" i="8" s="1"/>
  <c r="J108" i="8"/>
  <c r="L108" i="8" s="1"/>
  <c r="L102" i="8"/>
  <c r="J109" i="8"/>
  <c r="L109" i="8" s="1"/>
  <c r="M92" i="8"/>
  <c r="C92" i="8" s="1"/>
  <c r="D92" i="8" s="1"/>
  <c r="N211" i="3"/>
  <c r="K127" i="3"/>
  <c r="R19" i="13"/>
  <c r="N208" i="3"/>
  <c r="K208" i="3"/>
  <c r="N213" i="3"/>
  <c r="J153" i="3"/>
  <c r="N168" i="3" s="1"/>
  <c r="Z212" i="3"/>
  <c r="O212" i="3" s="1"/>
  <c r="Z209" i="3"/>
  <c r="O209" i="3" s="1"/>
  <c r="R69" i="13" s="1"/>
  <c r="Z214" i="3"/>
  <c r="O214" i="3" s="1"/>
  <c r="K206" i="3"/>
  <c r="H30" i="3"/>
  <c r="J72" i="3"/>
  <c r="K30" i="3"/>
  <c r="R43" i="13"/>
  <c r="M21" i="8"/>
  <c r="J9" i="8"/>
  <c r="L9" i="8" s="1"/>
  <c r="M22" i="8"/>
  <c r="J26" i="8"/>
  <c r="L26" i="8" s="1"/>
  <c r="J23" i="8"/>
  <c r="L23" i="8" s="1"/>
  <c r="J12" i="8"/>
  <c r="L12" i="8" s="1"/>
  <c r="C12" i="8"/>
  <c r="D12" i="8" s="1"/>
  <c r="C10" i="8"/>
  <c r="D10" i="8" s="1"/>
  <c r="J10" i="8"/>
  <c r="L10" i="8" s="1"/>
  <c r="J34" i="8"/>
  <c r="L34" i="8" s="1"/>
  <c r="L35" i="8"/>
  <c r="F63" i="8"/>
  <c r="F64" i="8" s="1"/>
  <c r="J25" i="8"/>
  <c r="L25" i="8" s="1"/>
  <c r="J29" i="8"/>
  <c r="L29" i="8" s="1"/>
  <c r="F55" i="8"/>
  <c r="F56" i="8" s="1"/>
  <c r="J7" i="8"/>
  <c r="L7" i="8" s="1"/>
  <c r="J8" i="8"/>
  <c r="L8" i="8" s="1"/>
  <c r="J27" i="8"/>
  <c r="L27" i="8" s="1"/>
  <c r="L38" i="8"/>
  <c r="C9" i="8"/>
  <c r="D9" i="8" s="1"/>
  <c r="J11" i="8"/>
  <c r="L11" i="8" s="1"/>
  <c r="J20" i="8"/>
  <c r="L20" i="8" s="1"/>
  <c r="J21" i="8"/>
  <c r="L21" i="8" s="1"/>
  <c r="J24" i="8"/>
  <c r="L24" i="8" s="1"/>
  <c r="M28" i="8"/>
  <c r="J37" i="8"/>
  <c r="L37" i="8" s="1"/>
  <c r="J36" i="8"/>
  <c r="L36" i="8" s="1"/>
  <c r="J6" i="8"/>
  <c r="L6" i="8" s="1"/>
  <c r="C35" i="8"/>
  <c r="D35" i="8" s="1"/>
  <c r="R14" i="13"/>
  <c r="G11" i="3"/>
  <c r="U106" i="1"/>
  <c r="T107" i="1"/>
  <c r="T108" i="1"/>
  <c r="T109" i="1"/>
  <c r="T110" i="1"/>
  <c r="T111" i="1"/>
  <c r="T112" i="1"/>
  <c r="T113" i="1"/>
  <c r="T114" i="1"/>
  <c r="T115" i="1"/>
  <c r="T116" i="1"/>
  <c r="T117" i="1"/>
  <c r="T106" i="1"/>
  <c r="L107" i="1"/>
  <c r="M107" i="1"/>
  <c r="R107" i="1"/>
  <c r="L108" i="1"/>
  <c r="M108" i="1"/>
  <c r="K108" i="1" s="1"/>
  <c r="R108" i="1"/>
  <c r="L109" i="1"/>
  <c r="M109" i="1"/>
  <c r="R109" i="1"/>
  <c r="L110" i="1"/>
  <c r="M110" i="1"/>
  <c r="K110" i="1" s="1"/>
  <c r="R110" i="1"/>
  <c r="L111" i="1"/>
  <c r="M111" i="1"/>
  <c r="K111" i="1" s="1"/>
  <c r="R111" i="1"/>
  <c r="L112" i="1"/>
  <c r="M112" i="1"/>
  <c r="K112" i="1" s="1"/>
  <c r="R112" i="1"/>
  <c r="L113" i="1"/>
  <c r="M113" i="1"/>
  <c r="K113" i="1" s="1"/>
  <c r="R113" i="1"/>
  <c r="L114" i="1"/>
  <c r="M114" i="1"/>
  <c r="R114" i="1"/>
  <c r="L115" i="1"/>
  <c r="M115" i="1"/>
  <c r="K115" i="1" s="1"/>
  <c r="R115" i="1"/>
  <c r="L116" i="1"/>
  <c r="M116" i="1"/>
  <c r="K116" i="1" s="1"/>
  <c r="R116" i="1"/>
  <c r="L117" i="1"/>
  <c r="M117" i="1"/>
  <c r="K117" i="1" s="1"/>
  <c r="R117" i="1"/>
  <c r="R17" i="1"/>
  <c r="R18" i="1"/>
  <c r="L44" i="1"/>
  <c r="M44" i="1"/>
  <c r="K44" i="1" s="1"/>
  <c r="R44" i="1"/>
  <c r="L45" i="1"/>
  <c r="M45" i="1"/>
  <c r="K45" i="1" s="1"/>
  <c r="R45" i="1"/>
  <c r="L46" i="1"/>
  <c r="M46" i="1"/>
  <c r="R46" i="1"/>
  <c r="L47" i="1"/>
  <c r="M47" i="1"/>
  <c r="K47" i="1" s="1"/>
  <c r="R47" i="1"/>
  <c r="L48" i="1"/>
  <c r="M48" i="1"/>
  <c r="K48" i="1" s="1"/>
  <c r="R48" i="1"/>
  <c r="L49" i="1"/>
  <c r="M49" i="1"/>
  <c r="K49" i="1" s="1"/>
  <c r="R49" i="1"/>
  <c r="L50" i="1"/>
  <c r="M50" i="1"/>
  <c r="K50" i="1" s="1"/>
  <c r="R50" i="1"/>
  <c r="R43" i="1"/>
  <c r="M43" i="1"/>
  <c r="K43" i="1" s="1"/>
  <c r="L43" i="1"/>
  <c r="L26" i="1"/>
  <c r="M26" i="1"/>
  <c r="K26" i="1" s="1"/>
  <c r="L27" i="1"/>
  <c r="M27" i="1"/>
  <c r="L28" i="1"/>
  <c r="M28" i="1"/>
  <c r="K28" i="1" s="1"/>
  <c r="L29" i="1"/>
  <c r="M29" i="1"/>
  <c r="L30" i="1"/>
  <c r="M30" i="1"/>
  <c r="K30" i="1" s="1"/>
  <c r="L31" i="1"/>
  <c r="M31" i="1"/>
  <c r="K31" i="1" s="1"/>
  <c r="L32" i="1"/>
  <c r="M32" i="1"/>
  <c r="K32" i="1" s="1"/>
  <c r="L33" i="1"/>
  <c r="M33" i="1"/>
  <c r="K33" i="1" s="1"/>
  <c r="L34" i="1"/>
  <c r="M34" i="1"/>
  <c r="K34" i="1" s="1"/>
  <c r="L35" i="1"/>
  <c r="M35" i="1"/>
  <c r="K35" i="1" s="1"/>
  <c r="L36" i="1"/>
  <c r="M36" i="1"/>
  <c r="L37" i="1"/>
  <c r="M37" i="1"/>
  <c r="M25" i="1"/>
  <c r="K25" i="1" s="1"/>
  <c r="L25" i="1"/>
  <c r="L141" i="1"/>
  <c r="M141" i="1"/>
  <c r="K141" i="1" s="1"/>
  <c r="R141" i="1"/>
  <c r="L142" i="1"/>
  <c r="K142" i="1"/>
  <c r="R142" i="1"/>
  <c r="L143" i="1"/>
  <c r="M143" i="1"/>
  <c r="R143" i="1"/>
  <c r="L144" i="1"/>
  <c r="M144" i="1"/>
  <c r="K144" i="1" s="1"/>
  <c r="R144" i="1"/>
  <c r="L145" i="1"/>
  <c r="M145" i="1"/>
  <c r="K145" i="1" s="1"/>
  <c r="R145" i="1"/>
  <c r="L146" i="1"/>
  <c r="M146" i="1"/>
  <c r="K146" i="1" s="1"/>
  <c r="R146" i="1"/>
  <c r="R140" i="1"/>
  <c r="M140" i="1"/>
  <c r="K140" i="1" s="1"/>
  <c r="L140" i="1"/>
  <c r="L125" i="1"/>
  <c r="M125" i="1"/>
  <c r="K125" i="1" s="1"/>
  <c r="R125" i="1"/>
  <c r="L126" i="1"/>
  <c r="M126" i="1"/>
  <c r="K126" i="1" s="1"/>
  <c r="R126" i="1"/>
  <c r="L127" i="1"/>
  <c r="M127" i="1"/>
  <c r="K127" i="1" s="1"/>
  <c r="R127" i="1"/>
  <c r="L128" i="1"/>
  <c r="M128" i="1"/>
  <c r="R128" i="1"/>
  <c r="L129" i="1"/>
  <c r="M129" i="1"/>
  <c r="K129" i="1" s="1"/>
  <c r="R129" i="1"/>
  <c r="L130" i="1"/>
  <c r="M130" i="1"/>
  <c r="K130" i="1" s="1"/>
  <c r="R130" i="1"/>
  <c r="L131" i="1"/>
  <c r="M131" i="1"/>
  <c r="K131" i="1" s="1"/>
  <c r="R131" i="1"/>
  <c r="L132" i="1"/>
  <c r="M132" i="1"/>
  <c r="K132" i="1" s="1"/>
  <c r="R132" i="1"/>
  <c r="L133" i="1"/>
  <c r="M133" i="1"/>
  <c r="K133" i="1" s="1"/>
  <c r="R133" i="1"/>
  <c r="L134" i="1"/>
  <c r="M134" i="1"/>
  <c r="K134" i="1" s="1"/>
  <c r="R134" i="1"/>
  <c r="R124" i="1"/>
  <c r="M124" i="1"/>
  <c r="K124" i="1" s="1"/>
  <c r="L106" i="1"/>
  <c r="K106" i="1"/>
  <c r="R106" i="1"/>
  <c r="L94" i="1"/>
  <c r="M94" i="1"/>
  <c r="K94" i="1" s="1"/>
  <c r="R94" i="1"/>
  <c r="L95" i="1"/>
  <c r="M95" i="1"/>
  <c r="K95" i="1" s="1"/>
  <c r="R95" i="1"/>
  <c r="L96" i="1"/>
  <c r="M96" i="1"/>
  <c r="K96" i="1" s="1"/>
  <c r="R96" i="1"/>
  <c r="L97" i="1"/>
  <c r="M97" i="1"/>
  <c r="R97" i="1"/>
  <c r="L98" i="1"/>
  <c r="M98" i="1"/>
  <c r="K98" i="1" s="1"/>
  <c r="R98" i="1"/>
  <c r="R93" i="1"/>
  <c r="M93" i="1"/>
  <c r="K93" i="1" s="1"/>
  <c r="L93" i="1"/>
  <c r="L79" i="1"/>
  <c r="M79" i="1"/>
  <c r="K79" i="1" s="1"/>
  <c r="R79" i="1"/>
  <c r="L80" i="1"/>
  <c r="M80" i="1"/>
  <c r="K80" i="1" s="1"/>
  <c r="R80" i="1"/>
  <c r="L81" i="1"/>
  <c r="M81" i="1"/>
  <c r="K81" i="1" s="1"/>
  <c r="R81" i="1"/>
  <c r="L82" i="1"/>
  <c r="M82" i="1"/>
  <c r="K82" i="1" s="1"/>
  <c r="R82" i="1"/>
  <c r="L83" i="1"/>
  <c r="M83" i="1"/>
  <c r="K83" i="1" s="1"/>
  <c r="R83" i="1"/>
  <c r="L84" i="1"/>
  <c r="M84" i="1"/>
  <c r="K84" i="1" s="1"/>
  <c r="R84" i="1"/>
  <c r="L85" i="1"/>
  <c r="M85" i="1"/>
  <c r="K85" i="1" s="1"/>
  <c r="R85" i="1"/>
  <c r="L86" i="1"/>
  <c r="M86" i="1"/>
  <c r="K86" i="1" s="1"/>
  <c r="R86" i="1"/>
  <c r="L87" i="1"/>
  <c r="M87" i="1"/>
  <c r="K87" i="1" s="1"/>
  <c r="R87" i="1"/>
  <c r="R78" i="1"/>
  <c r="M78" i="1"/>
  <c r="K78" i="1" s="1"/>
  <c r="L78" i="1"/>
  <c r="R5" i="1"/>
  <c r="M5" i="1"/>
  <c r="K5" i="1" s="1"/>
  <c r="L5" i="1"/>
  <c r="N44" i="1"/>
  <c r="N45" i="1"/>
  <c r="N46" i="1"/>
  <c r="N47" i="1"/>
  <c r="N48" i="1"/>
  <c r="N49" i="1"/>
  <c r="N50" i="1"/>
  <c r="N43" i="1"/>
  <c r="N26" i="1"/>
  <c r="N27" i="1"/>
  <c r="N28" i="1"/>
  <c r="N32" i="1"/>
  <c r="N33" i="1"/>
  <c r="N34" i="1"/>
  <c r="N36" i="1"/>
  <c r="N37" i="1"/>
  <c r="N25" i="1"/>
  <c r="N5" i="1"/>
  <c r="C4" i="1"/>
  <c r="N141" i="1"/>
  <c r="N143" i="1"/>
  <c r="N144" i="1"/>
  <c r="N146" i="1"/>
  <c r="N140" i="1"/>
  <c r="N125" i="1"/>
  <c r="N126" i="1"/>
  <c r="N127" i="1"/>
  <c r="N128" i="1"/>
  <c r="N129" i="1"/>
  <c r="N130" i="1"/>
  <c r="N131" i="1"/>
  <c r="N132" i="1"/>
  <c r="N133" i="1"/>
  <c r="N134" i="1"/>
  <c r="N124" i="1"/>
  <c r="N94" i="1"/>
  <c r="N95" i="1"/>
  <c r="N96" i="1"/>
  <c r="N97" i="1"/>
  <c r="N98" i="1"/>
  <c r="N93" i="1"/>
  <c r="N79" i="1"/>
  <c r="N80" i="1"/>
  <c r="N81" i="1"/>
  <c r="N82" i="1"/>
  <c r="N83" i="1"/>
  <c r="N84" i="1"/>
  <c r="N85" i="1"/>
  <c r="N87" i="1"/>
  <c r="N78" i="1"/>
  <c r="T62" i="1"/>
  <c r="T63" i="1"/>
  <c r="T64" i="1"/>
  <c r="T65" i="1"/>
  <c r="T66" i="1"/>
  <c r="T67" i="1"/>
  <c r="T68" i="1"/>
  <c r="T69" i="1"/>
  <c r="T70" i="1"/>
  <c r="T71" i="1"/>
  <c r="T61" i="1"/>
  <c r="R62" i="1"/>
  <c r="R63" i="1"/>
  <c r="R64" i="1"/>
  <c r="R65" i="1"/>
  <c r="R66" i="1"/>
  <c r="R67" i="1"/>
  <c r="R68" i="1"/>
  <c r="R69" i="1"/>
  <c r="R70" i="1"/>
  <c r="R71" i="1"/>
  <c r="R61" i="1"/>
  <c r="M62" i="1"/>
  <c r="K62" i="1" s="1"/>
  <c r="M63" i="1"/>
  <c r="K63" i="1" s="1"/>
  <c r="M64" i="1"/>
  <c r="K64" i="1" s="1"/>
  <c r="M65" i="1"/>
  <c r="K65" i="1" s="1"/>
  <c r="M66" i="1"/>
  <c r="K66" i="1" s="1"/>
  <c r="M67" i="1"/>
  <c r="K67" i="1" s="1"/>
  <c r="M68" i="1"/>
  <c r="K68" i="1" s="1"/>
  <c r="M69" i="1"/>
  <c r="M70" i="1"/>
  <c r="K70" i="1" s="1"/>
  <c r="M71" i="1"/>
  <c r="K71" i="1" s="1"/>
  <c r="M61" i="1"/>
  <c r="L62" i="1"/>
  <c r="L63" i="1"/>
  <c r="L64" i="1"/>
  <c r="L65" i="1"/>
  <c r="L66" i="1"/>
  <c r="L67" i="1"/>
  <c r="L68" i="1"/>
  <c r="L69" i="1"/>
  <c r="L70" i="1"/>
  <c r="L71" i="1"/>
  <c r="L61" i="1"/>
  <c r="N62" i="1"/>
  <c r="N63" i="1"/>
  <c r="N64" i="1"/>
  <c r="N65" i="1"/>
  <c r="N66" i="1"/>
  <c r="N67" i="1"/>
  <c r="N68" i="1"/>
  <c r="N69" i="1"/>
  <c r="N70" i="1"/>
  <c r="N71" i="1"/>
  <c r="N61" i="1"/>
  <c r="F2" i="3"/>
  <c r="N78" i="3" l="1"/>
  <c r="N66" i="3"/>
  <c r="N72" i="3"/>
  <c r="N77" i="3"/>
  <c r="N142" i="3"/>
  <c r="N151" i="3"/>
  <c r="J275" i="11"/>
  <c r="K275" i="11" s="1"/>
  <c r="E282" i="11"/>
  <c r="N88" i="3"/>
  <c r="N63" i="3"/>
  <c r="K107" i="1"/>
  <c r="M119" i="1"/>
  <c r="N79" i="3"/>
  <c r="N55" i="3"/>
  <c r="N147" i="3"/>
  <c r="N144" i="3"/>
  <c r="F261" i="11"/>
  <c r="K261" i="11" s="1"/>
  <c r="L261" i="11" s="1"/>
  <c r="N99" i="3"/>
  <c r="N75" i="3"/>
  <c r="N143" i="3"/>
  <c r="N140" i="3"/>
  <c r="N103" i="3"/>
  <c r="N113" i="3"/>
  <c r="N165" i="3"/>
  <c r="N163" i="3"/>
  <c r="N92" i="3"/>
  <c r="N80" i="3"/>
  <c r="N102" i="3"/>
  <c r="N40" i="3"/>
  <c r="N162" i="3"/>
  <c r="N156" i="3"/>
  <c r="N110" i="3"/>
  <c r="N101" i="3"/>
  <c r="N195" i="3"/>
  <c r="N161" i="3"/>
  <c r="C22" i="8"/>
  <c r="D22" i="8" s="1"/>
  <c r="C28" i="8"/>
  <c r="D28" i="8" s="1"/>
  <c r="C21" i="8"/>
  <c r="D21" i="8" s="1"/>
  <c r="R25" i="13"/>
  <c r="S107" i="1"/>
  <c r="N89" i="8"/>
  <c r="O89" i="8" s="1"/>
  <c r="N18" i="8"/>
  <c r="N145" i="1"/>
  <c r="O145" i="1" s="1"/>
  <c r="N142" i="1"/>
  <c r="O142" i="1" s="1"/>
  <c r="J91" i="8"/>
  <c r="L91" i="8" s="1"/>
  <c r="M91" i="8"/>
  <c r="N35" i="1"/>
  <c r="O35" i="1" s="1"/>
  <c r="N86" i="1"/>
  <c r="O86" i="1" s="1"/>
  <c r="H127" i="3"/>
  <c r="H173" i="8"/>
  <c r="N173" i="8" s="1"/>
  <c r="H206" i="3"/>
  <c r="M164" i="8"/>
  <c r="C164" i="8" s="1"/>
  <c r="D164" i="8" s="1"/>
  <c r="M169" i="8"/>
  <c r="C169" i="8" s="1"/>
  <c r="D169" i="8" s="1"/>
  <c r="M178" i="8"/>
  <c r="C178" i="8" s="1"/>
  <c r="D178" i="8" s="1"/>
  <c r="M170" i="8"/>
  <c r="C170" i="8" s="1"/>
  <c r="D170" i="8" s="1"/>
  <c r="M162" i="8"/>
  <c r="C162" i="8" s="1"/>
  <c r="D162" i="8" s="1"/>
  <c r="M144" i="8"/>
  <c r="C144" i="8" s="1"/>
  <c r="D144" i="8" s="1"/>
  <c r="M179" i="8"/>
  <c r="C179" i="8" s="1"/>
  <c r="D179" i="8" s="1"/>
  <c r="L144" i="8"/>
  <c r="J165" i="8"/>
  <c r="L165" i="8" s="1"/>
  <c r="H106" i="8"/>
  <c r="M112" i="8"/>
  <c r="C112" i="8" s="1"/>
  <c r="D112" i="8" s="1"/>
  <c r="H213" i="8"/>
  <c r="J112" i="8"/>
  <c r="L112" i="8" s="1"/>
  <c r="M113" i="8"/>
  <c r="C113" i="8" s="1"/>
  <c r="D113" i="8" s="1"/>
  <c r="M111" i="8"/>
  <c r="C111" i="8" s="1"/>
  <c r="D111" i="8" s="1"/>
  <c r="M161" i="8"/>
  <c r="C161" i="8" s="1"/>
  <c r="D161" i="8" s="1"/>
  <c r="H158" i="8"/>
  <c r="N158" i="8" s="1"/>
  <c r="R16" i="13"/>
  <c r="R62" i="13"/>
  <c r="R66" i="13"/>
  <c r="R65" i="13"/>
  <c r="R49" i="13"/>
  <c r="R53" i="13"/>
  <c r="R56" i="13"/>
  <c r="N130" i="3"/>
  <c r="R61" i="13" s="1"/>
  <c r="R47" i="13"/>
  <c r="R60" i="13"/>
  <c r="R67" i="13"/>
  <c r="R59" i="13"/>
  <c r="R52" i="13"/>
  <c r="R63" i="13"/>
  <c r="R55" i="13"/>
  <c r="R57" i="13"/>
  <c r="R54" i="13"/>
  <c r="R64" i="13"/>
  <c r="R58" i="13"/>
  <c r="R45" i="13"/>
  <c r="R51" i="13"/>
  <c r="R46" i="13"/>
  <c r="R50" i="13"/>
  <c r="R48" i="13"/>
  <c r="C13" i="8"/>
  <c r="D13" i="8" s="1"/>
  <c r="C14" i="8"/>
  <c r="D14" i="8" s="1"/>
  <c r="H32" i="8"/>
  <c r="N32" i="8" s="1"/>
  <c r="J216" i="8"/>
  <c r="N30" i="1"/>
  <c r="O30" i="1" s="1"/>
  <c r="N29" i="1"/>
  <c r="O29" i="1" s="1"/>
  <c r="N31" i="1"/>
  <c r="O31" i="1" s="1"/>
  <c r="R29" i="13"/>
  <c r="R15" i="13"/>
  <c r="R18" i="13"/>
  <c r="R20" i="13"/>
  <c r="R24" i="13"/>
  <c r="R23" i="13"/>
  <c r="R28" i="13"/>
  <c r="R22" i="13"/>
  <c r="R26" i="13"/>
  <c r="R27" i="13"/>
  <c r="R21" i="13"/>
  <c r="R17" i="13"/>
  <c r="M89" i="8"/>
  <c r="F213" i="8" s="1"/>
  <c r="C38" i="8"/>
  <c r="D38" i="8" s="1"/>
  <c r="C11" i="8"/>
  <c r="D11" i="8" s="1"/>
  <c r="J22" i="8"/>
  <c r="L22" i="8" s="1"/>
  <c r="J28" i="8"/>
  <c r="L28" i="8" s="1"/>
  <c r="M20" i="8"/>
  <c r="M26" i="8"/>
  <c r="M24" i="8"/>
  <c r="M23" i="8"/>
  <c r="C8" i="8"/>
  <c r="D8" i="8" s="1"/>
  <c r="M29" i="8"/>
  <c r="M34" i="8"/>
  <c r="C34" i="8" s="1"/>
  <c r="D34" i="8" s="1"/>
  <c r="M25" i="8"/>
  <c r="C36" i="8"/>
  <c r="D36" i="8" s="1"/>
  <c r="M27" i="8"/>
  <c r="C37" i="8"/>
  <c r="D37" i="8" s="1"/>
  <c r="C7" i="8"/>
  <c r="D7" i="8" s="1"/>
  <c r="C6" i="8"/>
  <c r="D6" i="8" s="1"/>
  <c r="L39" i="8"/>
  <c r="N5" i="3"/>
  <c r="J11" i="3"/>
  <c r="J25" i="3"/>
  <c r="J20" i="3"/>
  <c r="J23" i="3"/>
  <c r="J8" i="3"/>
  <c r="J6" i="3"/>
  <c r="J17" i="3"/>
  <c r="J12" i="3"/>
  <c r="J10" i="3"/>
  <c r="J21" i="3"/>
  <c r="J18" i="3"/>
  <c r="J26" i="3"/>
  <c r="J13" i="3"/>
  <c r="V106" i="1"/>
  <c r="V114" i="1"/>
  <c r="V116" i="1"/>
  <c r="S110" i="1"/>
  <c r="S117" i="1"/>
  <c r="R147" i="1"/>
  <c r="R72" i="1"/>
  <c r="W107" i="1"/>
  <c r="V117" i="1"/>
  <c r="L135" i="1"/>
  <c r="V109" i="1"/>
  <c r="O109" i="1"/>
  <c r="O117" i="1"/>
  <c r="O113" i="1"/>
  <c r="V110" i="1"/>
  <c r="V107" i="1"/>
  <c r="W115" i="1"/>
  <c r="O114" i="1"/>
  <c r="W111" i="1"/>
  <c r="O110" i="1"/>
  <c r="S115" i="1"/>
  <c r="W116" i="1"/>
  <c r="W112" i="1"/>
  <c r="O111" i="1"/>
  <c r="W108" i="1"/>
  <c r="S116" i="1"/>
  <c r="S112" i="1"/>
  <c r="W117" i="1"/>
  <c r="O116" i="1"/>
  <c r="W113" i="1"/>
  <c r="O112" i="1"/>
  <c r="O115" i="1"/>
  <c r="S114" i="1"/>
  <c r="V112" i="1"/>
  <c r="V108" i="1"/>
  <c r="V113" i="1"/>
  <c r="V111" i="1"/>
  <c r="W114" i="1"/>
  <c r="W109" i="1"/>
  <c r="S108" i="1"/>
  <c r="O107" i="1"/>
  <c r="S109" i="1"/>
  <c r="O108" i="1"/>
  <c r="V115" i="1"/>
  <c r="S113" i="1"/>
  <c r="S111" i="1"/>
  <c r="K109" i="1"/>
  <c r="K114" i="1"/>
  <c r="W110" i="1"/>
  <c r="U119" i="1"/>
  <c r="L119" i="1"/>
  <c r="L147" i="1"/>
  <c r="S141" i="1"/>
  <c r="S37" i="1"/>
  <c r="S35" i="1"/>
  <c r="S33" i="1"/>
  <c r="V18" i="1"/>
  <c r="S18" i="1"/>
  <c r="W18" i="1"/>
  <c r="S17" i="1"/>
  <c r="S25" i="1"/>
  <c r="S128" i="1"/>
  <c r="S146" i="1"/>
  <c r="S142" i="1"/>
  <c r="O130" i="1"/>
  <c r="S50" i="1"/>
  <c r="S44" i="1"/>
  <c r="O79" i="1"/>
  <c r="O70" i="1"/>
  <c r="M147" i="1"/>
  <c r="S132" i="1"/>
  <c r="W71" i="1"/>
  <c r="W63" i="1"/>
  <c r="O43" i="1"/>
  <c r="S43" i="1"/>
  <c r="S145" i="1"/>
  <c r="O132" i="1"/>
  <c r="S98" i="1"/>
  <c r="O128" i="1"/>
  <c r="W70" i="1"/>
  <c r="W62" i="1"/>
  <c r="O84" i="1"/>
  <c r="O82" i="1"/>
  <c r="O80" i="1"/>
  <c r="S71" i="1"/>
  <c r="V5" i="1"/>
  <c r="O87" i="1"/>
  <c r="O83" i="1"/>
  <c r="O81" i="1"/>
  <c r="O71" i="1"/>
  <c r="S5" i="1"/>
  <c r="L99" i="1"/>
  <c r="S79" i="1"/>
  <c r="S95" i="1"/>
  <c r="O106" i="1"/>
  <c r="O134" i="1"/>
  <c r="S31" i="1"/>
  <c r="S49" i="1"/>
  <c r="S45" i="1"/>
  <c r="S70" i="1"/>
  <c r="V68" i="1"/>
  <c r="F4" i="1"/>
  <c r="W106" i="1"/>
  <c r="O78" i="1"/>
  <c r="O94" i="1"/>
  <c r="S143" i="1"/>
  <c r="W66" i="1"/>
  <c r="S124" i="1"/>
  <c r="S131" i="1"/>
  <c r="S34" i="1"/>
  <c r="S32" i="1"/>
  <c r="S30" i="1"/>
  <c r="S28" i="1"/>
  <c r="S26" i="1"/>
  <c r="S78" i="1"/>
  <c r="M135" i="1"/>
  <c r="W69" i="1"/>
  <c r="V64" i="1"/>
  <c r="O97" i="1"/>
  <c r="O95" i="1"/>
  <c r="S106" i="1"/>
  <c r="S134" i="1"/>
  <c r="O131" i="1"/>
  <c r="S129" i="1"/>
  <c r="S127" i="1"/>
  <c r="S125" i="1"/>
  <c r="W67" i="1"/>
  <c r="O98" i="1"/>
  <c r="O129" i="1"/>
  <c r="O127" i="1"/>
  <c r="O125" i="1"/>
  <c r="S69" i="1"/>
  <c r="W64" i="1"/>
  <c r="V67" i="1"/>
  <c r="M88" i="1"/>
  <c r="S87" i="1"/>
  <c r="O96" i="1"/>
  <c r="O140" i="1"/>
  <c r="S144" i="1"/>
  <c r="O141" i="1"/>
  <c r="O49" i="1"/>
  <c r="O45" i="1"/>
  <c r="O69" i="1"/>
  <c r="S82" i="1"/>
  <c r="S80" i="1"/>
  <c r="S94" i="1"/>
  <c r="S140" i="1"/>
  <c r="O144" i="1"/>
  <c r="S27" i="1"/>
  <c r="S85" i="1"/>
  <c r="S97" i="1"/>
  <c r="S133" i="1"/>
  <c r="S130" i="1"/>
  <c r="W68" i="1"/>
  <c r="V71" i="1"/>
  <c r="V63" i="1"/>
  <c r="O85" i="1"/>
  <c r="S83" i="1"/>
  <c r="O124" i="1"/>
  <c r="O133" i="1"/>
  <c r="O36" i="1"/>
  <c r="O32" i="1"/>
  <c r="O28" i="1"/>
  <c r="O26" i="1"/>
  <c r="S46" i="1"/>
  <c r="V66" i="1"/>
  <c r="W5" i="1"/>
  <c r="S86" i="1"/>
  <c r="O93" i="1"/>
  <c r="O126" i="1"/>
  <c r="O143" i="1"/>
  <c r="V65" i="1"/>
  <c r="S84" i="1"/>
  <c r="S81" i="1"/>
  <c r="S93" i="1"/>
  <c r="S96" i="1"/>
  <c r="S126" i="1"/>
  <c r="K27" i="1"/>
  <c r="O33" i="1"/>
  <c r="O25" i="1"/>
  <c r="S36" i="1"/>
  <c r="O34" i="1"/>
  <c r="S29" i="1"/>
  <c r="O27" i="1"/>
  <c r="O50" i="1"/>
  <c r="S48" i="1"/>
  <c r="O48" i="1"/>
  <c r="O46" i="1"/>
  <c r="O44" i="1"/>
  <c r="S47" i="1"/>
  <c r="O47" i="1"/>
  <c r="O37" i="1"/>
  <c r="K46" i="1"/>
  <c r="K36" i="1"/>
  <c r="K37" i="1"/>
  <c r="K29" i="1"/>
  <c r="O146" i="1"/>
  <c r="K143" i="1"/>
  <c r="K147" i="1" s="1"/>
  <c r="K128" i="1"/>
  <c r="K135" i="1" s="1"/>
  <c r="K97" i="1"/>
  <c r="M99" i="1"/>
  <c r="R119" i="1"/>
  <c r="W65" i="1"/>
  <c r="O5" i="1"/>
  <c r="L72" i="1"/>
  <c r="V70" i="1"/>
  <c r="V62" i="1"/>
  <c r="V69" i="1"/>
  <c r="M72" i="1"/>
  <c r="K69" i="1"/>
  <c r="S63" i="1"/>
  <c r="S62" i="1"/>
  <c r="O64" i="1"/>
  <c r="T119" i="1"/>
  <c r="N119" i="1"/>
  <c r="S64" i="1"/>
  <c r="S67" i="1"/>
  <c r="S68" i="1"/>
  <c r="K61" i="1"/>
  <c r="W61" i="1"/>
  <c r="S65" i="1"/>
  <c r="S66" i="1"/>
  <c r="S61" i="1"/>
  <c r="U72" i="1"/>
  <c r="O62" i="1"/>
  <c r="O65" i="1"/>
  <c r="L88" i="1"/>
  <c r="J22" i="3"/>
  <c r="J14" i="3"/>
  <c r="J24" i="3"/>
  <c r="J5" i="3"/>
  <c r="J16" i="3"/>
  <c r="K3" i="3"/>
  <c r="H3" i="3"/>
  <c r="J19" i="3"/>
  <c r="J7" i="3"/>
  <c r="O61" i="1"/>
  <c r="O63" i="1"/>
  <c r="O66" i="1"/>
  <c r="V61" i="1"/>
  <c r="O67" i="1"/>
  <c r="T72" i="1"/>
  <c r="O68" i="1"/>
  <c r="R99" i="1"/>
  <c r="J277" i="11" l="1"/>
  <c r="K277" i="11" s="1"/>
  <c r="E292" i="11"/>
  <c r="C29" i="8"/>
  <c r="D29" i="8" s="1"/>
  <c r="C23" i="8"/>
  <c r="D23" i="8" s="1"/>
  <c r="C24" i="8"/>
  <c r="D24" i="8" s="1"/>
  <c r="C27" i="8"/>
  <c r="D27" i="8" s="1"/>
  <c r="C26" i="8"/>
  <c r="D26" i="8" s="1"/>
  <c r="C20" i="8"/>
  <c r="D20" i="8" s="1"/>
  <c r="C25" i="8"/>
  <c r="D25" i="8" s="1"/>
  <c r="C91" i="8"/>
  <c r="D91" i="8" s="1"/>
  <c r="H215" i="8"/>
  <c r="O173" i="8"/>
  <c r="M173" i="8"/>
  <c r="N106" i="8"/>
  <c r="O106" i="8" s="1"/>
  <c r="M106" i="8"/>
  <c r="M158" i="8"/>
  <c r="F219" i="8" s="1"/>
  <c r="N25" i="3"/>
  <c r="M18" i="8"/>
  <c r="F216" i="8" s="1"/>
  <c r="H214" i="8"/>
  <c r="M124" i="8"/>
  <c r="E213" i="8" s="1"/>
  <c r="M142" i="8"/>
  <c r="H211" i="8"/>
  <c r="O32" i="8"/>
  <c r="N142" i="8"/>
  <c r="M32" i="8"/>
  <c r="N7" i="3"/>
  <c r="N12" i="3"/>
  <c r="N9" i="3"/>
  <c r="N8" i="3"/>
  <c r="N26" i="3"/>
  <c r="N17" i="3"/>
  <c r="N24" i="3"/>
  <c r="N13" i="3"/>
  <c r="N15" i="3"/>
  <c r="N19" i="3"/>
  <c r="N10" i="3"/>
  <c r="N6" i="3"/>
  <c r="N27" i="3"/>
  <c r="N16" i="3"/>
  <c r="N14" i="3"/>
  <c r="N20" i="3"/>
  <c r="N11" i="3"/>
  <c r="N23" i="3"/>
  <c r="N21" i="3"/>
  <c r="N22" i="3"/>
  <c r="N18" i="3"/>
  <c r="K99" i="1"/>
  <c r="W72" i="1"/>
  <c r="S72" i="1"/>
  <c r="S147" i="1"/>
  <c r="K119" i="1"/>
  <c r="K72" i="1"/>
  <c r="V119" i="1"/>
  <c r="W119" i="1"/>
  <c r="S99" i="1"/>
  <c r="O119" i="1"/>
  <c r="S119" i="1"/>
  <c r="N72" i="1"/>
  <c r="O72" i="1" s="1"/>
  <c r="K88" i="1"/>
  <c r="N135" i="1"/>
  <c r="V72" i="1"/>
  <c r="N147" i="1"/>
  <c r="O147" i="1" s="1"/>
  <c r="N99" i="1"/>
  <c r="O99" i="1" s="1"/>
  <c r="N88" i="1"/>
  <c r="M51" i="1"/>
  <c r="L51" i="1"/>
  <c r="R20" i="1"/>
  <c r="K38" i="1"/>
  <c r="L38" i="1"/>
  <c r="U20" i="1"/>
  <c r="L20" i="1"/>
  <c r="D19" i="1"/>
  <c r="C19" i="1"/>
  <c r="M20" i="1"/>
  <c r="E19" i="1"/>
  <c r="K51" i="1"/>
  <c r="M38" i="1"/>
  <c r="T20" i="1"/>
  <c r="R51" i="1"/>
  <c r="E281" i="11" l="1"/>
  <c r="O142" i="8"/>
  <c r="O127" i="3"/>
  <c r="F218" i="8"/>
  <c r="N127" i="3"/>
  <c r="N20" i="1"/>
  <c r="O20" i="1" s="1"/>
  <c r="H216" i="8"/>
  <c r="M210" i="8" s="1"/>
  <c r="M191" i="8"/>
  <c r="O206" i="3"/>
  <c r="N206" i="3"/>
  <c r="M125" i="8"/>
  <c r="O158" i="8"/>
  <c r="M190" i="8"/>
  <c r="E219" i="8" s="1"/>
  <c r="M51" i="8"/>
  <c r="E216" i="8" s="1"/>
  <c r="M189" i="8"/>
  <c r="E218" i="8" s="1"/>
  <c r="M52" i="8"/>
  <c r="O18" i="8"/>
  <c r="O135" i="1"/>
  <c r="R135" i="1" s="1"/>
  <c r="S135" i="1" s="1"/>
  <c r="O88" i="1"/>
  <c r="R88" i="1" s="1"/>
  <c r="S88" i="1" s="1"/>
  <c r="S20" i="1"/>
  <c r="V20" i="1"/>
  <c r="F19" i="1"/>
  <c r="S51" i="1"/>
  <c r="W20" i="1"/>
  <c r="K20" i="1"/>
  <c r="N51" i="1"/>
  <c r="O51" i="1" s="1"/>
  <c r="N38" i="1"/>
  <c r="E291" i="11" l="1"/>
  <c r="F210" i="8"/>
  <c r="E210" i="8" s="1"/>
  <c r="M211" i="8"/>
  <c r="C224" i="8"/>
  <c r="M192" i="8"/>
  <c r="O38" i="1"/>
  <c r="R38" i="1" s="1"/>
  <c r="S38" i="1" s="1"/>
  <c r="Q5" i="8"/>
  <c r="N5" i="8"/>
  <c r="F5" i="8" s="1"/>
  <c r="K5" i="8"/>
  <c r="L3" i="8" l="1"/>
  <c r="H3" i="8"/>
  <c r="J5" i="8"/>
  <c r="N3" i="8" l="1"/>
  <c r="L5" i="8"/>
  <c r="M3" i="8"/>
  <c r="M5" i="8"/>
  <c r="C5" i="8" s="1"/>
  <c r="D5" i="8" s="1"/>
  <c r="H212" i="8" l="1"/>
  <c r="O3" i="8"/>
  <c r="N3" i="3"/>
  <c r="M50" i="8"/>
  <c r="O3" i="3" l="1"/>
  <c r="M53" i="8"/>
  <c r="C223" i="8"/>
  <c r="L70" i="8"/>
  <c r="M70" i="8" s="1"/>
  <c r="J209" i="8" l="1"/>
  <c r="J212" i="8" s="1"/>
  <c r="F209" i="8" s="1"/>
  <c r="N70" i="8"/>
  <c r="M72" i="8"/>
  <c r="C72" i="8" s="1"/>
  <c r="D72" i="8" s="1"/>
  <c r="L72" i="8"/>
  <c r="M123" i="8" l="1"/>
  <c r="F212" i="8"/>
  <c r="N30" i="3"/>
  <c r="O70" i="8"/>
  <c r="O30" i="3"/>
  <c r="E209" i="8"/>
  <c r="C225" i="8" s="1"/>
  <c r="M209" i="8"/>
  <c r="E212" i="8" l="1"/>
  <c r="C222" i="8" s="1"/>
  <c r="M126" i="8"/>
</calcChain>
</file>

<file path=xl/sharedStrings.xml><?xml version="1.0" encoding="utf-8"?>
<sst xmlns="http://schemas.openxmlformats.org/spreadsheetml/2006/main" count="20096" uniqueCount="4380">
  <si>
    <t>EJECUTIVO</t>
  </si>
  <si>
    <t>CUENTAS</t>
  </si>
  <si>
    <t>MONTO</t>
  </si>
  <si>
    <t>PAGADO</t>
  </si>
  <si>
    <t>% RECUPERACION</t>
  </si>
  <si>
    <t>NOMBRE DEL EJECUTIVO</t>
  </si>
  <si>
    <t>OBJETIVO DEL DIA (META)</t>
  </si>
  <si>
    <t>CUENTAS ASIGNADAS</t>
  </si>
  <si>
    <t>MONTO ASIGNADO ($)</t>
  </si>
  <si>
    <t>RECAUDO</t>
  </si>
  <si>
    <t>% DE RECUPERACION</t>
  </si>
  <si>
    <t>NUMERO DE PROMESAS</t>
  </si>
  <si>
    <t>MONTO PROMESADO</t>
  </si>
  <si>
    <t>MONTO RECUPERADO ESPERADO</t>
  </si>
  <si>
    <t>% ESPERADO</t>
  </si>
  <si>
    <t>ASIGNACION DIAS 1</t>
  </si>
  <si>
    <t>COBRADO CON ÉXITO</t>
  </si>
  <si>
    <t>% RECUPERADO</t>
  </si>
  <si>
    <t>FALTA</t>
  </si>
  <si>
    <t>KATERINE NIÑO</t>
  </si>
  <si>
    <t>TATIANA ZORRO</t>
  </si>
  <si>
    <t>TOTAL</t>
  </si>
  <si>
    <t>PAULA RAMIREZ</t>
  </si>
  <si>
    <t>CAMILA RUBIANO</t>
  </si>
  <si>
    <t>LAURA NOPE</t>
  </si>
  <si>
    <t>ANDREA CHAVEZ</t>
  </si>
  <si>
    <t>Grupo de cobranza</t>
  </si>
  <si>
    <t>NEGOCIOS_ESTRUCTURALES</t>
  </si>
  <si>
    <t>S1</t>
  </si>
  <si>
    <t>JENNY MENDIETA</t>
  </si>
  <si>
    <t>S2</t>
  </si>
  <si>
    <t>M1</t>
  </si>
  <si>
    <t>Fecha</t>
  </si>
  <si>
    <t>Empresa de cobranza</t>
  </si>
  <si>
    <t>Gestor de cobranza</t>
  </si>
  <si>
    <t>Equipo</t>
  </si>
  <si>
    <t>Plazo del producto</t>
  </si>
  <si>
    <t>Importe nuevo</t>
  </si>
  <si>
    <t>Importe de pedidos en cartera</t>
  </si>
  <si>
    <t>Casos recuperados (total)</t>
  </si>
  <si>
    <t>Tasa de recuperación por casos</t>
  </si>
  <si>
    <t>Importe de préstamo recuperado (total)</t>
  </si>
  <si>
    <t>Importe efectivamente recibido (total)</t>
  </si>
  <si>
    <t>Tasa de recuperación por importe recibido</t>
  </si>
  <si>
    <t>Casos recuperados (nuevos)</t>
  </si>
  <si>
    <t>Tasa de recuperación por casos (nuevos)</t>
  </si>
  <si>
    <t>Importe de préstamo recuperado (nuevos)</t>
  </si>
  <si>
    <t>Tasa de recuperación por importe (nuevos)</t>
  </si>
  <si>
    <t>Importe efectivamente recibido (nuevos)</t>
  </si>
  <si>
    <t>Tasa de recuperación por importe recibido (nuevos)</t>
  </si>
  <si>
    <t>Comisión de renovación</t>
  </si>
  <si>
    <t>Importe de renovación</t>
  </si>
  <si>
    <t>Tasa de recuperación por importe</t>
  </si>
  <si>
    <t>Importe de pedidos en cartera (nuevos)</t>
  </si>
  <si>
    <t>Tasa de recuperación de pedidos en cartera</t>
  </si>
  <si>
    <t>Tasa de recuperación de importe en cartera</t>
  </si>
  <si>
    <t>Todos</t>
  </si>
  <si>
    <t>OK DINERO S1</t>
  </si>
  <si>
    <t>TEAM GINA OK DINERO S2</t>
  </si>
  <si>
    <t>TEAM GINA OK DINERO M1</t>
  </si>
  <si>
    <t>TEAM MATEO CASHMAX S1</t>
  </si>
  <si>
    <t>TEAM MATEO CASHMAX S2</t>
  </si>
  <si>
    <t>TEAM MATEO CASHMAX M1</t>
  </si>
  <si>
    <t>RAPIKREDITO S1</t>
  </si>
  <si>
    <t>TEAM JUAN ZORRO RAPIKREDITO S1</t>
  </si>
  <si>
    <t>TEAM JUAN ZORRO RAPIKREDITO S2</t>
  </si>
  <si>
    <t>TEAM JUAN ZORRO RAPIKREDITO M1</t>
  </si>
  <si>
    <t>Grupo</t>
  </si>
  <si>
    <t>S1 CASHMAX</t>
  </si>
  <si>
    <t>TLJ</t>
  </si>
  <si>
    <t>% DEVOLUCIÓN</t>
  </si>
  <si>
    <t>%FALTA META</t>
  </si>
  <si>
    <t>https://cs.cashimax.com/indexBack</t>
  </si>
  <si>
    <t>RANKING COMISION</t>
  </si>
  <si>
    <t>ASIGNACIÓN</t>
  </si>
  <si>
    <t>RECUADO</t>
  </si>
  <si>
    <t>ASESOR</t>
  </si>
  <si>
    <t>Asignacion</t>
  </si>
  <si>
    <t>Cuentas</t>
  </si>
  <si>
    <t>Recaudo</t>
  </si>
  <si>
    <t>%_Meta</t>
  </si>
  <si>
    <t>TOP</t>
  </si>
  <si>
    <t>SIGUIENTE PISO</t>
  </si>
  <si>
    <t>BONO</t>
  </si>
  <si>
    <t>DOMINGO 1</t>
  </si>
  <si>
    <t>DOMINGO 2</t>
  </si>
  <si>
    <t>DOMINGO 3</t>
  </si>
  <si>
    <t>S2 CASHMAX</t>
  </si>
  <si>
    <t>RANKING</t>
  </si>
  <si>
    <t>Asesor</t>
  </si>
  <si>
    <t>%REUPERADO</t>
  </si>
  <si>
    <t>AJUSTAR</t>
  </si>
  <si>
    <t>FESTIVO</t>
  </si>
  <si>
    <t>FESTIVO 2</t>
  </si>
  <si>
    <t>FESTIVO 1</t>
  </si>
  <si>
    <t>M1 CASHMAX</t>
  </si>
  <si>
    <t>PRODUCTIVIDAD</t>
  </si>
  <si>
    <t>$_Meta</t>
  </si>
  <si>
    <t>Falta</t>
  </si>
  <si>
    <t>%_Aporte</t>
  </si>
  <si>
    <t>COMISION</t>
  </si>
  <si>
    <t>MULTIPLICADOR</t>
  </si>
  <si>
    <t>AJUSTE MANUAL</t>
  </si>
  <si>
    <t>MONTO RECUPERADO</t>
  </si>
  <si>
    <t>PISO</t>
  </si>
  <si>
    <t>PISO 1</t>
  </si>
  <si>
    <t>PISO 2</t>
  </si>
  <si>
    <t>PISO 3</t>
  </si>
  <si>
    <t>PISO 4</t>
  </si>
  <si>
    <t>PISO 5</t>
  </si>
  <si>
    <t>PAULA RODRIGUEZ</t>
  </si>
  <si>
    <t>SEBASTIAN CUESTA</t>
  </si>
  <si>
    <t>M2</t>
  </si>
  <si>
    <t>JUAN MATEUS</t>
  </si>
  <si>
    <t>MARCELA VALDERRAMA</t>
  </si>
  <si>
    <t>NELSON TORRES</t>
  </si>
  <si>
    <t>KAFFYR PUERTAS</t>
  </si>
  <si>
    <t>MATEO PINTO</t>
  </si>
  <si>
    <t>DAVID URREGO</t>
  </si>
  <si>
    <t>ALEJANDRA CUBILLOS</t>
  </si>
  <si>
    <t>LEIDY TORRES</t>
  </si>
  <si>
    <t>GERMAN MAURICIO</t>
  </si>
  <si>
    <t>KAREN MURCIA</t>
  </si>
  <si>
    <t>LAURA PENAGOS</t>
  </si>
  <si>
    <t>ANGELA GOMEZ</t>
  </si>
  <si>
    <t>CRISTIAN RODRIGUEZ</t>
  </si>
  <si>
    <t>DAVID GOMEZ</t>
  </si>
  <si>
    <t>ESTEFANIA RAMOS</t>
  </si>
  <si>
    <t>NEIDY FORERO</t>
  </si>
  <si>
    <t>PAULA RIVAS</t>
  </si>
  <si>
    <t>JASBLEIDY MARTINEZ</t>
  </si>
  <si>
    <t>MARIANA CORTES</t>
  </si>
  <si>
    <t>NATALIA BARBOSA</t>
  </si>
  <si>
    <t>TATIANA BARINAS</t>
  </si>
  <si>
    <t>R DOMINGO 1</t>
  </si>
  <si>
    <t>R DOMINGO 2</t>
  </si>
  <si>
    <t>R FESTIVO 1</t>
  </si>
  <si>
    <t>ANDRES CUESTA</t>
  </si>
  <si>
    <t>POR ASESOR</t>
  </si>
  <si>
    <t>META</t>
  </si>
  <si>
    <t>CUMPLIMIENTO</t>
  </si>
  <si>
    <t>PERCENTIL</t>
  </si>
  <si>
    <t># GESTIONES</t>
  </si>
  <si>
    <t>NO</t>
  </si>
  <si>
    <t>CAMILO BUSTAMANTE</t>
  </si>
  <si>
    <t>SI</t>
  </si>
  <si>
    <t>JULIETH ZABALA</t>
  </si>
  <si>
    <t>PORCENTAJE</t>
  </si>
  <si>
    <t>PERCENTILES</t>
  </si>
  <si>
    <t xml:space="preserve">SIGNIFICA </t>
  </si>
  <si>
    <t>CARTERA</t>
  </si>
  <si>
    <t>S</t>
  </si>
  <si>
    <t>PILAR, ARRASTRA LA CIFRA DE MANERA POSITIVA</t>
  </si>
  <si>
    <t>A</t>
  </si>
  <si>
    <t>CUMPLE, ESTA DENTRO DE LA MEDIA ALTA</t>
  </si>
  <si>
    <t>B</t>
  </si>
  <si>
    <t>MEDIA, TIENE PUNTOS A MEJORAR</t>
  </si>
  <si>
    <t>C</t>
  </si>
  <si>
    <t>RESULTADOS BAJOS, SE DEBE HACER SEGUIMIENTO</t>
  </si>
  <si>
    <t>D</t>
  </si>
  <si>
    <t>RESULTADOS DEFICIENTES, FOCO #1 PARA MEJORAR</t>
  </si>
  <si>
    <t>CARTERAS MIXTAS</t>
  </si>
  <si>
    <t>CUMPLIDO</t>
  </si>
  <si>
    <t>rapi s1</t>
  </si>
  <si>
    <t>rapi s2</t>
  </si>
  <si>
    <t>rapi m1</t>
  </si>
  <si>
    <t>RAPI</t>
  </si>
  <si>
    <t>CUMPLIMIENTO GOLBAL</t>
  </si>
  <si>
    <t>s1 ok</t>
  </si>
  <si>
    <t>s2 ok</t>
  </si>
  <si>
    <t>m1 ok</t>
  </si>
  <si>
    <t>CARTERA ESPECIALIZADA S1</t>
  </si>
  <si>
    <t>OK</t>
  </si>
  <si>
    <t>cash s1</t>
  </si>
  <si>
    <t>cash s2</t>
  </si>
  <si>
    <t>cash m1</t>
  </si>
  <si>
    <t>CASH</t>
  </si>
  <si>
    <t>Alejandro Castro Herrera</t>
  </si>
  <si>
    <t>Gabriela Sofia Castaño Pineda</t>
  </si>
  <si>
    <t>Alonso Navarro Munevar</t>
  </si>
  <si>
    <t>Andrea Juenssy Valentina Galindo</t>
  </si>
  <si>
    <t>Laura Dayana Torres Carvajal</t>
  </si>
  <si>
    <t>Juan Sebastian Barrios Parra</t>
  </si>
  <si>
    <t>Cristian Arley Rodriguez Lopez</t>
  </si>
  <si>
    <t>Cristian David Urrego Garzon</t>
  </si>
  <si>
    <t>Eddy Santiago Gomez Cabrera</t>
  </si>
  <si>
    <t>Daniel Leonardo Avila Lopez</t>
  </si>
  <si>
    <t>Daniel Rojas Perilla</t>
  </si>
  <si>
    <t>Ingrid Dayana Huertas Perez</t>
  </si>
  <si>
    <t>Leidy Diana Torres</t>
  </si>
  <si>
    <t>Jhosep Escandon Zambrano</t>
  </si>
  <si>
    <t>Kevin Sebastian Murillo Avila</t>
  </si>
  <si>
    <t>Evelin Katherin Morales Vargas</t>
  </si>
  <si>
    <t>Fabian Estiben Arias</t>
  </si>
  <si>
    <t>Mateo Pinto Marin</t>
  </si>
  <si>
    <t>German Mauricio Molina Perea</t>
  </si>
  <si>
    <t>John Fredy Florez Coronado</t>
  </si>
  <si>
    <t>Juan Diego Melo Zuleta</t>
  </si>
  <si>
    <t>Emilie Brigitte Alarcon Gonzalez</t>
  </si>
  <si>
    <t>Jose Alejandro Vera Lopez</t>
  </si>
  <si>
    <t>Jasbleidy Johanna Martinez Casas</t>
  </si>
  <si>
    <t>Manuela Cubillos Lozano</t>
  </si>
  <si>
    <t>Johan Santiago Cardenas Ramirez</t>
  </si>
  <si>
    <t>Juan Sebastian Ortiz Suarez</t>
  </si>
  <si>
    <t>Kaffyr David Puertas Novoa</t>
  </si>
  <si>
    <t>Katerinth Vanesa Vanegas Guerrero</t>
  </si>
  <si>
    <t>Marcela Sanchez Valderrama</t>
  </si>
  <si>
    <t>Natalia Stefania Barbosa Moreno</t>
  </si>
  <si>
    <t>Nelson Andres Torres Lopez</t>
  </si>
  <si>
    <t>Nesly Magyoly Sosa Ortiz</t>
  </si>
  <si>
    <t>Yurany Dasney Giraldo Reyes</t>
  </si>
  <si>
    <t>Yeison Nicolas Suarez Granados</t>
  </si>
  <si>
    <t>Johan Sebastian Cuesta Garcia</t>
  </si>
  <si>
    <t>Carol Tatiana Sierra Ulloa</t>
  </si>
  <si>
    <t>Laura Alejandra Velandia Martinez</t>
  </si>
  <si>
    <t>Sandra Yuliana Huertas Perez</t>
  </si>
  <si>
    <t>Daniel Stiven Mayorga Galindo</t>
  </si>
  <si>
    <t>Jhon Jairo Alarcon Parra</t>
  </si>
  <si>
    <t>Johan Sebastian Ojeda Garcia</t>
  </si>
  <si>
    <t>CASHMAX</t>
  </si>
  <si>
    <t>OK DINERO</t>
  </si>
  <si>
    <t>RAPIKREDITO</t>
  </si>
  <si>
    <t>Sandra Milena Serrano</t>
  </si>
  <si>
    <t>BRAYAN RINCON</t>
  </si>
  <si>
    <t>DANIELA MORALES</t>
  </si>
  <si>
    <t>DANIELA</t>
  </si>
  <si>
    <t>ADRIANA</t>
  </si>
  <si>
    <t>JOSE</t>
  </si>
  <si>
    <t>MARIA</t>
  </si>
  <si>
    <t>DAVID</t>
  </si>
  <si>
    <t>ALEJANDRA</t>
  </si>
  <si>
    <t>OSCAR</t>
  </si>
  <si>
    <t>S1 OK DINERO</t>
  </si>
  <si>
    <t>PAULA</t>
  </si>
  <si>
    <t>SANTIAGO</t>
  </si>
  <si>
    <t>S1 RAPIKREDITO</t>
  </si>
  <si>
    <t>S2 RAPIKREDITO</t>
  </si>
  <si>
    <t>S1 OKDINERO</t>
  </si>
  <si>
    <t>S2 OKDINERO</t>
  </si>
  <si>
    <t>JUAN ZORRO</t>
  </si>
  <si>
    <t>GINA VARONI</t>
  </si>
  <si>
    <t>MATEO CANO</t>
  </si>
  <si>
    <t>COMISION GINA</t>
  </si>
  <si>
    <t>COMISION MATEO</t>
  </si>
  <si>
    <t>COMISION ZORRO</t>
  </si>
  <si>
    <t>TL O TLJ</t>
  </si>
  <si>
    <t>APP</t>
  </si>
  <si>
    <t>ALL</t>
  </si>
  <si>
    <t>GINA</t>
  </si>
  <si>
    <t>MATEO</t>
  </si>
  <si>
    <t>ZORRO</t>
  </si>
  <si>
    <t>OKDINERO</t>
  </si>
  <si>
    <t>ASIGNACION</t>
  </si>
  <si>
    <t>JENNY</t>
  </si>
  <si>
    <t>SALA 1</t>
  </si>
  <si>
    <t>LIZETH</t>
  </si>
  <si>
    <t>HECTOR</t>
  </si>
  <si>
    <t>MICHELLE</t>
  </si>
  <si>
    <t>JORDAN</t>
  </si>
  <si>
    <t>HEIDY</t>
  </si>
  <si>
    <t>WILMAR</t>
  </si>
  <si>
    <t>CAMILA</t>
  </si>
  <si>
    <t>MARBY</t>
  </si>
  <si>
    <t>ALISSON</t>
  </si>
  <si>
    <t>SALA 2</t>
  </si>
  <si>
    <t>NICO</t>
  </si>
  <si>
    <t>SARAI</t>
  </si>
  <si>
    <t>SALA 3</t>
  </si>
  <si>
    <t>CARO LEON</t>
  </si>
  <si>
    <t>FABIAN</t>
  </si>
  <si>
    <t>SEDE 2.0</t>
  </si>
  <si>
    <t>JULIETH VARGAS</t>
  </si>
  <si>
    <t>INGRID HUERTAS</t>
  </si>
  <si>
    <t>BAÑO NIÑAS</t>
  </si>
  <si>
    <t>BAÑO NIÑOS</t>
  </si>
  <si>
    <t>DANIEL AVILA</t>
  </si>
  <si>
    <t>ENTRADA</t>
  </si>
  <si>
    <t>FABIAN ARIAS</t>
  </si>
  <si>
    <t>NESLY SOSA</t>
  </si>
  <si>
    <t>JOHAN CARDENAS</t>
  </si>
  <si>
    <t>CAFETERIA</t>
  </si>
  <si>
    <t>KEVIN MURILLO</t>
  </si>
  <si>
    <t>PARQUEADERO S2-19</t>
  </si>
  <si>
    <t>PARQUEADERO S2-20</t>
  </si>
  <si>
    <t>PARQUEADERO S1-17</t>
  </si>
  <si>
    <t>LAURA VEGA</t>
  </si>
  <si>
    <t>PARQUEADERO S1-14</t>
  </si>
  <si>
    <t>CAROL SIERRA</t>
  </si>
  <si>
    <t>NOMBRE</t>
  </si>
  <si>
    <t>ESTAN EN TELETRABAJO</t>
  </si>
  <si>
    <t>PUEDE TELETRABAJAR</t>
  </si>
  <si>
    <t>TIENE MOTO</t>
  </si>
  <si>
    <t>REGISTRO SEDE 2</t>
  </si>
  <si>
    <t>Periodo de prueba</t>
  </si>
  <si>
    <t>Fin periodo de prueba</t>
  </si>
  <si>
    <t>Fecha ingreso</t>
  </si>
  <si>
    <t>Procesos disciplinarios</t>
  </si>
  <si>
    <t>Descargos</t>
  </si>
  <si>
    <t>GRUPO 1</t>
  </si>
  <si>
    <t>tl jose</t>
  </si>
  <si>
    <t>01//06/2026</t>
  </si>
  <si>
    <t>Ausencia</t>
  </si>
  <si>
    <t>Falta grave</t>
  </si>
  <si>
    <t>GRUPO 2</t>
  </si>
  <si>
    <t>Vacaciones 16/08/2026</t>
  </si>
  <si>
    <t>Ausencias</t>
  </si>
  <si>
    <t>GRUPO 3</t>
  </si>
  <si>
    <t>Brayan Javier Rincon Hernandez</t>
  </si>
  <si>
    <t>Neidy Sofia Forero Suarez</t>
  </si>
  <si>
    <t>GRUPO 4</t>
  </si>
  <si>
    <t>Yudrein Daniela Panciarro Morales</t>
  </si>
  <si>
    <t>Retardos</t>
  </si>
  <si>
    <t>Mariana Cortes Helmsdorff</t>
  </si>
  <si>
    <t>Caren Dayana Quilindo Montoya</t>
  </si>
  <si>
    <t>Monica Patricia Oviedo Cuadros</t>
  </si>
  <si>
    <t>Manuel Felipe Godoy Barrera</t>
  </si>
  <si>
    <t>Santiago Sanchez Otero</t>
  </si>
  <si>
    <t>Paula Andrea Rivas Vanegas</t>
  </si>
  <si>
    <t>Juan Camilo Silva Paternina</t>
  </si>
  <si>
    <t>Ashley Tatiana Zorro Chica</t>
  </si>
  <si>
    <t>Milena Alexandra Gonzalez Chiquito</t>
  </si>
  <si>
    <t>Paula Daniela Aldana Calderon</t>
  </si>
  <si>
    <t>Brandon Esteban Rodriguez Perafan</t>
  </si>
  <si>
    <t>Jenny Juley Mendieta Moreno</t>
  </si>
  <si>
    <t>GRUPO 5</t>
  </si>
  <si>
    <t>Jonatan Camilo Castillo Rincon</t>
  </si>
  <si>
    <t>Vacaciones 01/08/2026</t>
  </si>
  <si>
    <t>Estefania Ramos Guerrero</t>
  </si>
  <si>
    <t>Juan David Gomez Daza</t>
  </si>
  <si>
    <t>Julian David Arango Kuhne</t>
  </si>
  <si>
    <t>Karen Daniela Rodriguez Murcia</t>
  </si>
  <si>
    <t>Diana Miled Moreno Diaz</t>
  </si>
  <si>
    <t>Paula Natalia Pacheco Lopez</t>
  </si>
  <si>
    <t>Juan Pablo Lancheros Montenegro</t>
  </si>
  <si>
    <t>Michell Nicol Rodriguez Cortes</t>
  </si>
  <si>
    <t>Sharic Cecilia Salazar Runza</t>
  </si>
  <si>
    <t>GRUPO 6</t>
  </si>
  <si>
    <t>Luz Andrea Garcia Hueso</t>
  </si>
  <si>
    <t>Vacaciones 18/08/2026</t>
  </si>
  <si>
    <t>Karoll Mariana Leon Rojas</t>
  </si>
  <si>
    <t xml:space="preserve">Lina Maria Silva Castro </t>
  </si>
  <si>
    <t>Yulieth Andrea Rodriguez Vargas</t>
  </si>
  <si>
    <t>Maria Paula Ramirez Cruz</t>
  </si>
  <si>
    <t>Jordan Estmi Valderrama Lozano</t>
  </si>
  <si>
    <t>Erika Valentina Moreno Leiton</t>
  </si>
  <si>
    <t>Emanuel Zamora Gaviria</t>
  </si>
  <si>
    <t>Juan Felipe Mateus</t>
  </si>
  <si>
    <t>Edgar Felipe Gonzalez Carreño</t>
  </si>
  <si>
    <t>Maria Alejandra Cubillos Castillo</t>
  </si>
  <si>
    <t>Sandra Daniela Bocanegra Vera</t>
  </si>
  <si>
    <t>Laura Camila Vega Rubiano</t>
  </si>
  <si>
    <t>Andrea Veronica Chavez Ramos</t>
  </si>
  <si>
    <t>Maria Fernanda Salamanca Briceño</t>
  </si>
  <si>
    <t>Nasly Katerine Martinez Niño</t>
  </si>
  <si>
    <t>Luisa Fernanda Velosa Roncancio</t>
  </si>
  <si>
    <t>PERSONAS SIN REGISTRO</t>
  </si>
  <si>
    <t>JULIAN KUHNE</t>
  </si>
  <si>
    <t>NATALIA PACHECO</t>
  </si>
  <si>
    <t>JOSE ALEJANDRO VERA</t>
  </si>
  <si>
    <t xml:space="preserve">YULI CASTRO </t>
  </si>
  <si>
    <t>EDGAR FELIPE GONZALEZ</t>
  </si>
  <si>
    <t>SANTIAGO CARDENAS</t>
  </si>
  <si>
    <t>KEVIN SEBASTIAN MURILLO</t>
  </si>
  <si>
    <t>SEBASTIAN PARRA</t>
  </si>
  <si>
    <t>EMANUEL ZAMORA</t>
  </si>
  <si>
    <t>JUAN PABLO LANCHEROS</t>
  </si>
  <si>
    <t>SANDRA MILENA SERRANO</t>
  </si>
  <si>
    <t>https://cs.exprescredito.com/indexBack</t>
  </si>
  <si>
    <t>目标</t>
  </si>
  <si>
    <t>S1组内催回率</t>
  </si>
  <si>
    <t>TLJ对应奖金-PESOS COP</t>
  </si>
  <si>
    <t>TL对应奖金-PESOS COP</t>
  </si>
  <si>
    <t>6.0% &lt;= x &lt; 7.0%</t>
  </si>
  <si>
    <t>7.0% &lt;= x &lt; 8.0%</t>
  </si>
  <si>
    <t>8.0% &lt;= x &lt; 9.5%</t>
  </si>
  <si>
    <t>9.5% &lt;= x &lt; 11.0%</t>
  </si>
  <si>
    <t>11.0% &lt;= x &lt;13.0%</t>
  </si>
  <si>
    <t>S2组内催回率</t>
  </si>
  <si>
    <t>0.6% &lt;= x &lt; 0.8%</t>
  </si>
  <si>
    <t>0.8% &lt;= x &lt; 1.0%</t>
  </si>
  <si>
    <t>1.0% &lt;= x &lt; 1.2%</t>
  </si>
  <si>
    <t>1.2% &lt;= x &lt; 1.5%</t>
  </si>
  <si>
    <t>x &gt;= 1.5%</t>
  </si>
  <si>
    <t>M1组内催回率</t>
  </si>
  <si>
    <t>0.07% &lt;= x &lt; 0.09%</t>
  </si>
  <si>
    <t>0.09% &lt;= x &lt; 0.11%</t>
  </si>
  <si>
    <t>0.11% &lt;= x &lt; 0.13%</t>
  </si>
  <si>
    <t>0.13% &lt;= x &lt; 0.15%</t>
  </si>
  <si>
    <t>x &gt;= 0.15%</t>
  </si>
  <si>
    <t>ANDREAC03(ANDREA CHAVEZ)</t>
  </si>
  <si>
    <t>LAURA GA54(CAMILA RUBIANO)</t>
  </si>
  <si>
    <t>KAROLL21(KAROL LEON)</t>
  </si>
  <si>
    <t>SANDRAH22(SANDRA HUERTAS)</t>
  </si>
  <si>
    <t>SEBASC08(SEBASTIAN CUESTA)</t>
  </si>
  <si>
    <t>SHARICS23(SHARIC SALAZAR)</t>
  </si>
  <si>
    <t>ALEJOC04(ALEJANDRO CASTRO)</t>
  </si>
  <si>
    <t>ALEXANDRAG05(ALEXANDRA GONZALEZ)</t>
  </si>
  <si>
    <t>DANIELM05(DANIEL MAYORGA)</t>
  </si>
  <si>
    <t>JOHANS08(JOHAN OJEDA)</t>
  </si>
  <si>
    <t>JUANM06(JUAN MATEUS)</t>
  </si>
  <si>
    <t>MARCELAV07(MARCELA VALDERRAMA)</t>
  </si>
  <si>
    <t>TATIANAZ08(TATIANA ZORRO)</t>
  </si>
  <si>
    <t>FELIPEJ35(FELIPE JOYA)</t>
  </si>
  <si>
    <t>DAYANA QUILINDO</t>
  </si>
  <si>
    <t>EVELIN KM(EVELIN KM)</t>
  </si>
  <si>
    <t>GERMANM01(GERMAN MAURICIO)</t>
  </si>
  <si>
    <t>JENNYM09(JENNY MENDIETA)</t>
  </si>
  <si>
    <t>KARENM05(KAREN MURCIA)</t>
  </si>
  <si>
    <t>LAURAP03(LAURA PENAGOS)</t>
  </si>
  <si>
    <t>SANTIAGOO08(SANTIAGO OTERO)</t>
  </si>
  <si>
    <t>SEBASTIANV03(SEBASTIAN VILLAMIL)</t>
  </si>
  <si>
    <t>CAROLT03(CAROL TATIANA)</t>
  </si>
  <si>
    <t>NATALIAB05(NATALIA BARBOSA)</t>
  </si>
  <si>
    <t>SANDRAM07(SANDRA MILENA)</t>
  </si>
  <si>
    <t>BRANDON R1(BRANDON ROD)</t>
  </si>
  <si>
    <t>SANDY MENDIETA</t>
  </si>
  <si>
    <t>MICHAEL BARRIOS</t>
  </si>
  <si>
    <t>MICHELLE RODRIGUEZ</t>
  </si>
  <si>
    <t>DANIELA ALDANA</t>
  </si>
  <si>
    <t>falta s1</t>
  </si>
  <si>
    <t>falta s2</t>
  </si>
  <si>
    <t>falta m1</t>
  </si>
  <si>
    <t>WILMAR VARGAS</t>
  </si>
  <si>
    <t>YOLIMAF44(YOLIMA FERNANDEZ)</t>
  </si>
  <si>
    <t>JOSEV77(JOSE VERA)</t>
  </si>
  <si>
    <t>JUANG55(JUAN PABLO)</t>
  </si>
  <si>
    <t>CARENS04(CAREN SILVA)</t>
  </si>
  <si>
    <t>JONATHANC01(JONATHAN CASTILLO)</t>
  </si>
  <si>
    <t>ALEJANDRAC01(ALEJANDRA CUBILLOS)</t>
  </si>
  <si>
    <t>SANDYM03(SANDY MENDIETA)</t>
  </si>
  <si>
    <t>SEBASTIAN ORTIZ</t>
  </si>
  <si>
    <t>MATEUS J1(MATEUS)</t>
  </si>
  <si>
    <t>ALEJANDROC01(ALEJANDRO CASTRO)</t>
  </si>
  <si>
    <t>ANDREAC01(ANDREA CHAVEZ)</t>
  </si>
  <si>
    <t>SEBASTIANC04(SEBASTIAN CORREA)</t>
  </si>
  <si>
    <t>R DOMINGO 3</t>
  </si>
  <si>
    <t>PAULA GUTIERREZ</t>
  </si>
  <si>
    <t>HEIDY GOMEZ</t>
  </si>
  <si>
    <t>MATEO DOMINGUEZ</t>
  </si>
  <si>
    <t>ESTEBAN RODRIGUEZ</t>
  </si>
  <si>
    <t>MICHEL PEREA</t>
  </si>
  <si>
    <t>RRHH</t>
  </si>
  <si>
    <t>SABADO</t>
  </si>
  <si>
    <t>DESCANSA</t>
  </si>
  <si>
    <t>GINA - MATEO</t>
  </si>
  <si>
    <t>ADRIANAP04(ADRIANA PELAYO)</t>
  </si>
  <si>
    <t>PAULAG08(PAULA GUTIERREZ)</t>
  </si>
  <si>
    <t>MATEOD08(MATEO DOMINGUEZ)</t>
  </si>
  <si>
    <t>S2 = 200mil = +1.7% - 100mil% + 1.2 50mil +1% S1 = 200mil +15% 100 +13% 50+ 11%</t>
  </si>
  <si>
    <t>N.º de nuevos casos</t>
  </si>
  <si>
    <t>N.º de pedidos en cartera</t>
  </si>
  <si>
    <t>N.º de renovaciones</t>
  </si>
  <si>
    <t>1.06%</t>
  </si>
  <si>
    <t>3.85%</t>
  </si>
  <si>
    <t>33.33%</t>
  </si>
  <si>
    <t>7.57%</t>
  </si>
  <si>
    <t>6.45%</t>
  </si>
  <si>
    <t>0.86%</t>
  </si>
  <si>
    <t>1.7%</t>
  </si>
  <si>
    <t>1.68%</t>
  </si>
  <si>
    <t>9.25%</t>
  </si>
  <si>
    <t>0.11%</t>
  </si>
  <si>
    <t>0.61%</t>
  </si>
  <si>
    <t>0.38%</t>
  </si>
  <si>
    <t>0.41%</t>
  </si>
  <si>
    <t>0.34%</t>
  </si>
  <si>
    <t>5.17%</t>
  </si>
  <si>
    <t>3.38%</t>
  </si>
  <si>
    <t>1.22%</t>
  </si>
  <si>
    <t>1.72%</t>
  </si>
  <si>
    <t>1.54%</t>
  </si>
  <si>
    <t>1.44%</t>
  </si>
  <si>
    <t>2.94%</t>
  </si>
  <si>
    <t>2.5%</t>
  </si>
  <si>
    <t>1.26%</t>
  </si>
  <si>
    <t>4.54%</t>
  </si>
  <si>
    <t>1.19%</t>
  </si>
  <si>
    <t>9.59%</t>
  </si>
  <si>
    <t>0.68%</t>
  </si>
  <si>
    <t>0.39%</t>
  </si>
  <si>
    <t>0.75%</t>
  </si>
  <si>
    <t>0.98%</t>
  </si>
  <si>
    <t>1.32%</t>
  </si>
  <si>
    <t>0.24%</t>
  </si>
  <si>
    <t>0.72%</t>
  </si>
  <si>
    <t>1.27%</t>
  </si>
  <si>
    <t>0.5%</t>
  </si>
  <si>
    <t>8.43%</t>
  </si>
  <si>
    <t>0.89%</t>
  </si>
  <si>
    <t>5.26%</t>
  </si>
  <si>
    <t>2.35%</t>
  </si>
  <si>
    <t>5.31%</t>
  </si>
  <si>
    <t>0.69%</t>
  </si>
  <si>
    <t>0.36%</t>
  </si>
  <si>
    <t>0.9%</t>
  </si>
  <si>
    <t>1.07%</t>
  </si>
  <si>
    <t>6.63%</t>
  </si>
  <si>
    <t>11.33%</t>
  </si>
  <si>
    <t>28.07%</t>
  </si>
  <si>
    <t>7.84%</t>
  </si>
  <si>
    <t>1.02%</t>
  </si>
  <si>
    <t>0.55%</t>
  </si>
  <si>
    <t>5.19%</t>
  </si>
  <si>
    <t>0.31%</t>
  </si>
  <si>
    <t>1.28%</t>
  </si>
  <si>
    <t>0.21%</t>
  </si>
  <si>
    <t>0.73%</t>
  </si>
  <si>
    <t>0.81%</t>
  </si>
  <si>
    <t>0.47%</t>
  </si>
  <si>
    <t>0.71%</t>
  </si>
  <si>
    <t>2.53%</t>
  </si>
  <si>
    <t>10.84%</t>
  </si>
  <si>
    <t>7.96%</t>
  </si>
  <si>
    <t>10.26%</t>
  </si>
  <si>
    <t>1.13%</t>
  </si>
  <si>
    <t>1.92%</t>
  </si>
  <si>
    <t>0.49%</t>
  </si>
  <si>
    <t>1.03%</t>
  </si>
  <si>
    <t>8.97%</t>
  </si>
  <si>
    <t>10.7%</t>
  </si>
  <si>
    <t>1.61%</t>
  </si>
  <si>
    <t>1.21%</t>
  </si>
  <si>
    <t>1.98%</t>
  </si>
  <si>
    <t>6.31%</t>
  </si>
  <si>
    <t>2.54%</t>
  </si>
  <si>
    <t>3.92%</t>
  </si>
  <si>
    <t>9.48%</t>
  </si>
  <si>
    <t>7.64%</t>
  </si>
  <si>
    <t>3.61%</t>
  </si>
  <si>
    <t>4.86%</t>
  </si>
  <si>
    <t>1.86%</t>
  </si>
  <si>
    <t>7.02%</t>
  </si>
  <si>
    <t>A0011(Jariam Rico)</t>
  </si>
  <si>
    <t>A0416(ADRIANA PELAYO)</t>
  </si>
  <si>
    <t>A0154(Juan David Zorro Velasquez)</t>
  </si>
  <si>
    <t>A0177(ANDREA CHAVEZ)</t>
  </si>
  <si>
    <t>A0169(CAREN SILVA)</t>
  </si>
  <si>
    <t>A0068(JENNY MENDIETA)</t>
  </si>
  <si>
    <t>A0057(JONATHAN CASTILLO)</t>
  </si>
  <si>
    <t>A0310(KAREN MURCIA)</t>
  </si>
  <si>
    <t>A0055(SANTIAGO OTERO)</t>
  </si>
  <si>
    <t>A0014(oscar bohorquez)</t>
  </si>
  <si>
    <t>A0024(Juan Sebastian bueno cañón)</t>
  </si>
  <si>
    <t>A0304(CAROL LARROTA)</t>
  </si>
  <si>
    <t>A0311(DANI CAMACHO1)</t>
  </si>
  <si>
    <t>A0082(E ARIZA)</t>
  </si>
  <si>
    <t>26.4%</t>
  </si>
  <si>
    <t>A0238(ESTEBAN D)</t>
  </si>
  <si>
    <t>A0379(JUAN NIC)</t>
  </si>
  <si>
    <t>A0280(Natalia Santacruz)</t>
  </si>
  <si>
    <t>7.68%</t>
  </si>
  <si>
    <t>A0221(DAVID GOMEZ)</t>
  </si>
  <si>
    <t>A0148(JUAN MONTENEGRO)</t>
  </si>
  <si>
    <t>A0166(JULIAN KUHNE)</t>
  </si>
  <si>
    <t>A0083(MARIANA CORTES)</t>
  </si>
  <si>
    <t>A0214(NEIDY FORERO)</t>
  </si>
  <si>
    <t>A0387(TATIANA BARINAS)</t>
  </si>
  <si>
    <t>A0321(BRANDON CADENA)</t>
  </si>
  <si>
    <t>A0322(CORTES ANGEL)</t>
  </si>
  <si>
    <t>A0252(DUVAN MUÑOZ)</t>
  </si>
  <si>
    <t>A0363(KEVIN MARTINEZ)</t>
  </si>
  <si>
    <t>A0022(LORENA PORTACIO)</t>
  </si>
  <si>
    <t>A0264(MARIA ROBLES)</t>
  </si>
  <si>
    <t>A0263(NICOL MARQUEZ)</t>
  </si>
  <si>
    <t>A0355(NICOLL PATIÑO)</t>
  </si>
  <si>
    <t>A0384(RICHARD PEÑA)</t>
  </si>
  <si>
    <t>A0297(SAMY MARTINEZ)</t>
  </si>
  <si>
    <t>A0307(SARA DIAZ)</t>
  </si>
  <si>
    <t>A0240(DIEGO FONSECA)</t>
  </si>
  <si>
    <t>A0144(DANIEL HERNANDEZ)</t>
  </si>
  <si>
    <t>A0133(DANIEL MACHADO)</t>
  </si>
  <si>
    <t>A0314(JASBLEIDY MARTINEZ)</t>
  </si>
  <si>
    <t>A0099(NESLY SOSA)</t>
  </si>
  <si>
    <t>A0368(BREISON NIETO)</t>
  </si>
  <si>
    <t>A0198(BREYSON FAJARDO)</t>
  </si>
  <si>
    <t>A0164(GONZALEZ ALEJANDRA)</t>
  </si>
  <si>
    <t>A0220(HEIDY AGUILAR)</t>
  </si>
  <si>
    <t>A0075(LIZETH BRIÑEZ)</t>
  </si>
  <si>
    <t>A0023(NICOLAS SUAREZ)</t>
  </si>
  <si>
    <t>A0122(SARA CORTEZ)</t>
  </si>
  <si>
    <t>A0123(ANDRES CAS)</t>
  </si>
  <si>
    <t>A0187(KAROL ESC)</t>
  </si>
  <si>
    <t>A0301(LAURA MELO)</t>
  </si>
  <si>
    <t>A0141(OSCAR BUITRAGO)</t>
  </si>
  <si>
    <t>A0178(STEFANY CUB)</t>
  </si>
  <si>
    <t>A0120(CRISTIAN RODRIGUEZ)</t>
  </si>
  <si>
    <t>A0249(DANIEL MAYORGA)</t>
  </si>
  <si>
    <t>A0299(INGRID HUERTAS)</t>
  </si>
  <si>
    <t>A0329(JOHAN OJEDA)</t>
  </si>
  <si>
    <t>A0364(JOSE VERA)</t>
  </si>
  <si>
    <t>A0360(MARCELA VALDERRAMA)</t>
  </si>
  <si>
    <t>A0084(SEBASTIAN CUESTA)</t>
  </si>
  <si>
    <t>A0272(TATIANA ZORRO)</t>
  </si>
  <si>
    <t>A0401(HELLEN MARIN)</t>
  </si>
  <si>
    <t>A0325(DAYANA QUILINDO)</t>
  </si>
  <si>
    <t>A0147(EMMANUEL ZAMORA)</t>
  </si>
  <si>
    <t>A0340(KAFFYR PUERTAS)</t>
  </si>
  <si>
    <t>A0293(KATERINE NIÑO)</t>
  </si>
  <si>
    <t>A0315(MATEO PINTO)</t>
  </si>
  <si>
    <t>A0135(PAULA RODRIGUEZ)</t>
  </si>
  <si>
    <t>A0217(SEBASTIAN BARRIOS)</t>
  </si>
  <si>
    <t>A0327(DIEGO MELO)</t>
  </si>
  <si>
    <t>A0013(ESTIVEN CUESTA)</t>
  </si>
  <si>
    <t>A0018(FER BRICEÑO)</t>
  </si>
  <si>
    <t>A0277(JHON JAIRO)</t>
  </si>
  <si>
    <t>A0399(JHULIET VARGAS)</t>
  </si>
  <si>
    <t>A0053(LAURA VEGA)</t>
  </si>
  <si>
    <t>A0273(LUISA VELOSA)</t>
  </si>
  <si>
    <t>A0010(JUAN MARULANDA)</t>
  </si>
  <si>
    <t>A0197(ASLE PERLAZA)</t>
  </si>
  <si>
    <t>A0161(E MACIAS)</t>
  </si>
  <si>
    <t>A0258(CRIS URREGO)</t>
  </si>
  <si>
    <t>A0288(FABIAN STIVEN)</t>
  </si>
  <si>
    <t>A0208(JAVIER RINCON)</t>
  </si>
  <si>
    <t>A0319(KATERINTH VANEGAS)</t>
  </si>
  <si>
    <t>8.25%</t>
  </si>
  <si>
    <t>A0388(MICHAEL BARRIOS)</t>
  </si>
  <si>
    <t>A0096(NATALYA PACHECO)</t>
  </si>
  <si>
    <t>A0232(PAU ALDANA)</t>
  </si>
  <si>
    <t>A0222(PIPE GONZALEZ)</t>
  </si>
  <si>
    <t>A0119(WILL)</t>
  </si>
  <si>
    <t>A0346(CATA TAMATA)</t>
  </si>
  <si>
    <t>A0371(Doreidy ferro)</t>
  </si>
  <si>
    <t>A0043(LAU SILVA)</t>
  </si>
  <si>
    <t>A0305(NIK AVILA)</t>
  </si>
  <si>
    <t>A0125(YULI LEON)</t>
  </si>
  <si>
    <t>A0247(JUAN LOZANO)</t>
  </si>
  <si>
    <t>A0074(JUAN VILLAMIZAR)</t>
  </si>
  <si>
    <t>A0015(NATALY ROMERO)</t>
  </si>
  <si>
    <t>A0017(NICOLARY MONTES)</t>
  </si>
  <si>
    <t>A0339(RAFAEL NUÑEZ)</t>
  </si>
  <si>
    <t>A0324(DANI P)</t>
  </si>
  <si>
    <t>A0352(K MURILLO)</t>
  </si>
  <si>
    <t>A0332(L AVILA)</t>
  </si>
  <si>
    <t>A0140(M RAMIREZ)</t>
  </si>
  <si>
    <t>A0172(MICHEL R)</t>
  </si>
  <si>
    <t>A0348(SANTI CAR)</t>
  </si>
  <si>
    <t>A0216(JAVIER GIL)</t>
  </si>
  <si>
    <t>A0044(JOHAN CASTILLO)</t>
  </si>
  <si>
    <t>A0114(YINETH LOPEZ)</t>
  </si>
  <si>
    <t>A0101(ASTRID CASTILLO)</t>
  </si>
  <si>
    <t>A0215(HAROLD OCHOA)</t>
  </si>
  <si>
    <t>A0248(NICOLAS ROJAS)</t>
  </si>
  <si>
    <t>A0145(SEBASTIAN HOYOS)</t>
  </si>
  <si>
    <t>6.54%</t>
  </si>
  <si>
    <t>9.65%</t>
  </si>
  <si>
    <t>A0436(HEIDY GOMEZ)</t>
  </si>
  <si>
    <t>A0073(Laura Dayana Torres Carvajal)</t>
  </si>
  <si>
    <t>7.83%</t>
  </si>
  <si>
    <t>22.6%</t>
  </si>
  <si>
    <t>6.08%</t>
  </si>
  <si>
    <t>17.65%</t>
  </si>
  <si>
    <t>DAYANA CARVAJAL</t>
  </si>
  <si>
    <t>6.47%</t>
  </si>
  <si>
    <t>MIGUEL ZULETA</t>
  </si>
  <si>
    <t>ANGIE HUERTAS</t>
  </si>
  <si>
    <t>LORENA SALGADO</t>
  </si>
  <si>
    <t>NICOL BARRIOS</t>
  </si>
  <si>
    <t>A0128(LEIDY TORRES)</t>
  </si>
  <si>
    <t>A0444(NICOL AMEZQUITA)</t>
  </si>
  <si>
    <t>A0446(ANGIE HUERTAS)</t>
  </si>
  <si>
    <t>A0448(JHON VARGAS)</t>
  </si>
  <si>
    <t>A0447(LORENA SALGADO)</t>
  </si>
  <si>
    <t>M2 OKDINERO</t>
  </si>
  <si>
    <t>M2 RAPIKREDITO</t>
  </si>
  <si>
    <t>A0163(MANUEL GODOY)</t>
  </si>
  <si>
    <t>A0053(LAURA RUBIANO)</t>
  </si>
  <si>
    <t>A0432(DIANA RODRIGUEZ)</t>
  </si>
  <si>
    <t>A0449(LAURA DURAN)</t>
  </si>
  <si>
    <t>A0063(EVELIN VARGAS)</t>
  </si>
  <si>
    <t>A0456(MELISSA FONQUE)</t>
  </si>
  <si>
    <t>A0433(ESTEBAN RODRIGUEZ)</t>
  </si>
  <si>
    <t>A0176(JENIFER PACEHCO)</t>
  </si>
  <si>
    <t>A0106(MAFE AREVALO)</t>
  </si>
  <si>
    <t>A0095(NATALIA VALENCIA)</t>
  </si>
  <si>
    <t>A0192(NICOLAS PEÑA)</t>
  </si>
  <si>
    <t>A0072(MIGUEL GARCIA)</t>
  </si>
  <si>
    <t>A0438(YULI CASTRO)</t>
  </si>
  <si>
    <t>0%</t>
  </si>
  <si>
    <t>30%</t>
  </si>
  <si>
    <t>25%</t>
  </si>
  <si>
    <t>1%</t>
  </si>
  <si>
    <t xml:space="preserve">NEGOCIOS_ESTRUCTURALES </t>
  </si>
  <si>
    <t>A0294(LAURA RODRIGUEZ )</t>
  </si>
  <si>
    <t>A0182(NELSON TORRES )</t>
  </si>
  <si>
    <t>40%</t>
  </si>
  <si>
    <t>A0392(ANGELA GOMEZ )</t>
  </si>
  <si>
    <t>8%</t>
  </si>
  <si>
    <t>A0051(ALEJANDRA CUBILLOS )</t>
  </si>
  <si>
    <t>A0159(CAROL TATIANA )</t>
  </si>
  <si>
    <t>A0328(GERMAN MAURICIO )</t>
  </si>
  <si>
    <t>A0397(LAURA PENAGOS )</t>
  </si>
  <si>
    <t>4%</t>
  </si>
  <si>
    <t>2%</t>
  </si>
  <si>
    <t>A0136(SANDRA MILENA )</t>
  </si>
  <si>
    <t>A0410(SANDY MENDIETA )</t>
  </si>
  <si>
    <t>A0120(CRISTIAN RODRIGUEZ )</t>
  </si>
  <si>
    <t>A0135(PAULA RODRIGUEZ )</t>
  </si>
  <si>
    <t>3.03%</t>
  </si>
  <si>
    <t>1.14%</t>
  </si>
  <si>
    <t>7.26%</t>
  </si>
  <si>
    <t>3.33%</t>
  </si>
  <si>
    <t>7%</t>
  </si>
  <si>
    <t>8.89%</t>
  </si>
  <si>
    <t>6.18%</t>
  </si>
  <si>
    <t>10%</t>
  </si>
  <si>
    <t>3.13%</t>
  </si>
  <si>
    <t>2.13%</t>
  </si>
  <si>
    <t>50%</t>
  </si>
  <si>
    <t>14.38%</t>
  </si>
  <si>
    <t>16.3%</t>
  </si>
  <si>
    <t>29.02%</t>
  </si>
  <si>
    <t>5.76%</t>
  </si>
  <si>
    <t>20%</t>
  </si>
  <si>
    <t>5.56%</t>
  </si>
  <si>
    <t>4.05%</t>
  </si>
  <si>
    <t>4.93%</t>
  </si>
  <si>
    <t>3.45%</t>
  </si>
  <si>
    <t>3.8%</t>
  </si>
  <si>
    <t>16.67%</t>
  </si>
  <si>
    <t>4.84%</t>
  </si>
  <si>
    <t>8.33%</t>
  </si>
  <si>
    <t>14.16%</t>
  </si>
  <si>
    <t>5.13%</t>
  </si>
  <si>
    <t>3.65%</t>
  </si>
  <si>
    <t>1.2%</t>
  </si>
  <si>
    <t>6.32%</t>
  </si>
  <si>
    <t>5.71%</t>
  </si>
  <si>
    <t>5.91%</t>
  </si>
  <si>
    <t>20.78%</t>
  </si>
  <si>
    <t>28.75%</t>
  </si>
  <si>
    <t>7.32%</t>
  </si>
  <si>
    <t>4.15%</t>
  </si>
  <si>
    <t>15.63%</t>
  </si>
  <si>
    <t>8.9%</t>
  </si>
  <si>
    <t>33.61%</t>
  </si>
  <si>
    <t>7.38%</t>
  </si>
  <si>
    <t>9.09%</t>
  </si>
  <si>
    <t>2.58%</t>
  </si>
  <si>
    <t>1.35%</t>
  </si>
  <si>
    <t>2.18%</t>
  </si>
  <si>
    <t>12.42%</t>
  </si>
  <si>
    <t>14.08%</t>
  </si>
  <si>
    <t>12.43%</t>
  </si>
  <si>
    <t>2.7%</t>
  </si>
  <si>
    <t>1.93%</t>
  </si>
  <si>
    <t>5.99%</t>
  </si>
  <si>
    <t>6.06%</t>
  </si>
  <si>
    <t>2.86%</t>
  </si>
  <si>
    <t>3.37%</t>
  </si>
  <si>
    <t>4.89%</t>
  </si>
  <si>
    <t>8.06%</t>
  </si>
  <si>
    <t>9.14%</t>
  </si>
  <si>
    <t>4.88%</t>
  </si>
  <si>
    <t>5.74%</t>
  </si>
  <si>
    <t>3.23%</t>
  </si>
  <si>
    <t>5.18%</t>
  </si>
  <si>
    <t>15.38%</t>
  </si>
  <si>
    <t>9.75%</t>
  </si>
  <si>
    <t>5%</t>
  </si>
  <si>
    <t>2.38%</t>
  </si>
  <si>
    <t>6.24%</t>
  </si>
  <si>
    <t>6.25%</t>
  </si>
  <si>
    <t>2.99%</t>
  </si>
  <si>
    <t>5.52%</t>
  </si>
  <si>
    <t>8.54%</t>
  </si>
  <si>
    <t>1.34%</t>
  </si>
  <si>
    <t>6.91%</t>
  </si>
  <si>
    <t>3.48%</t>
  </si>
  <si>
    <t>1.25%</t>
  </si>
  <si>
    <t>0.32%</t>
  </si>
  <si>
    <t>6.67%</t>
  </si>
  <si>
    <t>1.18%</t>
  </si>
  <si>
    <t>0.95%</t>
  </si>
  <si>
    <t>0.88%</t>
  </si>
  <si>
    <t>2.01%</t>
  </si>
  <si>
    <t>1.23%</t>
  </si>
  <si>
    <t>2.74%</t>
  </si>
  <si>
    <t>2.95%</t>
  </si>
  <si>
    <t>1.16%</t>
  </si>
  <si>
    <t>2.47%</t>
  </si>
  <si>
    <t>1.33%</t>
  </si>
  <si>
    <t>11.72%</t>
  </si>
  <si>
    <t>2.91%</t>
  </si>
  <si>
    <t>4.6%</t>
  </si>
  <si>
    <t>3.1%</t>
  </si>
  <si>
    <t>2.85%</t>
  </si>
  <si>
    <t>2.31%</t>
  </si>
  <si>
    <t>3.35%</t>
  </si>
  <si>
    <t>2.22%</t>
  </si>
  <si>
    <t>1.59%</t>
  </si>
  <si>
    <t>18.75%</t>
  </si>
  <si>
    <t>12.5%</t>
  </si>
  <si>
    <t>8.64%</t>
  </si>
  <si>
    <t>15.27%</t>
  </si>
  <si>
    <t>4.48%</t>
  </si>
  <si>
    <t>37.5%</t>
  </si>
  <si>
    <t>10.99%</t>
  </si>
  <si>
    <t>23.07%</t>
  </si>
  <si>
    <t>25.32%</t>
  </si>
  <si>
    <t>9.68%</t>
  </si>
  <si>
    <t>10.45%</t>
  </si>
  <si>
    <t>12.86%</t>
  </si>
  <si>
    <t>23.33%</t>
  </si>
  <si>
    <t>6.78%</t>
  </si>
  <si>
    <t>5.51%</t>
  </si>
  <si>
    <t>4.31%</t>
  </si>
  <si>
    <t>6.56%</t>
  </si>
  <si>
    <t>11.56%</t>
  </si>
  <si>
    <t>11.57%</t>
  </si>
  <si>
    <t>3.51%</t>
  </si>
  <si>
    <t>43.75%</t>
  </si>
  <si>
    <t>10.16%</t>
  </si>
  <si>
    <t>4.72%</t>
  </si>
  <si>
    <t>3.04%</t>
  </si>
  <si>
    <t>5.94%</t>
  </si>
  <si>
    <t>8.85%</t>
  </si>
  <si>
    <t>5.08%</t>
  </si>
  <si>
    <t>2.49%</t>
  </si>
  <si>
    <t>31.25%</t>
  </si>
  <si>
    <t>8.48%</t>
  </si>
  <si>
    <t>20.47%</t>
  </si>
  <si>
    <t>8.93%</t>
  </si>
  <si>
    <t>3.31%</t>
  </si>
  <si>
    <t>5.54%</t>
  </si>
  <si>
    <t>6.15%</t>
  </si>
  <si>
    <t>3.91%</t>
  </si>
  <si>
    <t>2.65%</t>
  </si>
  <si>
    <t>1.97%</t>
  </si>
  <si>
    <t>4.64%</t>
  </si>
  <si>
    <t>4.99%</t>
  </si>
  <si>
    <t>8.26%</t>
  </si>
  <si>
    <t>27.77%</t>
  </si>
  <si>
    <t>18.13%</t>
  </si>
  <si>
    <t>14.75%</t>
  </si>
  <si>
    <t>7.78%</t>
  </si>
  <si>
    <t>1.71%</t>
  </si>
  <si>
    <t>2.56%</t>
  </si>
  <si>
    <t>5.39%</t>
  </si>
  <si>
    <t>5.78%</t>
  </si>
  <si>
    <t>5.79%</t>
  </si>
  <si>
    <t>1.01%</t>
  </si>
  <si>
    <t>11.76%</t>
  </si>
  <si>
    <t>11.84%</t>
  </si>
  <si>
    <t>1.85%</t>
  </si>
  <si>
    <t>1.66%</t>
  </si>
  <si>
    <t>7.44%</t>
  </si>
  <si>
    <t>8.32%</t>
  </si>
  <si>
    <t>4.11%</t>
  </si>
  <si>
    <t>1.47%</t>
  </si>
  <si>
    <t>2.71%</t>
  </si>
  <si>
    <t>5.97%</t>
  </si>
  <si>
    <t>2.82%</t>
  </si>
  <si>
    <t>10.75%</t>
  </si>
  <si>
    <t>4.76%</t>
  </si>
  <si>
    <t>3.21%</t>
  </si>
  <si>
    <t>19.3%</t>
  </si>
  <si>
    <t>3.36%</t>
  </si>
  <si>
    <t>9.62%</t>
  </si>
  <si>
    <t>1.73%</t>
  </si>
  <si>
    <t>1.82%</t>
  </si>
  <si>
    <t>5.81%</t>
  </si>
  <si>
    <t>3.57%</t>
  </si>
  <si>
    <t>15.94%</t>
  </si>
  <si>
    <t>15.95%</t>
  </si>
  <si>
    <t>3.64%</t>
  </si>
  <si>
    <t>5.03%</t>
  </si>
  <si>
    <t>4.06%</t>
  </si>
  <si>
    <t>3.39%</t>
  </si>
  <si>
    <t>7.72%</t>
  </si>
  <si>
    <t>8.3%</t>
  </si>
  <si>
    <t>10.14%</t>
  </si>
  <si>
    <t>4.55%</t>
  </si>
  <si>
    <t>4.69%</t>
  </si>
  <si>
    <t>4.37%</t>
  </si>
  <si>
    <t>7.3%</t>
  </si>
  <si>
    <t>3.09%</t>
  </si>
  <si>
    <t>13.23%</t>
  </si>
  <si>
    <t>3.11%</t>
  </si>
  <si>
    <t>4.62%</t>
  </si>
  <si>
    <t>2.76%</t>
  </si>
  <si>
    <t>10.53%</t>
  </si>
  <si>
    <t>4.44%</t>
  </si>
  <si>
    <t>31.39%</t>
  </si>
  <si>
    <t>33.75%</t>
  </si>
  <si>
    <t>1.79%</t>
  </si>
  <si>
    <t>9.21%</t>
  </si>
  <si>
    <t>35.29%</t>
  </si>
  <si>
    <t>23.52%</t>
  </si>
  <si>
    <t>32.06%</t>
  </si>
  <si>
    <t>4.94%</t>
  </si>
  <si>
    <t>7.94%</t>
  </si>
  <si>
    <t>4.16%</t>
  </si>
  <si>
    <t>13.56%</t>
  </si>
  <si>
    <t>7.09%</t>
  </si>
  <si>
    <t>9.86%</t>
  </si>
  <si>
    <t>19.29%</t>
  </si>
  <si>
    <t>3.7%</t>
  </si>
  <si>
    <t>23.53%</t>
  </si>
  <si>
    <t>17.64%</t>
  </si>
  <si>
    <t>8.51%</t>
  </si>
  <si>
    <t>3.98%</t>
  </si>
  <si>
    <t>9.85%</t>
  </si>
  <si>
    <t>31.46%</t>
  </si>
  <si>
    <t>8.7%</t>
  </si>
  <si>
    <t>8.09%</t>
  </si>
  <si>
    <t>6.04%</t>
  </si>
  <si>
    <t>1.12%</t>
  </si>
  <si>
    <t>1.3%</t>
  </si>
  <si>
    <t>4.35%</t>
  </si>
  <si>
    <t>0.78%</t>
  </si>
  <si>
    <t>6.48%</t>
  </si>
  <si>
    <t>2.32%</t>
  </si>
  <si>
    <t>3.83%</t>
  </si>
  <si>
    <t>2.02%</t>
  </si>
  <si>
    <t>2.03%</t>
  </si>
  <si>
    <t>1.31%</t>
  </si>
  <si>
    <t>4.7%</t>
  </si>
  <si>
    <t>6.82%</t>
  </si>
  <si>
    <t>1.37%</t>
  </si>
  <si>
    <t>7.04%</t>
  </si>
  <si>
    <t>10.6%</t>
  </si>
  <si>
    <t>12.19%</t>
  </si>
  <si>
    <t>1.94%</t>
  </si>
  <si>
    <t>0.93%</t>
  </si>
  <si>
    <t>7.52%</t>
  </si>
  <si>
    <t>4.17%</t>
  </si>
  <si>
    <t>0.27%</t>
  </si>
  <si>
    <t>5.55%</t>
  </si>
  <si>
    <t>6.66%</t>
  </si>
  <si>
    <t>8.1%</t>
  </si>
  <si>
    <t>1.69%</t>
  </si>
  <si>
    <t>13.33%</t>
  </si>
  <si>
    <t>6.98%</t>
  </si>
  <si>
    <t>5.45%</t>
  </si>
  <si>
    <t>8.74%</t>
  </si>
  <si>
    <t>7.98%</t>
  </si>
  <si>
    <t>1.95%</t>
  </si>
  <si>
    <t>32.26%</t>
  </si>
  <si>
    <t>5.72%</t>
  </si>
  <si>
    <t>11.66%</t>
  </si>
  <si>
    <t>13.22%</t>
  </si>
  <si>
    <t>3.3%</t>
  </si>
  <si>
    <t>3.74%</t>
  </si>
  <si>
    <t>26.67%</t>
  </si>
  <si>
    <t>7.81%</t>
  </si>
  <si>
    <t>4.38%</t>
  </si>
  <si>
    <t>46.65%</t>
  </si>
  <si>
    <t>50.27%</t>
  </si>
  <si>
    <t>10.94%</t>
  </si>
  <si>
    <t>9.12%</t>
  </si>
  <si>
    <t>26.66%</t>
  </si>
  <si>
    <t>6.49%</t>
  </si>
  <si>
    <t>9.41%</t>
  </si>
  <si>
    <t>10.67%</t>
  </si>
  <si>
    <t>2.25%</t>
  </si>
  <si>
    <t>9.05%</t>
  </si>
  <si>
    <t>3.77%</t>
  </si>
  <si>
    <t>29.24%</t>
  </si>
  <si>
    <t>15.49%</t>
  </si>
  <si>
    <t>17.55%</t>
  </si>
  <si>
    <t>5.29%</t>
  </si>
  <si>
    <t>6.26%</t>
  </si>
  <si>
    <t>7.15%</t>
  </si>
  <si>
    <t>29.35%</t>
  </si>
  <si>
    <t>8.24%</t>
  </si>
  <si>
    <t>9.36%</t>
  </si>
  <si>
    <t>1.74%</t>
  </si>
  <si>
    <t>6.77%</t>
  </si>
  <si>
    <t>21.35%</t>
  </si>
  <si>
    <t>4.92%</t>
  </si>
  <si>
    <t>1.9%</t>
  </si>
  <si>
    <t>8.36%</t>
  </si>
  <si>
    <t>1.67%</t>
  </si>
  <si>
    <t>1.64%</t>
  </si>
  <si>
    <t>6.38%</t>
  </si>
  <si>
    <t>5.09%</t>
  </si>
  <si>
    <t>7.12%</t>
  </si>
  <si>
    <t>8.77%</t>
  </si>
  <si>
    <t>2.05%</t>
  </si>
  <si>
    <t>7.74%</t>
  </si>
  <si>
    <t>6.41%</t>
  </si>
  <si>
    <t>7.27%</t>
  </si>
  <si>
    <t>6.14%</t>
  </si>
  <si>
    <t>14.14%</t>
  </si>
  <si>
    <t>6%</t>
  </si>
  <si>
    <t>9.56%</t>
  </si>
  <si>
    <t>3.28%</t>
  </si>
  <si>
    <t>1.46%</t>
  </si>
  <si>
    <t>6.95%</t>
  </si>
  <si>
    <t>30.41%</t>
  </si>
  <si>
    <t>5.06%</t>
  </si>
  <si>
    <t>4.73%</t>
  </si>
  <si>
    <t>5.36%</t>
  </si>
  <si>
    <t>2.28%</t>
  </si>
  <si>
    <t>1.49%</t>
  </si>
  <si>
    <t>2.06%</t>
  </si>
  <si>
    <t>2.14%</t>
  </si>
  <si>
    <t>0.77%</t>
  </si>
  <si>
    <t>3.81%</t>
  </si>
  <si>
    <t>8.75%</t>
  </si>
  <si>
    <t>2.87%</t>
  </si>
  <si>
    <t>0.7%</t>
  </si>
  <si>
    <t>0.65%</t>
  </si>
  <si>
    <t>5.84%</t>
  </si>
  <si>
    <t>6.65%</t>
  </si>
  <si>
    <t>23.55%</t>
  </si>
  <si>
    <t>8.07%</t>
  </si>
  <si>
    <t>5.41%</t>
  </si>
  <si>
    <t>13.08%</t>
  </si>
  <si>
    <t>9.24%</t>
  </si>
  <si>
    <t>26.77%</t>
  </si>
  <si>
    <t>5.38%</t>
  </si>
  <si>
    <t>31.44%</t>
  </si>
  <si>
    <t>7.87%</t>
  </si>
  <si>
    <t>9.15%</t>
  </si>
  <si>
    <t>9.8%</t>
  </si>
  <si>
    <t>8.01%</t>
  </si>
  <si>
    <t>9%</t>
  </si>
  <si>
    <t>7.36%</t>
  </si>
  <si>
    <t>8.19%</t>
  </si>
  <si>
    <t>4.71%</t>
  </si>
  <si>
    <t>2.98%</t>
  </si>
  <si>
    <t>0.62%</t>
  </si>
  <si>
    <t>2.78%</t>
  </si>
  <si>
    <t>6.3%</t>
  </si>
  <si>
    <t>6.42%</t>
  </si>
  <si>
    <t>1.83%</t>
  </si>
  <si>
    <t>1.39%</t>
  </si>
  <si>
    <t>3.73%</t>
  </si>
  <si>
    <t>4.81%</t>
  </si>
  <si>
    <t>2.43%</t>
  </si>
  <si>
    <t>1.89%</t>
  </si>
  <si>
    <t>0.96%</t>
  </si>
  <si>
    <t>3.66%</t>
  </si>
  <si>
    <t>7.17%</t>
  </si>
  <si>
    <t>13.54%</t>
  </si>
  <si>
    <t>7.69%</t>
  </si>
  <si>
    <t>5.53%</t>
  </si>
  <si>
    <t>8.34%</t>
  </si>
  <si>
    <t>25.98%</t>
  </si>
  <si>
    <t>9.01%</t>
  </si>
  <si>
    <t>25.49%</t>
  </si>
  <si>
    <t>5.64%</t>
  </si>
  <si>
    <t>6.33%</t>
  </si>
  <si>
    <t>6.96%</t>
  </si>
  <si>
    <t>9.3%</t>
  </si>
  <si>
    <t>23.79%</t>
  </si>
  <si>
    <t>9.82%</t>
  </si>
  <si>
    <t>26.1%</t>
  </si>
  <si>
    <t>11.64%</t>
  </si>
  <si>
    <t>28.4%</t>
  </si>
  <si>
    <t>20.28%</t>
  </si>
  <si>
    <t>10.19%</t>
  </si>
  <si>
    <t>7.14%</t>
  </si>
  <si>
    <t>3.99%</t>
  </si>
  <si>
    <t>8.69%</t>
  </si>
  <si>
    <t>9.02%</t>
  </si>
  <si>
    <t>8.2%</t>
  </si>
  <si>
    <t>3.75%</t>
  </si>
  <si>
    <t>8.82%</t>
  </si>
  <si>
    <t>20.7%</t>
  </si>
  <si>
    <t>24.25%</t>
  </si>
  <si>
    <t>10.09%</t>
  </si>
  <si>
    <t>8.79%</t>
  </si>
  <si>
    <t>11.11%</t>
  </si>
  <si>
    <t>24.32%</t>
  </si>
  <si>
    <t>25.25%</t>
  </si>
  <si>
    <t>3.53%</t>
  </si>
  <si>
    <t>5.88%</t>
  </si>
  <si>
    <t>26.19%</t>
  </si>
  <si>
    <t>7.46%</t>
  </si>
  <si>
    <t>10.2%</t>
  </si>
  <si>
    <t>5.23%</t>
  </si>
  <si>
    <t>8.91%</t>
  </si>
  <si>
    <t>23.05%</t>
  </si>
  <si>
    <t>10.39%</t>
  </si>
  <si>
    <t>11.35%</t>
  </si>
  <si>
    <t>2.67%</t>
  </si>
  <si>
    <t>2.64%</t>
  </si>
  <si>
    <t>1.43%</t>
  </si>
  <si>
    <t>5.61%</t>
  </si>
  <si>
    <t>3.06%</t>
  </si>
  <si>
    <t>1.36%</t>
  </si>
  <si>
    <t>2.26%</t>
  </si>
  <si>
    <t>3.62%</t>
  </si>
  <si>
    <t>6.46%</t>
  </si>
  <si>
    <t>2.16%</t>
  </si>
  <si>
    <t>0.99%</t>
  </si>
  <si>
    <t>4.57%</t>
  </si>
  <si>
    <t>2.84%</t>
  </si>
  <si>
    <t>4.24%</t>
  </si>
  <si>
    <t>2.81%</t>
  </si>
  <si>
    <t>2.72%</t>
  </si>
  <si>
    <t>9.31%</t>
  </si>
  <si>
    <t>11.59%</t>
  </si>
  <si>
    <t>9.26%</t>
  </si>
  <si>
    <t>22.77%</t>
  </si>
  <si>
    <t>7.54%</t>
  </si>
  <si>
    <t>6.12%</t>
  </si>
  <si>
    <t>10.93%</t>
  </si>
  <si>
    <t>24.07%</t>
  </si>
  <si>
    <t>7.06%</t>
  </si>
  <si>
    <t>8.81%</t>
  </si>
  <si>
    <t>12.83%</t>
  </si>
  <si>
    <t>7.39%</t>
  </si>
  <si>
    <t>7.03%</t>
  </si>
  <si>
    <t>6.51%</t>
  </si>
  <si>
    <t>22.28%</t>
  </si>
  <si>
    <t>18.05%</t>
  </si>
  <si>
    <t>19.46%</t>
  </si>
  <si>
    <t>6.44%</t>
  </si>
  <si>
    <t>7.05%</t>
  </si>
  <si>
    <t>3.5%</t>
  </si>
  <si>
    <t>3.46%</t>
  </si>
  <si>
    <t>3.42%</t>
  </si>
  <si>
    <t>2.1%</t>
  </si>
  <si>
    <t>3.97%</t>
  </si>
  <si>
    <t>5.24%</t>
  </si>
  <si>
    <t>3.34%</t>
  </si>
  <si>
    <t>3.72%</t>
  </si>
  <si>
    <t>1.75%</t>
  </si>
  <si>
    <t>3.26%</t>
  </si>
  <si>
    <t>2.2%</t>
  </si>
  <si>
    <t>4.08%</t>
  </si>
  <si>
    <t>6.28%</t>
  </si>
  <si>
    <t>1.8%</t>
  </si>
  <si>
    <t>13.09%</t>
  </si>
  <si>
    <t>21.43%</t>
  </si>
  <si>
    <t>5.86%</t>
  </si>
  <si>
    <t>28.57%</t>
  </si>
  <si>
    <t>14.28%</t>
  </si>
  <si>
    <t>14.29%</t>
  </si>
  <si>
    <t>3.08%</t>
  </si>
  <si>
    <t>42.86%</t>
  </si>
  <si>
    <t>8.22%</t>
  </si>
  <si>
    <t>3.55%</t>
  </si>
  <si>
    <t>8.96%</t>
  </si>
  <si>
    <t>3.9%</t>
  </si>
  <si>
    <t>2.6%</t>
  </si>
  <si>
    <t>11.38%</t>
  </si>
  <si>
    <t>4.23%</t>
  </si>
  <si>
    <t>21.42%</t>
  </si>
  <si>
    <t>3.07%</t>
  </si>
  <si>
    <t>10.42%</t>
  </si>
  <si>
    <t>9.2%</t>
  </si>
  <si>
    <t>1.41%</t>
  </si>
  <si>
    <t>10.33%</t>
  </si>
  <si>
    <t>13.5%</t>
  </si>
  <si>
    <t>2.63%</t>
  </si>
  <si>
    <t>5.59%</t>
  </si>
  <si>
    <t>7.89%</t>
  </si>
  <si>
    <t>2.46%</t>
  </si>
  <si>
    <t>28.18%</t>
  </si>
  <si>
    <t>3.14%</t>
  </si>
  <si>
    <t>2.17%</t>
  </si>
  <si>
    <t>6.5%</t>
  </si>
  <si>
    <t>9.11%</t>
  </si>
  <si>
    <t>3.86%</t>
  </si>
  <si>
    <t>5.58%</t>
  </si>
  <si>
    <t>8.52%</t>
  </si>
  <si>
    <t>2.27%</t>
  </si>
  <si>
    <t>8.47%</t>
  </si>
  <si>
    <t>22.21%</t>
  </si>
  <si>
    <t>46.67%</t>
  </si>
  <si>
    <t>4.78%</t>
  </si>
  <si>
    <t>46.66%</t>
  </si>
  <si>
    <t>40.29%</t>
  </si>
  <si>
    <t>3.2%</t>
  </si>
  <si>
    <t>3.24%</t>
  </si>
  <si>
    <t>5.9%</t>
  </si>
  <si>
    <t>18.77%</t>
  </si>
  <si>
    <t>9.38%</t>
  </si>
  <si>
    <t>34.4%</t>
  </si>
  <si>
    <t>7.49%</t>
  </si>
  <si>
    <t>10.34%</t>
  </si>
  <si>
    <t>2.37%</t>
  </si>
  <si>
    <t>4.58%</t>
  </si>
  <si>
    <t>7.25%</t>
  </si>
  <si>
    <t>11.14%</t>
  </si>
  <si>
    <t>27.08%</t>
  </si>
  <si>
    <t>30.18%</t>
  </si>
  <si>
    <t>6.17%</t>
  </si>
  <si>
    <t>3.52%</t>
  </si>
  <si>
    <t>30.04%</t>
  </si>
  <si>
    <t>4.82%</t>
  </si>
  <si>
    <t>9.64%</t>
  </si>
  <si>
    <t>12.58%</t>
  </si>
  <si>
    <t>5.63%</t>
  </si>
  <si>
    <t>2.36%</t>
  </si>
  <si>
    <t>8.45%</t>
  </si>
  <si>
    <t>5.92%</t>
  </si>
  <si>
    <t>4.85%</t>
  </si>
  <si>
    <t>28.01%</t>
  </si>
  <si>
    <t>3.96%</t>
  </si>
  <si>
    <t>18.41%</t>
  </si>
  <si>
    <t>53.33%</t>
  </si>
  <si>
    <t>13.92%</t>
  </si>
  <si>
    <t>21.77%</t>
  </si>
  <si>
    <t>10.96%</t>
  </si>
  <si>
    <t>12.15%</t>
  </si>
  <si>
    <t>10.02%</t>
  </si>
  <si>
    <t>6.58%</t>
  </si>
  <si>
    <t>3.19%</t>
  </si>
  <si>
    <t>4.33%</t>
  </si>
  <si>
    <t>5.48%</t>
  </si>
  <si>
    <t>6.53%</t>
  </si>
  <si>
    <t>7.2%</t>
  </si>
  <si>
    <t>11.54%</t>
  </si>
  <si>
    <t>6.83%</t>
  </si>
  <si>
    <t>7.61%</t>
  </si>
  <si>
    <t>3.18%</t>
  </si>
  <si>
    <t>3.95%</t>
  </si>
  <si>
    <t>2.88%</t>
  </si>
  <si>
    <t>19.23%</t>
  </si>
  <si>
    <t>4.1%</t>
  </si>
  <si>
    <t>20.85%</t>
  </si>
  <si>
    <t>7.07%</t>
  </si>
  <si>
    <t>1.76%</t>
  </si>
  <si>
    <t>3.69%</t>
  </si>
  <si>
    <t>2.75%</t>
  </si>
  <si>
    <t>5.57%</t>
  </si>
  <si>
    <t>5.33%</t>
  </si>
  <si>
    <t>36.89%</t>
  </si>
  <si>
    <t>6.74%</t>
  </si>
  <si>
    <t>8.04%</t>
  </si>
  <si>
    <t>14%</t>
  </si>
  <si>
    <t>5.49%</t>
  </si>
  <si>
    <t>7.16%</t>
  </si>
  <si>
    <t>7.79%</t>
  </si>
  <si>
    <t>6.07%</t>
  </si>
  <si>
    <t>4.66%</t>
  </si>
  <si>
    <t>5.28%</t>
  </si>
  <si>
    <t>7.92%</t>
  </si>
  <si>
    <t>11.93%</t>
  </si>
  <si>
    <t>4.12%</t>
  </si>
  <si>
    <t>4.3%</t>
  </si>
  <si>
    <t>9.18%</t>
  </si>
  <si>
    <t>34.8%</t>
  </si>
  <si>
    <t>29.41%</t>
  </si>
  <si>
    <t>21.51%</t>
  </si>
  <si>
    <t>48.58%</t>
  </si>
  <si>
    <t>20.04%</t>
  </si>
  <si>
    <t>8.28%</t>
  </si>
  <si>
    <t>14.05%</t>
  </si>
  <si>
    <t>15.91%</t>
  </si>
  <si>
    <t>8.99%</t>
  </si>
  <si>
    <t>3.32%</t>
  </si>
  <si>
    <t>9.52%</t>
  </si>
  <si>
    <t>2.69%</t>
  </si>
  <si>
    <t>13.29%</t>
  </si>
  <si>
    <t>44.5%</t>
  </si>
  <si>
    <t>8.18%</t>
  </si>
  <si>
    <t>39.73%</t>
  </si>
  <si>
    <t>19.19%</t>
  </si>
  <si>
    <t>5.96%</t>
  </si>
  <si>
    <t>3.79%</t>
  </si>
  <si>
    <t>25.09%</t>
  </si>
  <si>
    <t>6.76%</t>
  </si>
  <si>
    <t>5.6%</t>
  </si>
  <si>
    <t>33.22%</t>
  </si>
  <si>
    <t>8.12%</t>
  </si>
  <si>
    <t>6.09%</t>
  </si>
  <si>
    <t>22.97%</t>
  </si>
  <si>
    <t>25.94%</t>
  </si>
  <si>
    <t>6.35%</t>
  </si>
  <si>
    <t>25.62%</t>
  </si>
  <si>
    <t>13.32%</t>
  </si>
  <si>
    <t>18.34%</t>
  </si>
  <si>
    <t>32.38%</t>
  </si>
  <si>
    <t>9.58%</t>
  </si>
  <si>
    <t>6.59%</t>
  </si>
  <si>
    <t>10.65%</t>
  </si>
  <si>
    <t>10.03%</t>
  </si>
  <si>
    <t>19.05%</t>
  </si>
  <si>
    <t>5.47%</t>
  </si>
  <si>
    <t>23.14%</t>
  </si>
  <si>
    <t>16.36%</t>
  </si>
  <si>
    <t>3.15%</t>
  </si>
  <si>
    <t>6.8%</t>
  </si>
  <si>
    <t>41.18%</t>
  </si>
  <si>
    <t>4.49%</t>
  </si>
  <si>
    <t>5.35%</t>
  </si>
  <si>
    <t>47.06%</t>
  </si>
  <si>
    <t>33.99%</t>
  </si>
  <si>
    <t>7.23%</t>
  </si>
  <si>
    <t>16.28%</t>
  </si>
  <si>
    <t>19.13%</t>
  </si>
  <si>
    <t>23.39%</t>
  </si>
  <si>
    <t>7.7%</t>
  </si>
  <si>
    <t>1.4%</t>
  </si>
  <si>
    <t>3.17%</t>
  </si>
  <si>
    <t>ya esta en s2 ok</t>
  </si>
  <si>
    <t>esta en s1 ok</t>
  </si>
  <si>
    <t>ya esta en s2 rapi</t>
  </si>
  <si>
    <t>esta en s1 rapi</t>
  </si>
  <si>
    <t>nuevo en s2</t>
  </si>
  <si>
    <t>esta en s2 cashmax</t>
  </si>
  <si>
    <t>ya esta en s2 cash</t>
  </si>
  <si>
    <t>nueva en s2 de cash</t>
  </si>
  <si>
    <t>ya esta en s2 de cash</t>
  </si>
  <si>
    <t>8.42%</t>
  </si>
  <si>
    <t>25.1%</t>
  </si>
  <si>
    <t>27.43%</t>
  </si>
  <si>
    <t>7.24%</t>
  </si>
  <si>
    <t>4.41%</t>
  </si>
  <si>
    <t>2.44%</t>
  </si>
  <si>
    <t>5.37%</t>
  </si>
  <si>
    <t>7.28%</t>
  </si>
  <si>
    <t>25.71%</t>
  </si>
  <si>
    <t>8.16%</t>
  </si>
  <si>
    <t>5.43%</t>
  </si>
  <si>
    <t>9.72%</t>
  </si>
  <si>
    <t>7.1%</t>
  </si>
  <si>
    <t>5.46%</t>
  </si>
  <si>
    <t>7.11%</t>
  </si>
  <si>
    <t>23.34%</t>
  </si>
  <si>
    <t>8.86%</t>
  </si>
  <si>
    <t>5.89%</t>
  </si>
  <si>
    <t>PARQUEADERO PISO 30</t>
  </si>
  <si>
    <t>DANIELA VERA</t>
  </si>
  <si>
    <t>ESTEFANY</t>
  </si>
  <si>
    <t>CAMILO</t>
  </si>
  <si>
    <t>FERNANDA RINCON</t>
  </si>
  <si>
    <t>TOCORA</t>
  </si>
  <si>
    <t>OSWALDO</t>
  </si>
  <si>
    <t>JONATHAN</t>
  </si>
  <si>
    <t>BREISON</t>
  </si>
  <si>
    <t>B FAJARDO</t>
  </si>
  <si>
    <t>SAMY MARTINEZ</t>
  </si>
  <si>
    <t>BRANDON CADENA</t>
  </si>
  <si>
    <t>DANNA RENDON</t>
  </si>
  <si>
    <t>JUAN DIAZ</t>
  </si>
  <si>
    <t>NICOLAS GRANDE</t>
  </si>
  <si>
    <t>JENNIFER PACHECO</t>
  </si>
  <si>
    <t>JUAN CALDERON</t>
  </si>
  <si>
    <t>LEIDY HERNANDEZ</t>
  </si>
  <si>
    <t>RONALD</t>
  </si>
  <si>
    <t>ALEXANDER</t>
  </si>
  <si>
    <t>FERNANDA PLAZAS</t>
  </si>
  <si>
    <t>ojeda</t>
  </si>
  <si>
    <t>kenny</t>
  </si>
  <si>
    <t>zorro</t>
  </si>
  <si>
    <t>s1</t>
  </si>
  <si>
    <t>s2</t>
  </si>
  <si>
    <t>nn</t>
  </si>
  <si>
    <t>KATHERINE PARDO</t>
  </si>
  <si>
    <t>LEIDY</t>
  </si>
  <si>
    <t>FELIPE GONZALEZ</t>
  </si>
  <si>
    <t>LORENA</t>
  </si>
  <si>
    <t>URREGO</t>
  </si>
  <si>
    <t>TL</t>
  </si>
  <si>
    <t>LIDER</t>
  </si>
  <si>
    <t>CAROL NATALIA GARCIA</t>
  </si>
  <si>
    <t>JUAN SEBASTIAN SEGURA</t>
  </si>
  <si>
    <t>JUAN FELIPE MATEUS</t>
  </si>
  <si>
    <t>TATIANA SANCHEZ</t>
  </si>
  <si>
    <t>NATALY RAMOS</t>
  </si>
  <si>
    <t>DANILO SANDOVAL</t>
  </si>
  <si>
    <t>CAMILA TICORA</t>
  </si>
  <si>
    <t>DANIEL SUAREZ</t>
  </si>
  <si>
    <t>MATEO NIETO</t>
  </si>
  <si>
    <t>KAREN HERNANDEZ</t>
  </si>
  <si>
    <t>JOSTIN ROA</t>
  </si>
  <si>
    <t>DANIEL ESPITIA</t>
  </si>
  <si>
    <t>LINA SILVA</t>
  </si>
  <si>
    <t>ANDREA MORENO</t>
  </si>
  <si>
    <t>XIOMARA RODRIGUEZ</t>
  </si>
  <si>
    <t>JULIETH PEREZ</t>
  </si>
  <si>
    <t>SHARON PRIETO</t>
  </si>
  <si>
    <t>MAURICIOSO</t>
  </si>
  <si>
    <t>KAFYR PUERTAS</t>
  </si>
  <si>
    <t>JOSE VERA</t>
  </si>
  <si>
    <t>LEIDY TIRIA</t>
  </si>
  <si>
    <t>JULIETH SOLANO</t>
  </si>
  <si>
    <t>JULIAN PEREZ</t>
  </si>
  <si>
    <t>TUILLY CABEZAS</t>
  </si>
  <si>
    <t>JUAN DAVID CASTAÑEDA</t>
  </si>
  <si>
    <t>DENNIS AMAYA</t>
  </si>
  <si>
    <t>DIANA CAMACHO</t>
  </si>
  <si>
    <t>DAYANA MURCIA</t>
  </si>
  <si>
    <t>LORENA LEMUS</t>
  </si>
  <si>
    <t>DAVID FORERO</t>
  </si>
  <si>
    <t>ESTEBAN RONCANCIO</t>
  </si>
  <si>
    <t>ERIKA BALLEN</t>
  </si>
  <si>
    <t>SERGIO BARRRAGAN</t>
  </si>
  <si>
    <t>VALENTINA CASTILLO</t>
  </si>
  <si>
    <t>MARIO VILLAMIZAR</t>
  </si>
  <si>
    <t>JOSE SANCHEZ</t>
  </si>
  <si>
    <t>SEBASTIAN RODRIGUEZ</t>
  </si>
  <si>
    <t>SERGIO MARTINEZ</t>
  </si>
  <si>
    <t>JUAN MONTENEGRO</t>
  </si>
  <si>
    <t>JULIAN KUNHE</t>
  </si>
  <si>
    <t>CALIDAD</t>
  </si>
  <si>
    <t>A0282(DANIELA CUBILLOS)</t>
  </si>
  <si>
    <t>34.64%</t>
  </si>
  <si>
    <t>25.43%</t>
  </si>
  <si>
    <t>24.77%</t>
  </si>
  <si>
    <t>18.88%</t>
  </si>
  <si>
    <t>A0429(NEIDER NEIRA)</t>
  </si>
  <si>
    <t>4.77%</t>
  </si>
  <si>
    <t>32.29%</t>
  </si>
  <si>
    <t>34.36%</t>
  </si>
  <si>
    <t>23.01%</t>
  </si>
  <si>
    <t>8.87%</t>
  </si>
  <si>
    <t>7.91%</t>
  </si>
  <si>
    <t>10.01%</t>
  </si>
  <si>
    <t>24.57%</t>
  </si>
  <si>
    <t>42.85%</t>
  </si>
  <si>
    <t>10.35%</t>
  </si>
  <si>
    <t>9.74%</t>
  </si>
  <si>
    <t>A0427(MATEO DOMINGUEZ)</t>
  </si>
  <si>
    <t>A0205(MATEUS)</t>
  </si>
  <si>
    <t>7.93%</t>
  </si>
  <si>
    <t>24.31%</t>
  </si>
  <si>
    <t>10.12%</t>
  </si>
  <si>
    <t>A031(KAREN M)</t>
  </si>
  <si>
    <t>A035(NATALIA B)</t>
  </si>
  <si>
    <t>SGGA_ANALISTAS</t>
  </si>
  <si>
    <t>23.78%</t>
  </si>
  <si>
    <t>15.92%</t>
  </si>
  <si>
    <t>6.34%</t>
  </si>
  <si>
    <t>A03290(JOHAN OJEDA)</t>
  </si>
  <si>
    <t>9.33%</t>
  </si>
  <si>
    <t>0445(MIGUEL ZULETA)</t>
  </si>
  <si>
    <t>9.99%</t>
  </si>
  <si>
    <t>24.1%</t>
  </si>
  <si>
    <t>21.81%</t>
  </si>
  <si>
    <t>37.56%</t>
  </si>
  <si>
    <t>11.69%</t>
  </si>
  <si>
    <t>22.84%</t>
  </si>
  <si>
    <t>6.05%</t>
  </si>
  <si>
    <t>40.34%</t>
  </si>
  <si>
    <t>11.42%</t>
  </si>
  <si>
    <t>25.99%</t>
  </si>
  <si>
    <t>21.54%</t>
  </si>
  <si>
    <t>6.27%</t>
  </si>
  <si>
    <t>35.74%</t>
  </si>
  <si>
    <t>31.26%</t>
  </si>
  <si>
    <t>11.23%</t>
  </si>
  <si>
    <t>10.07%</t>
  </si>
  <si>
    <t>8.57%</t>
  </si>
  <si>
    <t>22.36%</t>
  </si>
  <si>
    <t>22.96%</t>
  </si>
  <si>
    <t>25.02%</t>
  </si>
  <si>
    <t>21.98%</t>
  </si>
  <si>
    <t>28.49%</t>
  </si>
  <si>
    <t>9.23%</t>
  </si>
  <si>
    <t>20.17%</t>
  </si>
  <si>
    <t>26.08%</t>
  </si>
  <si>
    <t>40.54%</t>
  </si>
  <si>
    <t>26.38%</t>
  </si>
  <si>
    <t>22.46%</t>
  </si>
  <si>
    <t>6.21%</t>
  </si>
  <si>
    <t>ESTEFANIA R(ESTEFANIA R)</t>
  </si>
  <si>
    <t>MICHEL P(MICHEL P)</t>
  </si>
  <si>
    <t>PAULA R(PAULA R)</t>
  </si>
  <si>
    <t>SEBASTIAN S(SEBASTIAN S)</t>
  </si>
  <si>
    <t>HORARIOS</t>
  </si>
  <si>
    <t>BREAK</t>
  </si>
  <si>
    <t>EQUIPO</t>
  </si>
  <si>
    <t>ALMUERZO</t>
  </si>
  <si>
    <t>PAUSAS</t>
  </si>
  <si>
    <t>TEAM KATHERINE OK DINERO S1</t>
  </si>
  <si>
    <t>A0191(Katherine Pardo)</t>
  </si>
  <si>
    <t>NIÑAS</t>
  </si>
  <si>
    <t>EQUIPO 1</t>
  </si>
  <si>
    <t>EQUIPO 2</t>
  </si>
  <si>
    <t xml:space="preserve">DAYANA QUILINDO </t>
  </si>
  <si>
    <t>KAROLL LEON</t>
  </si>
  <si>
    <t>NIÑOS</t>
  </si>
  <si>
    <t>COFLA</t>
  </si>
  <si>
    <t>JUAN RODRIGUEZ</t>
  </si>
  <si>
    <t>SEBASTIAN NIETO</t>
  </si>
  <si>
    <t>SEBASTIAN BARRIOS</t>
  </si>
  <si>
    <t>JUAN ZORRO - GINA</t>
  </si>
  <si>
    <t>JOSE - SEBASTIAN</t>
  </si>
  <si>
    <t>39.64%</t>
  </si>
  <si>
    <t>SERGIO - KATHERINE</t>
  </si>
  <si>
    <t>CARDENAS</t>
  </si>
  <si>
    <t>ANDRES - GINA</t>
  </si>
  <si>
    <t>27.64%</t>
  </si>
  <si>
    <t>ARQUEROS</t>
  </si>
  <si>
    <t>TUILLY</t>
  </si>
  <si>
    <t>CLASIFICACION</t>
  </si>
  <si>
    <t>A0470(DIEGO ORTIZ)</t>
  </si>
  <si>
    <t>11.88%</t>
  </si>
  <si>
    <t>13.59%</t>
  </si>
  <si>
    <t>14.61%</t>
  </si>
  <si>
    <t>18.02%</t>
  </si>
  <si>
    <t>19.37%</t>
  </si>
  <si>
    <t>SEGMENTO</t>
  </si>
  <si>
    <t>APLICACIÓN</t>
  </si>
  <si>
    <t>NOMBRE SISTEMA</t>
  </si>
  <si>
    <t>CC</t>
  </si>
  <si>
    <t>MONTO DE PEDIDOS EN BASE</t>
  </si>
  <si>
    <t>PAGOS DOMINGO1</t>
  </si>
  <si>
    <t>PAGOS DOMINGO2</t>
  </si>
  <si>
    <t>ALL MONTO PEDIDOS EN BASE</t>
  </si>
  <si>
    <t>ALL MONTO RECUPERADO</t>
  </si>
  <si>
    <t>% DE RETORNO</t>
  </si>
  <si>
    <t>BONOS DIARIOS</t>
  </si>
  <si>
    <t xml:space="preserve">DESCUENTOS </t>
  </si>
  <si>
    <t>TOTAL BONUS</t>
  </si>
  <si>
    <t>JUAN PABLO LANCHEROS MONTENEGRO</t>
  </si>
  <si>
    <t>DANI CAMACHO1</t>
  </si>
  <si>
    <t>Daniela Camacho Guerrero</t>
  </si>
  <si>
    <t>CAROL LARROTA</t>
  </si>
  <si>
    <t>CAROL JULIETH LARROTA SOTO</t>
  </si>
  <si>
    <t>JULIAN DAVID ARANGO KUHNE</t>
  </si>
  <si>
    <t>TATIANA MARCELA BARINAS ROBLES</t>
  </si>
  <si>
    <t>SARA DIAZ</t>
  </si>
  <si>
    <t>MARIANA CORTES HELMSDORFF</t>
  </si>
  <si>
    <t>ESTEFANIA RAMOS GUERRERO</t>
  </si>
  <si>
    <t>JUAN NIC</t>
  </si>
  <si>
    <t>Juan nicolas diaz rodríguez</t>
  </si>
  <si>
    <t>LORENA PORTACIO</t>
  </si>
  <si>
    <t>NEIDY SOFIA FORERO SUAREZ</t>
  </si>
  <si>
    <t>Michell Dayanna Perea Bonilla</t>
  </si>
  <si>
    <t>PAULA ANDREA RIVAS VANEGAS</t>
  </si>
  <si>
    <t>ESTEBAN D</t>
  </si>
  <si>
    <t>Esteban Alejandro Duran Linares</t>
  </si>
  <si>
    <t>CORTES ANGEL</t>
  </si>
  <si>
    <t>NICOLL PATIÑO</t>
  </si>
  <si>
    <t>DUVAN MUÑOZ</t>
  </si>
  <si>
    <t>KEVIN MARTINEZ</t>
  </si>
  <si>
    <t>LINA MARIA SILVA CASTRO</t>
  </si>
  <si>
    <t>Juan pablo gallo</t>
  </si>
  <si>
    <t>JUAN PABLO GALLO CASTRO</t>
  </si>
  <si>
    <t>Natalia Santacruz</t>
  </si>
  <si>
    <t>Natalia Santacruz Martinez</t>
  </si>
  <si>
    <t>ROMERO NICOLAS</t>
  </si>
  <si>
    <t/>
  </si>
  <si>
    <t>MARIA ROBLES</t>
  </si>
  <si>
    <t>RICHARD PEÑA</t>
  </si>
  <si>
    <t>JENIFER P</t>
  </si>
  <si>
    <t>Jenifer Paola Pacheco Umaña</t>
  </si>
  <si>
    <t>LUZ ANGELA GOMEZ ARANGO</t>
  </si>
  <si>
    <t>NATALIA V</t>
  </si>
  <si>
    <t>NATALIA VALENCIA</t>
  </si>
  <si>
    <t>E ARIZA</t>
  </si>
  <si>
    <t>Juan Esteban Ariza Peña</t>
  </si>
  <si>
    <t>JUAN DAVID GOMEZ DAZA</t>
  </si>
  <si>
    <t>DIANA MARCELA</t>
  </si>
  <si>
    <t>Diana Marcela Camacho Lopez</t>
  </si>
  <si>
    <t>M AREVALO</t>
  </si>
  <si>
    <t>Maria Fernanda Arevalo Baracaldo</t>
  </si>
  <si>
    <t>LIYEN</t>
  </si>
  <si>
    <t>Liyen Dahyan Jerez Jimenez</t>
  </si>
  <si>
    <t>Julián Camilo Pérez Moreno</t>
  </si>
  <si>
    <t>JUAN SEBASTIAN ORTIZ SUAREZ</t>
  </si>
  <si>
    <t>NICOL MARQUEZ</t>
  </si>
  <si>
    <t>José Camilo Bustamante Rojas</t>
  </si>
  <si>
    <t>DANIEL CASTILLOO</t>
  </si>
  <si>
    <t>OSCAR BUITRAGO</t>
  </si>
  <si>
    <t>Oscar Felipe Buitrago Garcia</t>
  </si>
  <si>
    <t>NICOLAS SUAREZ</t>
  </si>
  <si>
    <t>ANDRES CAS</t>
  </si>
  <si>
    <t>DYLAN ANDRES CASTRO LOPEZ</t>
  </si>
  <si>
    <t>DANIELA CUBILLOS</t>
  </si>
  <si>
    <t>GONZALEZ ALEJANDRA</t>
  </si>
  <si>
    <t>BREISON NIETO</t>
  </si>
  <si>
    <t>ALONSO NAVARRO</t>
  </si>
  <si>
    <t>ALONSO NAVARRO MUNEVAR</t>
  </si>
  <si>
    <t>DANIEL MAYORGA</t>
  </si>
  <si>
    <t>MIREYA CORTES</t>
  </si>
  <si>
    <t>Mireya Andrea Cortes López</t>
  </si>
  <si>
    <t>STEFANY CUB</t>
  </si>
  <si>
    <t>STEFANY DANIELA CUBILLOS CASTILLO</t>
  </si>
  <si>
    <t>LIZETH BRIÑEZ</t>
  </si>
  <si>
    <t>BREYSON FAJARDO</t>
  </si>
  <si>
    <t>DIANA RODRIGUEZ</t>
  </si>
  <si>
    <t>Diana Katherine Rodríguez Bernal</t>
  </si>
  <si>
    <t>SARA CORTEZ</t>
  </si>
  <si>
    <t>JULIETH NIETO</t>
  </si>
  <si>
    <t>Jasbleidy Johanna Martínez Casas</t>
  </si>
  <si>
    <t>HEIDY AGUILAR</t>
  </si>
  <si>
    <t>LAURA MELO</t>
  </si>
  <si>
    <t>Laura Daniela Melo Morales</t>
  </si>
  <si>
    <t>YALESCA BLANCO</t>
  </si>
  <si>
    <t>Yalesca Blanco Rocha</t>
  </si>
  <si>
    <t>JULIAN PEÑA</t>
  </si>
  <si>
    <t>Julian Peña Díaz</t>
  </si>
  <si>
    <t>DANIELA RAMIREZ</t>
  </si>
  <si>
    <t>KAROL ESC</t>
  </si>
  <si>
    <t>Karol nathalia Escobar</t>
  </si>
  <si>
    <t>FERNANDAPO</t>
  </si>
  <si>
    <t>Jessica Fernanda Porras cruz</t>
  </si>
  <si>
    <t>INGRID DAYANA HUERTAS PEREZ</t>
  </si>
  <si>
    <t>JOHAN OJEDA</t>
  </si>
  <si>
    <t>Tuilly Maley Cabezas Jimenez</t>
  </si>
  <si>
    <t>KAROL FORERO</t>
  </si>
  <si>
    <t xml:space="preserve">Karol Vanessa Forero López </t>
  </si>
  <si>
    <t>CATA TAMATA</t>
  </si>
  <si>
    <t>Paula Catalina Tamara Mora</t>
  </si>
  <si>
    <t>JAVIER RINCON</t>
  </si>
  <si>
    <t>DIEGO CASTAÑEDA</t>
  </si>
  <si>
    <t>CRIS URREGO</t>
  </si>
  <si>
    <t>WILL</t>
  </si>
  <si>
    <t>Wilmar Vargas Jerez</t>
  </si>
  <si>
    <t>JUAN DAVID CASTAÑEDA ARDILA</t>
  </si>
  <si>
    <t>JUAN VILLAMIZAR</t>
  </si>
  <si>
    <t>JUAN LOZANO</t>
  </si>
  <si>
    <t>FABIAN STIVEN</t>
  </si>
  <si>
    <t>RAFAEL NUÑEZ</t>
  </si>
  <si>
    <t>LAU SILVA</t>
  </si>
  <si>
    <t xml:space="preserve">Laura Jimena Silva Salamanca </t>
  </si>
  <si>
    <t>DAYA CARO</t>
  </si>
  <si>
    <t>Dayana Caro Sanchez</t>
  </si>
  <si>
    <t>PAU ALDANA</t>
  </si>
  <si>
    <t>NICOL TATIANA OROZCO MEDINA</t>
  </si>
  <si>
    <t xml:space="preserve">Nicol Tatiana Orozco Medina </t>
  </si>
  <si>
    <t>GERO SUAREZ</t>
  </si>
  <si>
    <t>Daniel Geronimo Suarez</t>
  </si>
  <si>
    <t>JOHAN ROJAS</t>
  </si>
  <si>
    <t>JUAN MARULANDA</t>
  </si>
  <si>
    <t>M1 OKDINERO</t>
  </si>
  <si>
    <t>SEBASTIAN BUENO</t>
  </si>
  <si>
    <t>JARIAM RICO</t>
  </si>
  <si>
    <t>M1 RAPIKREDITO</t>
  </si>
  <si>
    <t>CAMILO VALENCIA</t>
  </si>
  <si>
    <t>GINNA VARONI</t>
  </si>
  <si>
    <t>DANIEL MACHADO</t>
  </si>
  <si>
    <t>OSCAR BOHORQUEZ</t>
  </si>
  <si>
    <t>FABIAN FONSECA</t>
  </si>
  <si>
    <t>组长</t>
  </si>
  <si>
    <t>职位</t>
  </si>
  <si>
    <t>组长奖金合计</t>
  </si>
  <si>
    <t>EVELIN MORALES</t>
  </si>
  <si>
    <t>SERGIO GONZALEZ</t>
  </si>
  <si>
    <t>M1RAPIKREDITO</t>
  </si>
  <si>
    <t>DANIEL</t>
  </si>
  <si>
    <t>EVELIN</t>
  </si>
  <si>
    <t>Q1 SEPTIEMBRE</t>
  </si>
  <si>
    <t>TL/TLJ</t>
  </si>
  <si>
    <t>% RECAUDO TOTAL</t>
  </si>
  <si>
    <t>Q2 SEPTIEMBRE</t>
  </si>
  <si>
    <t>DIFERENCIA ENTRE Q1 Y Q2 SEPTIEMBRE</t>
  </si>
  <si>
    <t>PROMEDIO M1 CASH</t>
  </si>
  <si>
    <t>PROMEDIO M1 OK</t>
  </si>
  <si>
    <t>PROMEDIO M1 RAPI</t>
  </si>
  <si>
    <t>PROMEDIO M1</t>
  </si>
  <si>
    <t>PROMEDIO TLJ</t>
  </si>
  <si>
    <t>PROMEDIO TL</t>
  </si>
  <si>
    <t>CUMPLIMIENTO GLOBAL CARTERAS</t>
  </si>
  <si>
    <t>M1 OK DINERO</t>
  </si>
  <si>
    <t>Q1 SEP</t>
  </si>
  <si>
    <t xml:space="preserve">Q 2 SEP </t>
  </si>
  <si>
    <t>DIFERENCIA</t>
  </si>
  <si>
    <t>%TASA</t>
  </si>
  <si>
    <t>TOTAL PERSONAS EN RANKING</t>
  </si>
  <si>
    <t>29.26%</t>
  </si>
  <si>
    <t>37.28%</t>
  </si>
  <si>
    <t>36.14%</t>
  </si>
  <si>
    <t>36.52%</t>
  </si>
  <si>
    <t>45.21%</t>
  </si>
  <si>
    <t>16.52%</t>
  </si>
  <si>
    <t>35.34%</t>
  </si>
  <si>
    <t>32.75%</t>
  </si>
  <si>
    <t>A0151(ALISSON CARRERO)</t>
  </si>
  <si>
    <t>A0383(ALISSON MACIAS)</t>
  </si>
  <si>
    <t>23.92%</t>
  </si>
  <si>
    <t>39.49%</t>
  </si>
  <si>
    <t>38.4%</t>
  </si>
  <si>
    <t>A0134(Jessica Fernanda Porras)</t>
  </si>
  <si>
    <t>34.7%</t>
  </si>
  <si>
    <t>48.89%</t>
  </si>
  <si>
    <t>48.93%</t>
  </si>
  <si>
    <t>48.37%</t>
  </si>
  <si>
    <t>A0431(SEBASNTIAN PIRANQUIVE)</t>
  </si>
  <si>
    <t>A0098(XIMENA BARRETO)</t>
  </si>
  <si>
    <t>44.44%</t>
  </si>
  <si>
    <t>34.82%</t>
  </si>
  <si>
    <t>38.54%</t>
  </si>
  <si>
    <t>32.96%</t>
  </si>
  <si>
    <t>9.39%</t>
  </si>
  <si>
    <t>25.77%</t>
  </si>
  <si>
    <t>M0054(A CATALINA)</t>
  </si>
  <si>
    <t>M0139(Cejudo Chavez Donovan Axel)</t>
  </si>
  <si>
    <t>M0077(A DONOVAN)</t>
  </si>
  <si>
    <t>M0384(A EMILY)</t>
  </si>
  <si>
    <t>M0140(A JAQUE)</t>
  </si>
  <si>
    <t>26.96%</t>
  </si>
  <si>
    <t>M0385(A JAQUELIN)</t>
  </si>
  <si>
    <t>M0300(A JOCELYN)</t>
  </si>
  <si>
    <t>M0086(A JOHANA GUADALUPE)</t>
  </si>
  <si>
    <t>M0346(A JOVANI)</t>
  </si>
  <si>
    <t>M0176(A LILIANA)</t>
  </si>
  <si>
    <t>M0020(A ROCIO)</t>
  </si>
  <si>
    <t>M0432(A TOLEDO)</t>
  </si>
  <si>
    <t>M0310(A YEREMI)</t>
  </si>
  <si>
    <t>M0022(A YOLANDA)</t>
  </si>
  <si>
    <t>M0337(P MICHELL)</t>
  </si>
  <si>
    <t>M0351(P OMAR)</t>
  </si>
  <si>
    <t>M0065(Hernandez Esquivel Berenice)</t>
  </si>
  <si>
    <t>M0011(A CHACON)</t>
  </si>
  <si>
    <t>M0402(A CIANNI)</t>
  </si>
  <si>
    <t>M0057(A DANI)</t>
  </si>
  <si>
    <t>M0399(A EFREN)</t>
  </si>
  <si>
    <t>26.58%</t>
  </si>
  <si>
    <t>36.78%</t>
  </si>
  <si>
    <t>M0387(A IRAZEMA)</t>
  </si>
  <si>
    <t>M0390(A OLIVER)</t>
  </si>
  <si>
    <t>M0376(A OSWALDO)</t>
  </si>
  <si>
    <t>40.43%</t>
  </si>
  <si>
    <t>M0299(P ALDANA)</t>
  </si>
  <si>
    <t>17.11%</t>
  </si>
  <si>
    <t>34.26%</t>
  </si>
  <si>
    <t>M0301(P ARTURO VALENCIA)</t>
  </si>
  <si>
    <t>37%</t>
  </si>
  <si>
    <t>M0368(P JULIO)</t>
  </si>
  <si>
    <t>27.03%</t>
  </si>
  <si>
    <t>M0332(P KAREN)</t>
  </si>
  <si>
    <t>M0333(P MARITZA)</t>
  </si>
  <si>
    <t>M0055(P MARYJO)</t>
  </si>
  <si>
    <t>46.11%</t>
  </si>
  <si>
    <t>M0262(P REGINA)</t>
  </si>
  <si>
    <t>20.35%</t>
  </si>
  <si>
    <t>M0121(A ERANDY)</t>
  </si>
  <si>
    <t>M0207(Morales Corona Santiago)</t>
  </si>
  <si>
    <t>M0259(A KARINA)</t>
  </si>
  <si>
    <t>M0115(A KRISTIN)</t>
  </si>
  <si>
    <t>M0360(A YEDANY)</t>
  </si>
  <si>
    <t>11.04%</t>
  </si>
  <si>
    <t>M0434(P ARTURO)</t>
  </si>
  <si>
    <t>M0222(P AZUL)</t>
  </si>
  <si>
    <t>44.63%</t>
  </si>
  <si>
    <t>M0092(P DANIELA)</t>
  </si>
  <si>
    <t>M0177(P ELIUD)</t>
  </si>
  <si>
    <t>M0014(P GAEL)</t>
  </si>
  <si>
    <t>26.13%</t>
  </si>
  <si>
    <t>M0412(P GISELLE)</t>
  </si>
  <si>
    <t>M0119(P JESUS)</t>
  </si>
  <si>
    <t>M0124(P LIZET)</t>
  </si>
  <si>
    <t>M0429(P MARIANA)</t>
  </si>
  <si>
    <t>M0352(P NICOLAS)</t>
  </si>
  <si>
    <t>M0419(P PALOMA)</t>
  </si>
  <si>
    <t>M0336(P SARAHI)</t>
  </si>
  <si>
    <t>37.88%</t>
  </si>
  <si>
    <t>M0111(A ANIBAL)</t>
  </si>
  <si>
    <t>5.77%</t>
  </si>
  <si>
    <t>14.9%</t>
  </si>
  <si>
    <t>39.89%</t>
  </si>
  <si>
    <t>5.8%</t>
  </si>
  <si>
    <t>8.39%</t>
  </si>
  <si>
    <t>7.63%</t>
  </si>
  <si>
    <t>M0218(A DIEGO)</t>
  </si>
  <si>
    <t>2.41%</t>
  </si>
  <si>
    <t>7.71%</t>
  </si>
  <si>
    <t>6.99%</t>
  </si>
  <si>
    <t>7.51%</t>
  </si>
  <si>
    <t>6.86%</t>
  </si>
  <si>
    <t>1.45%</t>
  </si>
  <si>
    <t>3.16%</t>
  </si>
  <si>
    <t>4.29%</t>
  </si>
  <si>
    <t>4.87%</t>
  </si>
  <si>
    <t>22%</t>
  </si>
  <si>
    <t>2.89%</t>
  </si>
  <si>
    <t>7.58%</t>
  </si>
  <si>
    <t>M0247(A JOSE)</t>
  </si>
  <si>
    <t>23.6%</t>
  </si>
  <si>
    <t>7.59%</t>
  </si>
  <si>
    <t>31.8%</t>
  </si>
  <si>
    <t>17.24%</t>
  </si>
  <si>
    <t>16.42%</t>
  </si>
  <si>
    <t>12.94%</t>
  </si>
  <si>
    <t>2.12%</t>
  </si>
  <si>
    <t>2.08%</t>
  </si>
  <si>
    <t>6.64%</t>
  </si>
  <si>
    <t>26.59%</t>
  </si>
  <si>
    <t>M0308(A SADIT)</t>
  </si>
  <si>
    <t>19.9%</t>
  </si>
  <si>
    <t>M0441(A YAZMIN)</t>
  </si>
  <si>
    <t>29.94%</t>
  </si>
  <si>
    <t>27.59%</t>
  </si>
  <si>
    <t>4.09%</t>
  </si>
  <si>
    <t>14.69%</t>
  </si>
  <si>
    <t>14.7%</t>
  </si>
  <si>
    <t>2.39%</t>
  </si>
  <si>
    <t>18.65%</t>
  </si>
  <si>
    <t>16.8%</t>
  </si>
  <si>
    <t>25.36%</t>
  </si>
  <si>
    <t>2.93%</t>
  </si>
  <si>
    <t>34.52%</t>
  </si>
  <si>
    <t>8.11%</t>
  </si>
  <si>
    <t>14.35%</t>
  </si>
  <si>
    <t>1.87%</t>
  </si>
  <si>
    <t>4.5%</t>
  </si>
  <si>
    <t>4.32%</t>
  </si>
  <si>
    <t>15.25%</t>
  </si>
  <si>
    <t>7.35%</t>
  </si>
  <si>
    <t>6.2%</t>
  </si>
  <si>
    <t>1.24%</t>
  </si>
  <si>
    <t>2.09%</t>
  </si>
  <si>
    <t>4.27%</t>
  </si>
  <si>
    <t>41.83%</t>
  </si>
  <si>
    <t>4.96%</t>
  </si>
  <si>
    <t>24.87%</t>
  </si>
  <si>
    <t>27.41%</t>
  </si>
  <si>
    <t>5.87%</t>
  </si>
  <si>
    <t>5.75%</t>
  </si>
  <si>
    <t>26.87%</t>
  </si>
  <si>
    <t>27.23%</t>
  </si>
  <si>
    <t>66.67%</t>
  </si>
  <si>
    <t>51.73%</t>
  </si>
  <si>
    <t>5.68%</t>
  </si>
  <si>
    <t>6.43%</t>
  </si>
  <si>
    <t>28.05%</t>
  </si>
  <si>
    <t>5.11%</t>
  </si>
  <si>
    <t>21.06%</t>
  </si>
  <si>
    <t>23.87%</t>
  </si>
  <si>
    <t>31.79%</t>
  </si>
  <si>
    <t>6.81%</t>
  </si>
  <si>
    <t>4.02%</t>
  </si>
  <si>
    <t>7.33%</t>
  </si>
  <si>
    <t>5.65%</t>
  </si>
  <si>
    <t>31.78%</t>
  </si>
  <si>
    <t>34.17%</t>
  </si>
  <si>
    <t>3.56%</t>
  </si>
  <si>
    <t>15.08%</t>
  </si>
  <si>
    <t>6.94%</t>
  </si>
  <si>
    <t>14.95%</t>
  </si>
  <si>
    <t>4.28%</t>
  </si>
  <si>
    <t>14.39%</t>
  </si>
  <si>
    <t>M0389(P LILIANA)</t>
  </si>
  <si>
    <t>14.42%</t>
  </si>
  <si>
    <t>27.15%</t>
  </si>
  <si>
    <t>4.03%</t>
  </si>
  <si>
    <t>30.47%</t>
  </si>
  <si>
    <t>3.84%</t>
  </si>
  <si>
    <t>6.02%</t>
  </si>
  <si>
    <t>37.53%</t>
  </si>
  <si>
    <t>13.06%</t>
  </si>
  <si>
    <t>2.19%</t>
  </si>
  <si>
    <t>M0371(P VALERIA)</t>
  </si>
  <si>
    <t>2.68%</t>
  </si>
  <si>
    <t>18.25%</t>
  </si>
  <si>
    <t>5.21%</t>
  </si>
  <si>
    <t>6.85%</t>
  </si>
  <si>
    <t>24.59%</t>
  </si>
  <si>
    <t>17.72%</t>
  </si>
  <si>
    <t>19.43%</t>
  </si>
  <si>
    <t>24.44%</t>
  </si>
  <si>
    <t>4.68%</t>
  </si>
  <si>
    <t>2.96%</t>
  </si>
  <si>
    <t>16.61%</t>
  </si>
  <si>
    <t>18.03%</t>
  </si>
  <si>
    <t>7.56%</t>
  </si>
  <si>
    <t>8.13%</t>
  </si>
  <si>
    <t>12.21%</t>
  </si>
  <si>
    <t>13.66%</t>
  </si>
  <si>
    <t>2.9%</t>
  </si>
  <si>
    <t>4.21%</t>
  </si>
  <si>
    <t>8.62%</t>
  </si>
  <si>
    <t>14.2%</t>
  </si>
  <si>
    <t>15.97%</t>
  </si>
  <si>
    <t>9.35%</t>
  </si>
  <si>
    <t>10.61%</t>
  </si>
  <si>
    <t>16.73%</t>
  </si>
  <si>
    <t>11.27%</t>
  </si>
  <si>
    <t>17.07%</t>
  </si>
  <si>
    <t>7.95%</t>
  </si>
  <si>
    <t>17.3%</t>
  </si>
  <si>
    <t>25.78%</t>
  </si>
  <si>
    <t>35.14%</t>
  </si>
  <si>
    <t>4.46%</t>
  </si>
  <si>
    <t>27.02%</t>
  </si>
  <si>
    <t>7.4%</t>
  </si>
  <si>
    <t>3.54%</t>
  </si>
  <si>
    <t>17.06%</t>
  </si>
  <si>
    <t>4.61%</t>
  </si>
  <si>
    <t>15.12%</t>
  </si>
  <si>
    <t>13.27%</t>
  </si>
  <si>
    <t>M0448(A SUHEYL)</t>
  </si>
  <si>
    <t>6.61%</t>
  </si>
  <si>
    <t>33.4%</t>
  </si>
  <si>
    <t>5.27%</t>
  </si>
  <si>
    <t>M0450(A VIANEY)</t>
  </si>
  <si>
    <t>43.02%</t>
  </si>
  <si>
    <t>38.65%</t>
  </si>
  <si>
    <t>6.73%</t>
  </si>
  <si>
    <t>5.22%</t>
  </si>
  <si>
    <t>0.92%</t>
  </si>
  <si>
    <t>24.03%</t>
  </si>
  <si>
    <t>11.43%</t>
  </si>
  <si>
    <t>10.5%</t>
  </si>
  <si>
    <t>3.22%</t>
  </si>
  <si>
    <t>6.01%</t>
  </si>
  <si>
    <t>19.91%</t>
  </si>
  <si>
    <t>3.12%</t>
  </si>
  <si>
    <t>24.99%</t>
  </si>
  <si>
    <t>11.39%</t>
  </si>
  <si>
    <t>71.43%</t>
  </si>
  <si>
    <t>35.71%</t>
  </si>
  <si>
    <t>11.4%</t>
  </si>
  <si>
    <t>12.53%</t>
  </si>
  <si>
    <t>29.18%</t>
  </si>
  <si>
    <t>14.1%</t>
  </si>
  <si>
    <t>4.39%</t>
  </si>
  <si>
    <t>28.81%</t>
  </si>
  <si>
    <t>32.33%</t>
  </si>
  <si>
    <t>23.19%</t>
  </si>
  <si>
    <t>24.93%</t>
  </si>
  <si>
    <t>5.1%</t>
  </si>
  <si>
    <t>7.22%</t>
  </si>
  <si>
    <t>42.92%</t>
  </si>
  <si>
    <t>12.05%</t>
  </si>
  <si>
    <t>42.68%</t>
  </si>
  <si>
    <t>8.29%</t>
  </si>
  <si>
    <t>9.4%</t>
  </si>
  <si>
    <t>18.76%</t>
  </si>
  <si>
    <t>44.14%</t>
  </si>
  <si>
    <t>6.79%</t>
  </si>
  <si>
    <t>5.95%</t>
  </si>
  <si>
    <t>5.2%</t>
  </si>
  <si>
    <t>32.72%</t>
  </si>
  <si>
    <t>15.7%</t>
  </si>
  <si>
    <t>20.3%</t>
  </si>
  <si>
    <t>26.94%</t>
  </si>
  <si>
    <t>6.71%</t>
  </si>
  <si>
    <t>12.31%</t>
  </si>
  <si>
    <t>8.98%</t>
  </si>
  <si>
    <t>14.49%</t>
  </si>
  <si>
    <t>15.71%</t>
  </si>
  <si>
    <t>3.59%</t>
  </si>
  <si>
    <t>3.01%</t>
  </si>
  <si>
    <t>7.47%</t>
  </si>
  <si>
    <t>11.82%</t>
  </si>
  <si>
    <t>17.8%</t>
  </si>
  <si>
    <t>22.5%</t>
  </si>
  <si>
    <t>33.19%</t>
  </si>
  <si>
    <t>2.61%</t>
  </si>
  <si>
    <t>20.8%</t>
  </si>
  <si>
    <t>20.81%</t>
  </si>
  <si>
    <t>M0449(P FATIMA)</t>
  </si>
  <si>
    <t>3.25%</t>
  </si>
  <si>
    <t>34.41%</t>
  </si>
  <si>
    <t>21.53%</t>
  </si>
  <si>
    <t>5.14%</t>
  </si>
  <si>
    <t>6.97%</t>
  </si>
  <si>
    <t>25.61%</t>
  </si>
  <si>
    <t>29.42%</t>
  </si>
  <si>
    <t>17.18%</t>
  </si>
  <si>
    <t>18.98%</t>
  </si>
  <si>
    <t>19.1%</t>
  </si>
  <si>
    <t>1.51%</t>
  </si>
  <si>
    <t>6.4%</t>
  </si>
  <si>
    <t>17.14%</t>
  </si>
  <si>
    <t>9.95%</t>
  </si>
  <si>
    <t>16.05%</t>
  </si>
  <si>
    <t>30.97%</t>
  </si>
  <si>
    <t>1.6%</t>
  </si>
  <si>
    <t>18.92%</t>
  </si>
  <si>
    <t>11.16%</t>
  </si>
  <si>
    <t>2026-10-12 00:00:00</t>
  </si>
  <si>
    <t>81.25%</t>
  </si>
  <si>
    <t>56.25%</t>
  </si>
  <si>
    <t>43.89%</t>
  </si>
  <si>
    <t>47.89%</t>
  </si>
  <si>
    <t>60.79%</t>
  </si>
  <si>
    <t>17.57%</t>
  </si>
  <si>
    <t>6.9%</t>
  </si>
  <si>
    <t>49.39%</t>
  </si>
  <si>
    <t>53.1%</t>
  </si>
  <si>
    <t>57.42%</t>
  </si>
  <si>
    <t>9.76%</t>
  </si>
  <si>
    <t>38.98%</t>
  </si>
  <si>
    <t>24.78%</t>
  </si>
  <si>
    <t>28.09%</t>
  </si>
  <si>
    <t>5.25%</t>
  </si>
  <si>
    <t>68.75%</t>
  </si>
  <si>
    <t>28.21%</t>
  </si>
  <si>
    <t>59.53%</t>
  </si>
  <si>
    <t>16%</t>
  </si>
  <si>
    <t>12.2%</t>
  </si>
  <si>
    <t>4.14%</t>
  </si>
  <si>
    <t>3.93%</t>
  </si>
  <si>
    <t>38.6%</t>
  </si>
  <si>
    <t>41.5%</t>
  </si>
  <si>
    <t>14.3%</t>
  </si>
  <si>
    <t>13.78%</t>
  </si>
  <si>
    <t>29.14%</t>
  </si>
  <si>
    <t>31.34%</t>
  </si>
  <si>
    <t>82.74%</t>
  </si>
  <si>
    <t>11.47%</t>
  </si>
  <si>
    <t>27.78%</t>
  </si>
  <si>
    <t>39.8%</t>
  </si>
  <si>
    <t>52.12%</t>
  </si>
  <si>
    <t>39.81%</t>
  </si>
  <si>
    <t>4.98%</t>
  </si>
  <si>
    <t>38.8%</t>
  </si>
  <si>
    <t>41.69%</t>
  </si>
  <si>
    <t>55.87%</t>
  </si>
  <si>
    <t>12.68%</t>
  </si>
  <si>
    <t>12.01%</t>
  </si>
  <si>
    <t>29.33%</t>
  </si>
  <si>
    <t>29.2%</t>
  </si>
  <si>
    <t>52.94%</t>
  </si>
  <si>
    <t>22.93%</t>
  </si>
  <si>
    <t>57.46%</t>
  </si>
  <si>
    <t>12.16%</t>
  </si>
  <si>
    <t>20.2%</t>
  </si>
  <si>
    <t>22.39%</t>
  </si>
  <si>
    <t>30.83%</t>
  </si>
  <si>
    <t>13.95%</t>
  </si>
  <si>
    <t>18.19%</t>
  </si>
  <si>
    <t>26.45%</t>
  </si>
  <si>
    <t>50.94%</t>
  </si>
  <si>
    <t>29.27%</t>
  </si>
  <si>
    <t>57.69%</t>
  </si>
  <si>
    <t>6.62%</t>
  </si>
  <si>
    <t>20.77%</t>
  </si>
  <si>
    <t>45.87%</t>
  </si>
  <si>
    <t>8.72%</t>
  </si>
  <si>
    <t>21.93%</t>
  </si>
  <si>
    <t>31.68%</t>
  </si>
  <si>
    <t>5.5%</t>
  </si>
  <si>
    <t>23.08%</t>
  </si>
  <si>
    <t>20.61%</t>
  </si>
  <si>
    <t>45.85%</t>
  </si>
  <si>
    <t>7.88%</t>
  </si>
  <si>
    <t>31.57%</t>
  </si>
  <si>
    <t>34.98%</t>
  </si>
  <si>
    <t>37.76%</t>
  </si>
  <si>
    <t>41.98%</t>
  </si>
  <si>
    <t>36.42%</t>
  </si>
  <si>
    <t>42.56%</t>
  </si>
  <si>
    <t>5.93%</t>
  </si>
  <si>
    <t>14.4%</t>
  </si>
  <si>
    <t>29.78%</t>
  </si>
  <si>
    <t>42.55%</t>
  </si>
  <si>
    <t>6.89%</t>
  </si>
  <si>
    <t>9.5%</t>
  </si>
  <si>
    <t>22.25%</t>
  </si>
  <si>
    <t>25.14%</t>
  </si>
  <si>
    <t>43.62%</t>
  </si>
  <si>
    <t>94.12%</t>
  </si>
  <si>
    <t>31.19%</t>
  </si>
  <si>
    <t>76.47%</t>
  </si>
  <si>
    <t>66.98%</t>
  </si>
  <si>
    <t>106.46%</t>
  </si>
  <si>
    <t>82.28%</t>
  </si>
  <si>
    <t>22.86%</t>
  </si>
  <si>
    <t>12.49%</t>
  </si>
  <si>
    <t>32.99%</t>
  </si>
  <si>
    <t>50.99%</t>
  </si>
  <si>
    <t>12.33%</t>
  </si>
  <si>
    <t>29.7%</t>
  </si>
  <si>
    <t>11.94%</t>
  </si>
  <si>
    <t>41.93%</t>
  </si>
  <si>
    <t>49.03%</t>
  </si>
  <si>
    <t>23.18%</t>
  </si>
  <si>
    <t>0.87%</t>
  </si>
  <si>
    <t>23.49%</t>
  </si>
  <si>
    <t>29.63%</t>
  </si>
  <si>
    <t>11.71%</t>
  </si>
  <si>
    <t>22.09%</t>
  </si>
  <si>
    <t>24.81%</t>
  </si>
  <si>
    <t>53.95%</t>
  </si>
  <si>
    <t>14.93%</t>
  </si>
  <si>
    <t>46.47%</t>
  </si>
  <si>
    <t>7.65%</t>
  </si>
  <si>
    <t>10.89%</t>
  </si>
  <si>
    <t>54.3%</t>
  </si>
  <si>
    <t>15.37%</t>
  </si>
  <si>
    <t>2.45%</t>
  </si>
  <si>
    <t>30.85%</t>
  </si>
  <si>
    <t>33.7%</t>
  </si>
  <si>
    <t>44.82%</t>
  </si>
  <si>
    <t>25.59%</t>
  </si>
  <si>
    <t>27.66%</t>
  </si>
  <si>
    <t>18.16%</t>
  </si>
  <si>
    <t>19.52%</t>
  </si>
  <si>
    <t>4.52%</t>
  </si>
  <si>
    <t>13.01%</t>
  </si>
  <si>
    <t>13.99%</t>
  </si>
  <si>
    <t>26.31%</t>
  </si>
  <si>
    <t>31.05%</t>
  </si>
  <si>
    <t>33.53%</t>
  </si>
  <si>
    <t>3.94%</t>
  </si>
  <si>
    <t>20.92%</t>
  </si>
  <si>
    <t>23.71%</t>
  </si>
  <si>
    <t>23.77%</t>
  </si>
  <si>
    <t>3.05%</t>
  </si>
  <si>
    <t>33.98%</t>
  </si>
  <si>
    <t>3.44%</t>
  </si>
  <si>
    <t>7.6%</t>
  </si>
  <si>
    <t>10.76%</t>
  </si>
  <si>
    <t>15.62%</t>
  </si>
  <si>
    <t>35.96%</t>
  </si>
  <si>
    <t>11.13%</t>
  </si>
  <si>
    <t>30.72%</t>
  </si>
  <si>
    <t>52.54%</t>
  </si>
  <si>
    <t>8.67%</t>
  </si>
  <si>
    <t>14.91%</t>
  </si>
  <si>
    <t>16.65%</t>
  </si>
  <si>
    <t>35.94%</t>
  </si>
  <si>
    <t>19.81%</t>
  </si>
  <si>
    <t>2.15%</t>
  </si>
  <si>
    <t>3.88%</t>
  </si>
  <si>
    <t>14.88%</t>
  </si>
  <si>
    <t>10.29%</t>
  </si>
  <si>
    <t>9.06%</t>
  </si>
  <si>
    <t>24.67%</t>
  </si>
  <si>
    <t>26.53%</t>
  </si>
  <si>
    <t>31.23%</t>
  </si>
  <si>
    <t>82.89%</t>
  </si>
  <si>
    <t>10.06%</t>
  </si>
  <si>
    <t>105.04%</t>
  </si>
  <si>
    <t>29.58%</t>
  </si>
  <si>
    <t>32.18%</t>
  </si>
  <si>
    <t>87.86%</t>
  </si>
  <si>
    <t>13.24%</t>
  </si>
  <si>
    <t>7.31%</t>
  </si>
  <si>
    <t>1.81%</t>
  </si>
  <si>
    <t>12.87%</t>
  </si>
  <si>
    <t>14.48%</t>
  </si>
  <si>
    <t>39.11%</t>
  </si>
  <si>
    <t>74.96%</t>
  </si>
  <si>
    <t>8.55%</t>
  </si>
  <si>
    <t>10.73%</t>
  </si>
  <si>
    <t>15.51%</t>
  </si>
  <si>
    <t>16.85%</t>
  </si>
  <si>
    <t>35.21%</t>
  </si>
  <si>
    <t>7.18%</t>
  </si>
  <si>
    <t>43.92%</t>
  </si>
  <si>
    <t>57.86%</t>
  </si>
  <si>
    <t>49.04%</t>
  </si>
  <si>
    <t>7.53%</t>
  </si>
  <si>
    <t>36.01%</t>
  </si>
  <si>
    <t>38.97%</t>
  </si>
  <si>
    <t>6.72%</t>
  </si>
  <si>
    <t>10.36%</t>
  </si>
  <si>
    <t>11.46%</t>
  </si>
  <si>
    <t>27.62%</t>
  </si>
  <si>
    <t>6.36%</t>
  </si>
  <si>
    <t>15.98%</t>
  </si>
  <si>
    <t>17.34%</t>
  </si>
  <si>
    <t>9.44%</t>
  </si>
  <si>
    <t>34.16%</t>
  </si>
  <si>
    <t>59.45%</t>
  </si>
  <si>
    <t>33.85%</t>
  </si>
  <si>
    <t>35.89%</t>
  </si>
  <si>
    <t>38.63%</t>
  </si>
  <si>
    <t>41.14%</t>
  </si>
  <si>
    <t>27.52%</t>
  </si>
  <si>
    <t>10.3%</t>
  </si>
  <si>
    <t>11.08%</t>
  </si>
  <si>
    <t>10.87%</t>
  </si>
  <si>
    <t>33.66%</t>
  </si>
  <si>
    <t>34.44%</t>
  </si>
  <si>
    <t>39%</t>
  </si>
  <si>
    <t>9.46%</t>
  </si>
  <si>
    <t>4.18%</t>
  </si>
  <si>
    <t>21.96%</t>
  </si>
  <si>
    <t>44.23%</t>
  </si>
  <si>
    <t>52.93%</t>
  </si>
  <si>
    <t>6.92%</t>
  </si>
  <si>
    <t>29.6%</t>
  </si>
  <si>
    <t>31.83%</t>
  </si>
  <si>
    <t>50.41%</t>
  </si>
  <si>
    <t>62.5%</t>
  </si>
  <si>
    <t>15.68%</t>
  </si>
  <si>
    <t>38.85%</t>
  </si>
  <si>
    <t>41.75%</t>
  </si>
  <si>
    <t>85.11%</t>
  </si>
  <si>
    <t>13.7%</t>
  </si>
  <si>
    <t>12.41%</t>
  </si>
  <si>
    <t>75%</t>
  </si>
  <si>
    <t>23.63%</t>
  </si>
  <si>
    <t>45.73%</t>
  </si>
  <si>
    <t>51.74%</t>
  </si>
  <si>
    <t>82.58%</t>
  </si>
  <si>
    <t>15.58%</t>
  </si>
  <si>
    <t>18.58%</t>
  </si>
  <si>
    <t>12.71%</t>
  </si>
  <si>
    <t>48.43%</t>
  </si>
  <si>
    <t>52.59%</t>
  </si>
  <si>
    <t>50.39%</t>
  </si>
  <si>
    <t>44.86%</t>
  </si>
  <si>
    <t>48.23%</t>
  </si>
  <si>
    <t>54.39%</t>
  </si>
  <si>
    <t>51.66%</t>
  </si>
  <si>
    <t>57.02%</t>
  </si>
  <si>
    <t>57.72%</t>
  </si>
  <si>
    <t>18.6%</t>
  </si>
  <si>
    <t>23.85%</t>
  </si>
  <si>
    <t>25.97%</t>
  </si>
  <si>
    <t>28.42%</t>
  </si>
  <si>
    <t>34.57%</t>
  </si>
  <si>
    <t>38.02%</t>
  </si>
  <si>
    <t>4.51%</t>
  </si>
  <si>
    <t>5.3%</t>
  </si>
  <si>
    <t>5.7%</t>
  </si>
  <si>
    <t>25.44%</t>
  </si>
  <si>
    <t>2.33%</t>
  </si>
  <si>
    <t>12.34%</t>
  </si>
  <si>
    <t>10.82%</t>
  </si>
  <si>
    <t>57.07%</t>
  </si>
  <si>
    <t>61.35%</t>
  </si>
  <si>
    <t>57.08%</t>
  </si>
  <si>
    <t>10.92%</t>
  </si>
  <si>
    <t>16.29%</t>
  </si>
  <si>
    <t>55.67%</t>
  </si>
  <si>
    <t>32.27%</t>
  </si>
  <si>
    <t>15.04%</t>
  </si>
  <si>
    <t>16.92%</t>
  </si>
  <si>
    <t>22.68%</t>
  </si>
  <si>
    <t>30.14%</t>
  </si>
  <si>
    <t>35.85%</t>
  </si>
  <si>
    <t>43.17%</t>
  </si>
  <si>
    <t>25.11%</t>
  </si>
  <si>
    <t>19.68%</t>
  </si>
  <si>
    <t>41.51%</t>
  </si>
  <si>
    <t>38.59%</t>
  </si>
  <si>
    <t>19.54%</t>
  </si>
  <si>
    <t>12.62%</t>
  </si>
  <si>
    <t>9.57%</t>
  </si>
  <si>
    <t>24.9%</t>
  </si>
  <si>
    <t>9.88%</t>
  </si>
  <si>
    <t>16.55%</t>
  </si>
  <si>
    <t>A0324(DANIELA MORALES)</t>
  </si>
  <si>
    <t>16.49%</t>
  </si>
  <si>
    <t>3.63%</t>
  </si>
  <si>
    <t>13.68%</t>
  </si>
  <si>
    <t>9.08%</t>
  </si>
  <si>
    <t>7.5%</t>
  </si>
  <si>
    <t>17.6%</t>
  </si>
  <si>
    <t>A0310(KAREN MURCIA )</t>
  </si>
  <si>
    <t>26.55%</t>
  </si>
  <si>
    <t>13.12%</t>
  </si>
  <si>
    <t>6.87%</t>
  </si>
  <si>
    <t>22.47%</t>
  </si>
  <si>
    <t>A0357(NATALIA BARBOSA)</t>
  </si>
  <si>
    <t>7.41%</t>
  </si>
  <si>
    <t>20.12%</t>
  </si>
  <si>
    <t>27.1%</t>
  </si>
  <si>
    <t>32.01%</t>
  </si>
  <si>
    <t>23.03%</t>
  </si>
  <si>
    <t>6.75%</t>
  </si>
  <si>
    <t>22.54%</t>
  </si>
  <si>
    <t>7.77%</t>
  </si>
  <si>
    <t>5.07%</t>
  </si>
  <si>
    <t>9.34%</t>
  </si>
  <si>
    <t>6.16%</t>
  </si>
  <si>
    <t>8.08%</t>
  </si>
  <si>
    <t>A0173(SEBASTIAN HERNANDEZ)</t>
  </si>
  <si>
    <t>30.42%</t>
  </si>
  <si>
    <t>A0403(WENDY TIBADUIZA)</t>
  </si>
  <si>
    <t>14.89%</t>
  </si>
  <si>
    <t>24.95%</t>
  </si>
  <si>
    <t>M0143(A Brandon R)</t>
  </si>
  <si>
    <t>M0046(Gonzalez Torres Ana Paola)</t>
  </si>
  <si>
    <t>5.42%</t>
  </si>
  <si>
    <t>M0129(A FABRICIO)</t>
  </si>
  <si>
    <t>3%</t>
  </si>
  <si>
    <t>M0088(A Paloma G)</t>
  </si>
  <si>
    <t>7.13%</t>
  </si>
  <si>
    <t>M0189(A Uriel B)</t>
  </si>
  <si>
    <t>M0062(J Brandon A)</t>
  </si>
  <si>
    <t>M0166(J Karla S)</t>
  </si>
  <si>
    <t>M0061(P AARON)</t>
  </si>
  <si>
    <t>33.5%</t>
  </si>
  <si>
    <t>M0428(P ADRIANA)</t>
  </si>
  <si>
    <t>M0359(P ALONDRA)</t>
  </si>
  <si>
    <t>M0198(P AMERICA)</t>
  </si>
  <si>
    <t>M0184(P FABRICIO)</t>
  </si>
  <si>
    <t>37.33%</t>
  </si>
  <si>
    <t>M0380(P JAVIER)</t>
  </si>
  <si>
    <t>46.46%</t>
  </si>
  <si>
    <t>M0454(P RICARDO)</t>
  </si>
  <si>
    <t>M0035(P VILLASEÑOR)</t>
  </si>
  <si>
    <t>22.49%</t>
  </si>
  <si>
    <t>34.1%</t>
  </si>
  <si>
    <t>M0196(Morales Vanegas Manuel)</t>
  </si>
  <si>
    <t>M0216(A ARACELI)</t>
  </si>
  <si>
    <t>5.73%</t>
  </si>
  <si>
    <t>M0383(A BLANCA)</t>
  </si>
  <si>
    <t>42.47%</t>
  </si>
  <si>
    <t>M0099(A CALEB)</t>
  </si>
  <si>
    <t>8.41%</t>
  </si>
  <si>
    <t>M0101(A Dulce R)</t>
  </si>
  <si>
    <t>30.08%</t>
  </si>
  <si>
    <t>32.91%</t>
  </si>
  <si>
    <t>10.62%</t>
  </si>
  <si>
    <t>7.99%</t>
  </si>
  <si>
    <t>M0206(A GERALDINE)</t>
  </si>
  <si>
    <t>37.82%</t>
  </si>
  <si>
    <t>7.66%</t>
  </si>
  <si>
    <t>M0201(A GISELL)</t>
  </si>
  <si>
    <t>32.31%</t>
  </si>
  <si>
    <t>M0117(A Humberto H)</t>
  </si>
  <si>
    <t>M0358(A JONATHAN)</t>
  </si>
  <si>
    <t>24.91%</t>
  </si>
  <si>
    <t>M0047(A LILI)</t>
  </si>
  <si>
    <t>11.68%</t>
  </si>
  <si>
    <t>M0451(A LUIS ENRIQUE)</t>
  </si>
  <si>
    <t>9.83%</t>
  </si>
  <si>
    <t>M0015(A MARYCARMEN)</t>
  </si>
  <si>
    <t>M0249(P ANGEL)</t>
  </si>
  <si>
    <t>8.21%</t>
  </si>
  <si>
    <t>M0085(P JOEL)</t>
  </si>
  <si>
    <t>M0164(A David L)</t>
  </si>
  <si>
    <t>M0178(Ramirez Hernandez Yesenia)</t>
  </si>
  <si>
    <t>M0137(A EDUARDO)</t>
  </si>
  <si>
    <t>M0444(A HECTOR)</t>
  </si>
  <si>
    <t>34.39%</t>
  </si>
  <si>
    <t>M0339(A JOSE ANGEL)</t>
  </si>
  <si>
    <t>M0382(A KAREN)</t>
  </si>
  <si>
    <t>M0134(A LORENA)</t>
  </si>
  <si>
    <t>M0153(A LUCIA)</t>
  </si>
  <si>
    <t>M0438(A RIVERA)</t>
  </si>
  <si>
    <t>M0381(A SARAHI)</t>
  </si>
  <si>
    <t>34.42%</t>
  </si>
  <si>
    <t>M0146(A Victorina T)</t>
  </si>
  <si>
    <t>M0215(P ALEJANDRO)</t>
  </si>
  <si>
    <t>27.31%</t>
  </si>
  <si>
    <t>27.83%</t>
  </si>
  <si>
    <t>M0286(P ISMAEL)</t>
  </si>
  <si>
    <t>M0021(P LUIS IVAN)</t>
  </si>
  <si>
    <t>M0338(P MONICA)</t>
  </si>
  <si>
    <t>22.72%</t>
  </si>
  <si>
    <t>40.9%</t>
  </si>
  <si>
    <t>24.21%</t>
  </si>
  <si>
    <t>17.79%</t>
  </si>
  <si>
    <t>20.25%</t>
  </si>
  <si>
    <t>3.78%</t>
  </si>
  <si>
    <t>5.34%</t>
  </si>
  <si>
    <t>4.79%</t>
  </si>
  <si>
    <t>16.87%</t>
  </si>
  <si>
    <t>8.27%</t>
  </si>
  <si>
    <t>23.12%</t>
  </si>
  <si>
    <t>33.42%</t>
  </si>
  <si>
    <t>29.49%</t>
  </si>
  <si>
    <t>1.99%</t>
  </si>
  <si>
    <t>1.48%</t>
  </si>
  <si>
    <t>6.69%</t>
  </si>
  <si>
    <t>13.91%</t>
  </si>
  <si>
    <t>9.55%</t>
  </si>
  <si>
    <t>29.23%</t>
  </si>
  <si>
    <t>10.64%</t>
  </si>
  <si>
    <t>18.14%</t>
  </si>
  <si>
    <t>22.22%</t>
  </si>
  <si>
    <t>21.61%</t>
  </si>
  <si>
    <t>22.11%</t>
  </si>
  <si>
    <t>15.28%</t>
  </si>
  <si>
    <t>4.53%</t>
  </si>
  <si>
    <t>5.98%</t>
  </si>
  <si>
    <t>14.68%</t>
  </si>
  <si>
    <t>33.1%</t>
  </si>
  <si>
    <t>40.41%</t>
  </si>
  <si>
    <t>23.37%</t>
  </si>
  <si>
    <t>3.68%</t>
  </si>
  <si>
    <t>8.66%</t>
  </si>
  <si>
    <t>31.37%</t>
  </si>
  <si>
    <t>27.71%</t>
  </si>
  <si>
    <t>7.43%</t>
  </si>
  <si>
    <t>4.45%</t>
  </si>
  <si>
    <t>13.85%</t>
  </si>
  <si>
    <t>15.67%</t>
  </si>
  <si>
    <t>9.94%</t>
  </si>
  <si>
    <t>6.19%</t>
  </si>
  <si>
    <t>19.36%</t>
  </si>
  <si>
    <t>40.22%</t>
  </si>
  <si>
    <t>4.19%</t>
  </si>
  <si>
    <t>5.32%</t>
  </si>
  <si>
    <t>10.24%</t>
  </si>
  <si>
    <t>28.82%</t>
  </si>
  <si>
    <t>15.73%</t>
  </si>
  <si>
    <t>16.31%</t>
  </si>
  <si>
    <t>18.31%</t>
  </si>
  <si>
    <t>15.21%</t>
  </si>
  <si>
    <t>2.66%</t>
  </si>
  <si>
    <t>20.68%</t>
  </si>
  <si>
    <t>57.14%</t>
  </si>
  <si>
    <t>37.18%</t>
  </si>
  <si>
    <t>23.51%</t>
  </si>
  <si>
    <t>1.55%</t>
  </si>
  <si>
    <t>14.58%</t>
  </si>
  <si>
    <t>37.23%</t>
  </si>
  <si>
    <t>31.6%</t>
  </si>
  <si>
    <t>32.65%</t>
  </si>
  <si>
    <t>4.9%</t>
  </si>
  <si>
    <t>7.75%</t>
  </si>
  <si>
    <t>32.87%</t>
  </si>
  <si>
    <t>37.9%</t>
  </si>
  <si>
    <t>40.14%</t>
  </si>
  <si>
    <t>21.17%</t>
  </si>
  <si>
    <t>18.87%</t>
  </si>
  <si>
    <t>19.41%</t>
  </si>
  <si>
    <t>4.63%</t>
  </si>
  <si>
    <t>19.67%</t>
  </si>
  <si>
    <t>34.6%</t>
  </si>
  <si>
    <t>2.07%</t>
  </si>
  <si>
    <t>7.62%</t>
  </si>
  <si>
    <t>38.2%</t>
  </si>
  <si>
    <t>12.77%</t>
  </si>
  <si>
    <t>23.74%</t>
  </si>
  <si>
    <t>26.65%</t>
  </si>
  <si>
    <t>8.71%</t>
  </si>
  <si>
    <t>9.87%</t>
  </si>
  <si>
    <t>17.66%</t>
  </si>
  <si>
    <t>44.21%</t>
  </si>
  <si>
    <t>17%</t>
  </si>
  <si>
    <t>29.37%</t>
  </si>
  <si>
    <t>9.29%</t>
  </si>
  <si>
    <t>1.09%</t>
  </si>
  <si>
    <t>9.16%</t>
  </si>
  <si>
    <t>24.62%</t>
  </si>
  <si>
    <t>11.9%</t>
  </si>
  <si>
    <t>4.25%</t>
  </si>
  <si>
    <t>19.96%</t>
  </si>
  <si>
    <t>28.12%</t>
  </si>
  <si>
    <t>31.92%</t>
  </si>
  <si>
    <t>31.74%</t>
  </si>
  <si>
    <t>22.63%</t>
  </si>
  <si>
    <t>20.89%</t>
  </si>
  <si>
    <t>8.95%</t>
  </si>
  <si>
    <t>54.04%</t>
  </si>
  <si>
    <t>23.35%</t>
  </si>
  <si>
    <t>46.87%</t>
  </si>
  <si>
    <t>43.56%</t>
  </si>
  <si>
    <t>55.1%</t>
  </si>
  <si>
    <t>2026-10-12</t>
  </si>
  <si>
    <t>64.29%</t>
  </si>
  <si>
    <t>7.55%</t>
  </si>
  <si>
    <t>15.89%</t>
  </si>
  <si>
    <t>21.73%</t>
  </si>
  <si>
    <t>44.94%</t>
  </si>
  <si>
    <t>30.76%</t>
  </si>
  <si>
    <t>34.86%</t>
  </si>
  <si>
    <t>53.46%</t>
  </si>
  <si>
    <t>10.37%</t>
  </si>
  <si>
    <t>38.04%</t>
  </si>
  <si>
    <t>75.71%</t>
  </si>
  <si>
    <t>11.25%</t>
  </si>
  <si>
    <t>8.17%</t>
  </si>
  <si>
    <t>77.05%</t>
  </si>
  <si>
    <t>85.71%</t>
  </si>
  <si>
    <t>64.28%</t>
  </si>
  <si>
    <t>70.99%</t>
  </si>
  <si>
    <t>92.23%</t>
  </si>
  <si>
    <t>135.39%</t>
  </si>
  <si>
    <t>16.22%</t>
  </si>
  <si>
    <t>10.59%</t>
  </si>
  <si>
    <t>85.61%</t>
  </si>
  <si>
    <t>20.91%</t>
  </si>
  <si>
    <t>21.62%</t>
  </si>
  <si>
    <t>48.85%</t>
  </si>
  <si>
    <t>53.07%</t>
  </si>
  <si>
    <t>60.22%</t>
  </si>
  <si>
    <t>55.57%</t>
  </si>
  <si>
    <t>60.98%</t>
  </si>
  <si>
    <t>57.24%</t>
  </si>
  <si>
    <t>46.92%</t>
  </si>
  <si>
    <t>63.76%</t>
  </si>
  <si>
    <t>54.62%</t>
  </si>
  <si>
    <t>36.97%</t>
  </si>
  <si>
    <t>46.57%</t>
  </si>
  <si>
    <t>31.95%</t>
  </si>
  <si>
    <t>78.57%</t>
  </si>
  <si>
    <t>16.14%</t>
  </si>
  <si>
    <t>27.97%</t>
  </si>
  <si>
    <t>48.79%</t>
  </si>
  <si>
    <t>45.5%</t>
  </si>
  <si>
    <t>12.99%</t>
  </si>
  <si>
    <t>30.24%</t>
  </si>
  <si>
    <t>57.92%</t>
  </si>
  <si>
    <t>40.27%</t>
  </si>
  <si>
    <t>38.18%</t>
  </si>
  <si>
    <t>46.32%</t>
  </si>
  <si>
    <t>11.29%</t>
  </si>
  <si>
    <t>30.89%</t>
  </si>
  <si>
    <t>36.74%</t>
  </si>
  <si>
    <t>59.41%</t>
  </si>
  <si>
    <t>5.12%</t>
  </si>
  <si>
    <t>14.86%</t>
  </si>
  <si>
    <t>33.87%</t>
  </si>
  <si>
    <t>28.58%</t>
  </si>
  <si>
    <t>35.02%</t>
  </si>
  <si>
    <t>12.51%</t>
  </si>
  <si>
    <t>10.13%</t>
  </si>
  <si>
    <t>55.55%</t>
  </si>
  <si>
    <t>62.02%</t>
  </si>
  <si>
    <t>71.72%</t>
  </si>
  <si>
    <t>14.47%</t>
  </si>
  <si>
    <t>12.69%</t>
  </si>
  <si>
    <t>21.02%</t>
  </si>
  <si>
    <t>29.79%</t>
  </si>
  <si>
    <t>3.71%</t>
  </si>
  <si>
    <t>17.17%</t>
  </si>
  <si>
    <t>28.14%</t>
  </si>
  <si>
    <t>31.07%</t>
  </si>
  <si>
    <t>38.41%</t>
  </si>
  <si>
    <t>36.06%</t>
  </si>
  <si>
    <t>42.09%</t>
  </si>
  <si>
    <t>47.52%</t>
  </si>
  <si>
    <t>45.47%</t>
  </si>
  <si>
    <t>15.22%</t>
  </si>
  <si>
    <t>31.53%</t>
  </si>
  <si>
    <t>16.99%</t>
  </si>
  <si>
    <t>19.27%</t>
  </si>
  <si>
    <t>30.82%</t>
  </si>
  <si>
    <t>41.8%</t>
  </si>
  <si>
    <t>47.37%</t>
  </si>
  <si>
    <t>56.56%</t>
  </si>
  <si>
    <t>4.22%</t>
  </si>
  <si>
    <t>23.95%</t>
  </si>
  <si>
    <t>58.81%</t>
  </si>
  <si>
    <t>66.65%</t>
  </si>
  <si>
    <t>58.82%</t>
  </si>
  <si>
    <t>12.45%</t>
  </si>
  <si>
    <t>17.81%</t>
  </si>
  <si>
    <t>29.69%</t>
  </si>
  <si>
    <t>33.65%</t>
  </si>
  <si>
    <t>14.5%</t>
  </si>
  <si>
    <t>31.56%</t>
  </si>
  <si>
    <t>71.65%</t>
  </si>
  <si>
    <t>12.14%</t>
  </si>
  <si>
    <t>23.83%</t>
  </si>
  <si>
    <t>30.93%</t>
  </si>
  <si>
    <t>25.6%</t>
  </si>
  <si>
    <t>22.4%</t>
  </si>
  <si>
    <t>25.48%</t>
  </si>
  <si>
    <t>109.73%</t>
  </si>
  <si>
    <t>11.02%</t>
  </si>
  <si>
    <t>38.12%</t>
  </si>
  <si>
    <t>48.05%</t>
  </si>
  <si>
    <t>15.41%</t>
  </si>
  <si>
    <t>30.28%</t>
  </si>
  <si>
    <t>49.68%</t>
  </si>
  <si>
    <t>59.42%</t>
  </si>
  <si>
    <t>67.17%</t>
  </si>
  <si>
    <t>82.2%</t>
  </si>
  <si>
    <t>34.32%</t>
  </si>
  <si>
    <t>15.77%</t>
  </si>
  <si>
    <t>17.87%</t>
  </si>
  <si>
    <t>41.24%</t>
  </si>
  <si>
    <t>12.09%</t>
  </si>
  <si>
    <t>62.72%</t>
  </si>
  <si>
    <t>47.21%</t>
  </si>
  <si>
    <t>59.04%</t>
  </si>
  <si>
    <t>58.4%</t>
  </si>
  <si>
    <t>50.25%</t>
  </si>
  <si>
    <t>44.53%</t>
  </si>
  <si>
    <t>82.97%</t>
  </si>
  <si>
    <t>17.82%</t>
  </si>
  <si>
    <t>50.47%</t>
  </si>
  <si>
    <t>57.2%</t>
  </si>
  <si>
    <t>97.58%</t>
  </si>
  <si>
    <t>13.63%</t>
  </si>
  <si>
    <t>12.84%</t>
  </si>
  <si>
    <t>23.54%</t>
  </si>
  <si>
    <t>22.01%</t>
  </si>
  <si>
    <t>28.29%</t>
  </si>
  <si>
    <t>56.98%</t>
  </si>
  <si>
    <t>53.45%</t>
  </si>
  <si>
    <t>66.76%</t>
  </si>
  <si>
    <t>65.71%</t>
  </si>
  <si>
    <t>44.93%</t>
  </si>
  <si>
    <t>30.32%</t>
  </si>
  <si>
    <t>25.66%</t>
  </si>
  <si>
    <t>133.66%</t>
  </si>
  <si>
    <t>39.16%</t>
  </si>
  <si>
    <t>58.88%</t>
  </si>
  <si>
    <t>76.38%</t>
  </si>
  <si>
    <t>35.59%</t>
  </si>
  <si>
    <t>46.35%</t>
  </si>
  <si>
    <t>58.23%</t>
  </si>
  <si>
    <t>56.16%</t>
  </si>
  <si>
    <t>54.45%</t>
  </si>
  <si>
    <t>13.28%</t>
  </si>
  <si>
    <t>2.23%</t>
  </si>
  <si>
    <t>4.04%</t>
  </si>
  <si>
    <t>18.83%</t>
  </si>
  <si>
    <t>1.91%</t>
  </si>
  <si>
    <t>KATHERINE</t>
  </si>
  <si>
    <t>OK S1 KATHE</t>
  </si>
  <si>
    <t>OK S1 EVELIN</t>
  </si>
  <si>
    <t>OK S1 MARULANDA</t>
  </si>
  <si>
    <t xml:space="preserve">ASIGNACION </t>
  </si>
  <si>
    <t xml:space="preserve">RECAUDO </t>
  </si>
  <si>
    <t>OK S1 BERENICE HERNANDEZ</t>
  </si>
  <si>
    <t>OK S1 SANTIAGO</t>
  </si>
  <si>
    <t>OK S1 DONOVAN</t>
  </si>
  <si>
    <t>Peso mexicano</t>
  </si>
  <si>
    <t>Número de personas que participan en el ranking</t>
  </si>
  <si>
    <t>Normativa aplicable</t>
  </si>
  <si>
    <t>1.er puesto (primer 20%)</t>
  </si>
  <si>
    <t>Puesto 2 (percentil 21-40 superior)</t>
  </si>
  <si>
    <t>3.er puesto (percentil 41-60 superior)</t>
  </si>
  <si>
    <t>Puesto 4 (percentil 61-80 superior)</t>
  </si>
  <si>
    <t>Puesto 5 (percentil 81-100 superior)</t>
  </si>
  <si>
    <t>1 persona</t>
  </si>
  <si>
    <t>Nivel 1, sin rendimiento cero establecido</t>
  </si>
  <si>
    <t>2 personas</t>
  </si>
  <si>
    <t>Nivel 2, sin rendimiento cero establecido</t>
  </si>
  <si>
    <t>3 personas</t>
  </si>
  <si>
    <t>3 niveles, sin rendimiento cero</t>
  </si>
  <si>
    <t>4 personas</t>
  </si>
  <si>
    <t>Nivel 4, rendimiento cero en el último puesto</t>
  </si>
  <si>
    <t>≥5 personas</t>
  </si>
  <si>
    <t>Por cada tramo del 20%, el 20% de la cola es 0</t>
  </si>
  <si>
    <t>JAZMIN</t>
  </si>
  <si>
    <t>LUIS</t>
  </si>
  <si>
    <t>M0084(Hernandez Chavez Angel)</t>
  </si>
  <si>
    <t>M0069(Naomi Cabrera)</t>
  </si>
  <si>
    <t>RAPI ZORRO</t>
  </si>
  <si>
    <t>RAPI OSCAR</t>
  </si>
  <si>
    <t>RAPI JARIAM</t>
  </si>
  <si>
    <t>RAPI ANA PAOLA</t>
  </si>
  <si>
    <t>RAPI MANUEL</t>
  </si>
  <si>
    <t>RAPI YESENIA</t>
  </si>
  <si>
    <t>A0347(ALEJANDRA BERNAL)</t>
  </si>
  <si>
    <t>A0376(BRIAM SUAREZ)</t>
  </si>
  <si>
    <t>19.6%</t>
  </si>
  <si>
    <t>32.09%</t>
  </si>
  <si>
    <t>26.69%</t>
  </si>
  <si>
    <t>45.58%</t>
  </si>
  <si>
    <t>22.48%</t>
  </si>
  <si>
    <t>33.62%</t>
  </si>
  <si>
    <t>18.22%</t>
  </si>
  <si>
    <t>30.01%</t>
  </si>
  <si>
    <t>5.85%</t>
  </si>
  <si>
    <t>39.51%</t>
  </si>
  <si>
    <t>A0359(BRANDON MEDINA)</t>
  </si>
  <si>
    <t>A0453(DAYANA CANO)</t>
  </si>
  <si>
    <t>A0408(GOMEZ SEBASTIAN)</t>
  </si>
  <si>
    <t>A0041(IVAN SANTANDER)</t>
  </si>
  <si>
    <t>A0418(JOSE BUSTAMANTE)</t>
  </si>
  <si>
    <t>A0451(JULIETH ANDRADE)</t>
  </si>
  <si>
    <t>30.12%</t>
  </si>
  <si>
    <t>31.16%</t>
  </si>
  <si>
    <t>42.28%</t>
  </si>
  <si>
    <t>A0050(XIOMARA RODRIGUEZ)</t>
  </si>
  <si>
    <t>M0120( P XITLALY)</t>
  </si>
  <si>
    <t>M0350(P ALDAHIR)</t>
  </si>
  <si>
    <t>38.83%</t>
  </si>
  <si>
    <t>M0034(P ALFONSO)</t>
  </si>
  <si>
    <t>41.46%</t>
  </si>
  <si>
    <t>M0292(P ANGEL GONZALEZ)</t>
  </si>
  <si>
    <t>M0103(P ARIANA)</t>
  </si>
  <si>
    <t>40.11%</t>
  </si>
  <si>
    <t>M0172(P BRIANA)</t>
  </si>
  <si>
    <t>28.78%</t>
  </si>
  <si>
    <t>31.06%</t>
  </si>
  <si>
    <t>M0430(P DAIRA)</t>
  </si>
  <si>
    <t>M0437(P EMILI)</t>
  </si>
  <si>
    <t>M0070(P IAN)</t>
  </si>
  <si>
    <t>M0059(P JOHANA)</t>
  </si>
  <si>
    <t>M0130(P LAIR)</t>
  </si>
  <si>
    <t>M0268(P NAOMI)</t>
  </si>
  <si>
    <t>21.03%</t>
  </si>
  <si>
    <t>M0353(P PAOLA)</t>
  </si>
  <si>
    <t>M0144(P RICHIE R)</t>
  </si>
  <si>
    <t>M0058(A ANA DANIELA)</t>
  </si>
  <si>
    <t>25.12%</t>
  </si>
  <si>
    <t>M0125(A BRHANDOM)</t>
  </si>
  <si>
    <t>M0074(A DAVID B)</t>
  </si>
  <si>
    <t>29.91%</t>
  </si>
  <si>
    <t>M0366(A ERIK)</t>
  </si>
  <si>
    <t>16.77%</t>
  </si>
  <si>
    <t>M0398(A GORETTI)</t>
  </si>
  <si>
    <t>40.39%</t>
  </si>
  <si>
    <t>19.32%</t>
  </si>
  <si>
    <t>M0053(A HORTENCIA)</t>
  </si>
  <si>
    <t>M0051(A ISELA)</t>
  </si>
  <si>
    <t>M0388(A JOEL BARRERA)</t>
  </si>
  <si>
    <t>M0032(A JUAN CARLOS)</t>
  </si>
  <si>
    <t>M0375(A MIREYA)</t>
  </si>
  <si>
    <t>18.33%</t>
  </si>
  <si>
    <t>M0440(A RICARDO)</t>
  </si>
  <si>
    <t>20.73%</t>
  </si>
  <si>
    <t>M0116(A SHERLYN)</t>
  </si>
  <si>
    <t>M025812(A VERGARA)</t>
  </si>
  <si>
    <t>38.46%</t>
  </si>
  <si>
    <t>28.96%</t>
  </si>
  <si>
    <t>29.25%</t>
  </si>
  <si>
    <t>46.15%</t>
  </si>
  <si>
    <t>11.24%</t>
  </si>
  <si>
    <t>30.77%</t>
  </si>
  <si>
    <t>20.36%</t>
  </si>
  <si>
    <t>53.85%</t>
  </si>
  <si>
    <t>18.86%</t>
  </si>
  <si>
    <t>10.74%</t>
  </si>
  <si>
    <t>17.88%</t>
  </si>
  <si>
    <t>22.41%</t>
  </si>
  <si>
    <t>35.73%</t>
  </si>
  <si>
    <t>7.21%</t>
  </si>
  <si>
    <t>3.29%</t>
  </si>
  <si>
    <t>9.22%</t>
  </si>
  <si>
    <t>2.8%</t>
  </si>
  <si>
    <t>22.82%</t>
  </si>
  <si>
    <t>12.65%</t>
  </si>
  <si>
    <t>38.79%</t>
  </si>
  <si>
    <t>45.42%</t>
  </si>
  <si>
    <t>28.39%</t>
  </si>
  <si>
    <t>9.77%</t>
  </si>
  <si>
    <t>12.37%</t>
  </si>
  <si>
    <t>19.89%</t>
  </si>
  <si>
    <t>10.72%</t>
  </si>
  <si>
    <t>17.37%</t>
  </si>
  <si>
    <t>12.7%</t>
  </si>
  <si>
    <t>7.42%</t>
  </si>
  <si>
    <t>8.38%</t>
  </si>
  <si>
    <t>23.2%</t>
  </si>
  <si>
    <t>3.58%</t>
  </si>
  <si>
    <t>6.1%</t>
  </si>
  <si>
    <t>6.03%</t>
  </si>
  <si>
    <t>25.89%</t>
  </si>
  <si>
    <t>4.75%</t>
  </si>
  <si>
    <t>11.09%</t>
  </si>
  <si>
    <t>41.79%</t>
  </si>
  <si>
    <t>47.34%</t>
  </si>
  <si>
    <t>51.48%</t>
  </si>
  <si>
    <t>12.66%</t>
  </si>
  <si>
    <t>14.13%</t>
  </si>
  <si>
    <t>17.1%</t>
  </si>
  <si>
    <t>69.23%</t>
  </si>
  <si>
    <t>26.32%</t>
  </si>
  <si>
    <t>60.69%</t>
  </si>
  <si>
    <t>55.33%</t>
  </si>
  <si>
    <t>13.64%</t>
  </si>
  <si>
    <t>6.57%</t>
  </si>
  <si>
    <t>15.03%</t>
  </si>
  <si>
    <t>43.94%</t>
  </si>
  <si>
    <t>49.8%</t>
  </si>
  <si>
    <t>53.71%</t>
  </si>
  <si>
    <t>7.85%</t>
  </si>
  <si>
    <t>42.93%</t>
  </si>
  <si>
    <t>44.33%</t>
  </si>
  <si>
    <t>61.54%</t>
  </si>
  <si>
    <t>30.3%</t>
  </si>
  <si>
    <t>34.34%</t>
  </si>
  <si>
    <t>96.5%</t>
  </si>
  <si>
    <t>15.4%</t>
  </si>
  <si>
    <t>31.29%</t>
  </si>
  <si>
    <t>3.67%</t>
  </si>
  <si>
    <t>27.67%</t>
  </si>
  <si>
    <t>29.04%</t>
  </si>
  <si>
    <t>168.44%</t>
  </si>
  <si>
    <t>42.57%</t>
  </si>
  <si>
    <t>59.58%</t>
  </si>
  <si>
    <t>14.83%</t>
  </si>
  <si>
    <t>26.6%</t>
  </si>
  <si>
    <t>91.06%</t>
  </si>
  <si>
    <t>11.78%</t>
  </si>
  <si>
    <t>40.64%</t>
  </si>
  <si>
    <t>45.18%</t>
  </si>
  <si>
    <t>9.98%</t>
  </si>
  <si>
    <t>46.39%</t>
  </si>
  <si>
    <t>47.33%</t>
  </si>
  <si>
    <t>53.64%</t>
  </si>
  <si>
    <t>81.49%</t>
  </si>
  <si>
    <t>11.58%</t>
  </si>
  <si>
    <t>52.35%</t>
  </si>
  <si>
    <t>64.36%</t>
  </si>
  <si>
    <t>63.33%</t>
  </si>
  <si>
    <t>21.68%</t>
  </si>
  <si>
    <t>78.63%</t>
  </si>
  <si>
    <t>12.06%</t>
  </si>
  <si>
    <t>29.55%</t>
  </si>
  <si>
    <t>54.16%</t>
  </si>
  <si>
    <t>61.84%</t>
  </si>
  <si>
    <t>68.68%</t>
  </si>
  <si>
    <t>24.16%</t>
  </si>
  <si>
    <t>19.03%</t>
  </si>
  <si>
    <t>37.74%</t>
  </si>
  <si>
    <t>15.09%</t>
  </si>
  <si>
    <t>42.26%</t>
  </si>
  <si>
    <t>35.81%</t>
  </si>
  <si>
    <t>21.45%</t>
  </si>
  <si>
    <t>31.77%</t>
  </si>
  <si>
    <t>92.31%</t>
  </si>
  <si>
    <t>41.89%</t>
  </si>
  <si>
    <t>47.39%</t>
  </si>
  <si>
    <t>103.7%</t>
  </si>
  <si>
    <t>12.18%</t>
  </si>
  <si>
    <t>47.93%</t>
  </si>
  <si>
    <t>53.8%</t>
  </si>
  <si>
    <t>50.12%</t>
  </si>
  <si>
    <t>30.27%</t>
  </si>
  <si>
    <t>52.25%</t>
  </si>
  <si>
    <t>33.02%</t>
  </si>
  <si>
    <t>36.62%</t>
  </si>
  <si>
    <t>33.91%</t>
  </si>
  <si>
    <t>54.13%</t>
  </si>
  <si>
    <t>53.84%</t>
  </si>
  <si>
    <t>55.86%</t>
  </si>
  <si>
    <t>70.33%</t>
  </si>
  <si>
    <t>61.36%</t>
  </si>
  <si>
    <t>12.44%</t>
  </si>
  <si>
    <t>18.55%</t>
  </si>
  <si>
    <t>13%</t>
  </si>
  <si>
    <t>31.32%</t>
  </si>
  <si>
    <t>47.79%</t>
  </si>
  <si>
    <t>12.35%</t>
  </si>
  <si>
    <t>55.9%</t>
  </si>
  <si>
    <t>54.12%</t>
  </si>
  <si>
    <t>42.21%</t>
  </si>
  <si>
    <t>47.83%</t>
  </si>
  <si>
    <t>18.06%</t>
  </si>
  <si>
    <t>21.63%</t>
  </si>
  <si>
    <t>8.46%</t>
  </si>
  <si>
    <t>40.49%</t>
  </si>
  <si>
    <t>42.89%</t>
  </si>
  <si>
    <t>48.61%</t>
  </si>
  <si>
    <t>42.9%</t>
  </si>
  <si>
    <t>37.78%</t>
  </si>
  <si>
    <t>CASH DANIEL</t>
  </si>
  <si>
    <t>CASH SEBASTIAN</t>
  </si>
  <si>
    <t>CASH ANGEL</t>
  </si>
  <si>
    <t>CASH NAOMI</t>
  </si>
  <si>
    <t>PUESTO RANKING</t>
  </si>
  <si>
    <t>COMISION BASE</t>
  </si>
  <si>
    <t>TASA</t>
  </si>
  <si>
    <t>COP</t>
  </si>
  <si>
    <t>COMISION FINAL</t>
  </si>
  <si>
    <t>YULI</t>
  </si>
  <si>
    <t>NICOL</t>
  </si>
  <si>
    <t>PIPE</t>
  </si>
  <si>
    <t>NEIDY</t>
  </si>
  <si>
    <t>NATALIA</t>
  </si>
  <si>
    <t>6.6%</t>
  </si>
  <si>
    <t>13.76%</t>
  </si>
  <si>
    <t>A0346(CATA TAMARA)</t>
  </si>
  <si>
    <t>9.66%</t>
  </si>
  <si>
    <t>A0276(KAROLL FERNANDEZ)</t>
  </si>
  <si>
    <t>A0363(Kevin Martinez)</t>
  </si>
  <si>
    <t>A0022(Lorena Portacio)</t>
  </si>
  <si>
    <t>A0214(NEIDY FORERO )</t>
  </si>
  <si>
    <t>5.62%</t>
  </si>
  <si>
    <t>M0134(P LORENA)</t>
  </si>
  <si>
    <t>M04290(P MARIANA)</t>
  </si>
  <si>
    <t>A0201(SHARON PRIETO)</t>
  </si>
  <si>
    <t>A0122(Sara Cortez)</t>
  </si>
  <si>
    <t>8.8%</t>
  </si>
  <si>
    <t>18.43%</t>
  </si>
  <si>
    <t>34.37%</t>
  </si>
  <si>
    <t>15%</t>
  </si>
  <si>
    <t>43.5%</t>
  </si>
  <si>
    <t>8.31%</t>
  </si>
  <si>
    <t>24.64%</t>
  </si>
  <si>
    <t>6.11%</t>
  </si>
  <si>
    <t>8.14%</t>
  </si>
  <si>
    <t>23.58%</t>
  </si>
  <si>
    <t>47.36%</t>
  </si>
  <si>
    <t>25.01%</t>
  </si>
  <si>
    <t>32.28%</t>
  </si>
  <si>
    <t>39.93%</t>
  </si>
  <si>
    <t>11.5%</t>
  </si>
  <si>
    <t>9.81%</t>
  </si>
  <si>
    <t>37.32%</t>
  </si>
  <si>
    <t>22.1%</t>
  </si>
  <si>
    <t>24.55%</t>
  </si>
  <si>
    <t>40.74%</t>
  </si>
  <si>
    <t>5.83%</t>
  </si>
  <si>
    <t>39.48%</t>
  </si>
  <si>
    <t>36.65%</t>
  </si>
  <si>
    <t>4.59%</t>
  </si>
  <si>
    <t>24.19%</t>
  </si>
  <si>
    <t>24.18%</t>
  </si>
  <si>
    <t>46.94%</t>
  </si>
  <si>
    <t>46.91%</t>
  </si>
  <si>
    <t>29.1%</t>
  </si>
  <si>
    <t>7.97%</t>
  </si>
  <si>
    <t>22.8%</t>
  </si>
  <si>
    <t>9.71%</t>
  </si>
  <si>
    <t>38.7%</t>
  </si>
  <si>
    <t>27.96%</t>
  </si>
  <si>
    <t>26.02%</t>
  </si>
  <si>
    <t>29.47%</t>
  </si>
  <si>
    <t>25.81%</t>
  </si>
  <si>
    <t>39.54%</t>
  </si>
  <si>
    <t>43.05%</t>
  </si>
  <si>
    <t>21.58%</t>
  </si>
  <si>
    <t>0.67%</t>
  </si>
  <si>
    <t>9.89%</t>
  </si>
  <si>
    <t>29.31%</t>
  </si>
  <si>
    <t>9.45%</t>
  </si>
  <si>
    <t>25.23%</t>
  </si>
  <si>
    <t>11.48%</t>
  </si>
  <si>
    <t>43.7%</t>
  </si>
  <si>
    <t>30.15%</t>
  </si>
  <si>
    <t>29.01%</t>
  </si>
  <si>
    <t>12.9%</t>
  </si>
  <si>
    <t>12.55%</t>
  </si>
  <si>
    <t>8.58%</t>
  </si>
  <si>
    <t>25.39%</t>
  </si>
  <si>
    <t>30.81%</t>
  </si>
  <si>
    <t>36.18%</t>
  </si>
  <si>
    <t>28.3%</t>
  </si>
  <si>
    <t>30.52%</t>
  </si>
  <si>
    <t>49.89%</t>
  </si>
  <si>
    <t>46.77%</t>
  </si>
  <si>
    <t>41.28%</t>
  </si>
  <si>
    <t>14.36%</t>
  </si>
  <si>
    <t>22.58%</t>
  </si>
  <si>
    <t>13.58%</t>
  </si>
  <si>
    <t>10.28%</t>
  </si>
  <si>
    <t>36.98%</t>
  </si>
  <si>
    <t>23.8%</t>
  </si>
  <si>
    <t>20.18%</t>
  </si>
  <si>
    <t>32.6%</t>
  </si>
  <si>
    <t>10.31%</t>
  </si>
  <si>
    <t>27.19%</t>
  </si>
  <si>
    <t>39.68%</t>
  </si>
  <si>
    <t>27.22%</t>
  </si>
  <si>
    <t>42.62%</t>
  </si>
  <si>
    <t>41.7%</t>
  </si>
  <si>
    <t>37.3%</t>
  </si>
  <si>
    <t>19.17%</t>
  </si>
  <si>
    <t>30.56%</t>
  </si>
  <si>
    <t>20.54%</t>
  </si>
  <si>
    <t>19.79%</t>
  </si>
  <si>
    <t>41.35%</t>
  </si>
  <si>
    <t>39.67%</t>
  </si>
  <si>
    <t>11.06%</t>
  </si>
  <si>
    <t>36.5%</t>
  </si>
  <si>
    <t>15.87%</t>
  </si>
  <si>
    <t>17.49%</t>
  </si>
  <si>
    <t>41.48%</t>
  </si>
  <si>
    <t>47.94%</t>
  </si>
  <si>
    <t>44.69%</t>
  </si>
  <si>
    <t>26.8%</t>
  </si>
  <si>
    <t>52.38%</t>
  </si>
  <si>
    <t>30.64%</t>
  </si>
  <si>
    <t>29.11%</t>
  </si>
  <si>
    <t>25.38%</t>
  </si>
  <si>
    <t>27.45%</t>
  </si>
  <si>
    <t>26.34%</t>
  </si>
  <si>
    <t>45.28%</t>
  </si>
  <si>
    <t>31.66%</t>
  </si>
  <si>
    <t>10.46%</t>
  </si>
  <si>
    <t>31.84%</t>
  </si>
  <si>
    <t>4.97%</t>
  </si>
  <si>
    <t>9.6%</t>
  </si>
  <si>
    <t>6.37%</t>
  </si>
  <si>
    <t>43.71%</t>
  </si>
  <si>
    <t>29.89%</t>
  </si>
  <si>
    <t>12.28%</t>
  </si>
  <si>
    <t>32.86%</t>
  </si>
  <si>
    <t>10.18%</t>
  </si>
  <si>
    <t>45.66%</t>
  </si>
  <si>
    <t>20.14%</t>
  </si>
  <si>
    <t>36.66%</t>
  </si>
  <si>
    <t>9.92%</t>
  </si>
  <si>
    <t>53.09%</t>
  </si>
  <si>
    <t>26.57%</t>
  </si>
  <si>
    <t>38.06%</t>
  </si>
  <si>
    <t>21.05%</t>
  </si>
  <si>
    <t>23.41%</t>
  </si>
  <si>
    <t>60%</t>
  </si>
  <si>
    <t>13.88%</t>
  </si>
  <si>
    <t>11.87%</t>
  </si>
  <si>
    <t>25.41%</t>
  </si>
  <si>
    <t>10.15%</t>
  </si>
  <si>
    <t>2026-10-18 00:00:00</t>
  </si>
  <si>
    <t>26.39%</t>
  </si>
  <si>
    <t>4.8%</t>
  </si>
  <si>
    <t>12.88%</t>
  </si>
  <si>
    <t>17.51%</t>
  </si>
  <si>
    <t>32.66%</t>
  </si>
  <si>
    <t>35.26%</t>
  </si>
  <si>
    <t>73.84%</t>
  </si>
  <si>
    <t>4.91%</t>
  </si>
  <si>
    <t>27.53%</t>
  </si>
  <si>
    <t>16.38%</t>
  </si>
  <si>
    <t>13.94%</t>
  </si>
  <si>
    <t>1.78%</t>
  </si>
  <si>
    <t>11.05%</t>
  </si>
  <si>
    <t>33.24%</t>
  </si>
  <si>
    <t>68.09%</t>
  </si>
  <si>
    <t>14.62%</t>
  </si>
  <si>
    <t>12.97%</t>
  </si>
  <si>
    <t>44.18%</t>
  </si>
  <si>
    <t>6.23%</t>
  </si>
  <si>
    <t>30.44%</t>
  </si>
  <si>
    <t>27.65%</t>
  </si>
  <si>
    <t>53.94%</t>
  </si>
  <si>
    <t>13.43%</t>
  </si>
  <si>
    <t>49.49%</t>
  </si>
  <si>
    <t>31.12%</t>
  </si>
  <si>
    <t>24.54%</t>
  </si>
  <si>
    <t>38.21%</t>
  </si>
  <si>
    <t>13.16%</t>
  </si>
  <si>
    <t>28.2%</t>
  </si>
  <si>
    <t>30.19%</t>
  </si>
  <si>
    <t>12.96%</t>
  </si>
  <si>
    <t>12.64%</t>
  </si>
  <si>
    <t>14.82%</t>
  </si>
  <si>
    <t>16.62%</t>
  </si>
  <si>
    <t>32.76%</t>
  </si>
  <si>
    <t>101.11%</t>
  </si>
  <si>
    <t>41.52%</t>
  </si>
  <si>
    <t>56.24%</t>
  </si>
  <si>
    <t>36.88%</t>
  </si>
  <si>
    <t>41.21%</t>
  </si>
  <si>
    <t>2.55%</t>
  </si>
  <si>
    <t>11.91%</t>
  </si>
  <si>
    <t>3.87%</t>
  </si>
  <si>
    <t>10.17%</t>
  </si>
  <si>
    <t>43.63%</t>
  </si>
  <si>
    <t>50.53%</t>
  </si>
  <si>
    <t>11.75%</t>
  </si>
  <si>
    <t>17.38%</t>
  </si>
  <si>
    <t>17.61%</t>
  </si>
  <si>
    <t>24.58%</t>
  </si>
  <si>
    <t>18.17%</t>
  </si>
  <si>
    <t>14.06%</t>
  </si>
  <si>
    <t>31.86%</t>
  </si>
  <si>
    <t>23.27%</t>
  </si>
  <si>
    <t>12.03%</t>
  </si>
  <si>
    <t>12.04%</t>
  </si>
  <si>
    <t>18.23%</t>
  </si>
  <si>
    <t>19.75%</t>
  </si>
  <si>
    <t>22.38%</t>
  </si>
  <si>
    <t>48.77%</t>
  </si>
  <si>
    <t>25.75%</t>
  </si>
  <si>
    <t>27.74%</t>
  </si>
  <si>
    <t>35.31%</t>
  </si>
  <si>
    <t>5.05%</t>
  </si>
  <si>
    <t>33.36%</t>
  </si>
  <si>
    <t>38.11%</t>
  </si>
  <si>
    <t>0.29%</t>
  </si>
  <si>
    <t>14.8%</t>
  </si>
  <si>
    <t>0.63%</t>
  </si>
  <si>
    <t>20.79%</t>
  </si>
  <si>
    <t>26.76%</t>
  </si>
  <si>
    <t>39.37%</t>
  </si>
  <si>
    <t>39.75%</t>
  </si>
  <si>
    <t>20.74%</t>
  </si>
  <si>
    <t>0.43%</t>
  </si>
  <si>
    <t>11.6%</t>
  </si>
  <si>
    <t>17.05%</t>
  </si>
  <si>
    <t>50.56%</t>
  </si>
  <si>
    <t>33.37%</t>
  </si>
  <si>
    <t>43.93%</t>
  </si>
  <si>
    <t>15.07%</t>
  </si>
  <si>
    <t>43.38%</t>
  </si>
  <si>
    <t>44.96%</t>
  </si>
  <si>
    <t>13.65%</t>
  </si>
  <si>
    <t>25.9%</t>
  </si>
  <si>
    <t>27.85%</t>
  </si>
  <si>
    <t>37.98%</t>
  </si>
  <si>
    <t>11.86%</t>
  </si>
  <si>
    <t>13.45%</t>
  </si>
  <si>
    <t>2.79%</t>
  </si>
  <si>
    <t>10.81%</t>
  </si>
  <si>
    <t>33.69%</t>
  </si>
  <si>
    <t>38.77%</t>
  </si>
  <si>
    <t>51.1%</t>
  </si>
  <si>
    <t>55.48%</t>
  </si>
  <si>
    <t>75.6%</t>
  </si>
  <si>
    <t>5.69%</t>
  </si>
  <si>
    <t>21.19%</t>
  </si>
  <si>
    <t>23.67%</t>
  </si>
  <si>
    <t>23.04%</t>
  </si>
  <si>
    <t>11.52%</t>
  </si>
  <si>
    <t>14.65%</t>
  </si>
  <si>
    <t>13.57%</t>
  </si>
  <si>
    <t>14.23%</t>
  </si>
  <si>
    <t>15.47%</t>
  </si>
  <si>
    <t>1.63%</t>
  </si>
  <si>
    <t>0.56%</t>
  </si>
  <si>
    <t>18.47%</t>
  </si>
  <si>
    <t>11.67%</t>
  </si>
  <si>
    <t>20.98%</t>
  </si>
  <si>
    <t>A0126(PAOLA MORENO)</t>
  </si>
  <si>
    <t>A0247(LOZANO JUAN)</t>
  </si>
  <si>
    <t>A0074(VILLAMIZAR JUAN)</t>
  </si>
  <si>
    <t>A0208(BRAYAN RINCON)</t>
  </si>
  <si>
    <t>M0366(P ERIK)</t>
  </si>
  <si>
    <t>M0391(A FABIAN)</t>
  </si>
  <si>
    <t>M0326(A ALISON)</t>
  </si>
  <si>
    <t>M0437(A EMILI)</t>
  </si>
  <si>
    <t>M0145(A ROCIO L)</t>
  </si>
  <si>
    <t>7.01%</t>
  </si>
  <si>
    <t>17.85%</t>
  </si>
  <si>
    <t>24.08%</t>
  </si>
  <si>
    <t>48.99%</t>
  </si>
  <si>
    <t>4.36%</t>
  </si>
  <si>
    <t>26.18%</t>
  </si>
  <si>
    <t>28.41%</t>
  </si>
  <si>
    <t>33.67%</t>
  </si>
  <si>
    <t>43.1%</t>
  </si>
  <si>
    <t>24.13%</t>
  </si>
  <si>
    <t>19.47%</t>
  </si>
  <si>
    <t>33.89%</t>
  </si>
  <si>
    <t>43.74%</t>
  </si>
  <si>
    <t>26.33%</t>
  </si>
  <si>
    <t>24.56%</t>
  </si>
  <si>
    <t>43.85%</t>
  </si>
  <si>
    <t>11.7%</t>
  </si>
  <si>
    <t>44%</t>
  </si>
  <si>
    <t>48.27%</t>
  </si>
  <si>
    <t>30.37%</t>
  </si>
  <si>
    <t>23.9%</t>
  </si>
  <si>
    <t>10.68%</t>
  </si>
  <si>
    <t>18.8%</t>
  </si>
  <si>
    <t>19.44%</t>
  </si>
  <si>
    <t>15.17%</t>
  </si>
  <si>
    <t>13.55%</t>
  </si>
  <si>
    <t>15.61%</t>
  </si>
  <si>
    <t>23.61%</t>
  </si>
  <si>
    <t>23.72%</t>
  </si>
  <si>
    <t>28.74%</t>
  </si>
  <si>
    <t>31.27%</t>
  </si>
  <si>
    <t>7.8%</t>
  </si>
  <si>
    <t>16.46%</t>
  </si>
  <si>
    <t>18.38%</t>
  </si>
  <si>
    <t>5.82%</t>
  </si>
  <si>
    <t>39.26%</t>
  </si>
  <si>
    <t>36.84%</t>
  </si>
  <si>
    <t>10.27%</t>
  </si>
  <si>
    <t>16.71%</t>
  </si>
  <si>
    <t>29.12%</t>
  </si>
  <si>
    <t>5.4%</t>
  </si>
  <si>
    <t>32.54%</t>
  </si>
  <si>
    <t>43.98%</t>
  </si>
  <si>
    <t>20.01%</t>
  </si>
  <si>
    <t>26.42%</t>
  </si>
  <si>
    <t>35.42%</t>
  </si>
  <si>
    <t>14.87%</t>
  </si>
  <si>
    <t>600%</t>
  </si>
  <si>
    <t>2762%</t>
  </si>
  <si>
    <t>18.64%</t>
  </si>
  <si>
    <t>16.88%</t>
  </si>
  <si>
    <t>30.11%</t>
  </si>
  <si>
    <t>9.19%</t>
  </si>
  <si>
    <t>17.54%</t>
  </si>
  <si>
    <t>18.39%</t>
  </si>
  <si>
    <t>33.93%</t>
  </si>
  <si>
    <t>26.86%</t>
  </si>
  <si>
    <t>19.83%</t>
  </si>
  <si>
    <t>7.19%</t>
  </si>
  <si>
    <t>19.34%</t>
  </si>
  <si>
    <t>48.74%</t>
  </si>
  <si>
    <t>15.96%</t>
  </si>
  <si>
    <t>19.06%</t>
  </si>
  <si>
    <t>12.85%</t>
  </si>
  <si>
    <t>10.86%</t>
  </si>
  <si>
    <t>36.92%</t>
  </si>
  <si>
    <t>2.29%</t>
  </si>
  <si>
    <t>2026-10-18</t>
  </si>
  <si>
    <t>14.43%</t>
  </si>
  <si>
    <t>31.08%</t>
  </si>
  <si>
    <t>34.89%</t>
  </si>
  <si>
    <t>31.09%</t>
  </si>
  <si>
    <t>15.15%</t>
  </si>
  <si>
    <t>4.43%</t>
  </si>
  <si>
    <t>12.67%</t>
  </si>
  <si>
    <t>16.15%</t>
  </si>
  <si>
    <t>20.55%</t>
  </si>
  <si>
    <t>25.13%</t>
  </si>
  <si>
    <t>24.06%</t>
  </si>
  <si>
    <t>29.87%</t>
  </si>
  <si>
    <t>36.6%</t>
  </si>
  <si>
    <t>2.48%</t>
  </si>
  <si>
    <t>20.84%</t>
  </si>
  <si>
    <t>0.58%</t>
  </si>
  <si>
    <t>12.25%</t>
  </si>
  <si>
    <t>24.86%</t>
  </si>
  <si>
    <t>13.89%</t>
  </si>
  <si>
    <t>0.14%</t>
  </si>
  <si>
    <t>16.63%</t>
  </si>
  <si>
    <t>35.9%</t>
  </si>
  <si>
    <t>13.82%</t>
  </si>
  <si>
    <t>35.79%</t>
  </si>
  <si>
    <t>1.29%</t>
  </si>
  <si>
    <t>13.71%</t>
  </si>
  <si>
    <t>15.53%</t>
  </si>
  <si>
    <t>29.53%</t>
  </si>
  <si>
    <t>49.96%</t>
  </si>
  <si>
    <t>10.47%</t>
  </si>
  <si>
    <t>20.69%</t>
  </si>
  <si>
    <t>34.76%</t>
  </si>
  <si>
    <t>57.26%</t>
  </si>
  <si>
    <t>5.04%</t>
  </si>
  <si>
    <t>21.86%</t>
  </si>
  <si>
    <t>37.52%</t>
  </si>
  <si>
    <t>10.79%</t>
  </si>
  <si>
    <t>23.99%</t>
  </si>
  <si>
    <t>28.54%</t>
  </si>
  <si>
    <t>24.61%</t>
  </si>
  <si>
    <t>29.98%</t>
  </si>
  <si>
    <t>27.12%</t>
  </si>
  <si>
    <t>9.84%</t>
  </si>
  <si>
    <t>13.84%</t>
  </si>
  <si>
    <t>49.15%</t>
  </si>
  <si>
    <t>12.46%</t>
  </si>
  <si>
    <t>3.02%</t>
  </si>
  <si>
    <t>1.1%</t>
  </si>
  <si>
    <t>11.79%</t>
  </si>
  <si>
    <t>13.36%</t>
  </si>
  <si>
    <t>34.69%</t>
  </si>
  <si>
    <t>39.09%</t>
  </si>
  <si>
    <t>14.71%</t>
  </si>
  <si>
    <t>12.8%</t>
  </si>
  <si>
    <t>17.41%</t>
  </si>
  <si>
    <t>1.96%</t>
  </si>
  <si>
    <t>17.46%</t>
  </si>
  <si>
    <t>12.02%</t>
  </si>
  <si>
    <t>36.39%</t>
  </si>
  <si>
    <t>52.92%</t>
  </si>
  <si>
    <t>8.6%</t>
  </si>
  <si>
    <t>17.83%</t>
  </si>
  <si>
    <t>20.39%</t>
  </si>
  <si>
    <t>19.31%</t>
  </si>
  <si>
    <t>16.89%</t>
  </si>
  <si>
    <t>12.6%</t>
  </si>
  <si>
    <t>17.29%</t>
  </si>
  <si>
    <t>12.61%</t>
  </si>
  <si>
    <t>15.93%</t>
  </si>
  <si>
    <t>41.56%</t>
  </si>
  <si>
    <t>57.79%</t>
  </si>
  <si>
    <t>58.49%</t>
  </si>
  <si>
    <t>18.51%</t>
  </si>
  <si>
    <t>36.41%</t>
  </si>
  <si>
    <t>54.09%</t>
  </si>
  <si>
    <t>11.97%</t>
  </si>
  <si>
    <t>15.48%</t>
  </si>
  <si>
    <t>20.82%</t>
  </si>
  <si>
    <t>21.21%</t>
  </si>
  <si>
    <t>18.97%</t>
  </si>
  <si>
    <t>28.26%</t>
  </si>
  <si>
    <t>19%</t>
  </si>
  <si>
    <t>22.73%</t>
  </si>
  <si>
    <t>36.7%</t>
  </si>
  <si>
    <t>22.78%</t>
  </si>
  <si>
    <t>31.36%</t>
  </si>
  <si>
    <t>8.05%</t>
  </si>
  <si>
    <t>16.2%</t>
  </si>
  <si>
    <t>28.56%</t>
  </si>
  <si>
    <t>33.6%</t>
  </si>
  <si>
    <t>20.22%</t>
  </si>
  <si>
    <t>51.89%</t>
  </si>
  <si>
    <t>11.26%</t>
  </si>
  <si>
    <t>16.45%</t>
  </si>
  <si>
    <t>24.45%</t>
  </si>
  <si>
    <t>39.14%</t>
  </si>
  <si>
    <t>15.23%</t>
  </si>
  <si>
    <t>17.42%</t>
  </si>
  <si>
    <t>33.16%</t>
  </si>
  <si>
    <t>14.59%</t>
  </si>
  <si>
    <t>17.86%</t>
  </si>
  <si>
    <t>32.46%</t>
  </si>
  <si>
    <t>25.69%</t>
  </si>
  <si>
    <t>66.66%</t>
  </si>
  <si>
    <t>12.89%</t>
  </si>
  <si>
    <t>47.12%</t>
  </si>
  <si>
    <t>42.78%</t>
  </si>
  <si>
    <t>29.62%</t>
  </si>
  <si>
    <t>46.21%</t>
  </si>
  <si>
    <t>29.59%</t>
  </si>
  <si>
    <t>39.57%</t>
  </si>
  <si>
    <t>45.52%</t>
  </si>
  <si>
    <t>14.98%</t>
  </si>
  <si>
    <t>43.58%</t>
  </si>
  <si>
    <t>19.48%</t>
  </si>
  <si>
    <t>8.84%</t>
  </si>
  <si>
    <t>28.37%</t>
  </si>
  <si>
    <t>34.78%</t>
  </si>
  <si>
    <t>35.19%</t>
  </si>
  <si>
    <t>36.79%</t>
  </si>
  <si>
    <t>23.84%</t>
  </si>
  <si>
    <t>10.25%</t>
  </si>
  <si>
    <t>7.73%</t>
  </si>
  <si>
    <t>38.96%</t>
  </si>
  <si>
    <t>34.96%</t>
  </si>
  <si>
    <t>37.94%</t>
  </si>
  <si>
    <t>7.86%</t>
  </si>
  <si>
    <t>29.96%</t>
  </si>
  <si>
    <t>27.94%</t>
  </si>
  <si>
    <t>26.21%</t>
  </si>
  <si>
    <t>39.5%</t>
  </si>
  <si>
    <t>22.66%</t>
  </si>
  <si>
    <t>8.49%</t>
  </si>
  <si>
    <t>43.06%</t>
  </si>
  <si>
    <t>27.27%</t>
  </si>
  <si>
    <t>33.59%</t>
  </si>
  <si>
    <t>15.86%</t>
  </si>
  <si>
    <t>37.17%</t>
  </si>
  <si>
    <t>7.37%</t>
  </si>
  <si>
    <t>8.68%</t>
  </si>
  <si>
    <t>25.5%</t>
  </si>
  <si>
    <t>31.72%</t>
  </si>
  <si>
    <t>8.73%</t>
  </si>
  <si>
    <t>39.9%</t>
  </si>
  <si>
    <t>47.92%</t>
  </si>
  <si>
    <t>8.61%</t>
  </si>
  <si>
    <t>25.88%</t>
  </si>
  <si>
    <t>28.06%</t>
  </si>
  <si>
    <t>10.71%</t>
  </si>
  <si>
    <t>35.4%</t>
  </si>
  <si>
    <t>9.04%</t>
  </si>
  <si>
    <t>26.82%</t>
  </si>
  <si>
    <t>5.15%</t>
  </si>
  <si>
    <t>100%</t>
  </si>
  <si>
    <t>9.17%</t>
  </si>
  <si>
    <t>11.89%</t>
  </si>
  <si>
    <t>7.45%</t>
  </si>
  <si>
    <t>23.68%</t>
  </si>
  <si>
    <t>25.83%</t>
  </si>
  <si>
    <t>44.92%</t>
  </si>
  <si>
    <t>36.49%</t>
  </si>
  <si>
    <t>10.05%</t>
  </si>
  <si>
    <t>26.2%</t>
  </si>
  <si>
    <t>25.68%</t>
  </si>
  <si>
    <t>39.74%</t>
  </si>
  <si>
    <t>8.44%</t>
  </si>
  <si>
    <t>2.11%</t>
  </si>
  <si>
    <t>26.61%</t>
  </si>
  <si>
    <t>9.9%</t>
  </si>
  <si>
    <t>24.35%</t>
  </si>
  <si>
    <t>39.6%</t>
  </si>
  <si>
    <t>40.5%</t>
  </si>
  <si>
    <t>33.39%</t>
  </si>
  <si>
    <t>24.12%</t>
  </si>
  <si>
    <t>39.1%</t>
  </si>
  <si>
    <t>24.05%</t>
  </si>
  <si>
    <t>6.52%</t>
  </si>
  <si>
    <t>33.77%</t>
  </si>
  <si>
    <t>9.37%</t>
  </si>
  <si>
    <t>43.97%</t>
  </si>
  <si>
    <t>8.15%</t>
  </si>
  <si>
    <t>18.85%</t>
  </si>
  <si>
    <t>24.26%</t>
  </si>
  <si>
    <t>45.45%</t>
  </si>
  <si>
    <t>26.79%</t>
  </si>
  <si>
    <t>19.7%</t>
  </si>
  <si>
    <t>23.65%</t>
  </si>
  <si>
    <t>33.78%</t>
  </si>
  <si>
    <t>23.28%</t>
  </si>
  <si>
    <t>44.41%</t>
  </si>
  <si>
    <t>9.13%</t>
  </si>
  <si>
    <t>12.29%</t>
  </si>
  <si>
    <t>13.9%</t>
  </si>
  <si>
    <t>25.03%</t>
  </si>
  <si>
    <t>30.05%</t>
  </si>
  <si>
    <t>16.57%</t>
  </si>
  <si>
    <t>250%</t>
  </si>
  <si>
    <t>232.33%</t>
  </si>
  <si>
    <t>9.42%</t>
  </si>
  <si>
    <t>6.22%</t>
  </si>
  <si>
    <t>17.98%</t>
  </si>
  <si>
    <t>20.38%</t>
  </si>
  <si>
    <t>4.34%</t>
  </si>
  <si>
    <t>24.66%</t>
  </si>
  <si>
    <t>34.23%</t>
  </si>
  <si>
    <t>40.86%</t>
  </si>
  <si>
    <t>28%</t>
  </si>
  <si>
    <t>11.73%</t>
  </si>
  <si>
    <t>32.04%</t>
  </si>
  <si>
    <t>57%</t>
  </si>
  <si>
    <t>32.73%</t>
  </si>
  <si>
    <t>13.15%</t>
  </si>
  <si>
    <t>44.77%</t>
  </si>
  <si>
    <t>24.8%</t>
  </si>
  <si>
    <t>18.26%</t>
  </si>
  <si>
    <t>25.04%</t>
  </si>
  <si>
    <t>26.72%</t>
  </si>
  <si>
    <t>29.32%</t>
  </si>
  <si>
    <t>28.55%</t>
  </si>
  <si>
    <t>41.33%</t>
  </si>
  <si>
    <t>22.07%</t>
  </si>
  <si>
    <t>38.15%</t>
  </si>
  <si>
    <t>33.68%</t>
  </si>
  <si>
    <t>8.35%</t>
  </si>
  <si>
    <t>24.17%</t>
  </si>
  <si>
    <t>9.97%</t>
  </si>
  <si>
    <t>41.13%</t>
  </si>
  <si>
    <t>11.17%</t>
  </si>
  <si>
    <t>40.78%</t>
  </si>
  <si>
    <t>23.82%</t>
  </si>
  <si>
    <t>24.92%</t>
  </si>
  <si>
    <t>30.78%</t>
  </si>
  <si>
    <t>10.44%</t>
  </si>
  <si>
    <t>23.32%</t>
  </si>
  <si>
    <t>6.7%</t>
  </si>
  <si>
    <t>28.31%</t>
  </si>
  <si>
    <t>19.84%</t>
  </si>
  <si>
    <t>39.19%</t>
  </si>
  <si>
    <t>43.42%</t>
  </si>
  <si>
    <t>38.82%</t>
  </si>
  <si>
    <t>10.77%</t>
  </si>
  <si>
    <t>39.24%</t>
  </si>
  <si>
    <t>9.79%</t>
  </si>
  <si>
    <t>21.65%</t>
  </si>
  <si>
    <t>34.53%</t>
  </si>
  <si>
    <t>11.55%</t>
  </si>
  <si>
    <t>24.68%</t>
  </si>
  <si>
    <t>30.23%</t>
  </si>
  <si>
    <t>10.98%</t>
  </si>
  <si>
    <t>35.52%</t>
  </si>
  <si>
    <t>30.26%</t>
  </si>
  <si>
    <t>27.81%</t>
  </si>
  <si>
    <t>11.92%</t>
  </si>
  <si>
    <t>19.2%</t>
  </si>
  <si>
    <t>28.08%</t>
  </si>
  <si>
    <t>5.16%</t>
  </si>
  <si>
    <t>35.06%</t>
  </si>
  <si>
    <t>26.15%</t>
  </si>
  <si>
    <t>35.48%</t>
  </si>
  <si>
    <t>27.4%</t>
  </si>
  <si>
    <t>35.7%</t>
  </si>
  <si>
    <t>18.69%</t>
  </si>
  <si>
    <t>40.59%</t>
  </si>
  <si>
    <t>20.09%</t>
  </si>
  <si>
    <t>34.27%</t>
  </si>
  <si>
    <t>8.02%</t>
  </si>
  <si>
    <t>43.18%</t>
  </si>
  <si>
    <t>9.91%</t>
  </si>
  <si>
    <t>41.53%</t>
  </si>
  <si>
    <t>16.9%</t>
  </si>
  <si>
    <t>28.91%</t>
  </si>
  <si>
    <t>42.24%</t>
  </si>
  <si>
    <t>9.51%</t>
  </si>
  <si>
    <t>40.18%</t>
  </si>
  <si>
    <t>27.14%</t>
  </si>
  <si>
    <t>A0145(JUAN HOYOS)</t>
  </si>
  <si>
    <t>5.67%</t>
  </si>
  <si>
    <t>16.97%</t>
  </si>
  <si>
    <t>37.21%</t>
  </si>
  <si>
    <t>40.61%</t>
  </si>
  <si>
    <t>32.15%</t>
  </si>
  <si>
    <t>22.53%</t>
  </si>
  <si>
    <t>16.69%</t>
  </si>
  <si>
    <t>11.18%</t>
  </si>
  <si>
    <t>39.43%</t>
  </si>
  <si>
    <t>43.96%</t>
  </si>
  <si>
    <t>12.72%</t>
  </si>
  <si>
    <t>17.01%</t>
  </si>
  <si>
    <t>29.34%</t>
  </si>
  <si>
    <t>48.57%</t>
  </si>
  <si>
    <t>31.42%</t>
  </si>
  <si>
    <t>11.36%</t>
  </si>
  <si>
    <t>44.67%</t>
  </si>
  <si>
    <t>28.76%</t>
  </si>
  <si>
    <t>47.96%</t>
  </si>
  <si>
    <t>38.28%</t>
  </si>
  <si>
    <t>2.42%</t>
  </si>
  <si>
    <t>50.8%</t>
  </si>
  <si>
    <t>47.1%</t>
  </si>
  <si>
    <t>M0383 (A BLANCA)</t>
  </si>
  <si>
    <t>38.53%</t>
  </si>
  <si>
    <t>44.28%</t>
  </si>
  <si>
    <t>22.55%</t>
  </si>
  <si>
    <t>20.31%</t>
  </si>
  <si>
    <t>20.83%</t>
  </si>
  <si>
    <t>24.11%</t>
  </si>
  <si>
    <t>30.65%</t>
  </si>
  <si>
    <t>27.39%</t>
  </si>
  <si>
    <t>35.8%</t>
  </si>
  <si>
    <t>43.36%</t>
  </si>
  <si>
    <t>29.84%</t>
  </si>
  <si>
    <t>8.92%</t>
  </si>
  <si>
    <t>38.08%</t>
  </si>
  <si>
    <t>M0338(A MONICA)</t>
  </si>
  <si>
    <t>22.18%</t>
  </si>
  <si>
    <t>32.8%</t>
  </si>
  <si>
    <t>32.85%</t>
  </si>
  <si>
    <t>4.4%</t>
  </si>
  <si>
    <t>31.93%</t>
  </si>
  <si>
    <t>28.32%</t>
  </si>
  <si>
    <t>33.3%</t>
  </si>
  <si>
    <t>17.28%</t>
  </si>
  <si>
    <t>23.02%</t>
  </si>
  <si>
    <t>2.21%</t>
  </si>
  <si>
    <t>6.39%</t>
  </si>
  <si>
    <t>18.04%</t>
  </si>
  <si>
    <t>0.82%</t>
  </si>
  <si>
    <t>18.21%</t>
  </si>
  <si>
    <t>9.1%</t>
  </si>
  <si>
    <t>60.83%</t>
  </si>
  <si>
    <t>68.94%</t>
  </si>
  <si>
    <t>66.07%</t>
  </si>
  <si>
    <t>40.19%</t>
  </si>
  <si>
    <t>0.84%</t>
  </si>
  <si>
    <t>1.88%</t>
  </si>
  <si>
    <t>0.51%</t>
  </si>
  <si>
    <t>29.28%</t>
  </si>
  <si>
    <t>35.97%</t>
  </si>
  <si>
    <t>18.45%</t>
  </si>
  <si>
    <t>26.26%</t>
  </si>
  <si>
    <t>30.1%</t>
  </si>
  <si>
    <t>31.17%</t>
  </si>
  <si>
    <t>20.94%</t>
  </si>
  <si>
    <t>3.49%</t>
  </si>
  <si>
    <t>30.55%</t>
  </si>
  <si>
    <t>20.58%</t>
  </si>
  <si>
    <t>23.11%</t>
  </si>
  <si>
    <t>13.41%</t>
  </si>
  <si>
    <t>8.94%</t>
  </si>
  <si>
    <t>21.4%</t>
  </si>
  <si>
    <t>54.44%</t>
  </si>
  <si>
    <t>61.02%</t>
  </si>
  <si>
    <t>57.62%</t>
  </si>
  <si>
    <t>11.32%</t>
  </si>
  <si>
    <t>46.83%</t>
  </si>
  <si>
    <t>0.09%</t>
  </si>
  <si>
    <t>1.15%</t>
  </si>
  <si>
    <t>14.55%</t>
  </si>
  <si>
    <t>59.6%</t>
  </si>
  <si>
    <t>9.47%</t>
  </si>
  <si>
    <t>15.39%</t>
  </si>
  <si>
    <t>0.45%</t>
  </si>
  <si>
    <t>14.56%</t>
  </si>
  <si>
    <t>18.48%</t>
  </si>
  <si>
    <t>39.25%</t>
  </si>
  <si>
    <t>11.62%</t>
  </si>
  <si>
    <t>25.67%</t>
  </si>
  <si>
    <t>41.4%</t>
  </si>
  <si>
    <t>23.31%</t>
  </si>
  <si>
    <t>11.2%</t>
  </si>
  <si>
    <t>17.96%</t>
  </si>
  <si>
    <t>41.17%</t>
  </si>
  <si>
    <t>45.49%</t>
  </si>
  <si>
    <t>16.27%</t>
  </si>
  <si>
    <t>12%</t>
  </si>
  <si>
    <t>37.36%</t>
  </si>
  <si>
    <t>26.09%</t>
  </si>
  <si>
    <t>34.47%</t>
  </si>
  <si>
    <t>23.48%</t>
  </si>
  <si>
    <t>11.99%</t>
  </si>
  <si>
    <t>23.66%</t>
  </si>
  <si>
    <t>18.01%</t>
  </si>
  <si>
    <t>13.42%</t>
  </si>
  <si>
    <t>34.29%</t>
  </si>
  <si>
    <t>7.34%</t>
  </si>
  <si>
    <t>36.51%</t>
  </si>
  <si>
    <t>46.56%</t>
  </si>
  <si>
    <t>55.39%</t>
  </si>
  <si>
    <t>30.62%</t>
  </si>
  <si>
    <t>10.78%</t>
  </si>
  <si>
    <t>10.22%</t>
  </si>
  <si>
    <t>37.64%</t>
  </si>
  <si>
    <t>17.73%</t>
  </si>
  <si>
    <t>18.4%</t>
  </si>
  <si>
    <t>4.47%</t>
  </si>
  <si>
    <t>42.52%</t>
  </si>
  <si>
    <t>42.32%</t>
  </si>
  <si>
    <t>43.52%</t>
  </si>
  <si>
    <t>32.94%</t>
  </si>
  <si>
    <t>43.95%</t>
  </si>
  <si>
    <t>17.02%</t>
  </si>
  <si>
    <t>41.86%</t>
  </si>
  <si>
    <t>47.67%</t>
  </si>
  <si>
    <t>33.57%</t>
  </si>
  <si>
    <t>33.94%</t>
  </si>
  <si>
    <t>16.09%</t>
  </si>
  <si>
    <t>8.23%</t>
  </si>
  <si>
    <t>38.62%</t>
  </si>
  <si>
    <t>2.92%</t>
  </si>
  <si>
    <t>36.91%</t>
  </si>
  <si>
    <t>38.16%</t>
  </si>
  <si>
    <t>25.58%</t>
  </si>
  <si>
    <t>17.56%</t>
  </si>
  <si>
    <t>39.47%</t>
  </si>
  <si>
    <t>34.72%</t>
  </si>
  <si>
    <t>45.54%</t>
  </si>
  <si>
    <t>2.24%</t>
  </si>
  <si>
    <t>41.62%</t>
  </si>
  <si>
    <t>24.22%</t>
  </si>
  <si>
    <t>32.93%</t>
  </si>
  <si>
    <t>7.29%</t>
  </si>
  <si>
    <t>22.14%</t>
  </si>
  <si>
    <t>4.07%</t>
  </si>
  <si>
    <t>6.93%</t>
  </si>
  <si>
    <t>23.89%</t>
  </si>
  <si>
    <t>42.7%</t>
  </si>
  <si>
    <t>14.07%</t>
  </si>
  <si>
    <t>19.14%</t>
  </si>
  <si>
    <t>5.66%</t>
  </si>
  <si>
    <t>27.72%</t>
  </si>
  <si>
    <t>23.15%</t>
  </si>
  <si>
    <t>25.33%</t>
  </si>
  <si>
    <t>9.27%</t>
  </si>
  <si>
    <t>16.81%</t>
  </si>
  <si>
    <t>23.73%</t>
  </si>
  <si>
    <t>42.95%</t>
  </si>
  <si>
    <t>25.26%</t>
  </si>
  <si>
    <t>8.5%</t>
  </si>
  <si>
    <t>26.04%</t>
  </si>
  <si>
    <t>44.68%</t>
  </si>
  <si>
    <t>31.91%</t>
  </si>
  <si>
    <t>20.21%</t>
  </si>
  <si>
    <t>35.6%</t>
  </si>
  <si>
    <t>17.19%</t>
  </si>
  <si>
    <t>14.66%</t>
  </si>
  <si>
    <t>24.46%</t>
  </si>
  <si>
    <t>46.31%</t>
  </si>
  <si>
    <t>44.72%</t>
  </si>
  <si>
    <t>9.67%</t>
  </si>
  <si>
    <t>26.81%</t>
  </si>
  <si>
    <t>26.07%</t>
  </si>
  <si>
    <t>41.95%</t>
  </si>
  <si>
    <t>24.73%</t>
  </si>
  <si>
    <t>30.29%</t>
  </si>
  <si>
    <t>22.06%</t>
  </si>
  <si>
    <t>14.63%</t>
  </si>
  <si>
    <t>56.84%</t>
  </si>
  <si>
    <t>37.89%</t>
  </si>
  <si>
    <t>26%</t>
  </si>
  <si>
    <t>33.28%</t>
  </si>
  <si>
    <t>43.22%</t>
  </si>
  <si>
    <t>44.79%</t>
  </si>
  <si>
    <t>42.73%</t>
  </si>
  <si>
    <t>39.66%</t>
  </si>
  <si>
    <t>9.28%</t>
  </si>
  <si>
    <t>35.98%</t>
  </si>
  <si>
    <t>21.5%</t>
  </si>
  <si>
    <t>22.34%</t>
  </si>
  <si>
    <t>53.68%</t>
  </si>
  <si>
    <t>47.44%</t>
  </si>
  <si>
    <t>21.91%</t>
  </si>
  <si>
    <t>42.83%</t>
  </si>
  <si>
    <t>M0463(A DANAE)</t>
  </si>
  <si>
    <t>47.66%</t>
  </si>
  <si>
    <t>25.87%</t>
  </si>
  <si>
    <t>43.27%</t>
  </si>
  <si>
    <t>36.55%</t>
  </si>
  <si>
    <t>27.34%</t>
  </si>
  <si>
    <t>33.2%</t>
  </si>
  <si>
    <t>22.91%</t>
  </si>
  <si>
    <t>36.05%</t>
  </si>
  <si>
    <t>34.04%</t>
  </si>
  <si>
    <t>24.89%</t>
  </si>
  <si>
    <t>46.08%</t>
  </si>
  <si>
    <t>31.52%</t>
  </si>
  <si>
    <t>24.14%</t>
  </si>
  <si>
    <t>38.94%</t>
  </si>
  <si>
    <t>35.32%</t>
  </si>
  <si>
    <t>40.21%</t>
  </si>
  <si>
    <t>39.21%</t>
  </si>
  <si>
    <t>33.11%</t>
  </si>
  <si>
    <t>38.74%</t>
  </si>
  <si>
    <t>32.82%</t>
  </si>
  <si>
    <t>18.08%</t>
  </si>
  <si>
    <t>35.77%</t>
  </si>
  <si>
    <t>34.35%</t>
  </si>
  <si>
    <t>28.25%</t>
  </si>
  <si>
    <t>43.47%</t>
  </si>
  <si>
    <t>21.27%</t>
  </si>
  <si>
    <t>21.97%</t>
  </si>
  <si>
    <t>29.22%</t>
  </si>
  <si>
    <t>9.73%</t>
  </si>
  <si>
    <t>20.65%</t>
  </si>
  <si>
    <t>36.69%</t>
  </si>
  <si>
    <t>46.23%</t>
  </si>
  <si>
    <t>39.36%</t>
  </si>
  <si>
    <t>27.47%</t>
  </si>
  <si>
    <t>27.13%</t>
  </si>
  <si>
    <t>30.48%</t>
  </si>
  <si>
    <t>22.03%</t>
  </si>
  <si>
    <t>43.08%</t>
  </si>
  <si>
    <t>36.59%</t>
  </si>
  <si>
    <t>26.9%</t>
  </si>
  <si>
    <t>21.11%</t>
  </si>
  <si>
    <t>20.87%</t>
  </si>
  <si>
    <t>17.5%</t>
  </si>
  <si>
    <t>25.63%</t>
  </si>
  <si>
    <t>1.65%</t>
  </si>
  <si>
    <t>12.27%</t>
  </si>
  <si>
    <t>44.8%</t>
  </si>
  <si>
    <t>10.57%</t>
  </si>
  <si>
    <t>20.43%</t>
  </si>
  <si>
    <t>20.6%</t>
  </si>
  <si>
    <t>23.91%</t>
  </si>
  <si>
    <t>28.92%</t>
  </si>
  <si>
    <t>11.3%</t>
  </si>
  <si>
    <t>16.41%</t>
  </si>
  <si>
    <t>18.59%</t>
  </si>
  <si>
    <t>32.71%</t>
  </si>
  <si>
    <t>M0458(A ELIZABETH)</t>
  </si>
  <si>
    <t>11.65%</t>
  </si>
  <si>
    <t>22.51%</t>
  </si>
  <si>
    <t>32.25%</t>
  </si>
  <si>
    <t>M0459(A LIZET)</t>
  </si>
  <si>
    <t>33.48%</t>
  </si>
  <si>
    <t>2.73%</t>
  </si>
  <si>
    <t>35.49%</t>
  </si>
  <si>
    <t>44.91%</t>
  </si>
  <si>
    <t>28.47%</t>
  </si>
  <si>
    <t>42.72%</t>
  </si>
  <si>
    <t>50.29%</t>
  </si>
  <si>
    <t>42.22%</t>
  </si>
  <si>
    <t>38.72%</t>
  </si>
  <si>
    <t>64.73%</t>
  </si>
  <si>
    <t>0.52%</t>
  </si>
  <si>
    <t>28.73%</t>
  </si>
  <si>
    <t>19.56%</t>
  </si>
  <si>
    <t>29.51%</t>
  </si>
  <si>
    <t>41.2%</t>
  </si>
  <si>
    <t>10.63%</t>
  </si>
  <si>
    <t>9.03%</t>
  </si>
  <si>
    <t>10.1%</t>
  </si>
  <si>
    <t>26.73%</t>
  </si>
  <si>
    <t>22.7%</t>
  </si>
  <si>
    <t>48.03%</t>
  </si>
  <si>
    <t>32.35%</t>
  </si>
  <si>
    <t>10.66%</t>
  </si>
  <si>
    <t>34.95%</t>
  </si>
  <si>
    <t>24.5%</t>
  </si>
  <si>
    <t>46%</t>
  </si>
  <si>
    <t>19.8%</t>
  </si>
  <si>
    <t>47.17%</t>
  </si>
  <si>
    <t>20.49%</t>
  </si>
  <si>
    <t>17.12%</t>
  </si>
  <si>
    <t>39.39%</t>
  </si>
  <si>
    <t>21.56%</t>
  </si>
  <si>
    <t>42.17%</t>
  </si>
  <si>
    <t>28.84%</t>
  </si>
  <si>
    <t>31.43%</t>
  </si>
  <si>
    <t>37.86%</t>
  </si>
  <si>
    <t>16.5%</t>
  </si>
  <si>
    <t>41.12%</t>
  </si>
  <si>
    <t>10.55%</t>
  </si>
  <si>
    <t>43%</t>
  </si>
  <si>
    <t>18%</t>
  </si>
  <si>
    <t>20.37%</t>
  </si>
  <si>
    <t>24.24%</t>
  </si>
  <si>
    <t>37.62%</t>
  </si>
  <si>
    <t>25.24%</t>
  </si>
  <si>
    <t>200%</t>
  </si>
  <si>
    <t>297.27%</t>
  </si>
  <si>
    <t>21.18%</t>
  </si>
  <si>
    <t>28.62%</t>
  </si>
  <si>
    <t>25.92%</t>
  </si>
  <si>
    <t>23.69%</t>
  </si>
  <si>
    <t>48.26%</t>
  </si>
  <si>
    <t>26.91%</t>
  </si>
  <si>
    <t>32.43%</t>
  </si>
  <si>
    <t>33.51%</t>
  </si>
  <si>
    <t>20.15%</t>
  </si>
  <si>
    <t>28.44%</t>
  </si>
  <si>
    <t>33.04%</t>
  </si>
  <si>
    <t>46.9%</t>
  </si>
  <si>
    <t>16.24%</t>
  </si>
  <si>
    <t>18.32%</t>
  </si>
  <si>
    <t>19.82%</t>
  </si>
  <si>
    <t>29.9%</t>
  </si>
  <si>
    <t>8.53%</t>
  </si>
  <si>
    <t>18.71%</t>
  </si>
  <si>
    <t>26.51%</t>
  </si>
  <si>
    <t>31.38%</t>
  </si>
  <si>
    <t>15.54%</t>
  </si>
  <si>
    <t>28.5%</t>
  </si>
  <si>
    <t>42%</t>
  </si>
  <si>
    <t>46.41%</t>
  </si>
  <si>
    <t>11.41%</t>
  </si>
  <si>
    <t>51.98%</t>
  </si>
  <si>
    <t>26.05%</t>
  </si>
  <si>
    <t>31.61%</t>
  </si>
  <si>
    <t>31.89%</t>
  </si>
  <si>
    <t>30.63%</t>
  </si>
  <si>
    <t>47.5%</t>
  </si>
  <si>
    <t>21.57%</t>
  </si>
  <si>
    <t>44.74%</t>
  </si>
  <si>
    <t>29.16%</t>
  </si>
  <si>
    <t>17.67%</t>
  </si>
  <si>
    <t>49.09%</t>
  </si>
  <si>
    <t>29.68%</t>
  </si>
  <si>
    <t>7.82%</t>
  </si>
  <si>
    <t>35.65%</t>
  </si>
  <si>
    <t>24.84%</t>
  </si>
  <si>
    <t>45.12%</t>
  </si>
  <si>
    <t>37.87%</t>
  </si>
  <si>
    <t>28.22%</t>
  </si>
  <si>
    <t>48.98%</t>
  </si>
  <si>
    <t>40.2%</t>
  </si>
  <si>
    <t>48.18%</t>
  </si>
  <si>
    <t>43.55%</t>
  </si>
  <si>
    <t>26.3%</t>
  </si>
  <si>
    <t>24.47%</t>
  </si>
  <si>
    <t>47.22%</t>
  </si>
  <si>
    <t>24.76%</t>
  </si>
  <si>
    <t>36.29%</t>
  </si>
  <si>
    <t>42.79%</t>
  </si>
  <si>
    <t>22.32%</t>
  </si>
  <si>
    <t>26.47%</t>
  </si>
  <si>
    <t>25.74%</t>
  </si>
  <si>
    <t>34.81%</t>
  </si>
  <si>
    <t>45.37%</t>
  </si>
  <si>
    <t>26.24%</t>
  </si>
  <si>
    <t>37.75%</t>
  </si>
  <si>
    <t>30.92%</t>
  </si>
  <si>
    <t>34.9%</t>
  </si>
  <si>
    <t>35.51%</t>
  </si>
  <si>
    <t>42.16%</t>
  </si>
  <si>
    <t>19.62%</t>
  </si>
  <si>
    <t>31.28%</t>
  </si>
  <si>
    <t>20.75%</t>
  </si>
  <si>
    <t>22.42%</t>
  </si>
  <si>
    <t>30.73%</t>
  </si>
  <si>
    <t>38.17%</t>
  </si>
  <si>
    <t>40.91%</t>
  </si>
  <si>
    <t>6.55%</t>
  </si>
  <si>
    <t>26.49%</t>
  </si>
  <si>
    <t>30.36%</t>
  </si>
  <si>
    <t>19.4%</t>
  </si>
  <si>
    <t>45.78%</t>
  </si>
  <si>
    <t>29.61%</t>
  </si>
  <si>
    <t>10.91%</t>
  </si>
  <si>
    <t>29.64%</t>
  </si>
  <si>
    <t>24.27%</t>
  </si>
  <si>
    <t>11.03%</t>
  </si>
  <si>
    <t>42.23%</t>
  </si>
  <si>
    <t>10.88%</t>
  </si>
  <si>
    <t>10.48%</t>
  </si>
  <si>
    <t>39.82%</t>
  </si>
  <si>
    <t>15.83%</t>
  </si>
  <si>
    <t>18.27%</t>
  </si>
  <si>
    <t>50.5%</t>
  </si>
  <si>
    <t>8.4%</t>
  </si>
  <si>
    <t>46.4%</t>
  </si>
  <si>
    <t>28.52%</t>
  </si>
  <si>
    <t>30.66%</t>
  </si>
  <si>
    <t>27.09%</t>
  </si>
  <si>
    <t>44.27%</t>
  </si>
  <si>
    <t>20.52%</t>
  </si>
  <si>
    <t>10.41%</t>
  </si>
  <si>
    <t>19.57%</t>
  </si>
  <si>
    <t>37.41%</t>
  </si>
  <si>
    <t>38.56%</t>
  </si>
  <si>
    <t>18.95%</t>
  </si>
  <si>
    <t>16.32%</t>
  </si>
  <si>
    <t>12.52%</t>
  </si>
  <si>
    <t>A0477(KAREN MARTINEZ)</t>
  </si>
  <si>
    <t>25.16%</t>
  </si>
  <si>
    <t>19.07%</t>
  </si>
  <si>
    <t>35.11%</t>
  </si>
  <si>
    <t>28.89%</t>
  </si>
  <si>
    <t>26.17%</t>
  </si>
  <si>
    <t>28.64%</t>
  </si>
  <si>
    <t>21.46%</t>
  </si>
  <si>
    <t>30.38%</t>
  </si>
  <si>
    <t>57.27%</t>
  </si>
  <si>
    <t>30.57%</t>
  </si>
  <si>
    <t>48.42%</t>
  </si>
  <si>
    <t>29.72%</t>
  </si>
  <si>
    <t>31.85%</t>
  </si>
  <si>
    <t>22.87%</t>
  </si>
  <si>
    <t>52.98%</t>
  </si>
  <si>
    <t>23.86%</t>
  </si>
  <si>
    <t>32.7%</t>
  </si>
  <si>
    <t>44.37%</t>
  </si>
  <si>
    <t>35.5%</t>
  </si>
  <si>
    <t>28.85%</t>
  </si>
  <si>
    <t>40.92%</t>
  </si>
  <si>
    <t>34.59%</t>
  </si>
  <si>
    <t>25.15%</t>
  </si>
  <si>
    <t>23.26%</t>
  </si>
  <si>
    <t>48.34%</t>
  </si>
  <si>
    <t>23.1%</t>
  </si>
  <si>
    <t>46.07%</t>
  </si>
  <si>
    <t>6.13%</t>
  </si>
  <si>
    <t>22.44%</t>
  </si>
  <si>
    <t>49.16%</t>
  </si>
  <si>
    <t>39.56%</t>
  </si>
  <si>
    <t>29.44%</t>
  </si>
  <si>
    <t>43.65%</t>
  </si>
  <si>
    <t>38.35%</t>
  </si>
  <si>
    <t>41.29%</t>
  </si>
  <si>
    <t>24.42%</t>
  </si>
  <si>
    <t>37.57%</t>
  </si>
  <si>
    <t>31.97%</t>
  </si>
  <si>
    <t>15.11%</t>
  </si>
  <si>
    <t>21.95%</t>
  </si>
  <si>
    <t>10.54%</t>
  </si>
  <si>
    <t>38.51%</t>
  </si>
  <si>
    <t>38.09%</t>
  </si>
  <si>
    <t>35.62%</t>
  </si>
  <si>
    <t>4.01%</t>
  </si>
  <si>
    <t>37.11%</t>
  </si>
  <si>
    <t>31.73%</t>
  </si>
  <si>
    <t>30.88%</t>
  </si>
  <si>
    <t>28.61%</t>
  </si>
  <si>
    <t>41.23%</t>
  </si>
  <si>
    <t>30.5%</t>
  </si>
  <si>
    <t>22.74%</t>
  </si>
  <si>
    <t>27.68%</t>
  </si>
  <si>
    <t>35.15%</t>
  </si>
  <si>
    <t>46.3%</t>
  </si>
  <si>
    <t>15.64%</t>
  </si>
  <si>
    <t>1000%</t>
  </si>
  <si>
    <t>602.87%</t>
  </si>
  <si>
    <t>21.3%</t>
  </si>
  <si>
    <t>32.08%</t>
  </si>
  <si>
    <t>35.2%</t>
  </si>
  <si>
    <t>40.66%</t>
  </si>
  <si>
    <t>19.86%</t>
  </si>
  <si>
    <t>45.46%</t>
  </si>
  <si>
    <t>36.83%</t>
  </si>
  <si>
    <t>13.67%</t>
  </si>
  <si>
    <t>22.56%</t>
  </si>
  <si>
    <t>33.05%</t>
  </si>
  <si>
    <t>36.48%</t>
  </si>
  <si>
    <t>39.59%</t>
  </si>
  <si>
    <t>13.13%</t>
  </si>
  <si>
    <t>38.07%</t>
  </si>
  <si>
    <t>37.06%</t>
  </si>
  <si>
    <t>41.54%</t>
  </si>
  <si>
    <t>41.49%</t>
  </si>
  <si>
    <t>29.81%</t>
  </si>
  <si>
    <t>39.98%</t>
  </si>
  <si>
    <t>A0484(JESSICA SIABATO)</t>
  </si>
  <si>
    <t>38.3%</t>
  </si>
  <si>
    <t>29.52%</t>
  </si>
  <si>
    <t>40.1%</t>
  </si>
  <si>
    <t>34.73%</t>
  </si>
  <si>
    <t>20.93%</t>
  </si>
  <si>
    <t>16.75%</t>
  </si>
  <si>
    <t>2026-10-25 00:00:00</t>
  </si>
  <si>
    <t>37.39%</t>
  </si>
  <si>
    <t>15.84%</t>
  </si>
  <si>
    <t>16.94%</t>
  </si>
  <si>
    <t>30.03%</t>
  </si>
  <si>
    <t>4.95%</t>
  </si>
  <si>
    <t>13.14%</t>
  </si>
  <si>
    <t>21.34%</t>
  </si>
  <si>
    <t>26.48%</t>
  </si>
  <si>
    <t>48.11%</t>
  </si>
  <si>
    <t>2.4%</t>
  </si>
  <si>
    <t>53.97%</t>
  </si>
  <si>
    <t>59.97%</t>
  </si>
  <si>
    <t>66.9%</t>
  </si>
  <si>
    <t>23.64%</t>
  </si>
  <si>
    <t>0.76%</t>
  </si>
  <si>
    <t>12.38%</t>
  </si>
  <si>
    <t>9.7%</t>
  </si>
  <si>
    <t>52.75%</t>
  </si>
  <si>
    <t>23.24%</t>
  </si>
  <si>
    <t>41.03%</t>
  </si>
  <si>
    <t>32.1%</t>
  </si>
  <si>
    <t>31.21%</t>
  </si>
  <si>
    <t>48.86%</t>
  </si>
  <si>
    <t>11.1%</t>
  </si>
  <si>
    <t>65.89%</t>
  </si>
  <si>
    <t>11.51%</t>
  </si>
  <si>
    <t>10.69%</t>
  </si>
  <si>
    <t>35.18%</t>
  </si>
  <si>
    <t>59.55%</t>
  </si>
  <si>
    <t>102.78%</t>
  </si>
  <si>
    <t>71.35%</t>
  </si>
  <si>
    <t>20.27%</t>
  </si>
  <si>
    <t>4.56%</t>
  </si>
  <si>
    <t>20.05%</t>
  </si>
  <si>
    <t>35.04%</t>
  </si>
  <si>
    <t>1.11%</t>
  </si>
  <si>
    <t>20.42%</t>
  </si>
  <si>
    <t>31.4%</t>
  </si>
  <si>
    <t>25.07%</t>
  </si>
  <si>
    <t>40.65%</t>
  </si>
  <si>
    <t>63.82%</t>
  </si>
  <si>
    <t>12.32%</t>
  </si>
  <si>
    <t>20.24%</t>
  </si>
  <si>
    <t>1.42%</t>
  </si>
  <si>
    <t>58.3%</t>
  </si>
  <si>
    <t>63.14%</t>
  </si>
  <si>
    <t>58.31%</t>
  </si>
  <si>
    <t>28.53%</t>
  </si>
  <si>
    <t>21.64%</t>
  </si>
  <si>
    <t>43.82%</t>
  </si>
  <si>
    <t>51.94%</t>
  </si>
  <si>
    <t>58.67%</t>
  </si>
  <si>
    <t>18.09%</t>
  </si>
  <si>
    <t>37.69%</t>
  </si>
  <si>
    <t>15.85%</t>
  </si>
  <si>
    <t>48.73%</t>
  </si>
  <si>
    <t>51.02%</t>
  </si>
  <si>
    <t>116.06%</t>
  </si>
  <si>
    <t>63.6%</t>
  </si>
  <si>
    <t>60.84%</t>
  </si>
  <si>
    <t>39.76%</t>
  </si>
  <si>
    <t>15.1%</t>
  </si>
  <si>
    <t>49.27%</t>
  </si>
  <si>
    <t>60.64%</t>
  </si>
  <si>
    <t>48.04%</t>
  </si>
  <si>
    <t>74.4%</t>
  </si>
  <si>
    <t>27.49%</t>
  </si>
  <si>
    <t>38.03%</t>
  </si>
  <si>
    <t>11.95%</t>
  </si>
  <si>
    <t>25.2%</t>
  </si>
  <si>
    <t>16.13%</t>
  </si>
  <si>
    <t>45.95%</t>
  </si>
  <si>
    <t>52.08%</t>
  </si>
  <si>
    <t>48.51%</t>
  </si>
  <si>
    <t>0.54%</t>
  </si>
  <si>
    <t>62.16%</t>
  </si>
  <si>
    <t>49.81%</t>
  </si>
  <si>
    <t>37.01%</t>
  </si>
  <si>
    <t>2.04%</t>
  </si>
  <si>
    <t>14.12%</t>
  </si>
  <si>
    <t>13.11%</t>
  </si>
  <si>
    <t>2.59%</t>
  </si>
  <si>
    <t>17.7%</t>
  </si>
  <si>
    <t>3.6%</t>
  </si>
  <si>
    <t>1.38%</t>
  </si>
  <si>
    <t>48.88%</t>
  </si>
  <si>
    <t>61.98%</t>
  </si>
  <si>
    <t>56.27%</t>
  </si>
  <si>
    <t>3.4%</t>
  </si>
  <si>
    <t>2.83%</t>
  </si>
  <si>
    <t>1.08%</t>
  </si>
  <si>
    <t>0.4%</t>
  </si>
  <si>
    <t>2026-10-25</t>
  </si>
  <si>
    <t>4.42%</t>
  </si>
  <si>
    <t>3.82%</t>
  </si>
  <si>
    <t>16.35%</t>
  </si>
  <si>
    <t>51.29%</t>
  </si>
  <si>
    <t>58.13%</t>
  </si>
  <si>
    <t>54%</t>
  </si>
  <si>
    <t>19.33%</t>
  </si>
  <si>
    <t>21.26%</t>
  </si>
  <si>
    <t>26.62%</t>
  </si>
  <si>
    <t>20.5%</t>
  </si>
  <si>
    <t>33.18%</t>
  </si>
  <si>
    <t>1.52%</t>
  </si>
  <si>
    <t>36.35%</t>
  </si>
  <si>
    <t>0.85%</t>
  </si>
  <si>
    <t>12.59%</t>
  </si>
  <si>
    <t>13.83%</t>
  </si>
  <si>
    <t>46.95%</t>
  </si>
  <si>
    <t>68.24%</t>
  </si>
  <si>
    <t>25.46%</t>
  </si>
  <si>
    <t>45.55%</t>
  </si>
  <si>
    <t>34.74%</t>
  </si>
  <si>
    <t>0.22%</t>
  </si>
  <si>
    <t>0.04%</t>
  </si>
  <si>
    <t>S1 CASH</t>
  </si>
  <si>
    <t>MICHAEL</t>
  </si>
  <si>
    <t>12.12%</t>
  </si>
  <si>
    <t>25.56%</t>
  </si>
  <si>
    <t>44.24%</t>
  </si>
  <si>
    <t>16.7%</t>
  </si>
  <si>
    <t>16.78%</t>
  </si>
  <si>
    <t>51.17%</t>
  </si>
  <si>
    <t>53.02%</t>
  </si>
  <si>
    <t>47.9%</t>
  </si>
  <si>
    <t>TEAM KATHERINE</t>
  </si>
  <si>
    <t>TEAM EVELIN</t>
  </si>
  <si>
    <t>TEAM MARULANDA</t>
  </si>
  <si>
    <t>TEAM BERENICE</t>
  </si>
  <si>
    <t>TEAM SANTIAGO</t>
  </si>
  <si>
    <t>TEAM DONOVAN</t>
  </si>
  <si>
    <t>TEAM ZORRO</t>
  </si>
  <si>
    <t>TEAM OSCAR</t>
  </si>
  <si>
    <t>TEAM JARIAM</t>
  </si>
  <si>
    <t>TEAM ANA PAOLA</t>
  </si>
  <si>
    <t>TEAM MANUEL</t>
  </si>
  <si>
    <t>TEAM JESENIA</t>
  </si>
  <si>
    <t>1.05%</t>
  </si>
  <si>
    <t>23.59%</t>
  </si>
  <si>
    <t>19.24%</t>
  </si>
  <si>
    <t>38.5%</t>
  </si>
  <si>
    <t>43.77%</t>
  </si>
  <si>
    <t>43.6%</t>
  </si>
  <si>
    <t>11.21%</t>
  </si>
  <si>
    <t>40.83%</t>
  </si>
  <si>
    <t>39.03%</t>
  </si>
  <si>
    <t>51.53%</t>
  </si>
  <si>
    <t>30.68%</t>
  </si>
  <si>
    <t>50.85%</t>
  </si>
  <si>
    <t>40.73%</t>
  </si>
  <si>
    <t>41.71%</t>
  </si>
  <si>
    <t>40.99%</t>
  </si>
  <si>
    <t>32.13%</t>
  </si>
  <si>
    <t>58.15%</t>
  </si>
  <si>
    <t>37.67%</t>
  </si>
  <si>
    <t>19.12%</t>
  </si>
  <si>
    <t>35.27%</t>
  </si>
  <si>
    <t>33.96%</t>
  </si>
  <si>
    <t>36.64%</t>
  </si>
  <si>
    <t>31.1%</t>
  </si>
  <si>
    <t>70.59%</t>
  </si>
  <si>
    <t>37.55%</t>
  </si>
  <si>
    <t>50.1%</t>
  </si>
  <si>
    <t>39.69%</t>
  </si>
  <si>
    <t>38.87%</t>
  </si>
  <si>
    <t>21.14%</t>
  </si>
  <si>
    <t>45.91%</t>
  </si>
  <si>
    <t>93.75%</t>
  </si>
  <si>
    <t>70.35%</t>
  </si>
  <si>
    <t>47.46%</t>
  </si>
  <si>
    <t>59.02%</t>
  </si>
  <si>
    <t>22.45%</t>
  </si>
  <si>
    <t>27.38%</t>
  </si>
  <si>
    <t>26.5%</t>
  </si>
  <si>
    <t>38.14%</t>
  </si>
  <si>
    <t>33%</t>
  </si>
  <si>
    <t>34.05%</t>
  </si>
  <si>
    <t>25.37%</t>
  </si>
  <si>
    <t>41.64%</t>
  </si>
  <si>
    <t>11.96%</t>
  </si>
  <si>
    <t>33.21%</t>
  </si>
  <si>
    <t>37.1%</t>
  </si>
  <si>
    <t>41.57%</t>
  </si>
  <si>
    <t>21.13%</t>
  </si>
  <si>
    <t>41.91%</t>
  </si>
  <si>
    <t>12.93%</t>
  </si>
  <si>
    <t>51.19%</t>
  </si>
  <si>
    <t>31.22%</t>
  </si>
  <si>
    <t>50.88%</t>
  </si>
  <si>
    <t>17.91%</t>
  </si>
  <si>
    <t>36.93%</t>
  </si>
  <si>
    <t>27.91%</t>
  </si>
  <si>
    <t>41.42%</t>
  </si>
  <si>
    <t>56.66%</t>
  </si>
  <si>
    <t>46.7%</t>
  </si>
  <si>
    <t>25.4%</t>
  </si>
  <si>
    <t>37.79%</t>
  </si>
  <si>
    <t>24.72%</t>
  </si>
  <si>
    <t>40.47%</t>
  </si>
  <si>
    <t>28.28%</t>
  </si>
  <si>
    <t>28.86%</t>
  </si>
  <si>
    <t>39.15%</t>
  </si>
  <si>
    <t>33.55%</t>
  </si>
  <si>
    <t>26.41%</t>
  </si>
  <si>
    <t>11.63%</t>
  </si>
  <si>
    <t>51.85%</t>
  </si>
  <si>
    <t>39.77%</t>
  </si>
  <si>
    <t>27.75%</t>
  </si>
  <si>
    <t>26.7%</t>
  </si>
  <si>
    <t>41.08%</t>
  </si>
  <si>
    <t>46.36%</t>
  </si>
  <si>
    <t>43.87%</t>
  </si>
  <si>
    <t>24.36%</t>
  </si>
  <si>
    <t>22.83%</t>
  </si>
  <si>
    <t>11.8%</t>
  </si>
  <si>
    <t>53.56%</t>
  </si>
  <si>
    <t>40.28%</t>
  </si>
  <si>
    <t>21.9%</t>
  </si>
  <si>
    <t>39.32%</t>
  </si>
  <si>
    <t>29.29%</t>
  </si>
  <si>
    <t>24.37%</t>
  </si>
  <si>
    <t>37.34%</t>
  </si>
  <si>
    <t>47.95%</t>
  </si>
  <si>
    <t>A0483(FELIPE QUIROGA)</t>
  </si>
  <si>
    <t>22.43%</t>
  </si>
  <si>
    <t>24.01%</t>
  </si>
  <si>
    <t>19.87%</t>
  </si>
  <si>
    <t>33.54%</t>
  </si>
  <si>
    <t>38.34%</t>
  </si>
  <si>
    <t>65.38%</t>
  </si>
  <si>
    <t>32.48%</t>
  </si>
  <si>
    <t>27.79%</t>
  </si>
  <si>
    <t>A0479(DANIEL ALMEIDA)</t>
  </si>
  <si>
    <t>A0459(SEBASTIAN MONTOYA)</t>
  </si>
  <si>
    <t>27.98%</t>
  </si>
  <si>
    <t>16.96%</t>
  </si>
  <si>
    <t>26.63%</t>
  </si>
  <si>
    <t>29.36%</t>
  </si>
  <si>
    <t>13.81%</t>
  </si>
  <si>
    <t>47.32%</t>
  </si>
  <si>
    <t>40.85%</t>
  </si>
  <si>
    <t>36.86%</t>
  </si>
  <si>
    <t>19.09%</t>
  </si>
  <si>
    <t>62.48%</t>
  </si>
  <si>
    <t>32.88%</t>
  </si>
  <si>
    <t>73.33%</t>
  </si>
  <si>
    <t>56.82%</t>
  </si>
  <si>
    <t>23.88%</t>
  </si>
  <si>
    <t>32.2%</t>
  </si>
  <si>
    <t>14.73%</t>
  </si>
  <si>
    <t>80%</t>
  </si>
  <si>
    <t>42.6%</t>
  </si>
  <si>
    <t>21.44%</t>
  </si>
  <si>
    <t>40.33%</t>
  </si>
  <si>
    <t>28.36%</t>
  </si>
  <si>
    <t>46.98%</t>
  </si>
  <si>
    <t>21.48%</t>
  </si>
  <si>
    <t>46.19%</t>
  </si>
  <si>
    <t>31.9%</t>
  </si>
  <si>
    <t>30.96%</t>
  </si>
  <si>
    <t>45.6%</t>
  </si>
  <si>
    <t>39.45%</t>
  </si>
  <si>
    <t>32.56%</t>
  </si>
  <si>
    <t>24.74%</t>
  </si>
  <si>
    <t>40.52%</t>
  </si>
  <si>
    <t>35.83%</t>
  </si>
  <si>
    <t>19.21%</t>
  </si>
  <si>
    <t>38.67%</t>
  </si>
  <si>
    <t>42.34%</t>
  </si>
  <si>
    <t>20.62%</t>
  </si>
  <si>
    <t>24.96%</t>
  </si>
  <si>
    <t>21.75%</t>
  </si>
  <si>
    <t>27.07%</t>
  </si>
  <si>
    <t>42.61%</t>
  </si>
  <si>
    <t>44.78%</t>
  </si>
  <si>
    <t>35.82%</t>
  </si>
  <si>
    <t>25.42%</t>
  </si>
  <si>
    <t>49.43%</t>
  </si>
  <si>
    <t>40.8%</t>
  </si>
  <si>
    <t>32.83%</t>
  </si>
  <si>
    <t>26.06%</t>
  </si>
  <si>
    <t>24.6%</t>
  </si>
  <si>
    <t>53.25%</t>
  </si>
  <si>
    <t>16.37%</t>
  </si>
  <si>
    <t>24.15%</t>
  </si>
  <si>
    <t>2026-10-28 00:00:00</t>
  </si>
  <si>
    <t>15.05%</t>
  </si>
  <si>
    <t>18.42%</t>
  </si>
  <si>
    <t>2026-10-28</t>
  </si>
  <si>
    <t>21.1%</t>
  </si>
  <si>
    <t>55.29%</t>
  </si>
  <si>
    <t>72.12%</t>
  </si>
  <si>
    <t>68.2%</t>
  </si>
  <si>
    <t>21.7%</t>
  </si>
  <si>
    <t>38.43%</t>
  </si>
  <si>
    <t>43.16%</t>
  </si>
  <si>
    <t>20.64%</t>
  </si>
  <si>
    <t>39.35%</t>
  </si>
  <si>
    <t>63.75%</t>
  </si>
  <si>
    <t>15.59%</t>
  </si>
  <si>
    <t>57.57%</t>
  </si>
  <si>
    <t>69.79%</t>
  </si>
  <si>
    <t>117.58%</t>
  </si>
  <si>
    <t>16.51%</t>
  </si>
  <si>
    <t>67.64%</t>
  </si>
  <si>
    <t>51.03%</t>
  </si>
  <si>
    <t>47.86%</t>
  </si>
  <si>
    <t>43.29%</t>
  </si>
  <si>
    <t>84.84%</t>
  </si>
  <si>
    <t>52.61%</t>
  </si>
  <si>
    <t>59.21%</t>
  </si>
  <si>
    <t>52.41%</t>
  </si>
  <si>
    <t>36.08%</t>
  </si>
  <si>
    <t>64.27%</t>
  </si>
  <si>
    <t>72.45%</t>
  </si>
  <si>
    <t>53.23%</t>
  </si>
  <si>
    <t>33.47%</t>
  </si>
  <si>
    <t>55.51%</t>
  </si>
  <si>
    <t>61.89%</t>
  </si>
  <si>
    <t>47.47%</t>
  </si>
  <si>
    <t>34.94%</t>
  </si>
  <si>
    <t>27.61%</t>
  </si>
  <si>
    <t>11.44%</t>
  </si>
  <si>
    <t>22.98%</t>
  </si>
  <si>
    <t>32.81%</t>
  </si>
  <si>
    <t>47.81%</t>
  </si>
  <si>
    <t>54.14%</t>
  </si>
  <si>
    <t>56.55%</t>
  </si>
  <si>
    <t>59.37%</t>
  </si>
  <si>
    <t>73.64%</t>
  </si>
  <si>
    <t>92.04%</t>
  </si>
  <si>
    <t>64.75%</t>
  </si>
  <si>
    <t>74.31%</t>
  </si>
  <si>
    <t>40.79%</t>
  </si>
  <si>
    <t>61.32%</t>
  </si>
  <si>
    <t>56.46%</t>
  </si>
  <si>
    <t>66.41%</t>
  </si>
  <si>
    <t>48.39%</t>
  </si>
  <si>
    <t>63.07%</t>
  </si>
  <si>
    <t>46.99%</t>
  </si>
  <si>
    <t>33.49%</t>
  </si>
  <si>
    <t>55.21%</t>
  </si>
  <si>
    <t>60.07%</t>
  </si>
  <si>
    <t>60.14%</t>
  </si>
  <si>
    <t>51.62%</t>
  </si>
  <si>
    <t>76.98%</t>
  </si>
  <si>
    <t>19.85%</t>
  </si>
  <si>
    <t>76.45%</t>
  </si>
  <si>
    <t>31.98%</t>
  </si>
  <si>
    <t>49.41%</t>
  </si>
  <si>
    <t>76.48%</t>
  </si>
  <si>
    <t>60.59%</t>
  </si>
  <si>
    <t>57.9%</t>
  </si>
  <si>
    <t>82.04%</t>
  </si>
  <si>
    <t>68.1%</t>
  </si>
  <si>
    <t>56.12%</t>
  </si>
  <si>
    <t>65.44%</t>
  </si>
  <si>
    <t>50.17%</t>
  </si>
  <si>
    <t>83.5%</t>
  </si>
  <si>
    <t>47.13%</t>
  </si>
  <si>
    <t>101.4%</t>
  </si>
  <si>
    <t>54.21%</t>
  </si>
  <si>
    <t>37.68%</t>
  </si>
  <si>
    <t>60.12%</t>
  </si>
  <si>
    <t>12.47%</t>
  </si>
  <si>
    <t>62.51%</t>
  </si>
  <si>
    <t>60.4%</t>
  </si>
  <si>
    <t>58.27%</t>
  </si>
  <si>
    <t>88.98%</t>
  </si>
  <si>
    <t>51.7%</t>
  </si>
  <si>
    <t>77.86%</t>
  </si>
  <si>
    <t>159.15%</t>
  </si>
  <si>
    <t>22.19%</t>
  </si>
  <si>
    <t>75.24%</t>
  </si>
  <si>
    <t>51.93%</t>
  </si>
  <si>
    <t>61.15%</t>
  </si>
  <si>
    <t>93.33%</t>
  </si>
  <si>
    <t>80.6%</t>
  </si>
  <si>
    <t>97.24%</t>
  </si>
  <si>
    <t>94.44%</t>
  </si>
  <si>
    <t>37.19%</t>
  </si>
  <si>
    <t>2026-10-16 ~ 2026-10-28</t>
  </si>
  <si>
    <t>32.23%</t>
  </si>
  <si>
    <t>47.73%</t>
  </si>
  <si>
    <t>43.28%</t>
  </si>
  <si>
    <t>45.17%</t>
  </si>
  <si>
    <t>22.65%</t>
  </si>
  <si>
    <t>18.89%</t>
  </si>
  <si>
    <t>44.22%</t>
  </si>
  <si>
    <t>56.5%</t>
  </si>
  <si>
    <t>57.66%</t>
  </si>
  <si>
    <t>50.44%</t>
  </si>
  <si>
    <t>29.19%</t>
  </si>
  <si>
    <t>41.41%</t>
  </si>
  <si>
    <t>46.61%</t>
  </si>
  <si>
    <t>32.19%</t>
  </si>
  <si>
    <t>52.26%</t>
  </si>
  <si>
    <t>34.66%</t>
  </si>
  <si>
    <t>37.37%</t>
  </si>
  <si>
    <t>49.23%</t>
  </si>
  <si>
    <t>52.3%</t>
  </si>
  <si>
    <t>18.9%</t>
  </si>
  <si>
    <t>38%</t>
  </si>
  <si>
    <t>21.6%</t>
  </si>
  <si>
    <t>38.19%</t>
  </si>
  <si>
    <t>52.79%</t>
  </si>
  <si>
    <t>53.62%</t>
  </si>
  <si>
    <t>48%</t>
  </si>
  <si>
    <t>40.7%</t>
  </si>
  <si>
    <t>55.99%</t>
  </si>
  <si>
    <t>14.02%</t>
  </si>
  <si>
    <t>40.97%</t>
  </si>
  <si>
    <t>37.13%</t>
  </si>
  <si>
    <t>49.75%</t>
  </si>
  <si>
    <t>36.58%</t>
  </si>
  <si>
    <t>21.16%</t>
  </si>
  <si>
    <t>51.01%</t>
  </si>
  <si>
    <t>35.28%</t>
  </si>
  <si>
    <t>46.01%</t>
  </si>
  <si>
    <t>43.43%</t>
  </si>
  <si>
    <t>21.72%</t>
  </si>
  <si>
    <t>45.68%</t>
  </si>
  <si>
    <t>26.01%</t>
  </si>
  <si>
    <t>41.36%</t>
  </si>
  <si>
    <t>26.83%</t>
  </si>
  <si>
    <t>43.45%</t>
  </si>
  <si>
    <t>51.04%</t>
  </si>
  <si>
    <t>46.29%</t>
  </si>
  <si>
    <t>52.91%</t>
  </si>
  <si>
    <t>55.25%</t>
  </si>
  <si>
    <t>50.21%</t>
  </si>
  <si>
    <t>41.82%</t>
  </si>
  <si>
    <t>16.84%</t>
  </si>
  <si>
    <t>46.59%</t>
  </si>
  <si>
    <t>48.69%</t>
  </si>
  <si>
    <t>39.99%</t>
  </si>
  <si>
    <t>49.14%</t>
  </si>
  <si>
    <t>16.86%</t>
  </si>
  <si>
    <t>40.93%</t>
  </si>
  <si>
    <t>48.47%</t>
  </si>
  <si>
    <t>48.16%</t>
  </si>
  <si>
    <t>44.25%</t>
  </si>
  <si>
    <t>40.53%</t>
  </si>
  <si>
    <t>39.58%</t>
  </si>
  <si>
    <t>28.34%</t>
  </si>
  <si>
    <t>60.5%</t>
  </si>
  <si>
    <t>47.57%</t>
  </si>
  <si>
    <t>50.26%</t>
  </si>
  <si>
    <t>28.72%</t>
  </si>
  <si>
    <t>46.84%</t>
  </si>
  <si>
    <t>14.64%</t>
  </si>
  <si>
    <t>35.55%</t>
  </si>
  <si>
    <t>28.35%</t>
  </si>
  <si>
    <t>45.32%</t>
  </si>
  <si>
    <t>30.59%</t>
  </si>
  <si>
    <t>34.5%</t>
  </si>
  <si>
    <t>34.13%</t>
  </si>
  <si>
    <t>32.77%</t>
  </si>
  <si>
    <t>55.13%</t>
  </si>
  <si>
    <t>46.14%</t>
  </si>
  <si>
    <t>45.33%</t>
  </si>
  <si>
    <t>13.05%</t>
  </si>
  <si>
    <t>22.17%</t>
  </si>
  <si>
    <t>15.34%</t>
  </si>
  <si>
    <t>36.12%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</si>
</sst>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  <numFmt numFmtId="165" formatCode="_-&quot;$&quot;\ * #,##0.000_-;\-&quot;$&quot;\ * #,##0.000_-;_-&quot;$&quot;\ * &quot;-&quot;???_-;_-@_-"/>
    <numFmt numFmtId="166" formatCode="0.000"/>
    <numFmt numFmtId="167" formatCode="_-&quot;$&quot;\ * #,##0.0_-;\-&quot;$&quot;\ * #,##0.0_-;_-&quot;$&quot;\ * &quot;-&quot;??_-;_-@_-"/>
    <numFmt numFmtId="168" formatCode="_-&quot;$&quot;\ * #,##0_-;\-&quot;$&quot;\ * #,##0_-;_-&quot;$&quot;\ * &quot;-&quot;??_-;_-@_-"/>
    <numFmt numFmtId="169" formatCode="0.0%"/>
    <numFmt numFmtId="170" formatCode="0.000%"/>
    <numFmt numFmtId="171" formatCode="_-&quot;$&quot;\ * #,##0.0000_-;\-&quot;$&quot;\ * #,##0.0000_-;_-&quot;$&quot;\ * &quot;-&quot;???_-;_-@_-"/>
    <numFmt numFmtId="173" formatCode="_-&quot;$&quot;\ * #,##0_-;\-&quot;$&quot;\ * #,##0_-;_-&quot;$&quot;\ * &quot;-&quot;???_-;_-@_-"/>
    <numFmt numFmtId="174" formatCode="#,##0_ ;\-#,##0\ "/>
    <numFmt numFmtId="175" formatCode="dd/mm/yyyy"/>
    <numFmt numFmtId="176" formatCode="\$#,##0;\-\$#,##0"/>
    <numFmt numFmtId="177" formatCode="_-[$$-409]* #,##0_ ;_-[$$-409]* \-#,##0\ ;_-[$$-409]* &quot;-&quot;??_ ;_-@_ "/>
    <numFmt numFmtId="178" formatCode="#,##0_);[Red]\(#,##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0"/>
      <name val="Arial"/>
      <family val="2"/>
      <charset val="1"/>
    </font>
    <font>
      <sz val="11"/>
      <color rgb="FF006100"/>
      <name val="Calibri"/>
      <family val="2"/>
      <charset val="1"/>
      <scheme val="minor"/>
    </font>
    <font>
      <b/>
      <sz val="11"/>
      <color rgb="FFFFFFFF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</font>
    <font>
      <sz val="12"/>
      <color theme="1"/>
      <name val="Times New Roman"/>
      <family val="1"/>
    </font>
    <font>
      <b/>
      <sz val="11"/>
      <color rgb="FF000000"/>
      <name val="等线"/>
    </font>
    <font>
      <sz val="11"/>
      <color rgb="FF000000"/>
      <name val="等线"/>
    </font>
  </fonts>
  <fills count="5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rgb="FF00008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9D9D9"/>
        <bgColor rgb="FFE7E6E6"/>
      </patternFill>
    </fill>
    <fill>
      <patternFill patternType="solid">
        <fgColor rgb="FFFF0000"/>
        <bgColor rgb="FF9C0006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E7E6E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80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E7E6E6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/>
      <bottom style="thin">
        <color rgb="FF000000"/>
      </bottom>
      <diagonal/>
    </border>
    <border>
      <left style="thin">
        <color rgb="FFDEE0E3"/>
      </left>
      <right/>
      <top style="thin">
        <color rgb="FF000000"/>
      </top>
      <bottom style="thin">
        <color rgb="FFDEE0E3"/>
      </bottom>
      <diagonal/>
    </border>
    <border>
      <left/>
      <right/>
      <top style="thin">
        <color rgb="FF000000"/>
      </top>
      <bottom style="thin">
        <color rgb="FFDEE0E3"/>
      </bottom>
      <diagonal/>
    </border>
    <border>
      <left/>
      <right style="thin">
        <color rgb="FFDEE0E3"/>
      </right>
      <top style="thin">
        <color rgb="FF000000"/>
      </top>
      <bottom style="thin">
        <color rgb="FFDEE0E3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DEE0E3"/>
      </top>
      <bottom style="thin">
        <color rgb="FF7F7F7F"/>
      </bottom>
      <diagonal/>
    </border>
    <border>
      <left style="thin">
        <color rgb="FFDEE0E3"/>
      </left>
      <right style="thin">
        <color rgb="FF7F7F7F"/>
      </right>
      <top style="thin">
        <color rgb="FFDEE0E3"/>
      </top>
      <bottom style="thin">
        <color rgb="FF7F7F7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0" fillId="4" borderId="9" xfId="0" applyFill="1" applyBorder="1"/>
    <xf numFmtId="0" fontId="0" fillId="4" borderId="10" xfId="0" applyFill="1" applyBorder="1"/>
    <xf numFmtId="10" fontId="0" fillId="4" borderId="11" xfId="2" applyNumberFormat="1" applyFont="1" applyFill="1" applyBorder="1"/>
    <xf numFmtId="0" fontId="0" fillId="4" borderId="16" xfId="0" applyFill="1" applyBorder="1"/>
    <xf numFmtId="0" fontId="0" fillId="5" borderId="22" xfId="0" applyFill="1" applyBorder="1"/>
    <xf numFmtId="164" fontId="0" fillId="0" borderId="10" xfId="1" applyNumberFormat="1" applyFont="1" applyBorder="1"/>
    <xf numFmtId="0" fontId="0" fillId="0" borderId="10" xfId="0" applyBorder="1"/>
    <xf numFmtId="10" fontId="0" fillId="0" borderId="10" xfId="2" applyNumberFormat="1" applyFont="1" applyBorder="1"/>
    <xf numFmtId="10" fontId="0" fillId="0" borderId="23" xfId="2" applyNumberFormat="1" applyFont="1" applyBorder="1"/>
    <xf numFmtId="164" fontId="0" fillId="0" borderId="9" xfId="1" applyNumberFormat="1" applyFont="1" applyBorder="1"/>
    <xf numFmtId="165" fontId="0" fillId="0" borderId="11" xfId="0" applyNumberFormat="1" applyBorder="1"/>
    <xf numFmtId="0" fontId="0" fillId="5" borderId="24" xfId="0" applyFill="1" applyBorder="1"/>
    <xf numFmtId="164" fontId="0" fillId="0" borderId="18" xfId="1" applyNumberFormat="1" applyFont="1" applyBorder="1"/>
    <xf numFmtId="0" fontId="0" fillId="4" borderId="25" xfId="0" applyFill="1" applyBorder="1"/>
    <xf numFmtId="0" fontId="0" fillId="2" borderId="28" xfId="0" applyFill="1" applyBorder="1"/>
    <xf numFmtId="0" fontId="0" fillId="2" borderId="3" xfId="0" applyFill="1" applyBorder="1"/>
    <xf numFmtId="10" fontId="0" fillId="2" borderId="4" xfId="2" applyNumberFormat="1" applyFont="1" applyFill="1" applyBorder="1"/>
    <xf numFmtId="0" fontId="0" fillId="5" borderId="30" xfId="0" applyFill="1" applyBorder="1"/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164" fontId="0" fillId="3" borderId="33" xfId="0" applyNumberFormat="1" applyFill="1" applyBorder="1"/>
    <xf numFmtId="0" fontId="0" fillId="3" borderId="33" xfId="0" applyFill="1" applyBorder="1"/>
    <xf numFmtId="10" fontId="0" fillId="3" borderId="3" xfId="2" applyNumberFormat="1" applyFont="1" applyFill="1" applyBorder="1"/>
    <xf numFmtId="10" fontId="0" fillId="3" borderId="35" xfId="2" applyNumberFormat="1" applyFont="1" applyFill="1" applyBorder="1"/>
    <xf numFmtId="164" fontId="0" fillId="6" borderId="28" xfId="0" applyNumberFormat="1" applyFill="1" applyBorder="1"/>
    <xf numFmtId="164" fontId="0" fillId="6" borderId="3" xfId="0" applyNumberFormat="1" applyFill="1" applyBorder="1"/>
    <xf numFmtId="10" fontId="0" fillId="6" borderId="3" xfId="2" applyNumberFormat="1" applyFont="1" applyFill="1" applyBorder="1"/>
    <xf numFmtId="165" fontId="0" fillId="6" borderId="4" xfId="0" applyNumberFormat="1" applyFill="1" applyBorder="1"/>
    <xf numFmtId="0" fontId="0" fillId="5" borderId="36" xfId="0" applyFill="1" applyBorder="1"/>
    <xf numFmtId="0" fontId="0" fillId="5" borderId="16" xfId="0" applyFill="1" applyBorder="1"/>
    <xf numFmtId="0" fontId="0" fillId="5" borderId="16" xfId="0" applyFill="1" applyBorder="1" applyAlignment="1"/>
    <xf numFmtId="0" fontId="0" fillId="5" borderId="39" xfId="0" applyFill="1" applyBorder="1"/>
    <xf numFmtId="164" fontId="0" fillId="3" borderId="32" xfId="0" applyNumberFormat="1" applyFill="1" applyBorder="1"/>
    <xf numFmtId="10" fontId="0" fillId="3" borderId="4" xfId="2" applyNumberFormat="1" applyFont="1" applyFill="1" applyBorder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1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0" fillId="5" borderId="0" xfId="0" applyNumberFormat="1" applyFill="1" applyProtection="1">
      <protection locked="0"/>
    </xf>
    <xf numFmtId="167" fontId="0" fillId="0" borderId="0" xfId="1" applyNumberFormat="1" applyFont="1" applyProtection="1">
      <protection locked="0"/>
    </xf>
    <xf numFmtId="0" fontId="0" fillId="5" borderId="0" xfId="0" applyFill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9" fontId="0" fillId="0" borderId="0" xfId="0" applyNumberFormat="1"/>
    <xf numFmtId="167" fontId="0" fillId="0" borderId="0" xfId="1" applyNumberFormat="1" applyFont="1"/>
    <xf numFmtId="14" fontId="0" fillId="0" borderId="0" xfId="0" applyNumberFormat="1"/>
    <xf numFmtId="166" fontId="2" fillId="0" borderId="0" xfId="0" applyNumberFormat="1" applyFont="1"/>
    <xf numFmtId="9" fontId="0" fillId="0" borderId="0" xfId="0" applyNumberFormat="1" applyProtection="1">
      <protection locked="0"/>
    </xf>
    <xf numFmtId="0" fontId="3" fillId="8" borderId="36" xfId="0" applyFont="1" applyFill="1" applyBorder="1"/>
    <xf numFmtId="22" fontId="4" fillId="0" borderId="37" xfId="0" applyNumberFormat="1" applyFont="1" applyBorder="1"/>
    <xf numFmtId="0" fontId="3" fillId="8" borderId="37" xfId="0" applyFont="1" applyFill="1" applyBorder="1"/>
    <xf numFmtId="0" fontId="5" fillId="0" borderId="37" xfId="0" applyFont="1" applyBorder="1"/>
    <xf numFmtId="0" fontId="6" fillId="9" borderId="37" xfId="0" applyFont="1" applyFill="1" applyBorder="1" applyAlignment="1">
      <alignment horizontal="center"/>
    </xf>
    <xf numFmtId="0" fontId="3" fillId="8" borderId="38" xfId="0" applyFont="1" applyFill="1" applyBorder="1"/>
    <xf numFmtId="0" fontId="7" fillId="8" borderId="16" xfId="0" applyFont="1" applyFill="1" applyBorder="1"/>
    <xf numFmtId="0" fontId="7" fillId="8" borderId="18" xfId="0" applyFont="1" applyFill="1" applyBorder="1"/>
    <xf numFmtId="164" fontId="5" fillId="0" borderId="18" xfId="1" applyNumberFormat="1" applyFont="1" applyBorder="1"/>
    <xf numFmtId="0" fontId="7" fillId="8" borderId="18" xfId="0" applyFont="1" applyFill="1" applyBorder="1" applyAlignment="1"/>
    <xf numFmtId="164" fontId="5" fillId="0" borderId="18" xfId="0" applyNumberFormat="1" applyFont="1" applyBorder="1" applyAlignment="1">
      <alignment horizontal="center"/>
    </xf>
    <xf numFmtId="10" fontId="8" fillId="10" borderId="17" xfId="2" applyNumberFormat="1" applyFont="1" applyFill="1" applyBorder="1"/>
    <xf numFmtId="164" fontId="8" fillId="10" borderId="17" xfId="1" applyNumberFormat="1" applyFont="1" applyFill="1" applyBorder="1"/>
    <xf numFmtId="0" fontId="9" fillId="11" borderId="39" xfId="0" applyFont="1" applyFill="1" applyBorder="1"/>
    <xf numFmtId="0" fontId="9" fillId="11" borderId="31" xfId="0" applyFont="1" applyFill="1" applyBorder="1"/>
    <xf numFmtId="0" fontId="7" fillId="12" borderId="31" xfId="0" applyFont="1" applyFill="1" applyBorder="1"/>
    <xf numFmtId="0" fontId="7" fillId="12" borderId="31" xfId="0" applyFont="1" applyFill="1" applyBorder="1" applyAlignment="1">
      <alignment vertical="center" wrapText="1"/>
    </xf>
    <xf numFmtId="0" fontId="7" fillId="12" borderId="40" xfId="0" applyFont="1" applyFill="1" applyBorder="1"/>
    <xf numFmtId="0" fontId="9" fillId="11" borderId="42" xfId="0" applyFont="1" applyFill="1" applyBorder="1" applyAlignment="1"/>
    <xf numFmtId="1" fontId="0" fillId="0" borderId="10" xfId="0" applyNumberFormat="1" applyBorder="1"/>
    <xf numFmtId="9" fontId="0" fillId="0" borderId="10" xfId="0" applyNumberFormat="1" applyBorder="1"/>
    <xf numFmtId="0" fontId="0" fillId="0" borderId="10" xfId="0" applyNumberFormat="1" applyBorder="1"/>
    <xf numFmtId="168" fontId="0" fillId="0" borderId="11" xfId="1" applyNumberFormat="1" applyFont="1" applyBorder="1"/>
    <xf numFmtId="164" fontId="0" fillId="0" borderId="0" xfId="1" applyNumberFormat="1" applyFont="1"/>
    <xf numFmtId="0" fontId="0" fillId="5" borderId="16" xfId="0" applyFill="1" applyBorder="1" applyAlignment="1">
      <alignment horizontal="left" vertical="center"/>
    </xf>
    <xf numFmtId="0" fontId="0" fillId="0" borderId="18" xfId="0" applyNumberFormat="1" applyBorder="1"/>
    <xf numFmtId="168" fontId="0" fillId="0" borderId="17" xfId="1" applyNumberFormat="1" applyFont="1" applyBorder="1"/>
    <xf numFmtId="9" fontId="0" fillId="0" borderId="0" xfId="0" applyNumberFormat="1" applyBorder="1"/>
    <xf numFmtId="168" fontId="0" fillId="0" borderId="44" xfId="1" applyNumberFormat="1" applyFont="1" applyBorder="1"/>
    <xf numFmtId="0" fontId="0" fillId="5" borderId="43" xfId="0" applyFill="1" applyBorder="1" applyAlignment="1">
      <alignment horizontal="left" vertical="center"/>
    </xf>
    <xf numFmtId="0" fontId="0" fillId="5" borderId="43" xfId="0" applyFill="1" applyBorder="1"/>
    <xf numFmtId="164" fontId="0" fillId="0" borderId="0" xfId="1" applyNumberFormat="1" applyFont="1" applyBorder="1"/>
    <xf numFmtId="0" fontId="0" fillId="7" borderId="0" xfId="0" applyFill="1" applyBorder="1" applyAlignment="1">
      <alignment horizontal="center"/>
    </xf>
    <xf numFmtId="0" fontId="0" fillId="0" borderId="0" xfId="0" applyAlignment="1">
      <alignment horizontal="center"/>
    </xf>
    <xf numFmtId="164" fontId="5" fillId="0" borderId="18" xfId="0" applyNumberFormat="1" applyFont="1" applyBorder="1"/>
    <xf numFmtId="10" fontId="8" fillId="10" borderId="17" xfId="0" applyNumberFormat="1" applyFont="1" applyFill="1" applyBorder="1"/>
    <xf numFmtId="0" fontId="9" fillId="11" borderId="30" xfId="0" applyFont="1" applyFill="1" applyBorder="1"/>
    <xf numFmtId="0" fontId="9" fillId="11" borderId="0" xfId="0" applyFont="1" applyFill="1" applyBorder="1"/>
    <xf numFmtId="164" fontId="0" fillId="0" borderId="46" xfId="1" applyNumberFormat="1" applyFont="1" applyBorder="1"/>
    <xf numFmtId="164" fontId="0" fillId="5" borderId="0" xfId="1" applyNumberFormat="1" applyFont="1" applyFill="1" applyBorder="1"/>
    <xf numFmtId="169" fontId="0" fillId="7" borderId="42" xfId="0" applyNumberFormat="1" applyFill="1" applyBorder="1" applyAlignment="1">
      <alignment horizontal="center"/>
    </xf>
    <xf numFmtId="169" fontId="0" fillId="7" borderId="41" xfId="0" applyNumberFormat="1" applyFill="1" applyBorder="1" applyAlignment="1">
      <alignment horizontal="center"/>
    </xf>
    <xf numFmtId="169" fontId="0" fillId="7" borderId="47" xfId="0" applyNumberFormat="1" applyFill="1" applyBorder="1" applyAlignment="1">
      <alignment horizontal="center"/>
    </xf>
    <xf numFmtId="169" fontId="0" fillId="7" borderId="45" xfId="0" applyNumberFormat="1" applyFill="1" applyBorder="1" applyAlignment="1">
      <alignment horizontal="center"/>
    </xf>
    <xf numFmtId="0" fontId="0" fillId="7" borderId="45" xfId="0" applyFill="1" applyBorder="1" applyAlignment="1"/>
    <xf numFmtId="0" fontId="3" fillId="8" borderId="48" xfId="0" applyFont="1" applyFill="1" applyBorder="1" applyAlignment="1">
      <alignment horizontal="center"/>
    </xf>
    <xf numFmtId="0" fontId="6" fillId="9" borderId="37" xfId="0" applyFont="1" applyFill="1" applyBorder="1"/>
    <xf numFmtId="0" fontId="0" fillId="0" borderId="49" xfId="0" applyBorder="1"/>
    <xf numFmtId="0" fontId="0" fillId="0" borderId="50" xfId="0" applyBorder="1"/>
    <xf numFmtId="0" fontId="0" fillId="0" borderId="0" xfId="0" applyBorder="1"/>
    <xf numFmtId="0" fontId="7" fillId="8" borderId="25" xfId="0" applyFont="1" applyFill="1" applyBorder="1"/>
    <xf numFmtId="0" fontId="7" fillId="8" borderId="27" xfId="0" applyFont="1" applyFill="1" applyBorder="1"/>
    <xf numFmtId="0" fontId="7" fillId="8" borderId="51" xfId="0" applyFont="1" applyFill="1" applyBorder="1" applyAlignment="1">
      <alignment horizontal="center"/>
    </xf>
    <xf numFmtId="165" fontId="5" fillId="0" borderId="27" xfId="0" applyNumberFormat="1" applyFont="1" applyBorder="1"/>
    <xf numFmtId="170" fontId="8" fillId="10" borderId="26" xfId="0" applyNumberFormat="1" applyFont="1" applyFill="1" applyBorder="1"/>
    <xf numFmtId="164" fontId="8" fillId="10" borderId="26" xfId="1" applyNumberFormat="1" applyFont="1" applyFill="1" applyBorder="1"/>
    <xf numFmtId="0" fontId="0" fillId="0" borderId="52" xfId="0" applyBorder="1"/>
    <xf numFmtId="0" fontId="9" fillId="11" borderId="28" xfId="0" applyFont="1" applyFill="1" applyBorder="1"/>
    <xf numFmtId="0" fontId="9" fillId="11" borderId="3" xfId="0" applyFont="1" applyFill="1" applyBorder="1"/>
    <xf numFmtId="0" fontId="7" fillId="12" borderId="3" xfId="0" applyFont="1" applyFill="1" applyBorder="1"/>
    <xf numFmtId="0" fontId="7" fillId="12" borderId="4" xfId="0" applyFont="1" applyFill="1" applyBorder="1"/>
    <xf numFmtId="165" fontId="0" fillId="14" borderId="34" xfId="0" applyNumberFormat="1" applyFill="1" applyBorder="1"/>
    <xf numFmtId="165" fontId="0" fillId="14" borderId="33" xfId="0" applyNumberFormat="1" applyFill="1" applyBorder="1"/>
    <xf numFmtId="44" fontId="9" fillId="15" borderId="32" xfId="1" applyFont="1" applyFill="1" applyBorder="1" applyAlignment="1"/>
    <xf numFmtId="164" fontId="0" fillId="14" borderId="33" xfId="1" applyNumberFormat="1" applyFont="1" applyFill="1" applyBorder="1"/>
    <xf numFmtId="164" fontId="0" fillId="14" borderId="34" xfId="1" applyNumberFormat="1" applyFont="1" applyFill="1" applyBorder="1"/>
    <xf numFmtId="0" fontId="0" fillId="14" borderId="34" xfId="0" applyFill="1" applyBorder="1"/>
    <xf numFmtId="0" fontId="0" fillId="7" borderId="33" xfId="0" applyFill="1" applyBorder="1" applyAlignment="1">
      <alignment horizontal="center"/>
    </xf>
    <xf numFmtId="0" fontId="0" fillId="0" borderId="9" xfId="0" applyBorder="1"/>
    <xf numFmtId="165" fontId="0" fillId="0" borderId="10" xfId="0" applyNumberFormat="1" applyBorder="1"/>
    <xf numFmtId="165" fontId="0" fillId="0" borderId="52" xfId="0" applyNumberFormat="1" applyBorder="1"/>
    <xf numFmtId="165" fontId="0" fillId="0" borderId="0" xfId="0" applyNumberFormat="1" applyBorder="1"/>
    <xf numFmtId="0" fontId="0" fillId="0" borderId="17" xfId="0" applyBorder="1"/>
    <xf numFmtId="0" fontId="0" fillId="16" borderId="22" xfId="0" applyFill="1" applyBorder="1"/>
    <xf numFmtId="0" fontId="0" fillId="16" borderId="10" xfId="0" applyFill="1" applyBorder="1"/>
    <xf numFmtId="0" fontId="0" fillId="16" borderId="11" xfId="0" applyFill="1" applyBorder="1"/>
    <xf numFmtId="0" fontId="0" fillId="0" borderId="16" xfId="0" applyBorder="1"/>
    <xf numFmtId="171" fontId="0" fillId="0" borderId="10" xfId="2" applyNumberFormat="1" applyFont="1" applyBorder="1"/>
    <xf numFmtId="0" fontId="0" fillId="0" borderId="18" xfId="0" applyBorder="1"/>
    <xf numFmtId="0" fontId="0" fillId="0" borderId="31" xfId="0" applyBorder="1"/>
    <xf numFmtId="0" fontId="0" fillId="0" borderId="40" xfId="0" applyBorder="1"/>
    <xf numFmtId="1" fontId="0" fillId="0" borderId="20" xfId="0" applyNumberFormat="1" applyBorder="1"/>
    <xf numFmtId="171" fontId="0" fillId="0" borderId="20" xfId="2" applyNumberFormat="1" applyFont="1" applyBorder="1"/>
    <xf numFmtId="165" fontId="0" fillId="0" borderId="20" xfId="0" applyNumberFormat="1" applyBorder="1"/>
    <xf numFmtId="10" fontId="0" fillId="0" borderId="53" xfId="2" applyNumberFormat="1" applyFont="1" applyBorder="1"/>
    <xf numFmtId="165" fontId="0" fillId="0" borderId="54" xfId="0" applyNumberFormat="1" applyBorder="1"/>
    <xf numFmtId="0" fontId="0" fillId="5" borderId="55" xfId="0" applyFill="1" applyBorder="1"/>
    <xf numFmtId="0" fontId="0" fillId="5" borderId="0" xfId="0" applyFill="1" applyBorder="1" applyAlignment="1">
      <alignment horizontal="center"/>
    </xf>
    <xf numFmtId="164" fontId="0" fillId="5" borderId="0" xfId="0" applyNumberFormat="1" applyFill="1" applyBorder="1"/>
    <xf numFmtId="0" fontId="0" fillId="5" borderId="0" xfId="0" applyFill="1" applyBorder="1"/>
    <xf numFmtId="10" fontId="0" fillId="5" borderId="0" xfId="2" applyNumberFormat="1" applyFont="1" applyFill="1" applyBorder="1"/>
    <xf numFmtId="165" fontId="0" fillId="5" borderId="0" xfId="0" applyNumberFormat="1" applyFill="1" applyBorder="1"/>
    <xf numFmtId="0" fontId="0" fillId="0" borderId="10" xfId="1" applyNumberFormat="1" applyFont="1" applyBorder="1"/>
    <xf numFmtId="0" fontId="0" fillId="0" borderId="0" xfId="0" applyNumberFormat="1" applyProtection="1">
      <protection locked="0"/>
    </xf>
    <xf numFmtId="0" fontId="0" fillId="0" borderId="0" xfId="0" applyNumberFormat="1"/>
    <xf numFmtId="0" fontId="0" fillId="7" borderId="0" xfId="0" applyNumberFormat="1" applyFill="1" applyProtection="1">
      <protection locked="0"/>
    </xf>
    <xf numFmtId="0" fontId="0" fillId="5" borderId="9" xfId="0" applyFill="1" applyBorder="1" applyAlignment="1">
      <alignment horizontal="left" vertical="center"/>
    </xf>
    <xf numFmtId="22" fontId="0" fillId="0" borderId="0" xfId="0" applyNumberFormat="1"/>
    <xf numFmtId="0" fontId="9" fillId="11" borderId="10" xfId="0" applyFont="1" applyFill="1" applyBorder="1"/>
    <xf numFmtId="0" fontId="5" fillId="0" borderId="48" xfId="0" applyFont="1" applyBorder="1" applyAlignment="1">
      <alignment horizontal="center" vertical="center"/>
    </xf>
    <xf numFmtId="165" fontId="5" fillId="0" borderId="51" xfId="0" applyNumberFormat="1" applyFont="1" applyBorder="1" applyAlignment="1">
      <alignment vertical="center"/>
    </xf>
    <xf numFmtId="173" fontId="5" fillId="0" borderId="33" xfId="0" applyNumberFormat="1" applyFont="1" applyBorder="1" applyAlignment="1">
      <alignment vertical="center"/>
    </xf>
    <xf numFmtId="9" fontId="0" fillId="0" borderId="0" xfId="2" applyFont="1"/>
    <xf numFmtId="0" fontId="3" fillId="8" borderId="9" xfId="0" applyFont="1" applyFill="1" applyBorder="1"/>
    <xf numFmtId="0" fontId="3" fillId="8" borderId="57" xfId="0" applyFont="1" applyFill="1" applyBorder="1" applyAlignment="1">
      <alignment horizontal="center"/>
    </xf>
    <xf numFmtId="0" fontId="3" fillId="8" borderId="0" xfId="0" applyFont="1" applyFill="1" applyBorder="1"/>
    <xf numFmtId="0" fontId="5" fillId="0" borderId="57" xfId="0" applyFont="1" applyBorder="1" applyAlignment="1">
      <alignment horizontal="center" vertical="center"/>
    </xf>
    <xf numFmtId="0" fontId="7" fillId="8" borderId="58" xfId="0" applyFont="1" applyFill="1" applyBorder="1"/>
    <xf numFmtId="0" fontId="7" fillId="8" borderId="24" xfId="0" applyFont="1" applyFill="1" applyBorder="1"/>
    <xf numFmtId="164" fontId="8" fillId="10" borderId="0" xfId="1" applyNumberFormat="1" applyFont="1" applyFill="1" applyBorder="1"/>
    <xf numFmtId="0" fontId="0" fillId="18" borderId="28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9" fillId="11" borderId="55" xfId="0" applyFont="1" applyFill="1" applyBorder="1"/>
    <xf numFmtId="0" fontId="9" fillId="11" borderId="27" xfId="0" applyFont="1" applyFill="1" applyBorder="1"/>
    <xf numFmtId="0" fontId="7" fillId="12" borderId="27" xfId="0" applyFont="1" applyFill="1" applyBorder="1"/>
    <xf numFmtId="0" fontId="7" fillId="12" borderId="26" xfId="0" applyFont="1" applyFill="1" applyBorder="1"/>
    <xf numFmtId="0" fontId="9" fillId="11" borderId="0" xfId="0" applyFont="1" applyFill="1" applyBorder="1" applyAlignment="1">
      <alignment horizontal="center"/>
    </xf>
    <xf numFmtId="10" fontId="0" fillId="0" borderId="0" xfId="2" applyNumberFormat="1" applyFont="1" applyBorder="1"/>
    <xf numFmtId="0" fontId="0" fillId="0" borderId="36" xfId="0" applyBorder="1"/>
    <xf numFmtId="0" fontId="0" fillId="0" borderId="38" xfId="0" applyBorder="1"/>
    <xf numFmtId="9" fontId="0" fillId="19" borderId="9" xfId="2" applyNumberFormat="1" applyFon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57" xfId="0" applyFill="1" applyBorder="1"/>
    <xf numFmtId="164" fontId="0" fillId="0" borderId="37" xfId="1" applyNumberFormat="1" applyFont="1" applyBorder="1"/>
    <xf numFmtId="174" fontId="0" fillId="0" borderId="37" xfId="1" applyNumberFormat="1" applyFont="1" applyBorder="1"/>
    <xf numFmtId="164" fontId="0" fillId="0" borderId="37" xfId="2" applyNumberFormat="1" applyFont="1" applyBorder="1"/>
    <xf numFmtId="164" fontId="0" fillId="0" borderId="37" xfId="0" applyNumberFormat="1" applyBorder="1"/>
    <xf numFmtId="1" fontId="0" fillId="0" borderId="37" xfId="0" applyNumberFormat="1" applyBorder="1"/>
    <xf numFmtId="10" fontId="0" fillId="0" borderId="38" xfId="2" applyNumberFormat="1" applyFont="1" applyBorder="1"/>
    <xf numFmtId="168" fontId="0" fillId="0" borderId="0" xfId="1" applyNumberFormat="1" applyFont="1"/>
    <xf numFmtId="0" fontId="0" fillId="0" borderId="39" xfId="0" applyBorder="1"/>
    <xf numFmtId="9" fontId="0" fillId="0" borderId="18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0" fillId="0" borderId="17" xfId="2" applyNumberFormat="1" applyFont="1" applyBorder="1"/>
    <xf numFmtId="0" fontId="0" fillId="0" borderId="0" xfId="0" applyAlignment="1">
      <alignment horizontal="center" vertical="center"/>
    </xf>
    <xf numFmtId="164" fontId="0" fillId="7" borderId="32" xfId="1" applyNumberFormat="1" applyFont="1" applyFill="1" applyBorder="1" applyAlignment="1">
      <alignment horizontal="center"/>
    </xf>
    <xf numFmtId="164" fontId="0" fillId="7" borderId="33" xfId="1" applyNumberFormat="1" applyFont="1" applyFill="1" applyBorder="1" applyAlignment="1">
      <alignment horizontal="center"/>
    </xf>
    <xf numFmtId="164" fontId="0" fillId="7" borderId="34" xfId="1" applyNumberFormat="1" applyFont="1" applyFill="1" applyBorder="1" applyAlignment="1">
      <alignment horizontal="center"/>
    </xf>
    <xf numFmtId="164" fontId="0" fillId="7" borderId="33" xfId="1" applyNumberFormat="1" applyFont="1" applyFill="1" applyBorder="1" applyAlignment="1"/>
    <xf numFmtId="164" fontId="0" fillId="7" borderId="34" xfId="1" applyNumberFormat="1" applyFont="1" applyFill="1" applyBorder="1" applyAlignment="1"/>
    <xf numFmtId="22" fontId="4" fillId="0" borderId="10" xfId="0" applyNumberFormat="1" applyFont="1" applyBorder="1"/>
    <xf numFmtId="0" fontId="3" fillId="8" borderId="10" xfId="0" applyFont="1" applyFill="1" applyBorder="1"/>
    <xf numFmtId="0" fontId="3" fillId="8" borderId="23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3" fillId="8" borderId="11" xfId="0" applyFont="1" applyFill="1" applyBorder="1"/>
    <xf numFmtId="0" fontId="7" fillId="8" borderId="59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/>
    </xf>
    <xf numFmtId="165" fontId="5" fillId="0" borderId="18" xfId="0" applyNumberFormat="1" applyFont="1" applyBorder="1"/>
    <xf numFmtId="0" fontId="0" fillId="18" borderId="6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169" fontId="0" fillId="19" borderId="16" xfId="2" applyNumberFormat="1" applyFont="1" applyFill="1" applyBorder="1" applyAlignment="1">
      <alignment horizontal="center" vertical="center"/>
    </xf>
    <xf numFmtId="165" fontId="0" fillId="0" borderId="10" xfId="2" applyNumberFormat="1" applyFont="1" applyBorder="1"/>
    <xf numFmtId="10" fontId="0" fillId="0" borderId="11" xfId="2" applyNumberFormat="1" applyFont="1" applyBorder="1"/>
    <xf numFmtId="0" fontId="0" fillId="0" borderId="37" xfId="0" applyBorder="1"/>
    <xf numFmtId="0" fontId="0" fillId="0" borderId="52" xfId="0" applyBorder="1" applyAlignment="1">
      <alignment horizontal="center" vertical="center"/>
    </xf>
    <xf numFmtId="0" fontId="0" fillId="7" borderId="61" xfId="0" applyFill="1" applyBorder="1" applyAlignment="1">
      <alignment horizontal="center"/>
    </xf>
    <xf numFmtId="0" fontId="0" fillId="7" borderId="52" xfId="0" applyFill="1" applyBorder="1" applyAlignment="1">
      <alignment horizontal="center"/>
    </xf>
    <xf numFmtId="44" fontId="9" fillId="11" borderId="42" xfId="1" applyFont="1" applyFill="1" applyBorder="1" applyAlignment="1"/>
    <xf numFmtId="44" fontId="9" fillId="11" borderId="41" xfId="1" applyFont="1" applyFill="1" applyBorder="1" applyAlignment="1"/>
    <xf numFmtId="44" fontId="9" fillId="11" borderId="30" xfId="1" applyFont="1" applyFill="1" applyBorder="1" applyAlignment="1"/>
    <xf numFmtId="170" fontId="8" fillId="10" borderId="17" xfId="0" applyNumberFormat="1" applyFont="1" applyFill="1" applyBorder="1"/>
    <xf numFmtId="10" fontId="0" fillId="19" borderId="16" xfId="2" applyNumberFormat="1" applyFont="1" applyFill="1" applyBorder="1" applyAlignment="1">
      <alignment horizontal="center" vertical="center"/>
    </xf>
    <xf numFmtId="170" fontId="0" fillId="0" borderId="11" xfId="2" applyNumberFormat="1" applyFont="1" applyBorder="1"/>
    <xf numFmtId="0" fontId="0" fillId="0" borderId="0" xfId="0" applyBorder="1" applyAlignment="1">
      <alignment horizontal="center" vertical="center"/>
    </xf>
    <xf numFmtId="0" fontId="0" fillId="7" borderId="36" xfId="0" applyFill="1" applyBorder="1"/>
    <xf numFmtId="0" fontId="0" fillId="7" borderId="38" xfId="0" applyFill="1" applyBorder="1"/>
    <xf numFmtId="0" fontId="3" fillId="17" borderId="0" xfId="0" applyFont="1" applyFill="1" applyBorder="1"/>
    <xf numFmtId="9" fontId="0" fillId="18" borderId="9" xfId="0" applyNumberFormat="1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164" fontId="8" fillId="21" borderId="0" xfId="1" applyNumberFormat="1" applyFont="1" applyFill="1" applyBorder="1"/>
    <xf numFmtId="9" fontId="0" fillId="18" borderId="16" xfId="0" applyNumberFormat="1" applyFill="1" applyBorder="1" applyAlignment="1">
      <alignment horizontal="center" vertical="center"/>
    </xf>
    <xf numFmtId="0" fontId="0" fillId="18" borderId="59" xfId="0" applyFill="1" applyBorder="1" applyAlignment="1">
      <alignment horizontal="center" vertical="center"/>
    </xf>
    <xf numFmtId="44" fontId="9" fillId="22" borderId="0" xfId="1" applyFont="1" applyFill="1" applyBorder="1" applyAlignment="1"/>
    <xf numFmtId="0" fontId="0" fillId="0" borderId="11" xfId="0" applyBorder="1"/>
    <xf numFmtId="0" fontId="0" fillId="23" borderId="39" xfId="0" applyFill="1" applyBorder="1"/>
    <xf numFmtId="168" fontId="0" fillId="23" borderId="40" xfId="1" applyNumberFormat="1" applyFont="1" applyFill="1" applyBorder="1"/>
    <xf numFmtId="9" fontId="0" fillId="18" borderId="39" xfId="0" applyNumberFormat="1" applyFill="1" applyBorder="1" applyAlignment="1">
      <alignment horizontal="center" vertical="center"/>
    </xf>
    <xf numFmtId="0" fontId="0" fillId="18" borderId="64" xfId="0" applyFill="1" applyBorder="1" applyAlignment="1">
      <alignment horizontal="center" vertical="center"/>
    </xf>
    <xf numFmtId="9" fontId="0" fillId="5" borderId="62" xfId="0" applyNumberFormat="1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/>
    </xf>
    <xf numFmtId="0" fontId="0" fillId="5" borderId="18" xfId="0" applyFill="1" applyBorder="1"/>
    <xf numFmtId="0" fontId="0" fillId="24" borderId="62" xfId="0" applyFill="1" applyBorder="1" applyAlignment="1">
      <alignment horizontal="center"/>
    </xf>
    <xf numFmtId="0" fontId="0" fillId="24" borderId="60" xfId="0" applyFill="1" applyBorder="1" applyAlignment="1">
      <alignment horizontal="center"/>
    </xf>
    <xf numFmtId="0" fontId="0" fillId="24" borderId="54" xfId="0" applyFill="1" applyBorder="1" applyAlignment="1">
      <alignment horizontal="center"/>
    </xf>
    <xf numFmtId="0" fontId="0" fillId="25" borderId="28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10" fontId="0" fillId="25" borderId="9" xfId="0" applyNumberFormat="1" applyFill="1" applyBorder="1" applyAlignment="1">
      <alignment horizontal="center" vertical="center"/>
    </xf>
    <xf numFmtId="10" fontId="0" fillId="25" borderId="10" xfId="2" applyNumberFormat="1" applyFont="1" applyFill="1" applyBorder="1" applyAlignment="1">
      <alignment horizontal="center" vertical="center"/>
    </xf>
    <xf numFmtId="9" fontId="0" fillId="26" borderId="11" xfId="2" applyNumberFormat="1" applyFont="1" applyFill="1" applyBorder="1" applyAlignment="1">
      <alignment horizontal="center" vertical="center"/>
    </xf>
    <xf numFmtId="10" fontId="0" fillId="25" borderId="16" xfId="0" applyNumberFormat="1" applyFill="1" applyBorder="1" applyAlignment="1">
      <alignment horizontal="center" vertical="center"/>
    </xf>
    <xf numFmtId="10" fontId="0" fillId="25" borderId="18" xfId="2" applyNumberFormat="1" applyFont="1" applyFill="1" applyBorder="1" applyAlignment="1">
      <alignment horizontal="center" vertical="center"/>
    </xf>
    <xf numFmtId="9" fontId="0" fillId="26" borderId="17" xfId="0" applyNumberFormat="1" applyFill="1" applyBorder="1" applyAlignment="1">
      <alignment horizontal="center" vertical="center"/>
    </xf>
    <xf numFmtId="170" fontId="0" fillId="25" borderId="25" xfId="0" applyNumberFormat="1" applyFill="1" applyBorder="1" applyAlignment="1">
      <alignment horizontal="center" vertical="center"/>
    </xf>
    <xf numFmtId="10" fontId="0" fillId="25" borderId="27" xfId="2" applyNumberFormat="1" applyFont="1" applyFill="1" applyBorder="1" applyAlignment="1">
      <alignment horizontal="center" vertical="center"/>
    </xf>
    <xf numFmtId="9" fontId="0" fillId="26" borderId="26" xfId="0" applyNumberFormat="1" applyFill="1" applyBorder="1" applyAlignment="1">
      <alignment horizontal="center" vertical="center"/>
    </xf>
    <xf numFmtId="0" fontId="0" fillId="7" borderId="0" xfId="0" applyFill="1"/>
    <xf numFmtId="9" fontId="0" fillId="16" borderId="38" xfId="0" applyNumberFormat="1" applyFill="1" applyBorder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10" fontId="0" fillId="0" borderId="16" xfId="0" applyNumberFormat="1" applyBorder="1"/>
    <xf numFmtId="0" fontId="0" fillId="23" borderId="0" xfId="0" applyFill="1"/>
    <xf numFmtId="10" fontId="0" fillId="0" borderId="39" xfId="0" applyNumberFormat="1" applyBorder="1"/>
    <xf numFmtId="0" fontId="0" fillId="5" borderId="0" xfId="0" applyFill="1" applyBorder="1" applyAlignment="1"/>
    <xf numFmtId="0" fontId="0" fillId="0" borderId="59" xfId="0" applyBorder="1" applyAlignment="1">
      <alignment horizontal="center" vertical="center"/>
    </xf>
    <xf numFmtId="164" fontId="0" fillId="0" borderId="7" xfId="1" applyNumberFormat="1" applyFont="1" applyBorder="1"/>
    <xf numFmtId="174" fontId="0" fillId="0" borderId="7" xfId="1" applyNumberFormat="1" applyFont="1" applyBorder="1"/>
    <xf numFmtId="174" fontId="0" fillId="0" borderId="18" xfId="1" applyNumberFormat="1" applyFont="1" applyBorder="1"/>
    <xf numFmtId="0" fontId="9" fillId="11" borderId="41" xfId="0" applyFont="1" applyFill="1" applyBorder="1" applyAlignment="1"/>
    <xf numFmtId="0" fontId="0" fillId="0" borderId="23" xfId="0" applyBorder="1"/>
    <xf numFmtId="0" fontId="0" fillId="0" borderId="59" xfId="0" applyBorder="1"/>
    <xf numFmtId="0" fontId="0" fillId="0" borderId="64" xfId="0" applyBorder="1"/>
    <xf numFmtId="0" fontId="0" fillId="5" borderId="59" xfId="0" applyFill="1" applyBorder="1"/>
    <xf numFmtId="164" fontId="0" fillId="0" borderId="20" xfId="1" applyNumberFormat="1" applyFont="1" applyBorder="1"/>
    <xf numFmtId="0" fontId="0" fillId="5" borderId="10" xfId="0" applyFill="1" applyBorder="1"/>
    <xf numFmtId="0" fontId="0" fillId="5" borderId="16" xfId="0" applyFont="1" applyFill="1" applyBorder="1"/>
    <xf numFmtId="0" fontId="0" fillId="5" borderId="23" xfId="0" applyFill="1" applyBorder="1"/>
    <xf numFmtId="0" fontId="0" fillId="18" borderId="28" xfId="0" applyFill="1" applyBorder="1"/>
    <xf numFmtId="0" fontId="0" fillId="18" borderId="3" xfId="0" applyFill="1" applyBorder="1"/>
    <xf numFmtId="0" fontId="0" fillId="18" borderId="35" xfId="0" applyFill="1" applyBorder="1"/>
    <xf numFmtId="0" fontId="0" fillId="18" borderId="4" xfId="0" applyFill="1" applyBorder="1"/>
    <xf numFmtId="0" fontId="0" fillId="27" borderId="9" xfId="0" applyFill="1" applyBorder="1"/>
    <xf numFmtId="0" fontId="0" fillId="27" borderId="10" xfId="0" applyFill="1" applyBorder="1"/>
    <xf numFmtId="168" fontId="0" fillId="27" borderId="10" xfId="1" applyNumberFormat="1" applyFont="1" applyFill="1" applyBorder="1"/>
    <xf numFmtId="10" fontId="0" fillId="27" borderId="23" xfId="2" applyNumberFormat="1" applyFont="1" applyFill="1" applyBorder="1"/>
    <xf numFmtId="0" fontId="0" fillId="27" borderId="16" xfId="0" applyFill="1" applyBorder="1"/>
    <xf numFmtId="0" fontId="0" fillId="27" borderId="18" xfId="0" applyFill="1" applyBorder="1"/>
    <xf numFmtId="168" fontId="0" fillId="27" borderId="18" xfId="1" applyNumberFormat="1" applyFont="1" applyFill="1" applyBorder="1"/>
    <xf numFmtId="10" fontId="0" fillId="27" borderId="59" xfId="2" applyNumberFormat="1" applyFont="1" applyFill="1" applyBorder="1"/>
    <xf numFmtId="168" fontId="0" fillId="27" borderId="18" xfId="0" applyNumberFormat="1" applyFill="1" applyBorder="1"/>
    <xf numFmtId="0" fontId="0" fillId="27" borderId="39" xfId="0" applyFill="1" applyBorder="1"/>
    <xf numFmtId="0" fontId="0" fillId="27" borderId="31" xfId="0" applyFill="1" applyBorder="1"/>
    <xf numFmtId="168" fontId="0" fillId="27" borderId="31" xfId="0" applyNumberFormat="1" applyFill="1" applyBorder="1"/>
    <xf numFmtId="0" fontId="0" fillId="23" borderId="28" xfId="0" applyFill="1" applyBorder="1"/>
    <xf numFmtId="0" fontId="0" fillId="23" borderId="4" xfId="0" applyFill="1" applyBorder="1"/>
    <xf numFmtId="0" fontId="0" fillId="26" borderId="9" xfId="0" applyFill="1" applyBorder="1"/>
    <xf numFmtId="168" fontId="0" fillId="26" borderId="11" xfId="0" applyNumberFormat="1" applyFill="1" applyBorder="1"/>
    <xf numFmtId="0" fontId="0" fillId="26" borderId="16" xfId="0" applyFill="1" applyBorder="1"/>
    <xf numFmtId="168" fontId="0" fillId="26" borderId="17" xfId="0" applyNumberFormat="1" applyFill="1" applyBorder="1"/>
    <xf numFmtId="0" fontId="0" fillId="26" borderId="39" xfId="0" applyFill="1" applyBorder="1"/>
    <xf numFmtId="0" fontId="0" fillId="27" borderId="11" xfId="0" applyFill="1" applyBorder="1"/>
    <xf numFmtId="0" fontId="0" fillId="27" borderId="17" xfId="0" applyFill="1" applyBorder="1"/>
    <xf numFmtId="0" fontId="0" fillId="27" borderId="40" xfId="0" applyFill="1" applyBorder="1"/>
    <xf numFmtId="168" fontId="0" fillId="26" borderId="40" xfId="1" applyNumberFormat="1" applyFont="1" applyFill="1" applyBorder="1"/>
    <xf numFmtId="0" fontId="14" fillId="0" borderId="66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0" fillId="0" borderId="0" xfId="0" applyFont="1" applyAlignment="1"/>
    <xf numFmtId="0" fontId="15" fillId="18" borderId="66" xfId="0" applyFont="1" applyFill="1" applyBorder="1" applyAlignment="1"/>
    <xf numFmtId="0" fontId="15" fillId="18" borderId="66" xfId="0" applyFont="1" applyFill="1" applyBorder="1" applyAlignment="1">
      <alignment horizontal="center" vertical="center"/>
    </xf>
    <xf numFmtId="0" fontId="15" fillId="18" borderId="66" xfId="0" applyFont="1" applyFill="1" applyBorder="1" applyAlignment="1">
      <alignment horizontal="center"/>
    </xf>
    <xf numFmtId="0" fontId="15" fillId="18" borderId="66" xfId="0" applyFont="1" applyFill="1" applyBorder="1"/>
    <xf numFmtId="175" fontId="15" fillId="18" borderId="66" xfId="0" applyNumberFormat="1" applyFont="1" applyFill="1" applyBorder="1" applyAlignment="1">
      <alignment horizontal="right"/>
    </xf>
    <xf numFmtId="0" fontId="15" fillId="31" borderId="66" xfId="0" applyFont="1" applyFill="1" applyBorder="1" applyAlignment="1"/>
    <xf numFmtId="0" fontId="15" fillId="0" borderId="66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/>
    </xf>
    <xf numFmtId="0" fontId="15" fillId="0" borderId="66" xfId="0" applyFont="1" applyBorder="1"/>
    <xf numFmtId="175" fontId="15" fillId="0" borderId="66" xfId="0" applyNumberFormat="1" applyFont="1" applyBorder="1" applyAlignment="1">
      <alignment horizontal="right"/>
    </xf>
    <xf numFmtId="175" fontId="15" fillId="0" borderId="66" xfId="0" applyNumberFormat="1" applyFont="1" applyBorder="1" applyAlignment="1"/>
    <xf numFmtId="0" fontId="15" fillId="32" borderId="66" xfId="0" applyFont="1" applyFill="1" applyBorder="1" applyAlignment="1"/>
    <xf numFmtId="0" fontId="15" fillId="33" borderId="66" xfId="0" applyFont="1" applyFill="1" applyBorder="1" applyAlignment="1"/>
    <xf numFmtId="0" fontId="15" fillId="0" borderId="66" xfId="0" applyFont="1" applyBorder="1" applyAlignment="1">
      <alignment horizontal="right"/>
    </xf>
    <xf numFmtId="14" fontId="15" fillId="0" borderId="66" xfId="0" applyNumberFormat="1" applyFont="1" applyBorder="1" applyAlignment="1">
      <alignment horizontal="right"/>
    </xf>
    <xf numFmtId="0" fontId="15" fillId="6" borderId="66" xfId="0" applyFont="1" applyFill="1" applyBorder="1" applyAlignment="1">
      <alignment horizontal="center" vertical="center"/>
    </xf>
    <xf numFmtId="0" fontId="15" fillId="6" borderId="66" xfId="0" applyFont="1" applyFill="1" applyBorder="1" applyAlignment="1">
      <alignment horizontal="center"/>
    </xf>
    <xf numFmtId="0" fontId="15" fillId="6" borderId="66" xfId="0" applyFont="1" applyFill="1" applyBorder="1"/>
    <xf numFmtId="175" fontId="15" fillId="6" borderId="66" xfId="0" applyNumberFormat="1" applyFont="1" applyFill="1" applyBorder="1" applyAlignment="1">
      <alignment horizontal="right"/>
    </xf>
    <xf numFmtId="0" fontId="15" fillId="0" borderId="66" xfId="0" applyFont="1" applyBorder="1" applyAlignment="1"/>
    <xf numFmtId="175" fontId="15" fillId="6" borderId="66" xfId="0" applyNumberFormat="1" applyFont="1" applyFill="1" applyBorder="1" applyAlignment="1"/>
    <xf numFmtId="0" fontId="15" fillId="23" borderId="66" xfId="0" applyFont="1" applyFill="1" applyBorder="1" applyAlignment="1">
      <alignment horizontal="center" vertical="center"/>
    </xf>
    <xf numFmtId="0" fontId="15" fillId="23" borderId="66" xfId="0" applyFont="1" applyFill="1" applyBorder="1" applyAlignment="1">
      <alignment horizontal="center"/>
    </xf>
    <xf numFmtId="0" fontId="15" fillId="23" borderId="66" xfId="0" applyFont="1" applyFill="1" applyBorder="1"/>
    <xf numFmtId="175" fontId="15" fillId="23" borderId="66" xfId="0" applyNumberFormat="1" applyFont="1" applyFill="1" applyBorder="1" applyAlignment="1">
      <alignment horizontal="right"/>
    </xf>
    <xf numFmtId="0" fontId="15" fillId="23" borderId="66" xfId="0" applyFont="1" applyFill="1" applyBorder="1" applyAlignment="1"/>
    <xf numFmtId="14" fontId="15" fillId="6" borderId="66" xfId="0" applyNumberFormat="1" applyFont="1" applyFill="1" applyBorder="1" applyAlignment="1">
      <alignment horizontal="right"/>
    </xf>
    <xf numFmtId="0" fontId="15" fillId="19" borderId="66" xfId="0" applyFont="1" applyFill="1" applyBorder="1" applyAlignment="1">
      <alignment horizontal="center" vertical="center"/>
    </xf>
    <xf numFmtId="0" fontId="15" fillId="34" borderId="66" xfId="0" applyFont="1" applyFill="1" applyBorder="1" applyAlignment="1"/>
    <xf numFmtId="0" fontId="15" fillId="0" borderId="0" xfId="0" applyFont="1" applyBorder="1" applyAlignment="1">
      <alignment horizontal="center" vertical="center"/>
    </xf>
    <xf numFmtId="0" fontId="15" fillId="19" borderId="68" xfId="0" applyFont="1" applyFill="1" applyBorder="1" applyAlignment="1"/>
    <xf numFmtId="0" fontId="15" fillId="19" borderId="0" xfId="0" applyFont="1" applyFill="1" applyBorder="1" applyAlignment="1"/>
    <xf numFmtId="0" fontId="0" fillId="19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0" fillId="0" borderId="0" xfId="0" applyFont="1" applyAlignment="1">
      <alignment horizontal="center" vertical="center"/>
    </xf>
    <xf numFmtId="0" fontId="15" fillId="23" borderId="16" xfId="0" applyFont="1" applyFill="1" applyBorder="1" applyAlignment="1"/>
    <xf numFmtId="0" fontId="17" fillId="0" borderId="63" xfId="0" applyFont="1" applyBorder="1" applyAlignment="1">
      <alignment vertical="center"/>
    </xf>
    <xf numFmtId="0" fontId="18" fillId="0" borderId="37" xfId="0" applyFont="1" applyFill="1" applyBorder="1" applyAlignment="1"/>
    <xf numFmtId="0" fontId="17" fillId="0" borderId="37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0" fontId="17" fillId="0" borderId="61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52" xfId="0" applyFont="1" applyFill="1" applyBorder="1" applyAlignment="1">
      <alignment vertical="center"/>
    </xf>
    <xf numFmtId="169" fontId="17" fillId="0" borderId="61" xfId="2" applyNumberFormat="1" applyFont="1" applyFill="1" applyBorder="1" applyAlignment="1">
      <alignment vertical="center"/>
    </xf>
    <xf numFmtId="0" fontId="18" fillId="0" borderId="18" xfId="0" applyFont="1" applyFill="1" applyBorder="1" applyAlignment="1"/>
    <xf numFmtId="176" fontId="17" fillId="0" borderId="18" xfId="0" applyNumberFormat="1" applyFont="1" applyFill="1" applyBorder="1" applyAlignment="1">
      <alignment vertical="center"/>
    </xf>
    <xf numFmtId="176" fontId="17" fillId="0" borderId="17" xfId="0" applyNumberFormat="1" applyFont="1" applyFill="1" applyBorder="1" applyAlignment="1">
      <alignment vertical="center"/>
    </xf>
    <xf numFmtId="0" fontId="18" fillId="5" borderId="18" xfId="0" applyFont="1" applyFill="1" applyBorder="1" applyAlignment="1"/>
    <xf numFmtId="176" fontId="17" fillId="5" borderId="18" xfId="0" applyNumberFormat="1" applyFont="1" applyFill="1" applyBorder="1" applyAlignment="1">
      <alignment vertical="center"/>
    </xf>
    <xf numFmtId="176" fontId="17" fillId="5" borderId="17" xfId="0" applyNumberFormat="1" applyFont="1" applyFill="1" applyBorder="1" applyAlignment="1">
      <alignment vertical="center"/>
    </xf>
    <xf numFmtId="0" fontId="17" fillId="0" borderId="18" xfId="0" applyFont="1" applyFill="1" applyBorder="1" applyAlignment="1">
      <alignment vertical="center"/>
    </xf>
    <xf numFmtId="0" fontId="17" fillId="0" borderId="17" xfId="0" applyFont="1" applyFill="1" applyBorder="1" applyAlignment="1">
      <alignment vertical="center"/>
    </xf>
    <xf numFmtId="0" fontId="18" fillId="5" borderId="27" xfId="0" applyFont="1" applyFill="1" applyBorder="1" applyAlignment="1"/>
    <xf numFmtId="176" fontId="17" fillId="5" borderId="27" xfId="0" applyNumberFormat="1" applyFont="1" applyFill="1" applyBorder="1" applyAlignment="1">
      <alignment vertical="center"/>
    </xf>
    <xf numFmtId="176" fontId="17" fillId="5" borderId="26" xfId="0" applyNumberFormat="1" applyFont="1" applyFill="1" applyBorder="1" applyAlignment="1">
      <alignment vertical="center"/>
    </xf>
    <xf numFmtId="10" fontId="17" fillId="0" borderId="61" xfId="2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52" xfId="0" applyFont="1" applyBorder="1" applyAlignment="1">
      <alignment vertical="center"/>
    </xf>
    <xf numFmtId="10" fontId="17" fillId="0" borderId="61" xfId="2" applyNumberFormat="1" applyFont="1" applyFill="1" applyBorder="1" applyAlignment="1">
      <alignment vertical="center"/>
    </xf>
    <xf numFmtId="10" fontId="17" fillId="0" borderId="62" xfId="2" applyNumberFormat="1" applyFont="1" applyBorder="1" applyAlignment="1">
      <alignment vertical="center"/>
    </xf>
    <xf numFmtId="0" fontId="18" fillId="0" borderId="31" xfId="0" applyFont="1" applyFill="1" applyBorder="1" applyAlignment="1"/>
    <xf numFmtId="176" fontId="17" fillId="0" borderId="31" xfId="0" applyNumberFormat="1" applyFont="1" applyFill="1" applyBorder="1" applyAlignment="1">
      <alignment vertical="center"/>
    </xf>
    <xf numFmtId="176" fontId="17" fillId="0" borderId="40" xfId="0" applyNumberFormat="1" applyFont="1" applyFill="1" applyBorder="1" applyAlignment="1">
      <alignment vertical="center"/>
    </xf>
    <xf numFmtId="164" fontId="5" fillId="5" borderId="24" xfId="0" applyNumberFormat="1" applyFont="1" applyFill="1" applyBorder="1" applyAlignment="1">
      <alignment horizontal="center"/>
    </xf>
    <xf numFmtId="165" fontId="5" fillId="0" borderId="59" xfId="0" applyNumberFormat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 vertical="center"/>
    </xf>
    <xf numFmtId="170" fontId="0" fillId="27" borderId="64" xfId="2" applyNumberFormat="1" applyFont="1" applyFill="1" applyBorder="1"/>
    <xf numFmtId="170" fontId="0" fillId="27" borderId="59" xfId="2" applyNumberFormat="1" applyFont="1" applyFill="1" applyBorder="1"/>
    <xf numFmtId="0" fontId="0" fillId="3" borderId="32" xfId="0" applyFill="1" applyBorder="1" applyAlignment="1">
      <alignment horizontal="center"/>
    </xf>
    <xf numFmtId="0" fontId="0" fillId="5" borderId="0" xfId="0" applyFont="1" applyFill="1" applyAlignment="1">
      <alignment horizontal="center" vertical="center"/>
    </xf>
    <xf numFmtId="0" fontId="15" fillId="2" borderId="16" xfId="0" applyFont="1" applyFill="1" applyBorder="1" applyAlignment="1"/>
    <xf numFmtId="0" fontId="15" fillId="7" borderId="16" xfId="0" applyFont="1" applyFill="1" applyBorder="1" applyAlignment="1"/>
    <xf numFmtId="0" fontId="15" fillId="23" borderId="36" xfId="0" applyFont="1" applyFill="1" applyBorder="1" applyAlignment="1"/>
    <xf numFmtId="165" fontId="0" fillId="0" borderId="0" xfId="0" applyNumberFormat="1"/>
    <xf numFmtId="0" fontId="14" fillId="14" borderId="2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5" borderId="9" xfId="0" applyFill="1" applyBorder="1"/>
    <xf numFmtId="0" fontId="15" fillId="5" borderId="66" xfId="0" applyFont="1" applyFill="1" applyBorder="1" applyAlignment="1"/>
    <xf numFmtId="0" fontId="0" fillId="7" borderId="0" xfId="0" applyFill="1" applyBorder="1" applyAlignment="1"/>
    <xf numFmtId="0" fontId="17" fillId="0" borderId="49" xfId="0" applyFont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169" fontId="17" fillId="0" borderId="0" xfId="2" applyNumberFormat="1" applyFont="1" applyFill="1" applyBorder="1" applyAlignment="1">
      <alignment vertical="center"/>
    </xf>
    <xf numFmtId="10" fontId="17" fillId="0" borderId="0" xfId="2" applyNumberFormat="1" applyFont="1" applyBorder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0" fontId="17" fillId="0" borderId="60" xfId="2" applyNumberFormat="1" applyFont="1" applyBorder="1" applyAlignment="1">
      <alignment vertical="center"/>
    </xf>
    <xf numFmtId="0" fontId="7" fillId="12" borderId="0" xfId="0" applyFont="1" applyFill="1" applyBorder="1"/>
    <xf numFmtId="164" fontId="0" fillId="14" borderId="0" xfId="1" applyNumberFormat="1" applyFont="1" applyFill="1" applyBorder="1"/>
    <xf numFmtId="0" fontId="0" fillId="19" borderId="0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176" fontId="17" fillId="0" borderId="0" xfId="0" applyNumberFormat="1" applyFont="1" applyFill="1" applyBorder="1" applyAlignment="1">
      <alignment vertical="center"/>
    </xf>
    <xf numFmtId="176" fontId="17" fillId="5" borderId="0" xfId="0" applyNumberFormat="1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5" fillId="23" borderId="39" xfId="0" applyFont="1" applyFill="1" applyBorder="1" applyAlignment="1"/>
    <xf numFmtId="0" fontId="15" fillId="2" borderId="36" xfId="0" applyFont="1" applyFill="1" applyBorder="1" applyAlignment="1"/>
    <xf numFmtId="0" fontId="15" fillId="2" borderId="39" xfId="0" applyFont="1" applyFill="1" applyBorder="1" applyAlignment="1"/>
    <xf numFmtId="20" fontId="0" fillId="0" borderId="0" xfId="0" applyNumberFormat="1" applyFont="1" applyAlignment="1"/>
    <xf numFmtId="0" fontId="0" fillId="23" borderId="36" xfId="0" applyFont="1" applyFill="1" applyBorder="1" applyAlignment="1">
      <alignment horizontal="center" vertical="center"/>
    </xf>
    <xf numFmtId="16" fontId="0" fillId="26" borderId="16" xfId="0" applyNumberFormat="1" applyFont="1" applyFill="1" applyBorder="1" applyAlignment="1">
      <alignment horizontal="center" vertical="center"/>
    </xf>
    <xf numFmtId="0" fontId="0" fillId="23" borderId="38" xfId="0" applyFont="1" applyFill="1" applyBorder="1" applyAlignment="1">
      <alignment horizontal="center" vertical="center"/>
    </xf>
    <xf numFmtId="0" fontId="0" fillId="26" borderId="17" xfId="0" applyFont="1" applyFill="1" applyBorder="1" applyAlignment="1">
      <alignment horizontal="center" vertical="center"/>
    </xf>
    <xf numFmtId="0" fontId="15" fillId="7" borderId="36" xfId="0" applyFont="1" applyFill="1" applyBorder="1" applyAlignment="1"/>
    <xf numFmtId="0" fontId="15" fillId="5" borderId="69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7" borderId="13" xfId="0" applyFont="1" applyFill="1" applyBorder="1" applyAlignment="1"/>
    <xf numFmtId="0" fontId="15" fillId="23" borderId="25" xfId="0" applyFont="1" applyFill="1" applyBorder="1" applyAlignment="1"/>
    <xf numFmtId="0" fontId="0" fillId="5" borderId="0" xfId="0" applyFont="1" applyFill="1" applyAlignment="1"/>
    <xf numFmtId="0" fontId="15" fillId="2" borderId="13" xfId="0" applyFont="1" applyFill="1" applyBorder="1" applyAlignment="1"/>
    <xf numFmtId="168" fontId="0" fillId="0" borderId="10" xfId="1" applyNumberFormat="1" applyFont="1" applyBorder="1"/>
    <xf numFmtId="168" fontId="0" fillId="0" borderId="18" xfId="1" applyNumberFormat="1" applyFont="1" applyBorder="1"/>
    <xf numFmtId="173" fontId="0" fillId="0" borderId="10" xfId="1" applyNumberFormat="1" applyFont="1" applyBorder="1"/>
    <xf numFmtId="173" fontId="0" fillId="0" borderId="10" xfId="0" applyNumberFormat="1" applyBorder="1"/>
    <xf numFmtId="168" fontId="0" fillId="0" borderId="10" xfId="2" applyNumberFormat="1" applyFont="1" applyBorder="1"/>
    <xf numFmtId="168" fontId="0" fillId="0" borderId="10" xfId="0" applyNumberFormat="1" applyBorder="1"/>
    <xf numFmtId="168" fontId="5" fillId="0" borderId="18" xfId="0" applyNumberFormat="1" applyFont="1" applyBorder="1"/>
    <xf numFmtId="168" fontId="5" fillId="0" borderId="18" xfId="0" applyNumberFormat="1" applyFont="1" applyBorder="1" applyAlignment="1">
      <alignment horizontal="center"/>
    </xf>
    <xf numFmtId="168" fontId="0" fillId="0" borderId="37" xfId="1" applyNumberFormat="1" applyFont="1" applyBorder="1"/>
    <xf numFmtId="168" fontId="0" fillId="0" borderId="37" xfId="0" applyNumberFormat="1" applyBorder="1"/>
    <xf numFmtId="168" fontId="8" fillId="10" borderId="17" xfId="1" applyNumberFormat="1" applyFont="1" applyFill="1" applyBorder="1"/>
    <xf numFmtId="168" fontId="5" fillId="5" borderId="59" xfId="0" applyNumberFormat="1" applyFont="1" applyFill="1" applyBorder="1" applyAlignment="1">
      <alignment horizontal="center"/>
    </xf>
    <xf numFmtId="168" fontId="5" fillId="0" borderId="59" xfId="0" applyNumberFormat="1" applyFont="1" applyBorder="1" applyAlignment="1">
      <alignment horizontal="center" vertical="center"/>
    </xf>
    <xf numFmtId="168" fontId="5" fillId="0" borderId="18" xfId="1" applyNumberFormat="1" applyFont="1" applyBorder="1"/>
    <xf numFmtId="168" fontId="0" fillId="0" borderId="37" xfId="2" applyNumberFormat="1" applyFont="1" applyBorder="1"/>
    <xf numFmtId="168" fontId="0" fillId="0" borderId="18" xfId="0" applyNumberFormat="1" applyBorder="1"/>
    <xf numFmtId="168" fontId="0" fillId="27" borderId="10" xfId="0" applyNumberFormat="1" applyFill="1" applyBorder="1"/>
    <xf numFmtId="0" fontId="5" fillId="0" borderId="4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168" fontId="5" fillId="5" borderId="59" xfId="0" applyNumberFormat="1" applyFont="1" applyFill="1" applyBorder="1" applyAlignment="1">
      <alignment horizontal="center"/>
    </xf>
    <xf numFmtId="168" fontId="5" fillId="5" borderId="24" xfId="0" applyNumberFormat="1" applyFont="1" applyFill="1" applyBorder="1" applyAlignment="1">
      <alignment horizontal="center"/>
    </xf>
    <xf numFmtId="168" fontId="0" fillId="4" borderId="10" xfId="1" applyNumberFormat="1" applyFont="1" applyFill="1" applyBorder="1"/>
    <xf numFmtId="168" fontId="0" fillId="2" borderId="3" xfId="1" applyNumberFormat="1" applyFont="1" applyFill="1" applyBorder="1"/>
    <xf numFmtId="173" fontId="0" fillId="3" borderId="33" xfId="0" applyNumberFormat="1" applyFill="1" applyBorder="1"/>
    <xf numFmtId="173" fontId="0" fillId="0" borderId="9" xfId="1" applyNumberFormat="1" applyFont="1" applyBorder="1"/>
    <xf numFmtId="173" fontId="0" fillId="6" borderId="28" xfId="0" applyNumberFormat="1" applyFill="1" applyBorder="1"/>
    <xf numFmtId="173" fontId="0" fillId="6" borderId="3" xfId="0" applyNumberFormat="1" applyFill="1" applyBorder="1"/>
    <xf numFmtId="173" fontId="0" fillId="0" borderId="11" xfId="0" applyNumberFormat="1" applyBorder="1"/>
    <xf numFmtId="173" fontId="0" fillId="6" borderId="4" xfId="0" applyNumberFormat="1" applyFill="1" applyBorder="1"/>
    <xf numFmtId="168" fontId="0" fillId="3" borderId="33" xfId="0" applyNumberFormat="1" applyFill="1" applyBorder="1"/>
    <xf numFmtId="168" fontId="0" fillId="3" borderId="32" xfId="0" applyNumberFormat="1" applyFill="1" applyBorder="1"/>
    <xf numFmtId="1" fontId="0" fillId="0" borderId="10" xfId="1" applyNumberFormat="1" applyFont="1" applyBorder="1"/>
    <xf numFmtId="1" fontId="0" fillId="3" borderId="33" xfId="0" applyNumberFormat="1" applyFill="1" applyBorder="1"/>
    <xf numFmtId="168" fontId="0" fillId="3" borderId="33" xfId="1" applyNumberFormat="1" applyFont="1" applyFill="1" applyBorder="1"/>
    <xf numFmtId="168" fontId="0" fillId="0" borderId="46" xfId="1" applyNumberFormat="1" applyFont="1" applyBorder="1"/>
    <xf numFmtId="0" fontId="0" fillId="7" borderId="18" xfId="0" applyFont="1" applyFill="1" applyBorder="1" applyAlignment="1"/>
    <xf numFmtId="0" fontId="0" fillId="19" borderId="18" xfId="0" applyFont="1" applyFill="1" applyBorder="1" applyAlignment="1"/>
    <xf numFmtId="0" fontId="15" fillId="19" borderId="18" xfId="0" applyFont="1" applyFill="1" applyBorder="1" applyAlignment="1"/>
    <xf numFmtId="0" fontId="15" fillId="7" borderId="18" xfId="0" applyFont="1" applyFill="1" applyBorder="1" applyAlignment="1"/>
    <xf numFmtId="0" fontId="15" fillId="18" borderId="16" xfId="0" applyFont="1" applyFill="1" applyBorder="1" applyAlignment="1"/>
    <xf numFmtId="0" fontId="15" fillId="18" borderId="36" xfId="0" applyFont="1" applyFill="1" applyBorder="1" applyAlignment="1"/>
    <xf numFmtId="0" fontId="15" fillId="18" borderId="39" xfId="0" applyFont="1" applyFill="1" applyBorder="1" applyAlignment="1"/>
    <xf numFmtId="0" fontId="15" fillId="18" borderId="13" xfId="0" applyFont="1" applyFill="1" applyBorder="1" applyAlignment="1"/>
    <xf numFmtId="0" fontId="15" fillId="23" borderId="9" xfId="0" applyFont="1" applyFill="1" applyBorder="1" applyAlignment="1"/>
    <xf numFmtId="11" fontId="0" fillId="0" borderId="0" xfId="0" applyNumberFormat="1"/>
    <xf numFmtId="0" fontId="0" fillId="37" borderId="0" xfId="0" applyFill="1"/>
    <xf numFmtId="20" fontId="0" fillId="0" borderId="18" xfId="0" applyNumberFormat="1" applyBorder="1"/>
    <xf numFmtId="20" fontId="0" fillId="0" borderId="31" xfId="0" applyNumberFormat="1" applyBorder="1"/>
    <xf numFmtId="20" fontId="0" fillId="0" borderId="10" xfId="0" applyNumberFormat="1" applyBorder="1"/>
    <xf numFmtId="0" fontId="0" fillId="2" borderId="63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10" fontId="0" fillId="5" borderId="0" xfId="2" applyNumberFormat="1" applyFont="1" applyFill="1"/>
    <xf numFmtId="9" fontId="0" fillId="5" borderId="0" xfId="2" applyFont="1" applyFill="1" applyBorder="1"/>
    <xf numFmtId="0" fontId="19" fillId="38" borderId="18" xfId="0" applyFont="1" applyFill="1" applyBorder="1" applyAlignment="1">
      <alignment horizontal="center" vertical="center"/>
    </xf>
    <xf numFmtId="178" fontId="19" fillId="38" borderId="18" xfId="0" applyNumberFormat="1" applyFont="1" applyFill="1" applyBorder="1" applyAlignment="1">
      <alignment horizontal="center" vertical="center"/>
    </xf>
    <xf numFmtId="10" fontId="19" fillId="38" borderId="18" xfId="0" applyNumberFormat="1" applyFont="1" applyFill="1" applyBorder="1" applyAlignment="1">
      <alignment horizontal="center" vertical="center"/>
    </xf>
    <xf numFmtId="1" fontId="19" fillId="38" borderId="18" xfId="0" applyNumberFormat="1" applyFont="1" applyFill="1" applyBorder="1" applyAlignment="1">
      <alignment horizontal="center" vertical="center"/>
    </xf>
    <xf numFmtId="10" fontId="0" fillId="0" borderId="0" xfId="2" applyNumberFormat="1" applyFont="1"/>
    <xf numFmtId="168" fontId="0" fillId="0" borderId="31" xfId="1" applyNumberFormat="1" applyFont="1" applyBorder="1"/>
    <xf numFmtId="168" fontId="0" fillId="0" borderId="16" xfId="1" applyNumberFormat="1" applyFont="1" applyBorder="1"/>
    <xf numFmtId="168" fontId="0" fillId="0" borderId="39" xfId="1" applyNumberFormat="1" applyFont="1" applyBorder="1"/>
    <xf numFmtId="0" fontId="20" fillId="0" borderId="66" xfId="0" applyFont="1" applyBorder="1" applyAlignment="1">
      <alignment vertical="center"/>
    </xf>
    <xf numFmtId="0" fontId="20" fillId="39" borderId="66" xfId="0" applyFont="1" applyFill="1" applyBorder="1" applyAlignment="1">
      <alignment vertical="center"/>
    </xf>
    <xf numFmtId="0" fontId="20" fillId="0" borderId="71" xfId="0" applyFont="1" applyBorder="1" applyAlignment="1">
      <alignment vertical="center"/>
    </xf>
    <xf numFmtId="10" fontId="20" fillId="0" borderId="70" xfId="2" applyNumberFormat="1" applyFont="1" applyBorder="1" applyAlignment="1">
      <alignment vertical="center"/>
    </xf>
    <xf numFmtId="1" fontId="20" fillId="0" borderId="66" xfId="0" applyNumberFormat="1" applyFont="1" applyBorder="1" applyAlignment="1">
      <alignment vertical="center"/>
    </xf>
    <xf numFmtId="168" fontId="20" fillId="0" borderId="66" xfId="1" applyNumberFormat="1" applyFont="1" applyBorder="1" applyAlignment="1">
      <alignment vertical="center"/>
    </xf>
    <xf numFmtId="0" fontId="20" fillId="0" borderId="72" xfId="0" applyFont="1" applyBorder="1" applyAlignment="1">
      <alignment vertical="center"/>
    </xf>
    <xf numFmtId="0" fontId="20" fillId="39" borderId="72" xfId="0" applyFont="1" applyFill="1" applyBorder="1" applyAlignment="1">
      <alignment vertical="center"/>
    </xf>
    <xf numFmtId="0" fontId="0" fillId="0" borderId="39" xfId="0" applyFont="1" applyBorder="1" applyAlignment="1"/>
    <xf numFmtId="10" fontId="20" fillId="0" borderId="73" xfId="2" applyNumberFormat="1" applyFont="1" applyBorder="1" applyAlignment="1">
      <alignment vertical="center"/>
    </xf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>
      <alignment horizontal="center" vertical="center"/>
    </xf>
    <xf numFmtId="168" fontId="20" fillId="0" borderId="72" xfId="1" applyNumberFormat="1" applyFont="1" applyBorder="1" applyAlignment="1">
      <alignment vertical="center"/>
    </xf>
    <xf numFmtId="168" fontId="20" fillId="0" borderId="71" xfId="1" applyNumberFormat="1" applyFont="1" applyBorder="1" applyAlignment="1">
      <alignment vertical="center"/>
    </xf>
    <xf numFmtId="10" fontId="0" fillId="0" borderId="0" xfId="2" applyNumberFormat="1" applyFont="1" applyAlignment="1"/>
    <xf numFmtId="168" fontId="0" fillId="0" borderId="0" xfId="1" applyNumberFormat="1" applyFont="1" applyAlignment="1"/>
    <xf numFmtId="0" fontId="20" fillId="0" borderId="0" xfId="0" applyFont="1" applyFill="1" applyBorder="1" applyAlignment="1">
      <alignment vertical="center"/>
    </xf>
    <xf numFmtId="168" fontId="0" fillId="0" borderId="0" xfId="0" applyNumberFormat="1" applyFont="1" applyAlignment="1"/>
    <xf numFmtId="0" fontId="0" fillId="0" borderId="34" xfId="0" applyFont="1" applyBorder="1" applyAlignment="1"/>
    <xf numFmtId="10" fontId="0" fillId="0" borderId="18" xfId="2" applyNumberFormat="1" applyFont="1" applyBorder="1" applyAlignment="1"/>
    <xf numFmtId="0" fontId="0" fillId="0" borderId="16" xfId="0" applyFont="1" applyBorder="1" applyAlignment="1"/>
    <xf numFmtId="10" fontId="0" fillId="0" borderId="17" xfId="0" applyNumberFormat="1" applyFont="1" applyBorder="1" applyAlignment="1">
      <alignment horizontal="center" vertical="center"/>
    </xf>
    <xf numFmtId="10" fontId="0" fillId="0" borderId="31" xfId="2" applyNumberFormat="1" applyFont="1" applyBorder="1" applyAlignment="1"/>
    <xf numFmtId="10" fontId="0" fillId="0" borderId="40" xfId="0" applyNumberFormat="1" applyFont="1" applyBorder="1" applyAlignment="1">
      <alignment horizontal="center" vertical="center"/>
    </xf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>
      <alignment horizontal="center" vertical="center"/>
    </xf>
    <xf numFmtId="168" fontId="15" fillId="0" borderId="0" xfId="1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0" fontId="6" fillId="9" borderId="48" xfId="0" applyFont="1" applyFill="1" applyBorder="1" applyAlignment="1">
      <alignment horizontal="center"/>
    </xf>
    <xf numFmtId="164" fontId="5" fillId="0" borderId="59" xfId="0" applyNumberFormat="1" applyFont="1" applyBorder="1" applyAlignment="1">
      <alignment horizontal="center"/>
    </xf>
    <xf numFmtId="0" fontId="6" fillId="9" borderId="48" xfId="0" applyFont="1" applyFill="1" applyBorder="1"/>
    <xf numFmtId="165" fontId="5" fillId="0" borderId="51" xfId="0" applyNumberFormat="1" applyFont="1" applyBorder="1"/>
    <xf numFmtId="0" fontId="7" fillId="12" borderId="35" xfId="0" applyFont="1" applyFill="1" applyBorder="1"/>
    <xf numFmtId="173" fontId="0" fillId="0" borderId="23" xfId="0" applyNumberFormat="1" applyBorder="1"/>
    <xf numFmtId="165" fontId="0" fillId="0" borderId="23" xfId="0" applyNumberFormat="1" applyBorder="1"/>
    <xf numFmtId="165" fontId="0" fillId="0" borderId="53" xfId="0" applyNumberFormat="1" applyBorder="1"/>
    <xf numFmtId="10" fontId="8" fillId="10" borderId="18" xfId="2" applyNumberFormat="1" applyFont="1" applyFill="1" applyBorder="1"/>
    <xf numFmtId="9" fontId="0" fillId="0" borderId="18" xfId="0" applyNumberFormat="1" applyBorder="1"/>
    <xf numFmtId="9" fontId="0" fillId="0" borderId="31" xfId="0" applyNumberFormat="1" applyBorder="1"/>
    <xf numFmtId="0" fontId="0" fillId="7" borderId="33" xfId="0" applyFill="1" applyBorder="1" applyAlignment="1">
      <alignment horizontal="center"/>
    </xf>
    <xf numFmtId="0" fontId="6" fillId="9" borderId="37" xfId="0" applyFont="1" applyFill="1" applyBorder="1" applyAlignment="1">
      <alignment horizontal="center"/>
    </xf>
    <xf numFmtId="168" fontId="5" fillId="0" borderId="18" xfId="0" applyNumberFormat="1" applyFont="1" applyBorder="1" applyAlignment="1">
      <alignment horizontal="center"/>
    </xf>
    <xf numFmtId="0" fontId="3" fillId="8" borderId="57" xfId="0" applyFont="1" applyFill="1" applyBorder="1"/>
    <xf numFmtId="0" fontId="0" fillId="5" borderId="45" xfId="0" applyFill="1" applyBorder="1"/>
    <xf numFmtId="0" fontId="0" fillId="13" borderId="0" xfId="0" applyFill="1" applyBorder="1"/>
    <xf numFmtId="10" fontId="0" fillId="13" borderId="0" xfId="2" applyNumberFormat="1" applyFont="1" applyFill="1" applyBorder="1"/>
    <xf numFmtId="0" fontId="0" fillId="13" borderId="0" xfId="0" applyFill="1" applyBorder="1" applyAlignment="1">
      <alignment horizontal="center" vertical="center"/>
    </xf>
    <xf numFmtId="177" fontId="0" fillId="13" borderId="0" xfId="0" applyNumberFormat="1" applyFill="1" applyBorder="1"/>
    <xf numFmtId="10" fontId="0" fillId="0" borderId="20" xfId="2" applyNumberFormat="1" applyFont="1" applyBorder="1"/>
    <xf numFmtId="0" fontId="0" fillId="0" borderId="20" xfId="0" applyNumberFormat="1" applyBorder="1"/>
    <xf numFmtId="168" fontId="0" fillId="0" borderId="21" xfId="1" applyNumberFormat="1" applyFont="1" applyBorder="1"/>
    <xf numFmtId="168" fontId="8" fillId="10" borderId="0" xfId="1" applyNumberFormat="1" applyFont="1" applyFill="1" applyBorder="1"/>
    <xf numFmtId="0" fontId="0" fillId="40" borderId="18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21" fillId="40" borderId="18" xfId="0" applyFont="1" applyFill="1" applyBorder="1" applyAlignment="1">
      <alignment vertical="center"/>
    </xf>
    <xf numFmtId="0" fontId="0" fillId="37" borderId="18" xfId="0" applyFill="1" applyBorder="1"/>
    <xf numFmtId="0" fontId="21" fillId="16" borderId="18" xfId="0" applyFont="1" applyFill="1" applyBorder="1" applyAlignment="1">
      <alignment vertical="center"/>
    </xf>
    <xf numFmtId="0" fontId="0" fillId="16" borderId="16" xfId="0" applyFill="1" applyBorder="1"/>
    <xf numFmtId="0" fontId="0" fillId="40" borderId="18" xfId="0" applyFill="1" applyBorder="1" applyAlignment="1">
      <alignment vertical="center"/>
    </xf>
    <xf numFmtId="0" fontId="0" fillId="16" borderId="18" xfId="0" applyFill="1" applyBorder="1"/>
    <xf numFmtId="0" fontId="0" fillId="24" borderId="18" xfId="0" applyFill="1" applyBorder="1"/>
    <xf numFmtId="0" fontId="0" fillId="43" borderId="18" xfId="0" applyFill="1" applyBorder="1"/>
    <xf numFmtId="0" fontId="0" fillId="43" borderId="18" xfId="0" applyFont="1" applyFill="1" applyBorder="1"/>
    <xf numFmtId="0" fontId="0" fillId="27" borderId="9" xfId="0" applyFont="1" applyFill="1" applyBorder="1"/>
    <xf numFmtId="0" fontId="0" fillId="27" borderId="18" xfId="0" applyFont="1" applyFill="1" applyBorder="1"/>
    <xf numFmtId="0" fontId="0" fillId="27" borderId="16" xfId="0" applyFont="1" applyFill="1" applyBorder="1"/>
    <xf numFmtId="0" fontId="0" fillId="43" borderId="16" xfId="0" applyFont="1" applyFill="1" applyBorder="1"/>
    <xf numFmtId="0" fontId="0" fillId="27" borderId="25" xfId="0" applyFont="1" applyFill="1" applyBorder="1"/>
    <xf numFmtId="0" fontId="0" fillId="27" borderId="80" xfId="0" applyFont="1" applyFill="1" applyBorder="1"/>
    <xf numFmtId="168" fontId="0" fillId="41" borderId="18" xfId="1" applyNumberFormat="1" applyFont="1" applyFill="1" applyBorder="1"/>
    <xf numFmtId="168" fontId="0" fillId="4" borderId="18" xfId="1" applyNumberFormat="1" applyFont="1" applyFill="1" applyBorder="1"/>
    <xf numFmtId="168" fontId="0" fillId="42" borderId="18" xfId="1" applyNumberFormat="1" applyFont="1" applyFill="1" applyBorder="1"/>
    <xf numFmtId="168" fontId="0" fillId="16" borderId="18" xfId="1" applyNumberFormat="1" applyFont="1" applyFill="1" applyBorder="1"/>
    <xf numFmtId="168" fontId="0" fillId="0" borderId="14" xfId="1" applyNumberFormat="1" applyFont="1" applyFill="1" applyBorder="1"/>
    <xf numFmtId="0" fontId="22" fillId="39" borderId="81" xfId="0" applyFont="1" applyFill="1" applyBorder="1" applyAlignment="1">
      <alignment horizontal="center" vertical="center"/>
    </xf>
    <xf numFmtId="0" fontId="22" fillId="39" borderId="82" xfId="0" applyFont="1" applyFill="1" applyBorder="1" applyAlignment="1">
      <alignment horizontal="center" vertical="center"/>
    </xf>
    <xf numFmtId="0" fontId="23" fillId="0" borderId="81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0" fontId="23" fillId="45" borderId="82" xfId="0" applyFont="1" applyFill="1" applyBorder="1" applyAlignment="1">
      <alignment horizontal="center" vertical="center"/>
    </xf>
    <xf numFmtId="0" fontId="23" fillId="46" borderId="82" xfId="0" applyFont="1" applyFill="1" applyBorder="1" applyAlignment="1">
      <alignment horizontal="center" vertical="center"/>
    </xf>
    <xf numFmtId="0" fontId="23" fillId="47" borderId="82" xfId="0" applyFont="1" applyFill="1" applyBorder="1" applyAlignment="1">
      <alignment horizontal="center" vertical="center"/>
    </xf>
    <xf numFmtId="0" fontId="23" fillId="48" borderId="82" xfId="0" applyFont="1" applyFill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23" fillId="49" borderId="82" xfId="0" applyFont="1" applyFill="1" applyBorder="1" applyAlignment="1">
      <alignment horizontal="center" vertical="center"/>
    </xf>
    <xf numFmtId="0" fontId="23" fillId="50" borderId="82" xfId="0" applyFont="1" applyFill="1" applyBorder="1" applyAlignment="1">
      <alignment horizontal="center" vertical="center"/>
    </xf>
    <xf numFmtId="0" fontId="0" fillId="42" borderId="18" xfId="0" applyFont="1" applyFill="1" applyBorder="1" applyAlignment="1"/>
    <xf numFmtId="10" fontId="0" fillId="42" borderId="18" xfId="2" applyNumberFormat="1" applyFont="1" applyFill="1" applyBorder="1" applyAlignment="1"/>
    <xf numFmtId="0" fontId="0" fillId="42" borderId="18" xfId="0" applyFont="1" applyFill="1" applyBorder="1" applyAlignment="1">
      <alignment horizontal="center"/>
    </xf>
    <xf numFmtId="0" fontId="0" fillId="42" borderId="16" xfId="0" applyFont="1" applyFill="1" applyBorder="1" applyAlignment="1"/>
    <xf numFmtId="0" fontId="0" fillId="42" borderId="39" xfId="0" applyFont="1" applyFill="1" applyBorder="1" applyAlignment="1"/>
    <xf numFmtId="0" fontId="0" fillId="42" borderId="31" xfId="0" applyFont="1" applyFill="1" applyBorder="1" applyAlignment="1"/>
    <xf numFmtId="10" fontId="0" fillId="42" borderId="31" xfId="2" applyNumberFormat="1" applyFont="1" applyFill="1" applyBorder="1" applyAlignment="1"/>
    <xf numFmtId="0" fontId="0" fillId="42" borderId="9" xfId="0" applyFont="1" applyFill="1" applyBorder="1" applyAlignment="1"/>
    <xf numFmtId="0" fontId="0" fillId="42" borderId="10" xfId="0" applyFont="1" applyFill="1" applyBorder="1" applyAlignment="1"/>
    <xf numFmtId="10" fontId="0" fillId="42" borderId="10" xfId="2" applyNumberFormat="1" applyFont="1" applyFill="1" applyBorder="1" applyAlignment="1"/>
    <xf numFmtId="0" fontId="0" fillId="23" borderId="28" xfId="0" applyFont="1" applyFill="1" applyBorder="1" applyAlignment="1"/>
    <xf numFmtId="0" fontId="0" fillId="23" borderId="3" xfId="0" applyFont="1" applyFill="1" applyBorder="1" applyAlignment="1"/>
    <xf numFmtId="0" fontId="0" fillId="23" borderId="3" xfId="0" applyFont="1" applyFill="1" applyBorder="1" applyAlignment="1">
      <alignment horizontal="center" vertical="center"/>
    </xf>
    <xf numFmtId="0" fontId="0" fillId="7" borderId="28" xfId="0" applyFont="1" applyFill="1" applyBorder="1" applyAlignment="1"/>
    <xf numFmtId="0" fontId="0" fillId="7" borderId="3" xfId="0" applyFont="1" applyFill="1" applyBorder="1" applyAlignment="1"/>
    <xf numFmtId="0" fontId="0" fillId="7" borderId="4" xfId="0" applyFont="1" applyFill="1" applyBorder="1" applyAlignment="1">
      <alignment horizontal="center" vertical="center"/>
    </xf>
    <xf numFmtId="0" fontId="0" fillId="44" borderId="9" xfId="0" applyFont="1" applyFill="1" applyBorder="1" applyAlignment="1"/>
    <xf numFmtId="0" fontId="0" fillId="44" borderId="10" xfId="0" applyFont="1" applyFill="1" applyBorder="1" applyAlignment="1"/>
    <xf numFmtId="0" fontId="0" fillId="44" borderId="16" xfId="0" applyFont="1" applyFill="1" applyBorder="1" applyAlignment="1"/>
    <xf numFmtId="0" fontId="0" fillId="44" borderId="18" xfId="0" applyFont="1" applyFill="1" applyBorder="1" applyAlignment="1"/>
    <xf numFmtId="0" fontId="0" fillId="44" borderId="39" xfId="0" applyFont="1" applyFill="1" applyBorder="1" applyAlignment="1"/>
    <xf numFmtId="0" fontId="0" fillId="44" borderId="31" xfId="0" applyFont="1" applyFill="1" applyBorder="1" applyAlignment="1"/>
    <xf numFmtId="0" fontId="0" fillId="7" borderId="3" xfId="0" applyFont="1" applyFill="1" applyBorder="1" applyAlignment="1">
      <alignment horizontal="center" vertical="center"/>
    </xf>
    <xf numFmtId="10" fontId="0" fillId="44" borderId="11" xfId="2" applyNumberFormat="1" applyFont="1" applyFill="1" applyBorder="1" applyAlignment="1">
      <alignment horizontal="center" vertical="center"/>
    </xf>
    <xf numFmtId="10" fontId="0" fillId="44" borderId="17" xfId="2" applyNumberFormat="1" applyFont="1" applyFill="1" applyBorder="1" applyAlignment="1">
      <alignment horizontal="center" vertical="center"/>
    </xf>
    <xf numFmtId="10" fontId="0" fillId="44" borderId="40" xfId="2" applyNumberFormat="1" applyFont="1" applyFill="1" applyBorder="1" applyAlignment="1">
      <alignment horizontal="center" vertical="center"/>
    </xf>
    <xf numFmtId="0" fontId="15" fillId="42" borderId="18" xfId="0" applyFont="1" applyFill="1" applyBorder="1" applyAlignment="1">
      <alignment horizontal="right"/>
    </xf>
    <xf numFmtId="0" fontId="0" fillId="42" borderId="31" xfId="0" applyFont="1" applyFill="1" applyBorder="1" applyAlignment="1">
      <alignment horizontal="center"/>
    </xf>
    <xf numFmtId="0" fontId="15" fillId="42" borderId="31" xfId="0" applyFont="1" applyFill="1" applyBorder="1" applyAlignment="1">
      <alignment horizontal="right"/>
    </xf>
    <xf numFmtId="0" fontId="0" fillId="42" borderId="10" xfId="0" applyFont="1" applyFill="1" applyBorder="1" applyAlignment="1">
      <alignment horizontal="center"/>
    </xf>
    <xf numFmtId="0" fontId="15" fillId="42" borderId="10" xfId="0" applyFont="1" applyFill="1" applyBorder="1" applyAlignment="1">
      <alignment horizontal="right"/>
    </xf>
    <xf numFmtId="0" fontId="0" fillId="23" borderId="3" xfId="0" applyFont="1" applyFill="1" applyBorder="1" applyAlignment="1">
      <alignment horizontal="center"/>
    </xf>
    <xf numFmtId="0" fontId="15" fillId="23" borderId="3" xfId="0" applyFont="1" applyFill="1" applyBorder="1" applyAlignment="1">
      <alignment horizontal="right"/>
    </xf>
    <xf numFmtId="0" fontId="0" fillId="23" borderId="4" xfId="0" applyFont="1" applyFill="1" applyBorder="1" applyAlignment="1"/>
    <xf numFmtId="168" fontId="0" fillId="42" borderId="11" xfId="1" applyNumberFormat="1" applyFont="1" applyFill="1" applyBorder="1" applyAlignment="1"/>
    <xf numFmtId="168" fontId="0" fillId="42" borderId="17" xfId="1" applyNumberFormat="1" applyFont="1" applyFill="1" applyBorder="1" applyAlignment="1"/>
    <xf numFmtId="168" fontId="0" fillId="42" borderId="40" xfId="1" applyNumberFormat="1" applyFont="1" applyFill="1" applyBorder="1" applyAlignment="1"/>
    <xf numFmtId="0" fontId="0" fillId="44" borderId="11" xfId="2" applyNumberFormat="1" applyFont="1" applyFill="1" applyBorder="1" applyAlignment="1">
      <alignment horizontal="center" vertical="center"/>
    </xf>
    <xf numFmtId="0" fontId="0" fillId="44" borderId="17" xfId="2" applyNumberFormat="1" applyFont="1" applyFill="1" applyBorder="1" applyAlignment="1">
      <alignment horizontal="center" vertical="center"/>
    </xf>
    <xf numFmtId="0" fontId="0" fillId="44" borderId="40" xfId="2" applyNumberFormat="1" applyFont="1" applyFill="1" applyBorder="1" applyAlignment="1">
      <alignment horizontal="center" vertical="center"/>
    </xf>
    <xf numFmtId="168" fontId="0" fillId="44" borderId="11" xfId="1" applyNumberFormat="1" applyFont="1" applyFill="1" applyBorder="1" applyAlignment="1">
      <alignment horizontal="center" vertical="center"/>
    </xf>
    <xf numFmtId="0" fontId="0" fillId="7" borderId="34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6" xfId="0" applyFill="1" applyBorder="1" applyAlignment="1">
      <alignment horizontal="left" vertical="center"/>
    </xf>
    <xf numFmtId="0" fontId="0" fillId="7" borderId="16" xfId="0" applyFill="1" applyBorder="1"/>
    <xf numFmtId="0" fontId="0" fillId="19" borderId="16" xfId="0" applyFill="1" applyBorder="1" applyAlignment="1">
      <alignment horizontal="left" vertical="center"/>
    </xf>
    <xf numFmtId="0" fontId="0" fillId="19" borderId="16" xfId="0" applyFill="1" applyBorder="1"/>
    <xf numFmtId="0" fontId="0" fillId="27" borderId="55" xfId="0" applyFont="1" applyFill="1" applyBorder="1"/>
    <xf numFmtId="0" fontId="0" fillId="7" borderId="24" xfId="0" applyFill="1" applyBorder="1"/>
    <xf numFmtId="0" fontId="0" fillId="7" borderId="45" xfId="0" applyFill="1" applyBorder="1"/>
    <xf numFmtId="0" fontId="0" fillId="19" borderId="0" xfId="0" applyFill="1" applyBorder="1"/>
    <xf numFmtId="0" fontId="0" fillId="19" borderId="45" xfId="0" applyFill="1" applyBorder="1"/>
    <xf numFmtId="0" fontId="0" fillId="7" borderId="43" xfId="0" applyFill="1" applyBorder="1"/>
    <xf numFmtId="0" fontId="0" fillId="19" borderId="24" xfId="0" applyFill="1" applyBorder="1"/>
    <xf numFmtId="0" fontId="0" fillId="37" borderId="18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40" borderId="18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165" fontId="5" fillId="0" borderId="59" xfId="0" applyNumberFormat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164" fontId="5" fillId="5" borderId="59" xfId="0" applyNumberFormat="1" applyFont="1" applyFill="1" applyBorder="1" applyAlignment="1">
      <alignment horizontal="center"/>
    </xf>
    <xf numFmtId="164" fontId="5" fillId="5" borderId="24" xfId="0" applyNumberFormat="1" applyFont="1" applyFill="1" applyBorder="1" applyAlignment="1">
      <alignment horizontal="center"/>
    </xf>
    <xf numFmtId="168" fontId="5" fillId="0" borderId="59" xfId="0" applyNumberFormat="1" applyFont="1" applyBorder="1" applyAlignment="1">
      <alignment horizontal="center" vertical="center"/>
    </xf>
    <xf numFmtId="168" fontId="5" fillId="0" borderId="24" xfId="0" applyNumberFormat="1" applyFont="1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33" xfId="0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7" borderId="63" xfId="0" applyFill="1" applyBorder="1" applyAlignment="1">
      <alignment horizontal="center"/>
    </xf>
    <xf numFmtId="0" fontId="0" fillId="7" borderId="49" xfId="0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0" fontId="0" fillId="20" borderId="18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0" fillId="20" borderId="31" xfId="0" applyFill="1" applyBorder="1" applyAlignment="1">
      <alignment horizontal="center"/>
    </xf>
    <xf numFmtId="0" fontId="0" fillId="20" borderId="4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23" borderId="32" xfId="0" applyFill="1" applyBorder="1" applyAlignment="1">
      <alignment horizontal="center"/>
    </xf>
    <xf numFmtId="0" fontId="0" fillId="23" borderId="33" xfId="0" applyFill="1" applyBorder="1" applyAlignment="1">
      <alignment horizontal="center"/>
    </xf>
    <xf numFmtId="0" fontId="0" fillId="16" borderId="65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24" borderId="32" xfId="0" applyFill="1" applyBorder="1" applyAlignment="1">
      <alignment horizontal="center"/>
    </xf>
    <xf numFmtId="0" fontId="0" fillId="24" borderId="33" xfId="0" applyFill="1" applyBorder="1" applyAlignment="1">
      <alignment horizontal="center"/>
    </xf>
    <xf numFmtId="0" fontId="0" fillId="24" borderId="34" xfId="0" applyFill="1" applyBorder="1" applyAlignment="1">
      <alignment horizontal="center"/>
    </xf>
    <xf numFmtId="0" fontId="0" fillId="23" borderId="34" xfId="0" applyFill="1" applyBorder="1" applyAlignment="1">
      <alignment horizontal="center"/>
    </xf>
    <xf numFmtId="10" fontId="0" fillId="24" borderId="59" xfId="2" applyNumberFormat="1" applyFont="1" applyFill="1" applyBorder="1" applyAlignment="1">
      <alignment horizontal="center"/>
    </xf>
    <xf numFmtId="10" fontId="0" fillId="24" borderId="79" xfId="2" applyNumberFormat="1" applyFont="1" applyFill="1" applyBorder="1" applyAlignment="1">
      <alignment horizontal="center"/>
    </xf>
    <xf numFmtId="10" fontId="0" fillId="24" borderId="24" xfId="2" applyNumberFormat="1" applyFont="1" applyFill="1" applyBorder="1" applyAlignment="1">
      <alignment horizontal="center"/>
    </xf>
    <xf numFmtId="10" fontId="0" fillId="43" borderId="59" xfId="2" applyNumberFormat="1" applyFont="1" applyFill="1" applyBorder="1" applyAlignment="1">
      <alignment horizontal="center"/>
    </xf>
    <xf numFmtId="10" fontId="0" fillId="43" borderId="79" xfId="2" applyNumberFormat="1" applyFont="1" applyFill="1" applyBorder="1" applyAlignment="1">
      <alignment horizontal="center"/>
    </xf>
    <xf numFmtId="10" fontId="0" fillId="43" borderId="24" xfId="2" applyNumberFormat="1" applyFont="1" applyFill="1" applyBorder="1" applyAlignment="1">
      <alignment horizontal="center"/>
    </xf>
    <xf numFmtId="0" fontId="0" fillId="24" borderId="18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6" fillId="9" borderId="37" xfId="0" applyFont="1" applyFill="1" applyBorder="1" applyAlignment="1">
      <alignment horizontal="center"/>
    </xf>
    <xf numFmtId="0" fontId="5" fillId="0" borderId="18" xfId="0" applyNumberFormat="1" applyFont="1" applyBorder="1" applyAlignment="1">
      <alignment horizontal="center"/>
    </xf>
    <xf numFmtId="10" fontId="0" fillId="40" borderId="18" xfId="2" applyNumberFormat="1" applyFont="1" applyFill="1" applyBorder="1" applyAlignment="1">
      <alignment horizontal="center"/>
    </xf>
    <xf numFmtId="10" fontId="0" fillId="37" borderId="59" xfId="2" applyNumberFormat="1" applyFont="1" applyFill="1" applyBorder="1" applyAlignment="1">
      <alignment horizontal="center"/>
    </xf>
    <xf numFmtId="10" fontId="0" fillId="37" borderId="79" xfId="2" applyNumberFormat="1" applyFont="1" applyFill="1" applyBorder="1" applyAlignment="1">
      <alignment horizontal="center"/>
    </xf>
    <xf numFmtId="10" fontId="0" fillId="37" borderId="24" xfId="2" applyNumberFormat="1" applyFont="1" applyFill="1" applyBorder="1" applyAlignment="1">
      <alignment horizontal="center"/>
    </xf>
    <xf numFmtId="10" fontId="0" fillId="16" borderId="59" xfId="2" applyNumberFormat="1" applyFont="1" applyFill="1" applyBorder="1" applyAlignment="1">
      <alignment horizontal="center"/>
    </xf>
    <xf numFmtId="10" fontId="0" fillId="16" borderId="79" xfId="2" applyNumberFormat="1" applyFont="1" applyFill="1" applyBorder="1" applyAlignment="1">
      <alignment horizontal="center"/>
    </xf>
    <xf numFmtId="10" fontId="0" fillId="16" borderId="24" xfId="2" applyNumberFormat="1" applyFont="1" applyFill="1" applyBorder="1" applyAlignment="1">
      <alignment horizontal="center"/>
    </xf>
    <xf numFmtId="0" fontId="0" fillId="27" borderId="0" xfId="0" applyFill="1" applyAlignment="1">
      <alignment horizontal="center"/>
    </xf>
    <xf numFmtId="10" fontId="0" fillId="27" borderId="18" xfId="2" applyNumberFormat="1" applyFont="1" applyFill="1" applyBorder="1" applyAlignment="1">
      <alignment horizontal="center"/>
    </xf>
    <xf numFmtId="0" fontId="0" fillId="3" borderId="63" xfId="0" applyFill="1" applyBorder="1" applyAlignment="1">
      <alignment horizontal="center" vertical="center" wrapText="1"/>
    </xf>
    <xf numFmtId="0" fontId="0" fillId="3" borderId="61" xfId="0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23" borderId="37" xfId="0" applyFill="1" applyBorder="1" applyAlignment="1">
      <alignment horizontal="center" vertical="center"/>
    </xf>
    <xf numFmtId="0" fontId="0" fillId="23" borderId="38" xfId="0" applyFill="1" applyBorder="1" applyAlignment="1">
      <alignment horizontal="center" vertical="center"/>
    </xf>
    <xf numFmtId="0" fontId="0" fillId="23" borderId="31" xfId="0" applyFill="1" applyBorder="1" applyAlignment="1">
      <alignment horizontal="center" vertical="center"/>
    </xf>
    <xf numFmtId="0" fontId="0" fillId="23" borderId="40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0" fillId="23" borderId="63" xfId="0" applyFont="1" applyFill="1" applyBorder="1" applyAlignment="1">
      <alignment horizontal="center" vertical="center"/>
    </xf>
    <xf numFmtId="0" fontId="10" fillId="23" borderId="49" xfId="0" applyFont="1" applyFill="1" applyBorder="1" applyAlignment="1">
      <alignment horizontal="center" vertical="center"/>
    </xf>
    <xf numFmtId="0" fontId="10" fillId="23" borderId="50" xfId="0" applyFont="1" applyFill="1" applyBorder="1" applyAlignment="1">
      <alignment horizontal="center" vertical="center"/>
    </xf>
    <xf numFmtId="0" fontId="10" fillId="23" borderId="62" xfId="0" applyFont="1" applyFill="1" applyBorder="1" applyAlignment="1">
      <alignment horizontal="center" vertical="center"/>
    </xf>
    <xf numFmtId="0" fontId="10" fillId="23" borderId="60" xfId="0" applyFont="1" applyFill="1" applyBorder="1" applyAlignment="1">
      <alignment horizontal="center" vertical="center"/>
    </xf>
    <xf numFmtId="0" fontId="10" fillId="23" borderId="54" xfId="0" applyFont="1" applyFill="1" applyBorder="1" applyAlignment="1">
      <alignment horizontal="center" vertical="center"/>
    </xf>
    <xf numFmtId="0" fontId="0" fillId="29" borderId="63" xfId="0" applyFill="1" applyBorder="1" applyAlignment="1">
      <alignment horizontal="center" vertical="center"/>
    </xf>
    <xf numFmtId="0" fontId="0" fillId="29" borderId="49" xfId="0" applyFill="1" applyBorder="1" applyAlignment="1">
      <alignment horizontal="center" vertical="center"/>
    </xf>
    <xf numFmtId="0" fontId="0" fillId="29" borderId="50" xfId="0" applyFill="1" applyBorder="1" applyAlignment="1">
      <alignment horizontal="center" vertical="center"/>
    </xf>
    <xf numFmtId="0" fontId="0" fillId="29" borderId="62" xfId="0" applyFill="1" applyBorder="1" applyAlignment="1">
      <alignment horizontal="center" vertical="center"/>
    </xf>
    <xf numFmtId="0" fontId="0" fillId="29" borderId="60" xfId="0" applyFill="1" applyBorder="1" applyAlignment="1">
      <alignment horizontal="center" vertical="center"/>
    </xf>
    <xf numFmtId="0" fontId="0" fillId="29" borderId="54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30" borderId="36" xfId="0" applyFill="1" applyBorder="1" applyAlignment="1">
      <alignment horizontal="center" vertical="center"/>
    </xf>
    <xf numFmtId="0" fontId="0" fillId="30" borderId="37" xfId="0" applyFill="1" applyBorder="1" applyAlignment="1">
      <alignment horizontal="center" vertical="center"/>
    </xf>
    <xf numFmtId="0" fontId="0" fillId="30" borderId="39" xfId="0" applyFill="1" applyBorder="1" applyAlignment="1">
      <alignment horizontal="center" vertical="center"/>
    </xf>
    <xf numFmtId="0" fontId="0" fillId="30" borderId="31" xfId="0" applyFill="1" applyBorder="1" applyAlignment="1">
      <alignment horizontal="center" vertical="center"/>
    </xf>
    <xf numFmtId="0" fontId="0" fillId="29" borderId="56" xfId="0" applyFill="1" applyBorder="1" applyAlignment="1">
      <alignment horizontal="center" vertical="center"/>
    </xf>
    <xf numFmtId="0" fontId="0" fillId="29" borderId="53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8" borderId="9" xfId="0" applyFill="1" applyBorder="1" applyAlignment="1">
      <alignment horizontal="center" vertical="center"/>
    </xf>
    <xf numFmtId="0" fontId="0" fillId="28" borderId="23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28" borderId="64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13" borderId="40" xfId="0" applyFill="1" applyBorder="1" applyAlignment="1">
      <alignment horizontal="center" vertical="center"/>
    </xf>
    <xf numFmtId="0" fontId="10" fillId="13" borderId="63" xfId="0" applyFont="1" applyFill="1" applyBorder="1" applyAlignment="1">
      <alignment horizontal="center" vertical="center"/>
    </xf>
    <xf numFmtId="0" fontId="10" fillId="13" borderId="49" xfId="0" applyFont="1" applyFill="1" applyBorder="1" applyAlignment="1">
      <alignment horizontal="center" vertical="center"/>
    </xf>
    <xf numFmtId="0" fontId="10" fillId="13" borderId="50" xfId="0" applyFont="1" applyFill="1" applyBorder="1" applyAlignment="1">
      <alignment horizontal="center" vertical="center"/>
    </xf>
    <xf numFmtId="0" fontId="10" fillId="13" borderId="62" xfId="0" applyFont="1" applyFill="1" applyBorder="1" applyAlignment="1">
      <alignment horizontal="center" vertical="center"/>
    </xf>
    <xf numFmtId="0" fontId="10" fillId="13" borderId="60" xfId="0" applyFont="1" applyFill="1" applyBorder="1" applyAlignment="1">
      <alignment horizontal="center" vertical="center"/>
    </xf>
    <xf numFmtId="0" fontId="10" fillId="13" borderId="54" xfId="0" applyFont="1" applyFill="1" applyBorder="1" applyAlignment="1">
      <alignment horizontal="center" vertical="center"/>
    </xf>
    <xf numFmtId="0" fontId="0" fillId="30" borderId="38" xfId="0" applyFill="1" applyBorder="1" applyAlignment="1">
      <alignment horizontal="center" vertical="center"/>
    </xf>
    <xf numFmtId="0" fontId="0" fillId="30" borderId="40" xfId="0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/>
    </xf>
    <xf numFmtId="0" fontId="11" fillId="19" borderId="49" xfId="0" applyFont="1" applyFill="1" applyBorder="1" applyAlignment="1">
      <alignment horizontal="center"/>
    </xf>
    <xf numFmtId="0" fontId="11" fillId="19" borderId="50" xfId="0" applyFont="1" applyFill="1" applyBorder="1" applyAlignment="1">
      <alignment horizontal="center"/>
    </xf>
    <xf numFmtId="0" fontId="11" fillId="19" borderId="62" xfId="0" applyFont="1" applyFill="1" applyBorder="1" applyAlignment="1">
      <alignment horizontal="center"/>
    </xf>
    <xf numFmtId="0" fontId="11" fillId="19" borderId="60" xfId="0" applyFont="1" applyFill="1" applyBorder="1" applyAlignment="1">
      <alignment horizontal="center"/>
    </xf>
    <xf numFmtId="0" fontId="11" fillId="19" borderId="54" xfId="0" applyFont="1" applyFill="1" applyBorder="1" applyAlignment="1">
      <alignment horizontal="center"/>
    </xf>
    <xf numFmtId="0" fontId="0" fillId="6" borderId="36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30" borderId="48" xfId="0" applyFill="1" applyBorder="1" applyAlignment="1">
      <alignment horizontal="center" vertical="center"/>
    </xf>
    <xf numFmtId="0" fontId="0" fillId="30" borderId="64" xfId="0" applyFill="1" applyBorder="1" applyAlignment="1">
      <alignment horizontal="center" vertical="center"/>
    </xf>
    <xf numFmtId="0" fontId="12" fillId="30" borderId="36" xfId="0" applyFont="1" applyFill="1" applyBorder="1" applyAlignment="1">
      <alignment horizontal="center" vertical="center"/>
    </xf>
    <xf numFmtId="0" fontId="12" fillId="30" borderId="48" xfId="0" applyFont="1" applyFill="1" applyBorder="1" applyAlignment="1">
      <alignment horizontal="center" vertical="center"/>
    </xf>
    <xf numFmtId="0" fontId="12" fillId="30" borderId="39" xfId="0" applyFont="1" applyFill="1" applyBorder="1" applyAlignment="1">
      <alignment horizontal="center" vertical="center"/>
    </xf>
    <xf numFmtId="0" fontId="12" fillId="30" borderId="64" xfId="0" applyFont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3" borderId="23" xfId="0" applyFill="1" applyBorder="1" applyAlignment="1">
      <alignment horizontal="center" vertical="center"/>
    </xf>
    <xf numFmtId="0" fontId="0" fillId="23" borderId="39" xfId="0" applyFill="1" applyBorder="1" applyAlignment="1">
      <alignment horizontal="center" vertical="center"/>
    </xf>
    <xf numFmtId="0" fontId="0" fillId="23" borderId="6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23" borderId="36" xfId="0" applyFill="1" applyBorder="1" applyAlignment="1">
      <alignment horizontal="center" vertical="center"/>
    </xf>
    <xf numFmtId="0" fontId="0" fillId="23" borderId="48" xfId="0" applyFill="1" applyBorder="1" applyAlignment="1">
      <alignment horizontal="center" vertical="center"/>
    </xf>
    <xf numFmtId="0" fontId="0" fillId="23" borderId="63" xfId="0" applyFill="1" applyBorder="1" applyAlignment="1">
      <alignment horizontal="center" vertical="center"/>
    </xf>
    <xf numFmtId="0" fontId="0" fillId="23" borderId="50" xfId="0" applyFill="1" applyBorder="1" applyAlignment="1">
      <alignment horizontal="center" vertical="center"/>
    </xf>
    <xf numFmtId="0" fontId="0" fillId="23" borderId="62" xfId="0" applyFill="1" applyBorder="1" applyAlignment="1">
      <alignment horizontal="center" vertical="center"/>
    </xf>
    <xf numFmtId="0" fontId="0" fillId="23" borderId="54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/>
    </xf>
    <xf numFmtId="0" fontId="0" fillId="19" borderId="38" xfId="0" applyFill="1" applyBorder="1" applyAlignment="1">
      <alignment horizontal="center" vertical="center"/>
    </xf>
    <xf numFmtId="0" fontId="0" fillId="19" borderId="39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0" fillId="36" borderId="63" xfId="0" applyFill="1" applyBorder="1" applyAlignment="1">
      <alignment horizontal="center" vertical="center"/>
    </xf>
    <xf numFmtId="0" fontId="0" fillId="36" borderId="50" xfId="0" applyFill="1" applyBorder="1" applyAlignment="1">
      <alignment horizontal="center" vertical="center"/>
    </xf>
    <xf numFmtId="0" fontId="0" fillId="36" borderId="62" xfId="0" applyFill="1" applyBorder="1" applyAlignment="1">
      <alignment horizontal="center" vertical="center"/>
    </xf>
    <xf numFmtId="0" fontId="0" fillId="36" borderId="54" xfId="0" applyFill="1" applyBorder="1" applyAlignment="1">
      <alignment horizontal="center" vertical="center"/>
    </xf>
    <xf numFmtId="0" fontId="0" fillId="6" borderId="63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19" borderId="48" xfId="0" applyFill="1" applyBorder="1" applyAlignment="1">
      <alignment horizontal="center" vertical="center"/>
    </xf>
    <xf numFmtId="0" fontId="0" fillId="19" borderId="64" xfId="0" applyFill="1" applyBorder="1" applyAlignment="1">
      <alignment horizontal="center" vertical="center"/>
    </xf>
    <xf numFmtId="0" fontId="0" fillId="36" borderId="36" xfId="0" applyFill="1" applyBorder="1" applyAlignment="1">
      <alignment horizontal="center" vertical="center"/>
    </xf>
    <xf numFmtId="0" fontId="0" fillId="36" borderId="38" xfId="0" applyFill="1" applyBorder="1" applyAlignment="1">
      <alignment horizontal="center" vertical="center"/>
    </xf>
    <xf numFmtId="0" fontId="0" fillId="36" borderId="39" xfId="0" applyFill="1" applyBorder="1" applyAlignment="1">
      <alignment horizontal="center" vertical="center"/>
    </xf>
    <xf numFmtId="0" fontId="0" fillId="36" borderId="40" xfId="0" applyFill="1" applyBorder="1" applyAlignment="1">
      <alignment horizontal="center" vertical="center"/>
    </xf>
    <xf numFmtId="0" fontId="0" fillId="35" borderId="36" xfId="0" applyFill="1" applyBorder="1" applyAlignment="1">
      <alignment horizontal="center" vertical="center"/>
    </xf>
    <xf numFmtId="0" fontId="0" fillId="35" borderId="38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0" fontId="0" fillId="35" borderId="40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19" borderId="50" xfId="0" applyFill="1" applyBorder="1" applyAlignment="1">
      <alignment horizontal="center" vertical="center"/>
    </xf>
    <xf numFmtId="0" fontId="0" fillId="19" borderId="62" xfId="0" applyFill="1" applyBorder="1" applyAlignment="1">
      <alignment horizontal="center" vertical="center"/>
    </xf>
    <xf numFmtId="0" fontId="0" fillId="19" borderId="5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12" fillId="23" borderId="36" xfId="0" applyFont="1" applyFill="1" applyBorder="1" applyAlignment="1">
      <alignment horizontal="center" vertical="center"/>
    </xf>
    <xf numFmtId="0" fontId="12" fillId="23" borderId="48" xfId="0" applyFont="1" applyFill="1" applyBorder="1" applyAlignment="1">
      <alignment horizontal="center" vertical="center"/>
    </xf>
    <xf numFmtId="0" fontId="12" fillId="23" borderId="39" xfId="0" applyFont="1" applyFill="1" applyBorder="1" applyAlignment="1">
      <alignment horizontal="center" vertical="center"/>
    </xf>
    <xf numFmtId="0" fontId="12" fillId="23" borderId="64" xfId="0" applyFont="1" applyFill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0" fillId="23" borderId="12" xfId="0" applyFill="1" applyBorder="1" applyAlignment="1">
      <alignment horizontal="center" vertical="center" wrapText="1"/>
    </xf>
    <xf numFmtId="0" fontId="0" fillId="23" borderId="29" xfId="0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0" fillId="23" borderId="5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19" borderId="49" xfId="0" applyFill="1" applyBorder="1" applyAlignment="1">
      <alignment horizontal="center" vertical="center"/>
    </xf>
    <xf numFmtId="0" fontId="0" fillId="19" borderId="60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37" borderId="63" xfId="0" applyFont="1" applyFill="1" applyBorder="1" applyAlignment="1">
      <alignment horizontal="center" vertical="center"/>
    </xf>
    <xf numFmtId="0" fontId="13" fillId="37" borderId="49" xfId="0" applyFont="1" applyFill="1" applyBorder="1" applyAlignment="1">
      <alignment horizontal="center" vertical="center"/>
    </xf>
    <xf numFmtId="0" fontId="13" fillId="37" borderId="50" xfId="0" applyFont="1" applyFill="1" applyBorder="1" applyAlignment="1">
      <alignment horizontal="center" vertical="center"/>
    </xf>
    <xf numFmtId="0" fontId="13" fillId="37" borderId="62" xfId="0" applyFont="1" applyFill="1" applyBorder="1" applyAlignment="1">
      <alignment horizontal="center" vertical="center"/>
    </xf>
    <xf numFmtId="0" fontId="13" fillId="37" borderId="60" xfId="0" applyFont="1" applyFill="1" applyBorder="1" applyAlignment="1">
      <alignment horizontal="center" vertical="center"/>
    </xf>
    <xf numFmtId="0" fontId="13" fillId="37" borderId="54" xfId="0" applyFont="1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3" borderId="37" xfId="0" applyFont="1" applyFill="1" applyBorder="1" applyAlignment="1">
      <alignment horizontal="center" vertical="center"/>
    </xf>
    <xf numFmtId="0" fontId="15" fillId="23" borderId="18" xfId="0" applyFont="1" applyFill="1" applyBorder="1" applyAlignment="1">
      <alignment horizontal="center" vertical="center"/>
    </xf>
    <xf numFmtId="0" fontId="15" fillId="23" borderId="31" xfId="0" applyFont="1" applyFill="1" applyBorder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0" fontId="15" fillId="23" borderId="15" xfId="0" applyFont="1" applyFill="1" applyBorder="1" applyAlignment="1">
      <alignment horizontal="center" vertical="center"/>
    </xf>
    <xf numFmtId="0" fontId="15" fillId="23" borderId="21" xfId="0" applyFont="1" applyFill="1" applyBorder="1" applyAlignment="1">
      <alignment horizontal="center" vertical="center"/>
    </xf>
    <xf numFmtId="0" fontId="15" fillId="7" borderId="37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/>
    </xf>
    <xf numFmtId="0" fontId="15" fillId="2" borderId="3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/>
    </xf>
    <xf numFmtId="0" fontId="0" fillId="0" borderId="67" xfId="0" applyFont="1" applyBorder="1" applyAlignment="1">
      <alignment horizontal="center"/>
    </xf>
    <xf numFmtId="0" fontId="15" fillId="13" borderId="67" xfId="0" applyFont="1" applyFill="1" applyBorder="1" applyAlignment="1">
      <alignment horizontal="center" vertical="center"/>
    </xf>
    <xf numFmtId="0" fontId="15" fillId="23" borderId="7" xfId="0" applyFont="1" applyFill="1" applyBorder="1" applyAlignment="1">
      <alignment horizontal="center" vertical="center"/>
    </xf>
    <xf numFmtId="0" fontId="15" fillId="23" borderId="14" xfId="0" applyFont="1" applyFill="1" applyBorder="1" applyAlignment="1">
      <alignment horizontal="center" vertical="center"/>
    </xf>
    <xf numFmtId="0" fontId="15" fillId="23" borderId="20" xfId="0" applyFont="1" applyFill="1" applyBorder="1" applyAlignment="1">
      <alignment horizontal="center" vertical="center"/>
    </xf>
    <xf numFmtId="0" fontId="15" fillId="23" borderId="17" xfId="0" applyFont="1" applyFill="1" applyBorder="1" applyAlignment="1">
      <alignment horizontal="center" vertical="center"/>
    </xf>
    <xf numFmtId="0" fontId="15" fillId="23" borderId="40" xfId="0" applyFont="1" applyFill="1" applyBorder="1" applyAlignment="1">
      <alignment horizontal="center" vertical="center"/>
    </xf>
    <xf numFmtId="0" fontId="20" fillId="0" borderId="78" xfId="0" applyFont="1" applyFill="1" applyBorder="1" applyAlignment="1">
      <alignment horizontal="center" vertical="center"/>
    </xf>
    <xf numFmtId="0" fontId="20" fillId="0" borderId="77" xfId="0" applyFont="1" applyFill="1" applyBorder="1" applyAlignment="1">
      <alignment horizontal="center" vertical="center"/>
    </xf>
    <xf numFmtId="0" fontId="0" fillId="0" borderId="77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27" borderId="28" xfId="0" applyFont="1" applyFill="1" applyBorder="1" applyAlignment="1">
      <alignment horizontal="center"/>
    </xf>
    <xf numFmtId="0" fontId="0" fillId="27" borderId="3" xfId="0" applyFont="1" applyFill="1" applyBorder="1" applyAlignment="1">
      <alignment horizontal="center"/>
    </xf>
    <xf numFmtId="0" fontId="0" fillId="27" borderId="4" xfId="0" applyFont="1" applyFill="1" applyBorder="1" applyAlignment="1">
      <alignment horizontal="center"/>
    </xf>
    <xf numFmtId="0" fontId="0" fillId="5" borderId="28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20" fillId="0" borderId="74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0" fillId="7" borderId="61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7" borderId="0" xfId="0" applyFill="1" applyBorder="1"/>
    <xf numFmtId="0" fontId="0" fillId="44" borderId="10" xfId="0" applyNumberFormat="1" applyFont="1" applyFill="1" applyBorder="1" applyAlignment="1">
      <alignment vertical="center"/>
    </xf>
    <xf numFmtId="0" fontId="0" fillId="44" borderId="18" xfId="0" applyNumberFormat="1" applyFont="1" applyFill="1" applyBorder="1" applyAlignment="1">
      <alignment vertical="center"/>
    </xf>
    <xf numFmtId="0" fontId="0" fillId="44" borderId="31" xfId="0" applyNumberFormat="1" applyFont="1" applyFill="1" applyBorder="1" applyAlignment="1">
      <alignment vertical="center"/>
    </xf>
    <xf numFmtId="0" fontId="0" fillId="40" borderId="46" xfId="0" applyFill="1" applyBorder="1" applyAlignment="1">
      <alignment horizontal="center"/>
    </xf>
    <xf numFmtId="0" fontId="0" fillId="40" borderId="22" xfId="0" applyFill="1" applyBorder="1" applyAlignment="1">
      <alignment horizontal="center"/>
    </xf>
    <xf numFmtId="0" fontId="0" fillId="5" borderId="18" xfId="0" applyFill="1" applyBorder="1" applyAlignment="1"/>
    <xf numFmtId="0" fontId="0" fillId="37" borderId="59" xfId="0" applyFill="1" applyBorder="1" applyAlignment="1">
      <alignment horizontal="center"/>
    </xf>
    <xf numFmtId="0" fontId="0" fillId="37" borderId="79" xfId="0" applyFill="1" applyBorder="1" applyAlignment="1">
      <alignment horizontal="center"/>
    </xf>
    <xf numFmtId="0" fontId="0" fillId="37" borderId="24" xfId="0" applyFill="1" applyBorder="1" applyAlignment="1">
      <alignment horizontal="center"/>
    </xf>
    <xf numFmtId="0" fontId="0" fillId="37" borderId="23" xfId="0" applyFill="1" applyBorder="1" applyAlignment="1">
      <alignment horizontal="center"/>
    </xf>
    <xf numFmtId="0" fontId="0" fillId="37" borderId="46" xfId="0" applyFill="1" applyBorder="1" applyAlignment="1">
      <alignment horizontal="center"/>
    </xf>
    <xf numFmtId="0" fontId="0" fillId="5" borderId="24" xfId="0" applyFill="1" applyBorder="1" applyAlignment="1"/>
    <xf numFmtId="0" fontId="0" fillId="16" borderId="23" xfId="0" applyFill="1" applyBorder="1" applyAlignment="1">
      <alignment horizontal="center"/>
    </xf>
    <xf numFmtId="0" fontId="0" fillId="16" borderId="46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10" fontId="0" fillId="40" borderId="59" xfId="2" applyNumberFormat="1" applyFont="1" applyFill="1" applyBorder="1" applyAlignment="1">
      <alignment horizontal="center"/>
    </xf>
    <xf numFmtId="10" fontId="0" fillId="40" borderId="79" xfId="2" applyNumberFormat="1" applyFont="1" applyFill="1" applyBorder="1" applyAlignment="1">
      <alignment horizontal="center"/>
    </xf>
    <xf numFmtId="10" fontId="0" fillId="40" borderId="24" xfId="2" applyNumberFormat="1" applyFont="1" applyFill="1" applyBorder="1" applyAlignment="1">
      <alignment horizontal="center"/>
    </xf>
    <xf numFmtId="0" fontId="0" fillId="23" borderId="1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23" borderId="3" xfId="0" applyFill="1" applyBorder="1"/>
    <xf numFmtId="168" fontId="0" fillId="23" borderId="3" xfId="1" applyNumberFormat="1" applyFont="1" applyFill="1" applyBorder="1"/>
    <xf numFmtId="10" fontId="0" fillId="23" borderId="4" xfId="2" applyNumberFormat="1" applyFont="1" applyFill="1" applyBorder="1"/>
    <xf numFmtId="0" fontId="0" fillId="26" borderId="10" xfId="0" applyFill="1" applyBorder="1"/>
    <xf numFmtId="168" fontId="0" fillId="26" borderId="10" xfId="1" applyNumberFormat="1" applyFont="1" applyFill="1" applyBorder="1"/>
    <xf numFmtId="10" fontId="0" fillId="26" borderId="11" xfId="2" applyNumberFormat="1" applyFont="1" applyFill="1" applyBorder="1"/>
    <xf numFmtId="0" fontId="0" fillId="26" borderId="25" xfId="0" applyFill="1" applyBorder="1"/>
    <xf numFmtId="0" fontId="0" fillId="7" borderId="9" xfId="0" applyFill="1" applyBorder="1" applyAlignment="1">
      <alignment horizontal="left" vertic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0" fillId="40" borderId="59" xfId="0" applyFill="1" applyBorder="1" applyAlignment="1">
      <alignment horizontal="center"/>
    </xf>
    <xf numFmtId="0" fontId="0" fillId="40" borderId="79" xfId="0" applyFill="1" applyBorder="1" applyAlignment="1">
      <alignment horizontal="center"/>
    </xf>
    <xf numFmtId="0" fontId="0" fillId="40" borderId="24" xfId="0" applyFill="1" applyBorder="1" applyAlignment="1">
      <alignment horizontal="center"/>
    </xf>
    <xf numFmtId="0" fontId="0" fillId="24" borderId="59" xfId="0" applyFill="1" applyBorder="1" applyAlignment="1">
      <alignment horizontal="center"/>
    </xf>
    <xf numFmtId="0" fontId="0" fillId="24" borderId="79" xfId="0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0" fillId="43" borderId="46" xfId="0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23"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123825</xdr:colOff>
      <xdr:row>12</xdr:row>
      <xdr:rowOff>180975</xdr:rowOff>
    </xdr:from>
    <xdr:to>
      <xdr:col>25</xdr:col>
      <xdr:colOff>895350</xdr:colOff>
      <xdr:row>45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6E9C0E-2513-4640-BEE4-6C22A936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6950" y="2571750"/>
          <a:ext cx="5038725" cy="6467475"/>
        </a:xfrm>
        <a:prstGeom prst="rect">
          <a:avLst/>
        </a:prstGeom>
      </xdr:spPr>
    </xdr:pic>
    <xdr:clientData/>
  </xdr:twoCellAnchor>
  <xdr:oneCellAnchor>
    <xdr:from>
      <xdr:col>21</xdr:col>
      <xdr:colOff>123825</xdr:colOff>
      <xdr:row>86</xdr:row>
      <xdr:rowOff>0</xdr:rowOff>
    </xdr:from>
    <xdr:ext cx="5038725" cy="6467475"/>
    <xdr:pic>
      <xdr:nvPicPr>
        <xdr:cNvPr id="3" name="Imagen 2">
          <a:extLst>
            <a:ext uri="{FF2B5EF4-FFF2-40B4-BE49-F238E27FC236}">
              <a16:creationId xmlns:a16="http://schemas.microsoft.com/office/drawing/2014/main" id="{E1A66690-92B9-44AB-985E-FF39DF3CF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6950" y="2571750"/>
          <a:ext cx="5038725" cy="6467475"/>
        </a:xfrm>
        <a:prstGeom prst="rect">
          <a:avLst/>
        </a:prstGeom>
      </xdr:spPr>
    </xdr:pic>
    <xdr:clientData/>
  </xdr:oneCellAnchor>
  <xdr:oneCellAnchor>
    <xdr:from>
      <xdr:col>21</xdr:col>
      <xdr:colOff>371475</xdr:colOff>
      <xdr:row>195</xdr:row>
      <xdr:rowOff>104775</xdr:rowOff>
    </xdr:from>
    <xdr:ext cx="5038725" cy="6467475"/>
    <xdr:pic>
      <xdr:nvPicPr>
        <xdr:cNvPr id="4" name="Imagen 3">
          <a:extLst>
            <a:ext uri="{FF2B5EF4-FFF2-40B4-BE49-F238E27FC236}">
              <a16:creationId xmlns:a16="http://schemas.microsoft.com/office/drawing/2014/main" id="{90CD6CD4-26D9-451A-9240-1F7CCD8F1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4600" y="38395275"/>
          <a:ext cx="5038725" cy="6467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793059</xdr:colOff>
      <xdr:row>250</xdr:row>
      <xdr:rowOff>76200</xdr:rowOff>
    </xdr:from>
    <xdr:to>
      <xdr:col>18</xdr:col>
      <xdr:colOff>1391654</xdr:colOff>
      <xdr:row>278</xdr:row>
      <xdr:rowOff>104096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E44B99-B34B-45C4-BECE-9D4E79007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3342" y="47071722"/>
          <a:ext cx="11846377" cy="54198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%20S1%20JO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 DARIA"/>
      <sheetName val="INFORME H A H"/>
      <sheetName val="RANKING"/>
      <sheetName val="ASIGNACION"/>
      <sheetName val="ASIGNACION R"/>
      <sheetName val="FESTIVO CASH"/>
      <sheetName val="DOMINGO1"/>
      <sheetName val="DOMINGO2"/>
      <sheetName val="DOMINGO3"/>
      <sheetName val="MASIVOS"/>
      <sheetName val="PUESTOS"/>
      <sheetName val="DATOS ASESORES"/>
    </sheetNames>
    <sheetDataSet>
      <sheetData sheetId="0"/>
      <sheetData sheetId="1"/>
      <sheetData sheetId="2"/>
      <sheetData sheetId="3">
        <row r="1">
          <cell r="AA1" t="str">
            <v>Tasa de recuperación de monto en cartera</v>
          </cell>
          <cell r="AB1" t="str">
            <v>cantidad de nuevos pedidos</v>
          </cell>
          <cell r="AC1" t="str">
            <v>importe de nuevos pedidos</v>
          </cell>
          <cell r="AD1" t="str">
            <v>cantidad de pedidos transferidos</v>
          </cell>
          <cell r="AE1" t="str">
            <v>importe de pedidos transferidos</v>
          </cell>
          <cell r="AF1" t="str">
            <v>Número de solicitudes de cobranza exitosa</v>
          </cell>
          <cell r="AG1" t="str">
            <v>Monto de las solicitudes exitosas de cobranza</v>
          </cell>
          <cell r="AH1" t="str">
            <v>Cantidad de cobranza pagado</v>
          </cell>
          <cell r="AI1" t="str">
            <v>Monto total de cobranza</v>
          </cell>
          <cell r="AJ1" t="str">
            <v>cantidad de pedidos extendidos</v>
          </cell>
          <cell r="AK1" t="str">
            <v>cantidad de pedidos restantes</v>
          </cell>
          <cell r="AL1" t="str">
            <v>importe restante de préstamos</v>
          </cell>
          <cell r="AM1" t="str">
            <v>cantidad de historiales de reclamación</v>
          </cell>
        </row>
        <row r="2">
          <cell r="AA2" t="str">
            <v>12.27%</v>
          </cell>
          <cell r="AB2">
            <v>14</v>
          </cell>
          <cell r="AC2">
            <v>17780</v>
          </cell>
          <cell r="AD2">
            <v>10</v>
          </cell>
          <cell r="AE2">
            <v>16440</v>
          </cell>
          <cell r="AF2">
            <v>2</v>
          </cell>
          <cell r="AG2">
            <v>1440</v>
          </cell>
          <cell r="AH2">
            <v>3</v>
          </cell>
          <cell r="AI2">
            <v>2432</v>
          </cell>
          <cell r="AJ2">
            <v>0</v>
          </cell>
          <cell r="AK2">
            <v>49</v>
          </cell>
          <cell r="AL2">
            <v>66768</v>
          </cell>
          <cell r="AM2">
            <v>216</v>
          </cell>
        </row>
        <row r="3">
          <cell r="AA3" t="str">
            <v>8.95%</v>
          </cell>
          <cell r="AB3">
            <v>0</v>
          </cell>
          <cell r="AC3">
            <v>0</v>
          </cell>
          <cell r="AD3">
            <v>3</v>
          </cell>
          <cell r="AE3">
            <v>4420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1</v>
          </cell>
          <cell r="AL3">
            <v>1200</v>
          </cell>
          <cell r="AM3">
            <v>0</v>
          </cell>
        </row>
        <row r="4">
          <cell r="AA4" t="str">
            <v>5.57%</v>
          </cell>
          <cell r="AB4">
            <v>14</v>
          </cell>
          <cell r="AC4">
            <v>23598</v>
          </cell>
          <cell r="AD4">
            <v>10</v>
          </cell>
          <cell r="AE4">
            <v>11760</v>
          </cell>
          <cell r="AF4">
            <v>2</v>
          </cell>
          <cell r="AG4">
            <v>3300</v>
          </cell>
          <cell r="AH4">
            <v>5</v>
          </cell>
          <cell r="AI4">
            <v>7140</v>
          </cell>
          <cell r="AJ4">
            <v>0</v>
          </cell>
          <cell r="AK4">
            <v>48</v>
          </cell>
          <cell r="AL4">
            <v>73678</v>
          </cell>
          <cell r="AM4">
            <v>232</v>
          </cell>
        </row>
        <row r="5">
          <cell r="AA5" t="str">
            <v>0.00%</v>
          </cell>
          <cell r="AB5">
            <v>14</v>
          </cell>
          <cell r="AC5">
            <v>17080</v>
          </cell>
          <cell r="AD5">
            <v>8</v>
          </cell>
          <cell r="AE5">
            <v>18876</v>
          </cell>
          <cell r="AF5">
            <v>2</v>
          </cell>
          <cell r="AG5">
            <v>1200</v>
          </cell>
          <cell r="AH5">
            <v>2</v>
          </cell>
          <cell r="AI5">
            <v>1360</v>
          </cell>
          <cell r="AJ5">
            <v>0</v>
          </cell>
          <cell r="AK5">
            <v>47</v>
          </cell>
          <cell r="AL5">
            <v>68798</v>
          </cell>
          <cell r="AM5">
            <v>108</v>
          </cell>
        </row>
        <row r="6">
          <cell r="AA6" t="str">
            <v>8.44%</v>
          </cell>
          <cell r="AB6">
            <v>14</v>
          </cell>
          <cell r="AC6">
            <v>20142</v>
          </cell>
          <cell r="AD6">
            <v>12</v>
          </cell>
          <cell r="AE6">
            <v>14780</v>
          </cell>
          <cell r="AF6">
            <v>2</v>
          </cell>
          <cell r="AG6">
            <v>4080</v>
          </cell>
          <cell r="AH6">
            <v>5</v>
          </cell>
          <cell r="AI6">
            <v>8212</v>
          </cell>
          <cell r="AJ6">
            <v>0</v>
          </cell>
          <cell r="AK6">
            <v>54</v>
          </cell>
          <cell r="AL6">
            <v>85302</v>
          </cell>
          <cell r="AM6">
            <v>237</v>
          </cell>
        </row>
        <row r="7">
          <cell r="AA7" t="str">
            <v>6.11%</v>
          </cell>
          <cell r="AB7">
            <v>14</v>
          </cell>
          <cell r="AC7">
            <v>22940</v>
          </cell>
          <cell r="AD7">
            <v>9</v>
          </cell>
          <cell r="AE7">
            <v>16320</v>
          </cell>
          <cell r="AF7">
            <v>3</v>
          </cell>
          <cell r="AG7">
            <v>3040</v>
          </cell>
          <cell r="AH7">
            <v>5</v>
          </cell>
          <cell r="AI7">
            <v>5062</v>
          </cell>
          <cell r="AJ7">
            <v>0</v>
          </cell>
          <cell r="AK7">
            <v>51</v>
          </cell>
          <cell r="AL7">
            <v>79180</v>
          </cell>
          <cell r="AM7">
            <v>233</v>
          </cell>
        </row>
        <row r="8">
          <cell r="AA8" t="str">
            <v>4.26%</v>
          </cell>
          <cell r="AB8">
            <v>15</v>
          </cell>
          <cell r="AC8">
            <v>24800</v>
          </cell>
          <cell r="AD8">
            <v>10</v>
          </cell>
          <cell r="AE8">
            <v>19080</v>
          </cell>
          <cell r="AF8">
            <v>5</v>
          </cell>
          <cell r="AG8">
            <v>3840</v>
          </cell>
          <cell r="AH8">
            <v>7</v>
          </cell>
          <cell r="AI8">
            <v>5765</v>
          </cell>
          <cell r="AJ8">
            <v>0</v>
          </cell>
          <cell r="AK8">
            <v>51</v>
          </cell>
          <cell r="AL8">
            <v>88020</v>
          </cell>
          <cell r="AM8">
            <v>354</v>
          </cell>
        </row>
        <row r="9">
          <cell r="AA9" t="str">
            <v>3.53%</v>
          </cell>
          <cell r="AB9">
            <v>15</v>
          </cell>
          <cell r="AC9">
            <v>19540</v>
          </cell>
          <cell r="AD9">
            <v>10</v>
          </cell>
          <cell r="AE9">
            <v>14314</v>
          </cell>
          <cell r="AF9">
            <v>3</v>
          </cell>
          <cell r="AG9">
            <v>5400</v>
          </cell>
          <cell r="AH9">
            <v>5</v>
          </cell>
          <cell r="AI9">
            <v>8740</v>
          </cell>
          <cell r="AJ9">
            <v>0</v>
          </cell>
          <cell r="AK9">
            <v>55</v>
          </cell>
          <cell r="AL9">
            <v>76400</v>
          </cell>
          <cell r="AM9">
            <v>335</v>
          </cell>
        </row>
        <row r="10">
          <cell r="AA10" t="str">
            <v>9.27%</v>
          </cell>
          <cell r="AB10">
            <v>7</v>
          </cell>
          <cell r="AC10">
            <v>10720</v>
          </cell>
          <cell r="AD10">
            <v>0</v>
          </cell>
          <cell r="AE10">
            <v>0</v>
          </cell>
          <cell r="AF10">
            <v>1</v>
          </cell>
          <cell r="AG10">
            <v>2580</v>
          </cell>
          <cell r="AH10">
            <v>1</v>
          </cell>
          <cell r="AI10">
            <v>2820</v>
          </cell>
          <cell r="AJ10">
            <v>0</v>
          </cell>
          <cell r="AK10">
            <v>6</v>
          </cell>
          <cell r="AL10">
            <v>8140</v>
          </cell>
          <cell r="AM10">
            <v>39</v>
          </cell>
        </row>
        <row r="11">
          <cell r="AA11" t="str">
            <v>2.82%</v>
          </cell>
          <cell r="AB11">
            <v>13</v>
          </cell>
          <cell r="AC11">
            <v>14940</v>
          </cell>
          <cell r="AD11">
            <v>11</v>
          </cell>
          <cell r="AE11">
            <v>14940</v>
          </cell>
          <cell r="AF11">
            <v>3</v>
          </cell>
          <cell r="AG11">
            <v>3960</v>
          </cell>
          <cell r="AH11">
            <v>3</v>
          </cell>
          <cell r="AI11">
            <v>5256</v>
          </cell>
          <cell r="AJ11">
            <v>0</v>
          </cell>
          <cell r="AK11">
            <v>52</v>
          </cell>
          <cell r="AL11">
            <v>90390</v>
          </cell>
          <cell r="AM11">
            <v>1</v>
          </cell>
        </row>
        <row r="12">
          <cell r="AA12" t="str">
            <v>11.87%</v>
          </cell>
          <cell r="AB12">
            <v>14</v>
          </cell>
          <cell r="AC12">
            <v>16880</v>
          </cell>
          <cell r="AD12">
            <v>13</v>
          </cell>
          <cell r="AE12">
            <v>16860</v>
          </cell>
          <cell r="AF12">
            <v>2</v>
          </cell>
          <cell r="AG12">
            <v>2340</v>
          </cell>
          <cell r="AH12">
            <v>3</v>
          </cell>
          <cell r="AI12">
            <v>3948</v>
          </cell>
          <cell r="AJ12">
            <v>0</v>
          </cell>
          <cell r="AK12">
            <v>47</v>
          </cell>
          <cell r="AL12">
            <v>70940</v>
          </cell>
          <cell r="AM12">
            <v>335</v>
          </cell>
        </row>
        <row r="13">
          <cell r="AA13" t="str">
            <v>1.10%</v>
          </cell>
          <cell r="AB13">
            <v>14</v>
          </cell>
          <cell r="AC13">
            <v>16960</v>
          </cell>
          <cell r="AD13">
            <v>10</v>
          </cell>
          <cell r="AE13">
            <v>12360</v>
          </cell>
          <cell r="AF13">
            <v>1</v>
          </cell>
          <cell r="AG13">
            <v>840</v>
          </cell>
          <cell r="AH13">
            <v>4</v>
          </cell>
          <cell r="AI13">
            <v>6119</v>
          </cell>
          <cell r="AJ13">
            <v>1</v>
          </cell>
          <cell r="AK13">
            <v>52</v>
          </cell>
          <cell r="AL13">
            <v>79970</v>
          </cell>
          <cell r="AM13">
            <v>82</v>
          </cell>
        </row>
        <row r="14">
          <cell r="AA14" t="str">
            <v>4.76%</v>
          </cell>
          <cell r="AB14">
            <v>14</v>
          </cell>
          <cell r="AC14">
            <v>18300</v>
          </cell>
          <cell r="AD14">
            <v>13</v>
          </cell>
          <cell r="AE14">
            <v>21120</v>
          </cell>
          <cell r="AF14">
            <v>2</v>
          </cell>
          <cell r="AG14">
            <v>1920</v>
          </cell>
          <cell r="AH14">
            <v>2</v>
          </cell>
          <cell r="AI14">
            <v>2856</v>
          </cell>
          <cell r="AJ14">
            <v>0</v>
          </cell>
          <cell r="AK14">
            <v>47</v>
          </cell>
          <cell r="AL14">
            <v>67240</v>
          </cell>
          <cell r="AM14">
            <v>312</v>
          </cell>
        </row>
        <row r="15">
          <cell r="AA15" t="str">
            <v>5.94%</v>
          </cell>
          <cell r="AB15">
            <v>13</v>
          </cell>
          <cell r="AC15">
            <v>23340</v>
          </cell>
          <cell r="AD15">
            <v>9</v>
          </cell>
          <cell r="AE15">
            <v>12340</v>
          </cell>
          <cell r="AF15">
            <v>3</v>
          </cell>
          <cell r="AG15">
            <v>6900</v>
          </cell>
          <cell r="AH15">
            <v>7</v>
          </cell>
          <cell r="AI15">
            <v>8450</v>
          </cell>
          <cell r="AJ15">
            <v>0</v>
          </cell>
          <cell r="AK15">
            <v>51</v>
          </cell>
          <cell r="AL15">
            <v>87127</v>
          </cell>
          <cell r="AM15">
            <v>257</v>
          </cell>
        </row>
        <row r="16">
          <cell r="AA16" t="str">
            <v>2.65%</v>
          </cell>
          <cell r="AB16">
            <v>15</v>
          </cell>
          <cell r="AC16">
            <v>20820</v>
          </cell>
          <cell r="AD16">
            <v>11</v>
          </cell>
          <cell r="AE16">
            <v>19400</v>
          </cell>
          <cell r="AF16">
            <v>0</v>
          </cell>
          <cell r="AG16">
            <v>0</v>
          </cell>
          <cell r="AH16">
            <v>1</v>
          </cell>
          <cell r="AI16">
            <v>500</v>
          </cell>
          <cell r="AJ16">
            <v>0</v>
          </cell>
          <cell r="AK16">
            <v>15</v>
          </cell>
          <cell r="AL16">
            <v>20820</v>
          </cell>
          <cell r="AM16">
            <v>0</v>
          </cell>
        </row>
        <row r="17">
          <cell r="AA17" t="str">
            <v>7.73%</v>
          </cell>
          <cell r="AB17">
            <v>13</v>
          </cell>
          <cell r="AC17">
            <v>17100</v>
          </cell>
          <cell r="AD17">
            <v>11</v>
          </cell>
          <cell r="AE17">
            <v>21900</v>
          </cell>
          <cell r="AF17">
            <v>3</v>
          </cell>
          <cell r="AG17">
            <v>4560</v>
          </cell>
          <cell r="AH17">
            <v>5</v>
          </cell>
          <cell r="AI17">
            <v>5768</v>
          </cell>
          <cell r="AJ17">
            <v>0</v>
          </cell>
          <cell r="AK17">
            <v>51</v>
          </cell>
          <cell r="AL17">
            <v>85152</v>
          </cell>
          <cell r="AM17">
            <v>185</v>
          </cell>
        </row>
        <row r="18">
          <cell r="AA18" t="str">
            <v>2.56%</v>
          </cell>
          <cell r="AB18">
            <v>13</v>
          </cell>
          <cell r="AC18">
            <v>19780</v>
          </cell>
          <cell r="AD18">
            <v>6</v>
          </cell>
          <cell r="AE18">
            <v>8880</v>
          </cell>
          <cell r="AF18">
            <v>1</v>
          </cell>
          <cell r="AG18">
            <v>900</v>
          </cell>
          <cell r="AH18">
            <v>2</v>
          </cell>
          <cell r="AI18">
            <v>1851</v>
          </cell>
          <cell r="AJ18">
            <v>0</v>
          </cell>
          <cell r="AK18">
            <v>50</v>
          </cell>
          <cell r="AL18">
            <v>79036</v>
          </cell>
          <cell r="AM18">
            <v>222</v>
          </cell>
        </row>
        <row r="19">
          <cell r="AA19" t="str">
            <v>8.18%</v>
          </cell>
          <cell r="AB19">
            <v>1</v>
          </cell>
          <cell r="AC19">
            <v>900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2</v>
          </cell>
          <cell r="AL19">
            <v>4020</v>
          </cell>
          <cell r="AM19">
            <v>0</v>
          </cell>
        </row>
        <row r="20">
          <cell r="AA20" t="str">
            <v>4.47%</v>
          </cell>
          <cell r="AB20">
            <v>1</v>
          </cell>
          <cell r="AC20">
            <v>1500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45</v>
          </cell>
          <cell r="AL20">
            <v>72880</v>
          </cell>
          <cell r="AM20">
            <v>0</v>
          </cell>
        </row>
        <row r="21">
          <cell r="AA21" t="str">
            <v>8.10%</v>
          </cell>
          <cell r="AB21">
            <v>14</v>
          </cell>
          <cell r="AC21">
            <v>21560</v>
          </cell>
          <cell r="AD21">
            <v>8</v>
          </cell>
          <cell r="AE21">
            <v>20580</v>
          </cell>
          <cell r="AF21">
            <v>2</v>
          </cell>
          <cell r="AG21">
            <v>2160</v>
          </cell>
          <cell r="AH21">
            <v>7</v>
          </cell>
          <cell r="AI21">
            <v>6978</v>
          </cell>
          <cell r="AJ21">
            <v>0</v>
          </cell>
          <cell r="AK21">
            <v>51</v>
          </cell>
          <cell r="AL21">
            <v>83960</v>
          </cell>
          <cell r="AM21">
            <v>93</v>
          </cell>
        </row>
        <row r="22">
          <cell r="AA22" t="str">
            <v>5.24%</v>
          </cell>
          <cell r="AB22">
            <v>13</v>
          </cell>
          <cell r="AC22">
            <v>22980</v>
          </cell>
          <cell r="AD22">
            <v>9</v>
          </cell>
          <cell r="AE22">
            <v>13020</v>
          </cell>
          <cell r="AF22">
            <v>1</v>
          </cell>
          <cell r="AG22">
            <v>300</v>
          </cell>
          <cell r="AH22">
            <v>1</v>
          </cell>
          <cell r="AI22">
            <v>380</v>
          </cell>
          <cell r="AJ22">
            <v>0</v>
          </cell>
          <cell r="AK22">
            <v>48</v>
          </cell>
          <cell r="AL22">
            <v>79624</v>
          </cell>
          <cell r="AM22">
            <v>82</v>
          </cell>
        </row>
        <row r="23">
          <cell r="AA23" t="str">
            <v>8.16%</v>
          </cell>
          <cell r="AB23">
            <v>14</v>
          </cell>
          <cell r="AC23">
            <v>24640</v>
          </cell>
          <cell r="AD23">
            <v>7</v>
          </cell>
          <cell r="AE23">
            <v>14520</v>
          </cell>
          <cell r="AF23">
            <v>3</v>
          </cell>
          <cell r="AG23">
            <v>3060</v>
          </cell>
          <cell r="AH23">
            <v>3</v>
          </cell>
          <cell r="AI23">
            <v>3708</v>
          </cell>
          <cell r="AJ23">
            <v>0</v>
          </cell>
          <cell r="AK23">
            <v>55</v>
          </cell>
          <cell r="AL23">
            <v>100811</v>
          </cell>
          <cell r="AM23">
            <v>360</v>
          </cell>
        </row>
        <row r="24">
          <cell r="AA24" t="str">
            <v>13.27%</v>
          </cell>
          <cell r="AB24">
            <v>14</v>
          </cell>
          <cell r="AC24">
            <v>20260</v>
          </cell>
          <cell r="AD24">
            <v>0</v>
          </cell>
          <cell r="AE24">
            <v>0</v>
          </cell>
          <cell r="AF24">
            <v>4</v>
          </cell>
          <cell r="AG24">
            <v>2740</v>
          </cell>
          <cell r="AH24">
            <v>5</v>
          </cell>
          <cell r="AI24">
            <v>3776</v>
          </cell>
          <cell r="AJ24">
            <v>0</v>
          </cell>
          <cell r="AK24">
            <v>61</v>
          </cell>
          <cell r="AL24">
            <v>95840</v>
          </cell>
          <cell r="AM24">
            <v>326</v>
          </cell>
        </row>
        <row r="25">
          <cell r="AA25" t="str">
            <v>16.04%</v>
          </cell>
          <cell r="AB25">
            <v>13</v>
          </cell>
          <cell r="AC25">
            <v>18218</v>
          </cell>
          <cell r="AD25">
            <v>9</v>
          </cell>
          <cell r="AE25">
            <v>9600</v>
          </cell>
          <cell r="AF25">
            <v>2</v>
          </cell>
          <cell r="AG25">
            <v>1260</v>
          </cell>
          <cell r="AH25">
            <v>5</v>
          </cell>
          <cell r="AI25">
            <v>2262</v>
          </cell>
          <cell r="AJ25">
            <v>0</v>
          </cell>
          <cell r="AK25">
            <v>52</v>
          </cell>
          <cell r="AL25">
            <v>83358</v>
          </cell>
          <cell r="AM25">
            <v>321</v>
          </cell>
        </row>
        <row r="26">
          <cell r="AA26" t="str">
            <v>10.38%</v>
          </cell>
          <cell r="AB26">
            <v>14</v>
          </cell>
          <cell r="AC26">
            <v>18640</v>
          </cell>
          <cell r="AD26">
            <v>6</v>
          </cell>
          <cell r="AE26">
            <v>9600</v>
          </cell>
          <cell r="AF26">
            <v>4</v>
          </cell>
          <cell r="AG26">
            <v>6420</v>
          </cell>
          <cell r="AH26">
            <v>7</v>
          </cell>
          <cell r="AI26">
            <v>9247</v>
          </cell>
          <cell r="AJ26">
            <v>0</v>
          </cell>
          <cell r="AK26">
            <v>51</v>
          </cell>
          <cell r="AL26">
            <v>80806</v>
          </cell>
          <cell r="AM26">
            <v>397</v>
          </cell>
        </row>
        <row r="27">
          <cell r="AA27" t="str">
            <v>15.49%</v>
          </cell>
          <cell r="AB27">
            <v>13</v>
          </cell>
          <cell r="AC27">
            <v>26720</v>
          </cell>
          <cell r="AD27">
            <v>7</v>
          </cell>
          <cell r="AE27">
            <v>12960</v>
          </cell>
          <cell r="AF27">
            <v>2</v>
          </cell>
          <cell r="AG27">
            <v>7200</v>
          </cell>
          <cell r="AH27">
            <v>3</v>
          </cell>
          <cell r="AI27">
            <v>8460</v>
          </cell>
          <cell r="AJ27">
            <v>0</v>
          </cell>
          <cell r="AK27">
            <v>55</v>
          </cell>
          <cell r="AL27">
            <v>87820</v>
          </cell>
          <cell r="AM27">
            <v>225</v>
          </cell>
        </row>
        <row r="28">
          <cell r="AA28" t="str">
            <v>7.49%</v>
          </cell>
          <cell r="AB28">
            <v>14</v>
          </cell>
          <cell r="AC28">
            <v>19794</v>
          </cell>
          <cell r="AD28">
            <v>10</v>
          </cell>
          <cell r="AE28">
            <v>14691</v>
          </cell>
          <cell r="AF28">
            <v>4</v>
          </cell>
          <cell r="AG28">
            <v>4560</v>
          </cell>
          <cell r="AH28">
            <v>5</v>
          </cell>
          <cell r="AI28">
            <v>6108</v>
          </cell>
          <cell r="AJ28">
            <v>0</v>
          </cell>
          <cell r="AK28">
            <v>46</v>
          </cell>
          <cell r="AL28">
            <v>64281</v>
          </cell>
          <cell r="AM28">
            <v>185</v>
          </cell>
        </row>
        <row r="29">
          <cell r="AA29" t="str">
            <v>16.49%</v>
          </cell>
          <cell r="AB29">
            <v>14</v>
          </cell>
          <cell r="AC29">
            <v>16440</v>
          </cell>
          <cell r="AD29">
            <v>7</v>
          </cell>
          <cell r="AE29">
            <v>10720</v>
          </cell>
          <cell r="AF29">
            <v>1</v>
          </cell>
          <cell r="AG29">
            <v>360</v>
          </cell>
          <cell r="AH29">
            <v>1</v>
          </cell>
          <cell r="AI29">
            <v>408</v>
          </cell>
          <cell r="AJ29">
            <v>0</v>
          </cell>
          <cell r="AK29">
            <v>6</v>
          </cell>
          <cell r="AL29">
            <v>5360</v>
          </cell>
          <cell r="AM29">
            <v>0</v>
          </cell>
        </row>
        <row r="30">
          <cell r="AA30" t="str">
            <v>7.97%</v>
          </cell>
          <cell r="AB30">
            <v>13</v>
          </cell>
          <cell r="AC30">
            <v>23580</v>
          </cell>
          <cell r="AD30">
            <v>8</v>
          </cell>
          <cell r="AE30">
            <v>11880</v>
          </cell>
          <cell r="AF30">
            <v>1</v>
          </cell>
          <cell r="AG30">
            <v>600</v>
          </cell>
          <cell r="AH30">
            <v>1</v>
          </cell>
          <cell r="AI30">
            <v>680</v>
          </cell>
          <cell r="AJ30">
            <v>0</v>
          </cell>
          <cell r="AK30">
            <v>58</v>
          </cell>
          <cell r="AL30">
            <v>94320</v>
          </cell>
          <cell r="AM30">
            <v>266</v>
          </cell>
        </row>
        <row r="31">
          <cell r="AA31" t="str">
            <v>6.36%</v>
          </cell>
          <cell r="AB31">
            <v>14</v>
          </cell>
          <cell r="AC31">
            <v>30280</v>
          </cell>
          <cell r="AD31">
            <v>7</v>
          </cell>
          <cell r="AE31">
            <v>9160</v>
          </cell>
          <cell r="AF31">
            <v>2</v>
          </cell>
          <cell r="AG31">
            <v>1460</v>
          </cell>
          <cell r="AH31">
            <v>3</v>
          </cell>
          <cell r="AI31">
            <v>2864</v>
          </cell>
          <cell r="AJ31">
            <v>0</v>
          </cell>
          <cell r="AK31">
            <v>50</v>
          </cell>
          <cell r="AL31">
            <v>93460</v>
          </cell>
          <cell r="AM31">
            <v>123</v>
          </cell>
        </row>
        <row r="32">
          <cell r="AA32" t="str">
            <v>13.53%</v>
          </cell>
          <cell r="AB32">
            <v>14</v>
          </cell>
          <cell r="AC32">
            <v>18260</v>
          </cell>
          <cell r="AD32">
            <v>5</v>
          </cell>
          <cell r="AE32">
            <v>9480</v>
          </cell>
          <cell r="AF32">
            <v>6</v>
          </cell>
          <cell r="AG32">
            <v>5596</v>
          </cell>
          <cell r="AH32">
            <v>6</v>
          </cell>
          <cell r="AI32">
            <v>6676</v>
          </cell>
          <cell r="AJ32">
            <v>0</v>
          </cell>
          <cell r="AK32">
            <v>53</v>
          </cell>
          <cell r="AL32">
            <v>80420</v>
          </cell>
          <cell r="AM32">
            <v>229</v>
          </cell>
        </row>
        <row r="33">
          <cell r="AA33" t="str">
            <v>6.75%</v>
          </cell>
          <cell r="AB33">
            <v>13</v>
          </cell>
          <cell r="AC33">
            <v>16180</v>
          </cell>
          <cell r="AD33">
            <v>8</v>
          </cell>
          <cell r="AE33">
            <v>13660</v>
          </cell>
          <cell r="AF33">
            <v>4</v>
          </cell>
          <cell r="AG33">
            <v>5220</v>
          </cell>
          <cell r="AH33">
            <v>5</v>
          </cell>
          <cell r="AI33">
            <v>7220</v>
          </cell>
          <cell r="AJ33">
            <v>0</v>
          </cell>
          <cell r="AK33">
            <v>46</v>
          </cell>
          <cell r="AL33">
            <v>60960</v>
          </cell>
          <cell r="AM33">
            <v>99</v>
          </cell>
        </row>
        <row r="34">
          <cell r="AA34" t="str">
            <v>16.55%</v>
          </cell>
          <cell r="AB34">
            <v>14</v>
          </cell>
          <cell r="AC34">
            <v>22440</v>
          </cell>
          <cell r="AD34">
            <v>0</v>
          </cell>
          <cell r="AE34">
            <v>0</v>
          </cell>
          <cell r="AF34">
            <v>1</v>
          </cell>
          <cell r="AG34">
            <v>4260</v>
          </cell>
          <cell r="AH34">
            <v>2</v>
          </cell>
          <cell r="AI34">
            <v>6228</v>
          </cell>
          <cell r="AJ34">
            <v>0</v>
          </cell>
          <cell r="AK34">
            <v>57</v>
          </cell>
          <cell r="AL34">
            <v>109180</v>
          </cell>
          <cell r="AM34">
            <v>242</v>
          </cell>
        </row>
        <row r="35">
          <cell r="AA35" t="str">
            <v>11.73%</v>
          </cell>
          <cell r="AB35">
            <v>2</v>
          </cell>
          <cell r="AC35">
            <v>5700</v>
          </cell>
          <cell r="AD35">
            <v>5</v>
          </cell>
          <cell r="AE35">
            <v>3780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31</v>
          </cell>
          <cell r="AL35">
            <v>39468</v>
          </cell>
          <cell r="AM35">
            <v>0</v>
          </cell>
        </row>
        <row r="36">
          <cell r="AA36" t="str">
            <v>9.03%</v>
          </cell>
          <cell r="AB36">
            <v>14</v>
          </cell>
          <cell r="AC36">
            <v>22260</v>
          </cell>
          <cell r="AD36">
            <v>10</v>
          </cell>
          <cell r="AE36">
            <v>22799</v>
          </cell>
          <cell r="AF36">
            <v>5</v>
          </cell>
          <cell r="AG36">
            <v>6840</v>
          </cell>
          <cell r="AH36">
            <v>7</v>
          </cell>
          <cell r="AI36">
            <v>16244</v>
          </cell>
          <cell r="AJ36">
            <v>0</v>
          </cell>
          <cell r="AK36">
            <v>54</v>
          </cell>
          <cell r="AL36">
            <v>92868</v>
          </cell>
          <cell r="AM36">
            <v>207</v>
          </cell>
        </row>
        <row r="37">
          <cell r="AA37" t="str">
            <v>6.13%</v>
          </cell>
          <cell r="AB37">
            <v>14</v>
          </cell>
          <cell r="AC37">
            <v>16920</v>
          </cell>
          <cell r="AD37">
            <v>11</v>
          </cell>
          <cell r="AE37">
            <v>19440</v>
          </cell>
          <cell r="AF37">
            <v>1</v>
          </cell>
          <cell r="AG37">
            <v>1260</v>
          </cell>
          <cell r="AH37">
            <v>1</v>
          </cell>
          <cell r="AI37">
            <v>1428</v>
          </cell>
          <cell r="AJ37">
            <v>0</v>
          </cell>
          <cell r="AK37">
            <v>53</v>
          </cell>
          <cell r="AL37">
            <v>80080</v>
          </cell>
          <cell r="AM37">
            <v>317</v>
          </cell>
        </row>
        <row r="38">
          <cell r="AA38" t="str">
            <v>11.79%</v>
          </cell>
          <cell r="AB38">
            <v>14</v>
          </cell>
          <cell r="AC38">
            <v>21780</v>
          </cell>
          <cell r="AD38">
            <v>8</v>
          </cell>
          <cell r="AE38">
            <v>9660</v>
          </cell>
          <cell r="AF38">
            <v>3</v>
          </cell>
          <cell r="AG38">
            <v>2760</v>
          </cell>
          <cell r="AH38">
            <v>5</v>
          </cell>
          <cell r="AI38">
            <v>3453</v>
          </cell>
          <cell r="AJ38">
            <v>0</v>
          </cell>
          <cell r="AK38">
            <v>41</v>
          </cell>
          <cell r="AL38">
            <v>55789</v>
          </cell>
          <cell r="AM38">
            <v>264</v>
          </cell>
        </row>
        <row r="39">
          <cell r="AA39" t="str">
            <v>0.85%</v>
          </cell>
          <cell r="AB39">
            <v>14</v>
          </cell>
          <cell r="AC39">
            <v>24300</v>
          </cell>
          <cell r="AD39">
            <v>9</v>
          </cell>
          <cell r="AE39">
            <v>8614</v>
          </cell>
          <cell r="AF39">
            <v>2</v>
          </cell>
          <cell r="AG39">
            <v>1800</v>
          </cell>
          <cell r="AH39">
            <v>3</v>
          </cell>
          <cell r="AI39">
            <v>5984</v>
          </cell>
          <cell r="AJ39">
            <v>1</v>
          </cell>
          <cell r="AK39">
            <v>49</v>
          </cell>
          <cell r="AL39">
            <v>72702</v>
          </cell>
          <cell r="AM39">
            <v>236</v>
          </cell>
        </row>
        <row r="40">
          <cell r="AA40" t="str">
            <v>5.40%</v>
          </cell>
          <cell r="AB40">
            <v>14</v>
          </cell>
          <cell r="AC40">
            <v>25200</v>
          </cell>
          <cell r="AD40">
            <v>5</v>
          </cell>
          <cell r="AE40">
            <v>10860</v>
          </cell>
          <cell r="AF40">
            <v>0</v>
          </cell>
          <cell r="AG40">
            <v>0</v>
          </cell>
          <cell r="AH40">
            <v>3</v>
          </cell>
          <cell r="AI40">
            <v>9320</v>
          </cell>
          <cell r="AJ40">
            <v>0</v>
          </cell>
          <cell r="AK40">
            <v>52</v>
          </cell>
          <cell r="AL40">
            <v>85700</v>
          </cell>
          <cell r="AM40">
            <v>282</v>
          </cell>
        </row>
        <row r="41">
          <cell r="AA41" t="str">
            <v>11.79%</v>
          </cell>
          <cell r="AB41">
            <v>14</v>
          </cell>
          <cell r="AC41">
            <v>31380</v>
          </cell>
          <cell r="AD41">
            <v>7</v>
          </cell>
          <cell r="AE41">
            <v>11580</v>
          </cell>
          <cell r="AF41">
            <v>2</v>
          </cell>
          <cell r="AG41">
            <v>3600</v>
          </cell>
          <cell r="AH41">
            <v>5</v>
          </cell>
          <cell r="AI41">
            <v>6880</v>
          </cell>
          <cell r="AJ41">
            <v>0</v>
          </cell>
          <cell r="AK41">
            <v>55</v>
          </cell>
          <cell r="AL41">
            <v>93146</v>
          </cell>
          <cell r="AM41">
            <v>208</v>
          </cell>
        </row>
        <row r="42">
          <cell r="AA42" t="str">
            <v>10.08%</v>
          </cell>
          <cell r="AB42">
            <v>14</v>
          </cell>
          <cell r="AC42">
            <v>20368</v>
          </cell>
          <cell r="AD42">
            <v>9</v>
          </cell>
          <cell r="AE42">
            <v>14140</v>
          </cell>
          <cell r="AF42">
            <v>2</v>
          </cell>
          <cell r="AG42">
            <v>1188</v>
          </cell>
          <cell r="AH42">
            <v>2</v>
          </cell>
          <cell r="AI42">
            <v>1436</v>
          </cell>
          <cell r="AJ42">
            <v>0</v>
          </cell>
          <cell r="AK42">
            <v>58</v>
          </cell>
          <cell r="AL42">
            <v>90860</v>
          </cell>
          <cell r="AM42">
            <v>333</v>
          </cell>
        </row>
        <row r="43">
          <cell r="AA43" t="str">
            <v>1.66%</v>
          </cell>
          <cell r="AB43">
            <v>13</v>
          </cell>
          <cell r="AC43">
            <v>19360</v>
          </cell>
          <cell r="AD43">
            <v>11</v>
          </cell>
          <cell r="AE43">
            <v>19380</v>
          </cell>
          <cell r="AF43">
            <v>2</v>
          </cell>
          <cell r="AG43">
            <v>2840</v>
          </cell>
          <cell r="AH43">
            <v>5</v>
          </cell>
          <cell r="AI43">
            <v>9224</v>
          </cell>
          <cell r="AJ43">
            <v>0</v>
          </cell>
          <cell r="AK43">
            <v>47</v>
          </cell>
          <cell r="AL43">
            <v>63610</v>
          </cell>
          <cell r="AM43">
            <v>322</v>
          </cell>
        </row>
        <row r="44">
          <cell r="AA44" t="str">
            <v>0.41%</v>
          </cell>
          <cell r="AB44">
            <v>14</v>
          </cell>
          <cell r="AC44">
            <v>25200</v>
          </cell>
          <cell r="AD44">
            <v>12</v>
          </cell>
          <cell r="AE44">
            <v>13860</v>
          </cell>
          <cell r="AF44">
            <v>5</v>
          </cell>
          <cell r="AG44">
            <v>6540</v>
          </cell>
          <cell r="AH44">
            <v>5</v>
          </cell>
          <cell r="AI44">
            <v>8060</v>
          </cell>
          <cell r="AJ44">
            <v>0</v>
          </cell>
          <cell r="AK44">
            <v>50</v>
          </cell>
          <cell r="AL44">
            <v>92592</v>
          </cell>
          <cell r="AM44">
            <v>556</v>
          </cell>
        </row>
        <row r="45">
          <cell r="AA45" t="str">
            <v>1.09%</v>
          </cell>
          <cell r="AB45">
            <v>14</v>
          </cell>
          <cell r="AC45">
            <v>24620</v>
          </cell>
          <cell r="AD45">
            <v>10</v>
          </cell>
          <cell r="AE45">
            <v>12320</v>
          </cell>
          <cell r="AF45">
            <v>4</v>
          </cell>
          <cell r="AG45">
            <v>7100</v>
          </cell>
          <cell r="AH45">
            <v>4</v>
          </cell>
          <cell r="AI45">
            <v>7964</v>
          </cell>
          <cell r="AJ45">
            <v>0</v>
          </cell>
          <cell r="AK45">
            <v>41</v>
          </cell>
          <cell r="AL45">
            <v>61800</v>
          </cell>
          <cell r="AM45">
            <v>292</v>
          </cell>
        </row>
        <row r="46">
          <cell r="AA46" t="str">
            <v>0.00%</v>
          </cell>
          <cell r="AB46">
            <v>14</v>
          </cell>
          <cell r="AC46">
            <v>18320</v>
          </cell>
          <cell r="AD46">
            <v>10</v>
          </cell>
          <cell r="AE46">
            <v>29460</v>
          </cell>
          <cell r="AF46">
            <v>2</v>
          </cell>
          <cell r="AG46">
            <v>960</v>
          </cell>
          <cell r="AH46">
            <v>3</v>
          </cell>
          <cell r="AI46">
            <v>2516</v>
          </cell>
          <cell r="AJ46">
            <v>0</v>
          </cell>
          <cell r="AK46">
            <v>57</v>
          </cell>
          <cell r="AL46">
            <v>93680</v>
          </cell>
          <cell r="AM46">
            <v>146</v>
          </cell>
        </row>
        <row r="47">
          <cell r="AA47" t="str">
            <v>0.00%</v>
          </cell>
          <cell r="AB47">
            <v>27</v>
          </cell>
          <cell r="AC47">
            <v>45400</v>
          </cell>
          <cell r="AD47">
            <v>29</v>
          </cell>
          <cell r="AE47">
            <v>33660</v>
          </cell>
          <cell r="AF47">
            <v>1</v>
          </cell>
          <cell r="AG47">
            <v>2280</v>
          </cell>
          <cell r="AH47">
            <v>3</v>
          </cell>
          <cell r="AI47">
            <v>7192</v>
          </cell>
          <cell r="AJ47">
            <v>0</v>
          </cell>
          <cell r="AK47">
            <v>176</v>
          </cell>
          <cell r="AL47">
            <v>259420</v>
          </cell>
          <cell r="AM47">
            <v>277</v>
          </cell>
        </row>
        <row r="48">
          <cell r="AA48" t="str">
            <v>0.00%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1</v>
          </cell>
          <cell r="AL48">
            <v>900</v>
          </cell>
          <cell r="AM48">
            <v>0</v>
          </cell>
        </row>
        <row r="49">
          <cell r="AA49" t="str">
            <v>0.08%</v>
          </cell>
          <cell r="AB49">
            <v>27</v>
          </cell>
          <cell r="AC49">
            <v>46020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153</v>
          </cell>
          <cell r="AL49">
            <v>219640</v>
          </cell>
          <cell r="AM49">
            <v>324</v>
          </cell>
        </row>
        <row r="50">
          <cell r="AA50" t="str">
            <v>0.00%</v>
          </cell>
          <cell r="AB50">
            <v>28</v>
          </cell>
          <cell r="AC50">
            <v>42460</v>
          </cell>
          <cell r="AD50">
            <v>32</v>
          </cell>
          <cell r="AE50">
            <v>58420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183</v>
          </cell>
          <cell r="AL50">
            <v>256660</v>
          </cell>
          <cell r="AM50">
            <v>446</v>
          </cell>
        </row>
        <row r="51">
          <cell r="AA51" t="str">
            <v>0.53%</v>
          </cell>
          <cell r="AB51">
            <v>2</v>
          </cell>
          <cell r="AC51">
            <v>5040</v>
          </cell>
          <cell r="AD51">
            <v>24</v>
          </cell>
          <cell r="AE51">
            <v>31500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148</v>
          </cell>
          <cell r="AL51">
            <v>237020</v>
          </cell>
          <cell r="AM51">
            <v>0</v>
          </cell>
        </row>
        <row r="52">
          <cell r="AA52" t="str">
            <v>0.13%</v>
          </cell>
          <cell r="AB52">
            <v>28</v>
          </cell>
          <cell r="AC52">
            <v>42200</v>
          </cell>
          <cell r="AD52">
            <v>23</v>
          </cell>
          <cell r="AE52">
            <v>33680</v>
          </cell>
          <cell r="AF52">
            <v>1</v>
          </cell>
          <cell r="AG52">
            <v>3060</v>
          </cell>
          <cell r="AH52">
            <v>7</v>
          </cell>
          <cell r="AI52">
            <v>14176</v>
          </cell>
          <cell r="AJ52">
            <v>0</v>
          </cell>
          <cell r="AK52">
            <v>175</v>
          </cell>
          <cell r="AL52">
            <v>270280</v>
          </cell>
          <cell r="AM52">
            <v>376</v>
          </cell>
        </row>
        <row r="53">
          <cell r="AA53" t="str">
            <v>0.17%</v>
          </cell>
          <cell r="AB53">
            <v>28</v>
          </cell>
          <cell r="AC53">
            <v>47340</v>
          </cell>
          <cell r="AD53">
            <v>25</v>
          </cell>
          <cell r="AE53">
            <v>38168</v>
          </cell>
          <cell r="AF53">
            <v>2</v>
          </cell>
          <cell r="AG53">
            <v>2760</v>
          </cell>
          <cell r="AH53">
            <v>5</v>
          </cell>
          <cell r="AI53">
            <v>9596</v>
          </cell>
          <cell r="AJ53">
            <v>0</v>
          </cell>
          <cell r="AK53">
            <v>176</v>
          </cell>
          <cell r="AL53">
            <v>300080</v>
          </cell>
          <cell r="AM53">
            <v>392</v>
          </cell>
        </row>
        <row r="54">
          <cell r="AA54" t="str">
            <v>0.77%</v>
          </cell>
          <cell r="AB54">
            <v>27</v>
          </cell>
          <cell r="AC54">
            <v>45394</v>
          </cell>
          <cell r="AD54">
            <v>31</v>
          </cell>
          <cell r="AE54">
            <v>52340</v>
          </cell>
          <cell r="AF54">
            <v>1</v>
          </cell>
          <cell r="AG54">
            <v>2100</v>
          </cell>
          <cell r="AH54">
            <v>4</v>
          </cell>
          <cell r="AI54">
            <v>7847</v>
          </cell>
          <cell r="AJ54">
            <v>0</v>
          </cell>
          <cell r="AK54">
            <v>180</v>
          </cell>
          <cell r="AL54">
            <v>285294</v>
          </cell>
          <cell r="AM54">
            <v>430</v>
          </cell>
        </row>
        <row r="55">
          <cell r="AA55" t="str">
            <v>0.00%</v>
          </cell>
          <cell r="AB55">
            <v>28</v>
          </cell>
          <cell r="AC55">
            <v>45220</v>
          </cell>
          <cell r="AD55">
            <v>31</v>
          </cell>
          <cell r="AE55">
            <v>50400</v>
          </cell>
          <cell r="AF55">
            <v>1</v>
          </cell>
          <cell r="AG55">
            <v>2580</v>
          </cell>
          <cell r="AH55">
            <v>2</v>
          </cell>
          <cell r="AI55">
            <v>6020</v>
          </cell>
          <cell r="AJ55">
            <v>0</v>
          </cell>
          <cell r="AK55">
            <v>181</v>
          </cell>
          <cell r="AL55">
            <v>247380</v>
          </cell>
          <cell r="AM55">
            <v>180</v>
          </cell>
        </row>
        <row r="56">
          <cell r="AA56" t="str">
            <v>0.89%</v>
          </cell>
          <cell r="AB56">
            <v>27</v>
          </cell>
          <cell r="AC56">
            <v>47807</v>
          </cell>
          <cell r="AD56">
            <v>30</v>
          </cell>
          <cell r="AE56">
            <v>55860</v>
          </cell>
          <cell r="AF56">
            <v>2</v>
          </cell>
          <cell r="AG56">
            <v>2500</v>
          </cell>
          <cell r="AH56">
            <v>3</v>
          </cell>
          <cell r="AI56">
            <v>4570</v>
          </cell>
          <cell r="AJ56">
            <v>0</v>
          </cell>
          <cell r="AK56">
            <v>179</v>
          </cell>
          <cell r="AL56">
            <v>288381</v>
          </cell>
          <cell r="AM56">
            <v>520</v>
          </cell>
        </row>
        <row r="57">
          <cell r="AA57" t="str">
            <v>0.00%</v>
          </cell>
          <cell r="AB57">
            <v>27</v>
          </cell>
          <cell r="AC57">
            <v>35220</v>
          </cell>
          <cell r="AD57">
            <v>30</v>
          </cell>
          <cell r="AE57">
            <v>47847</v>
          </cell>
          <cell r="AF57">
            <v>0</v>
          </cell>
          <cell r="AG57">
            <v>0</v>
          </cell>
          <cell r="AH57">
            <v>2</v>
          </cell>
          <cell r="AI57">
            <v>2000</v>
          </cell>
          <cell r="AJ57">
            <v>0</v>
          </cell>
          <cell r="AK57">
            <v>178</v>
          </cell>
          <cell r="AL57">
            <v>268236</v>
          </cell>
          <cell r="AM57">
            <v>466</v>
          </cell>
        </row>
        <row r="58">
          <cell r="AA58" t="str">
            <v>1.34%</v>
          </cell>
          <cell r="AB58">
            <v>28</v>
          </cell>
          <cell r="AC58">
            <v>36935</v>
          </cell>
          <cell r="AD58">
            <v>24</v>
          </cell>
          <cell r="AE58">
            <v>38640</v>
          </cell>
          <cell r="AF58">
            <v>0</v>
          </cell>
          <cell r="AG58">
            <v>0</v>
          </cell>
          <cell r="AH58">
            <v>3</v>
          </cell>
          <cell r="AI58">
            <v>4140</v>
          </cell>
          <cell r="AJ58">
            <v>0</v>
          </cell>
          <cell r="AK58">
            <v>176</v>
          </cell>
          <cell r="AL58">
            <v>265247</v>
          </cell>
          <cell r="AM58">
            <v>400</v>
          </cell>
        </row>
        <row r="59">
          <cell r="AA59" t="str">
            <v>0.00%</v>
          </cell>
          <cell r="AB59">
            <v>27</v>
          </cell>
          <cell r="AC59">
            <v>45700</v>
          </cell>
          <cell r="AD59">
            <v>29</v>
          </cell>
          <cell r="AE59">
            <v>49466</v>
          </cell>
          <cell r="AF59">
            <v>0</v>
          </cell>
          <cell r="AG59">
            <v>0</v>
          </cell>
          <cell r="AH59">
            <v>2</v>
          </cell>
          <cell r="AI59">
            <v>1082</v>
          </cell>
          <cell r="AJ59">
            <v>0</v>
          </cell>
          <cell r="AK59">
            <v>178</v>
          </cell>
          <cell r="AL59">
            <v>279320</v>
          </cell>
          <cell r="AM59">
            <v>413</v>
          </cell>
        </row>
        <row r="60">
          <cell r="AA60" t="str">
            <v>0.08%</v>
          </cell>
          <cell r="AB60">
            <v>27</v>
          </cell>
          <cell r="AC60">
            <v>47220</v>
          </cell>
          <cell r="AD60">
            <v>30</v>
          </cell>
          <cell r="AE60">
            <v>38540</v>
          </cell>
          <cell r="AF60">
            <v>1</v>
          </cell>
          <cell r="AG60">
            <v>2100</v>
          </cell>
          <cell r="AH60">
            <v>5</v>
          </cell>
          <cell r="AI60">
            <v>9028</v>
          </cell>
          <cell r="AJ60">
            <v>0</v>
          </cell>
          <cell r="AK60">
            <v>183</v>
          </cell>
          <cell r="AL60">
            <v>266160</v>
          </cell>
          <cell r="AM60">
            <v>334</v>
          </cell>
        </row>
        <row r="61">
          <cell r="AA61" t="str">
            <v>0.00%</v>
          </cell>
          <cell r="AB61">
            <v>28</v>
          </cell>
          <cell r="AC61">
            <v>39760</v>
          </cell>
          <cell r="AD61">
            <v>24</v>
          </cell>
          <cell r="AE61">
            <v>36700</v>
          </cell>
          <cell r="AF61">
            <v>0</v>
          </cell>
          <cell r="AG61">
            <v>0</v>
          </cell>
          <cell r="AH61">
            <v>2</v>
          </cell>
          <cell r="AI61">
            <v>2700</v>
          </cell>
          <cell r="AJ61">
            <v>0</v>
          </cell>
          <cell r="AK61">
            <v>174</v>
          </cell>
          <cell r="AL61">
            <v>273380</v>
          </cell>
          <cell r="AM61">
            <v>293</v>
          </cell>
        </row>
        <row r="62">
          <cell r="AA62" t="str">
            <v>0.45%</v>
          </cell>
          <cell r="AB62">
            <v>27</v>
          </cell>
          <cell r="AC62">
            <v>36420</v>
          </cell>
          <cell r="AD62">
            <v>33</v>
          </cell>
          <cell r="AE62">
            <v>59308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172</v>
          </cell>
          <cell r="AL62">
            <v>241930</v>
          </cell>
          <cell r="AM62">
            <v>407</v>
          </cell>
        </row>
        <row r="63">
          <cell r="AA63" t="str">
            <v>0.15%</v>
          </cell>
          <cell r="AB63">
            <v>27</v>
          </cell>
          <cell r="AC63">
            <v>38860</v>
          </cell>
          <cell r="AD63">
            <v>24</v>
          </cell>
          <cell r="AE63">
            <v>35278</v>
          </cell>
          <cell r="AF63">
            <v>0</v>
          </cell>
          <cell r="AG63">
            <v>0</v>
          </cell>
          <cell r="AH63">
            <v>1</v>
          </cell>
          <cell r="AI63">
            <v>800</v>
          </cell>
          <cell r="AJ63">
            <v>0</v>
          </cell>
          <cell r="AK63">
            <v>170</v>
          </cell>
          <cell r="AL63">
            <v>275340</v>
          </cell>
          <cell r="AM63">
            <v>362</v>
          </cell>
        </row>
        <row r="64">
          <cell r="AA64" t="str">
            <v>0.46%</v>
          </cell>
          <cell r="AB64">
            <v>28</v>
          </cell>
          <cell r="AC64">
            <v>43715</v>
          </cell>
          <cell r="AD64">
            <v>23</v>
          </cell>
          <cell r="AE64">
            <v>39880</v>
          </cell>
          <cell r="AF64">
            <v>2</v>
          </cell>
          <cell r="AG64">
            <v>2220</v>
          </cell>
          <cell r="AH64">
            <v>4</v>
          </cell>
          <cell r="AI64">
            <v>10728</v>
          </cell>
          <cell r="AJ64">
            <v>0</v>
          </cell>
          <cell r="AK64">
            <v>172</v>
          </cell>
          <cell r="AL64">
            <v>262495</v>
          </cell>
          <cell r="AM64">
            <v>343</v>
          </cell>
        </row>
        <row r="65">
          <cell r="AA65" t="str">
            <v>0.00%</v>
          </cell>
          <cell r="AB65">
            <v>28</v>
          </cell>
          <cell r="AC65">
            <v>34420</v>
          </cell>
          <cell r="AD65">
            <v>29</v>
          </cell>
          <cell r="AE65">
            <v>54460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176</v>
          </cell>
          <cell r="AL65">
            <v>255940</v>
          </cell>
          <cell r="AM65">
            <v>407</v>
          </cell>
        </row>
        <row r="66">
          <cell r="AA66" t="str">
            <v>0.00%</v>
          </cell>
          <cell r="AB66">
            <v>27</v>
          </cell>
          <cell r="AC66">
            <v>34800</v>
          </cell>
          <cell r="AD66">
            <v>28</v>
          </cell>
          <cell r="AE66">
            <v>41700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178</v>
          </cell>
          <cell r="AL66">
            <v>267000</v>
          </cell>
          <cell r="AM66">
            <v>448</v>
          </cell>
        </row>
        <row r="67">
          <cell r="AA67" t="str">
            <v>0.00%</v>
          </cell>
          <cell r="AB67">
            <v>0</v>
          </cell>
          <cell r="AC67">
            <v>0</v>
          </cell>
          <cell r="AD67">
            <v>8</v>
          </cell>
          <cell r="AE67">
            <v>9720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A68" t="str">
            <v>0.00%</v>
          </cell>
          <cell r="AB68">
            <v>28</v>
          </cell>
          <cell r="AC68">
            <v>40960</v>
          </cell>
          <cell r="AD68">
            <v>24</v>
          </cell>
          <cell r="AE68">
            <v>39540</v>
          </cell>
          <cell r="AF68">
            <v>0</v>
          </cell>
          <cell r="AG68">
            <v>0</v>
          </cell>
          <cell r="AH68">
            <v>1</v>
          </cell>
          <cell r="AI68">
            <v>950</v>
          </cell>
          <cell r="AJ68">
            <v>0</v>
          </cell>
          <cell r="AK68">
            <v>175</v>
          </cell>
          <cell r="AL68">
            <v>257296</v>
          </cell>
          <cell r="AM68">
            <v>592</v>
          </cell>
        </row>
        <row r="69">
          <cell r="AA69" t="str">
            <v>0.13%</v>
          </cell>
          <cell r="AB69">
            <v>27</v>
          </cell>
          <cell r="AC69">
            <v>55052</v>
          </cell>
          <cell r="AD69">
            <v>31</v>
          </cell>
          <cell r="AE69">
            <v>52980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176</v>
          </cell>
          <cell r="AL69">
            <v>263992</v>
          </cell>
          <cell r="AM69">
            <v>272</v>
          </cell>
        </row>
        <row r="70">
          <cell r="AA70" t="str">
            <v>1.10%</v>
          </cell>
          <cell r="AB70">
            <v>27</v>
          </cell>
          <cell r="AC70">
            <v>40071</v>
          </cell>
          <cell r="AD70">
            <v>32</v>
          </cell>
          <cell r="AE70">
            <v>49740</v>
          </cell>
          <cell r="AF70">
            <v>1</v>
          </cell>
          <cell r="AG70">
            <v>660</v>
          </cell>
          <cell r="AH70">
            <v>7</v>
          </cell>
          <cell r="AI70">
            <v>14672</v>
          </cell>
          <cell r="AJ70">
            <v>0</v>
          </cell>
          <cell r="AK70">
            <v>180</v>
          </cell>
          <cell r="AL70">
            <v>282427</v>
          </cell>
          <cell r="AM70">
            <v>364</v>
          </cell>
        </row>
        <row r="71">
          <cell r="AA71" t="str">
            <v>0.72%</v>
          </cell>
          <cell r="AB71">
            <v>27</v>
          </cell>
          <cell r="AC71">
            <v>41840</v>
          </cell>
          <cell r="AD71">
            <v>30</v>
          </cell>
          <cell r="AE71">
            <v>42640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175</v>
          </cell>
          <cell r="AL71">
            <v>253360</v>
          </cell>
          <cell r="AM71">
            <v>320</v>
          </cell>
        </row>
        <row r="72">
          <cell r="AA72" t="str">
            <v>0.42%</v>
          </cell>
          <cell r="AB72">
            <v>27</v>
          </cell>
          <cell r="AC72">
            <v>40880</v>
          </cell>
          <cell r="AD72">
            <v>31</v>
          </cell>
          <cell r="AE72">
            <v>41344</v>
          </cell>
          <cell r="AF72">
            <v>1</v>
          </cell>
          <cell r="AG72">
            <v>360</v>
          </cell>
          <cell r="AH72">
            <v>4</v>
          </cell>
          <cell r="AI72">
            <v>3708</v>
          </cell>
          <cell r="AJ72">
            <v>0</v>
          </cell>
          <cell r="AK72">
            <v>181</v>
          </cell>
          <cell r="AL72">
            <v>273440</v>
          </cell>
          <cell r="AM72">
            <v>330</v>
          </cell>
        </row>
        <row r="73">
          <cell r="AA73" t="str">
            <v>0.04%</v>
          </cell>
          <cell r="AB73">
            <v>0</v>
          </cell>
          <cell r="AC73">
            <v>0</v>
          </cell>
          <cell r="AD73">
            <v>1</v>
          </cell>
          <cell r="AE73">
            <v>1800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A74" t="str">
            <v>0.00%</v>
          </cell>
          <cell r="AB74">
            <v>27</v>
          </cell>
          <cell r="AC74">
            <v>34674</v>
          </cell>
          <cell r="AD74">
            <v>30</v>
          </cell>
          <cell r="AE74">
            <v>60680</v>
          </cell>
          <cell r="AF74">
            <v>1</v>
          </cell>
          <cell r="AG74">
            <v>780</v>
          </cell>
          <cell r="AH74">
            <v>2</v>
          </cell>
          <cell r="AI74">
            <v>2768</v>
          </cell>
          <cell r="AJ74">
            <v>0</v>
          </cell>
          <cell r="AK74">
            <v>178</v>
          </cell>
          <cell r="AL74">
            <v>265314</v>
          </cell>
          <cell r="AM74">
            <v>495</v>
          </cell>
        </row>
        <row r="75">
          <cell r="AA75" t="str">
            <v>0.00%</v>
          </cell>
          <cell r="AB75">
            <v>27</v>
          </cell>
          <cell r="AC75">
            <v>46574</v>
          </cell>
          <cell r="AD75">
            <v>29</v>
          </cell>
          <cell r="AE75">
            <v>51460</v>
          </cell>
          <cell r="AF75">
            <v>0</v>
          </cell>
          <cell r="AG75">
            <v>0</v>
          </cell>
          <cell r="AH75">
            <v>4</v>
          </cell>
          <cell r="AI75">
            <v>4820</v>
          </cell>
          <cell r="AJ75">
            <v>0</v>
          </cell>
          <cell r="AK75">
            <v>180</v>
          </cell>
          <cell r="AL75">
            <v>311694</v>
          </cell>
          <cell r="AM75">
            <v>394</v>
          </cell>
        </row>
        <row r="76">
          <cell r="AA76" t="str">
            <v>0.00%</v>
          </cell>
          <cell r="AB76">
            <v>51</v>
          </cell>
          <cell r="AC76">
            <v>82480</v>
          </cell>
          <cell r="AD76">
            <v>51</v>
          </cell>
          <cell r="AE76">
            <v>76200</v>
          </cell>
          <cell r="AF76">
            <v>0</v>
          </cell>
          <cell r="AG76">
            <v>0</v>
          </cell>
          <cell r="AH76">
            <v>4</v>
          </cell>
          <cell r="AI76">
            <v>2007</v>
          </cell>
          <cell r="AJ76">
            <v>0</v>
          </cell>
          <cell r="AK76">
            <v>864</v>
          </cell>
          <cell r="AL76">
            <v>1311715</v>
          </cell>
          <cell r="AM76">
            <v>433</v>
          </cell>
        </row>
        <row r="77">
          <cell r="AA77" t="str">
            <v>0.08%</v>
          </cell>
          <cell r="AB77">
            <v>51</v>
          </cell>
          <cell r="AC77">
            <v>83020</v>
          </cell>
          <cell r="AD77">
            <v>50</v>
          </cell>
          <cell r="AE77">
            <v>61462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867</v>
          </cell>
          <cell r="AL77">
            <v>1292232</v>
          </cell>
          <cell r="AM77">
            <v>708</v>
          </cell>
        </row>
        <row r="78">
          <cell r="AA78" t="str">
            <v>0.00%</v>
          </cell>
          <cell r="AB78">
            <v>50</v>
          </cell>
          <cell r="AC78">
            <v>71120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50</v>
          </cell>
          <cell r="AL78">
            <v>71120</v>
          </cell>
          <cell r="AM78">
            <v>62</v>
          </cell>
        </row>
        <row r="79">
          <cell r="AA79" t="str">
            <v>0.03%</v>
          </cell>
          <cell r="AB79">
            <v>51</v>
          </cell>
          <cell r="AC79">
            <v>88240</v>
          </cell>
          <cell r="AD79">
            <v>53</v>
          </cell>
          <cell r="AE79">
            <v>93420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881</v>
          </cell>
          <cell r="AL79">
            <v>1329671</v>
          </cell>
          <cell r="AM79">
            <v>733</v>
          </cell>
        </row>
        <row r="80">
          <cell r="AA80" t="str">
            <v>0.00%</v>
          </cell>
          <cell r="AB80">
            <v>50</v>
          </cell>
          <cell r="AC80">
            <v>75780</v>
          </cell>
          <cell r="AD80">
            <v>50</v>
          </cell>
          <cell r="AE80">
            <v>75700</v>
          </cell>
          <cell r="AF80">
            <v>0</v>
          </cell>
          <cell r="AG80">
            <v>0</v>
          </cell>
          <cell r="AH80">
            <v>2</v>
          </cell>
          <cell r="AI80">
            <v>2700</v>
          </cell>
          <cell r="AJ80">
            <v>0</v>
          </cell>
          <cell r="AK80">
            <v>861</v>
          </cell>
          <cell r="AL80">
            <v>1268993</v>
          </cell>
          <cell r="AM80">
            <v>532</v>
          </cell>
        </row>
        <row r="81">
          <cell r="AA81" t="str">
            <v>0.02%</v>
          </cell>
          <cell r="AB81">
            <v>50</v>
          </cell>
          <cell r="AC81">
            <v>70824</v>
          </cell>
          <cell r="AD81">
            <v>81</v>
          </cell>
          <cell r="AE81">
            <v>109665</v>
          </cell>
          <cell r="AF81">
            <v>0</v>
          </cell>
          <cell r="AG81">
            <v>0</v>
          </cell>
          <cell r="AH81">
            <v>2</v>
          </cell>
          <cell r="AI81">
            <v>6976</v>
          </cell>
          <cell r="AJ81">
            <v>0</v>
          </cell>
          <cell r="AK81">
            <v>1198</v>
          </cell>
          <cell r="AL81">
            <v>1803469</v>
          </cell>
          <cell r="AM81">
            <v>399</v>
          </cell>
        </row>
        <row r="82">
          <cell r="AA82" t="str">
            <v>0.00%</v>
          </cell>
        </row>
        <row r="83">
          <cell r="AA83" t="str">
            <v>0.00%</v>
          </cell>
        </row>
        <row r="84">
          <cell r="AA84" t="str">
            <v>0.00%</v>
          </cell>
        </row>
        <row r="85">
          <cell r="AA85" t="str">
            <v>0.04%</v>
          </cell>
        </row>
        <row r="86">
          <cell r="AA86" t="str">
            <v>0.00%</v>
          </cell>
        </row>
        <row r="87">
          <cell r="AA87" t="str">
            <v>0.11%</v>
          </cell>
        </row>
        <row r="88">
          <cell r="AA88" t="str">
            <v>0.03%</v>
          </cell>
        </row>
        <row r="89">
          <cell r="AA89" t="str">
            <v>0.10%</v>
          </cell>
        </row>
        <row r="90">
          <cell r="AA90" t="str">
            <v>0.00%</v>
          </cell>
        </row>
        <row r="91">
          <cell r="AA91" t="str">
            <v>0.00%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7844-0CE3-46A9-B138-396CCDC1F7C8}">
  <dimension ref="A1:AA252"/>
  <sheetViews>
    <sheetView topLeftCell="E140" zoomScaleNormal="100" workbookViewId="0">
      <selection activeCell="E144" sqref="E144:E155"/>
    </sheetView>
  </sheetViews>
  <sheetFormatPr baseColWidth="10" defaultRowHeight="15"/>
  <cols>
    <col min="3" max="3" width="14.85546875" bestFit="1" customWidth="1"/>
    <col min="4" max="4" width="17.28515625" style="143" bestFit="1" customWidth="1"/>
    <col min="5" max="5" width="40.7109375" style="143" customWidth="1"/>
    <col min="6" max="6" width="15.7109375" style="45" bestFit="1" customWidth="1"/>
    <col min="7" max="7" width="14.5703125" bestFit="1" customWidth="1"/>
    <col min="8" max="8" width="21.28515625" customWidth="1"/>
    <col min="9" max="9" width="11.85546875" hidden="1" customWidth="1"/>
    <col min="10" max="10" width="13.140625" customWidth="1"/>
    <col min="11" max="11" width="12.28515625" hidden="1" customWidth="1"/>
    <col min="12" max="12" width="13.7109375" customWidth="1"/>
    <col min="13" max="13" width="14.7109375" customWidth="1"/>
    <col min="14" max="14" width="13" customWidth="1"/>
    <col min="15" max="15" width="19.5703125" style="143" bestFit="1" customWidth="1"/>
    <col min="16" max="16" width="19.5703125" style="143" customWidth="1"/>
    <col min="17" max="17" width="19.5703125" style="143" bestFit="1" customWidth="1"/>
    <col min="18" max="18" width="13.7109375" style="143" customWidth="1"/>
    <col min="19" max="19" width="19.5703125" style="143" bestFit="1" customWidth="1"/>
    <col min="20" max="20" width="19.5703125" style="143" customWidth="1"/>
    <col min="21" max="21" width="13.7109375" style="143" customWidth="1"/>
    <col min="22" max="22" width="20.42578125" style="143" bestFit="1" customWidth="1"/>
    <col min="23" max="23" width="15.28515625" style="143" bestFit="1" customWidth="1"/>
    <col min="24" max="24" width="14.140625" style="143" bestFit="1" customWidth="1"/>
    <col min="25" max="25" width="14.140625" customWidth="1"/>
    <col min="26" max="27" width="15.7109375" bestFit="1" customWidth="1"/>
  </cols>
  <sheetData>
    <row r="1" spans="2:24" ht="15.75" thickBot="1">
      <c r="D1"/>
      <c r="E1"/>
      <c r="F1"/>
      <c r="O1"/>
      <c r="P1"/>
      <c r="Q1"/>
      <c r="R1"/>
      <c r="S1"/>
      <c r="T1"/>
      <c r="U1"/>
      <c r="V1"/>
      <c r="W1"/>
      <c r="X1"/>
    </row>
    <row r="2" spans="2:24">
      <c r="D2" s="156"/>
      <c r="E2" s="157" t="s">
        <v>32</v>
      </c>
      <c r="F2" s="55">
        <f ca="1">NOW()</f>
        <v>46324.461037499997</v>
      </c>
      <c r="G2" s="56" t="s">
        <v>67</v>
      </c>
      <c r="H2" s="628" t="s">
        <v>68</v>
      </c>
      <c r="I2" s="629"/>
      <c r="J2" s="99" t="s">
        <v>69</v>
      </c>
      <c r="K2" s="158"/>
      <c r="L2" s="100" t="s">
        <v>249</v>
      </c>
      <c r="M2" s="59" t="s">
        <v>70</v>
      </c>
      <c r="N2" s="59" t="s">
        <v>71</v>
      </c>
      <c r="O2" s="159" t="s">
        <v>138</v>
      </c>
      <c r="P2" s="159"/>
      <c r="Q2" s="77"/>
      <c r="R2" s="77"/>
      <c r="S2" s="77"/>
      <c r="T2" s="77"/>
      <c r="U2" s="77"/>
      <c r="V2" s="77"/>
      <c r="W2" s="77"/>
      <c r="X2"/>
    </row>
    <row r="3" spans="2:24" ht="15.75" thickBot="1">
      <c r="D3"/>
      <c r="E3" s="161" t="s">
        <v>96</v>
      </c>
      <c r="F3" s="162"/>
      <c r="G3" s="61" t="s">
        <v>74</v>
      </c>
      <c r="H3" s="630" t="e">
        <f>SUM(F5:F15)</f>
        <v>#N/A</v>
      </c>
      <c r="I3" s="631"/>
      <c r="J3" s="63" t="s">
        <v>9</v>
      </c>
      <c r="K3" s="61"/>
      <c r="L3" s="88" t="e">
        <f>SUM(H5:H15)</f>
        <v>#N/A</v>
      </c>
      <c r="M3" s="89" t="e">
        <f>L3/H3</f>
        <v>#N/A</v>
      </c>
      <c r="N3" s="66" t="e">
        <f>(H3*9.5%)-L3</f>
        <v>#N/A</v>
      </c>
      <c r="O3" s="163" t="e">
        <f>N3/11</f>
        <v>#N/A</v>
      </c>
      <c r="P3" s="163"/>
      <c r="Q3" s="125"/>
      <c r="R3" s="125"/>
      <c r="S3" s="125"/>
      <c r="T3" s="125"/>
      <c r="U3" s="125"/>
      <c r="V3" s="125"/>
      <c r="W3" s="125"/>
      <c r="X3"/>
    </row>
    <row r="4" spans="2:24" ht="15.75" thickBot="1">
      <c r="B4" s="164" t="s">
        <v>139</v>
      </c>
      <c r="C4" s="165" t="s">
        <v>140</v>
      </c>
      <c r="D4" s="166" t="s">
        <v>141</v>
      </c>
      <c r="E4" s="167" t="s">
        <v>89</v>
      </c>
      <c r="F4" s="168" t="s">
        <v>77</v>
      </c>
      <c r="G4" s="168" t="s">
        <v>78</v>
      </c>
      <c r="H4" s="168" t="s">
        <v>79</v>
      </c>
      <c r="I4" s="168" t="s">
        <v>80</v>
      </c>
      <c r="J4" s="168" t="s">
        <v>97</v>
      </c>
      <c r="K4" s="168" t="s">
        <v>142</v>
      </c>
      <c r="L4" s="169" t="s">
        <v>98</v>
      </c>
      <c r="M4" s="170" t="s">
        <v>99</v>
      </c>
      <c r="N4" s="72" t="s">
        <v>84</v>
      </c>
      <c r="O4" s="72" t="s">
        <v>85</v>
      </c>
      <c r="P4" s="265" t="s">
        <v>86</v>
      </c>
      <c r="Q4" s="265" t="s">
        <v>94</v>
      </c>
      <c r="R4" s="71" t="s">
        <v>134</v>
      </c>
      <c r="S4" s="71" t="s">
        <v>135</v>
      </c>
      <c r="T4" s="392" t="s">
        <v>435</v>
      </c>
      <c r="U4" s="171" t="s">
        <v>92</v>
      </c>
      <c r="V4" s="171" t="s">
        <v>93</v>
      </c>
      <c r="W4" s="171"/>
      <c r="X4" s="172"/>
    </row>
    <row r="5" spans="2:24" ht="15.75" thickBot="1">
      <c r="B5" s="175">
        <v>0.12</v>
      </c>
      <c r="C5" s="176" t="e">
        <f t="shared" ref="C5:C15" si="0">M5/B5</f>
        <v>#N/A</v>
      </c>
      <c r="D5" s="177" t="e">
        <f t="shared" ref="D5:D15" si="1">IF(C5&gt;=0.95,"S",IF(C5&gt;=0.9,"A",IF(C5&gt;=0.8,"B",IF(C5&gt;=0.7,"C",IF(C5&gt;=0.6,"D","F")))))</f>
        <v>#N/A</v>
      </c>
      <c r="E5" s="178"/>
      <c r="F5" s="179" t="e">
        <f>VLOOKUP(E5,'ASIGNACION RANKING'!D:AB,7,0)-N5-O5</f>
        <v>#N/A</v>
      </c>
      <c r="G5" s="180" t="e">
        <f>VLOOKUP(E5,'ASIGNACION RANKING'!D:AB,6,0)</f>
        <v>#N/A</v>
      </c>
      <c r="H5" s="179" t="e">
        <f>VLOOKUP(E5,'ASIGNACION RANKING'!D:AB,11,0)-R5-S5</f>
        <v>#N/A</v>
      </c>
      <c r="I5" s="181">
        <v>0.15</v>
      </c>
      <c r="J5" s="182" t="e">
        <f t="shared" ref="J5:J14" si="2">F5*I5</f>
        <v>#N/A</v>
      </c>
      <c r="K5" s="183" t="e">
        <f>VLOOKUP(E5,[1]ASIGNACION!AA1:AM55,13,0)</f>
        <v>#N/A</v>
      </c>
      <c r="L5" s="182" t="e">
        <f>J5-H5</f>
        <v>#N/A</v>
      </c>
      <c r="M5" s="184" t="e">
        <f>H5/F5</f>
        <v>#N/A</v>
      </c>
      <c r="N5" s="77" t="e">
        <f>VLOOKUP(E5,'DOMINGO 1'!D:AB,7,0)</f>
        <v>#N/A</v>
      </c>
      <c r="O5" s="77" t="e">
        <f>VLOOKUP(E5,'DOMINGO 2'!D:AB,7,0)</f>
        <v>#N/A</v>
      </c>
      <c r="P5" s="77">
        <v>0</v>
      </c>
      <c r="Q5" s="77" t="e">
        <f>VLOOKUP(E5,'FESTIVO 1'!D:AB,7,0)</f>
        <v>#N/A</v>
      </c>
      <c r="R5" s="77" t="e">
        <f>VLOOKUP(E5,'DOMINGO 1'!D:AB,11,0)</f>
        <v>#N/A</v>
      </c>
      <c r="S5" s="77" t="e">
        <f>VLOOKUP(E5,'DOMINGO 2'!D:AB,11,0)</f>
        <v>#N/A</v>
      </c>
      <c r="T5" s="77">
        <v>0</v>
      </c>
      <c r="U5" s="77"/>
      <c r="V5" s="77"/>
      <c r="W5" s="185"/>
      <c r="X5"/>
    </row>
    <row r="6" spans="2:24" ht="15.75" thickBot="1">
      <c r="B6" s="175">
        <v>0.12</v>
      </c>
      <c r="C6" s="187" t="e">
        <f t="shared" si="0"/>
        <v>#N/A</v>
      </c>
      <c r="D6" s="188" t="e">
        <f t="shared" si="1"/>
        <v>#N/A</v>
      </c>
      <c r="E6" s="14"/>
      <c r="F6" s="179" t="e">
        <f>VLOOKUP(E6,'ASIGNACION RANKING'!D:AB,7,0)-N6-O6</f>
        <v>#N/A</v>
      </c>
      <c r="G6" s="180" t="e">
        <f>VLOOKUP(E6,'ASIGNACION RANKING'!D:AB,6,0)</f>
        <v>#N/A</v>
      </c>
      <c r="H6" s="179" t="e">
        <f>VLOOKUP(E6,'ASIGNACION RANKING'!D:AB,11,0)-R6-S6</f>
        <v>#N/A</v>
      </c>
      <c r="I6" s="181">
        <v>0.15</v>
      </c>
      <c r="J6" s="182" t="e">
        <f t="shared" si="2"/>
        <v>#N/A</v>
      </c>
      <c r="K6" s="183" t="e">
        <f>VLOOKUP(E6,[1]ASIGNACION!AA2:AM56,13,0)</f>
        <v>#N/A</v>
      </c>
      <c r="L6" s="182" t="e">
        <f t="shared" ref="L6:L15" si="3">J6-H6</f>
        <v>#N/A</v>
      </c>
      <c r="M6" s="184" t="e">
        <f t="shared" ref="M6:M15" si="4">H6/F6</f>
        <v>#N/A</v>
      </c>
      <c r="N6" s="77" t="e">
        <f>VLOOKUP(E6,'DOMINGO 1'!D:AB,7,0)</f>
        <v>#N/A</v>
      </c>
      <c r="O6" s="77" t="e">
        <f>VLOOKUP(E6,'DOMINGO 2'!D:AB,7,0)</f>
        <v>#N/A</v>
      </c>
      <c r="P6" s="77" t="e">
        <f>VLOOKUP(E6,'DOMINGO 3'!D:AB,7,0)</f>
        <v>#N/A</v>
      </c>
      <c r="Q6" s="77">
        <v>0</v>
      </c>
      <c r="R6" s="77" t="e">
        <f>VLOOKUP(E6,'DOMINGO 1'!D:AB,11,0)</f>
        <v>#N/A</v>
      </c>
      <c r="S6" s="77" t="e">
        <f>VLOOKUP(E6,'DOMINGO 2'!D:AB,11,0)</f>
        <v>#N/A</v>
      </c>
      <c r="T6" s="77" t="e">
        <f>VLOOKUP(E6,'DOMINGO 3'!D:AB,11,0)</f>
        <v>#N/A</v>
      </c>
      <c r="U6" s="77"/>
      <c r="V6" s="77"/>
      <c r="W6" s="185"/>
      <c r="X6"/>
    </row>
    <row r="7" spans="2:24" ht="15.75" thickBot="1">
      <c r="B7" s="175">
        <v>0.12</v>
      </c>
      <c r="C7" s="187" t="e">
        <f t="shared" si="0"/>
        <v>#N/A</v>
      </c>
      <c r="D7" s="188" t="e">
        <f t="shared" si="1"/>
        <v>#N/A</v>
      </c>
      <c r="E7" s="14"/>
      <c r="F7" s="179" t="e">
        <f>VLOOKUP(E7,'ASIGNACION RANKING'!D:AB,7,0)-N7-O7</f>
        <v>#N/A</v>
      </c>
      <c r="G7" s="180" t="e">
        <f>VLOOKUP(E7,'ASIGNACION RANKING'!D:AB,6,0)</f>
        <v>#N/A</v>
      </c>
      <c r="H7" s="179" t="e">
        <f>VLOOKUP(E7,'ASIGNACION RANKING'!D:AB,11,0)-R7-S7</f>
        <v>#N/A</v>
      </c>
      <c r="I7" s="181">
        <v>0.15</v>
      </c>
      <c r="J7" s="182" t="e">
        <f t="shared" si="2"/>
        <v>#N/A</v>
      </c>
      <c r="K7" s="183" t="e">
        <f>VLOOKUP(E7,[1]ASIGNACION!AA3:AM57,13,0)</f>
        <v>#N/A</v>
      </c>
      <c r="L7" s="182" t="e">
        <f t="shared" si="3"/>
        <v>#N/A</v>
      </c>
      <c r="M7" s="184" t="e">
        <f t="shared" si="4"/>
        <v>#N/A</v>
      </c>
      <c r="N7" s="77" t="e">
        <f>VLOOKUP(E7,'DOMINGO 1'!D:AB,7,0)</f>
        <v>#N/A</v>
      </c>
      <c r="O7" s="77" t="e">
        <f>VLOOKUP(E7,'DOMINGO 2'!D:AB,7,0)</f>
        <v>#N/A</v>
      </c>
      <c r="P7" s="77" t="e">
        <f>VLOOKUP(E7,'DOMINGO 3'!D:AB,7,0)</f>
        <v>#N/A</v>
      </c>
      <c r="Q7" s="77" t="e">
        <f>VLOOKUP(E7,'FESTIVO 1'!D:AB,7,0)</f>
        <v>#N/A</v>
      </c>
      <c r="R7" s="77" t="e">
        <f>VLOOKUP(E7,'DOMINGO 1'!D:AB,11,0)</f>
        <v>#N/A</v>
      </c>
      <c r="S7" s="77" t="e">
        <f>VLOOKUP(E7,'DOMINGO 2'!D:AB,11,0)</f>
        <v>#N/A</v>
      </c>
      <c r="T7" s="77" t="e">
        <f>VLOOKUP(E7,'DOMINGO 3'!D:AB,11,0)</f>
        <v>#N/A</v>
      </c>
      <c r="U7" s="77"/>
      <c r="V7" s="77"/>
      <c r="W7" s="185"/>
      <c r="X7"/>
    </row>
    <row r="8" spans="2:24" ht="15.75" thickBot="1">
      <c r="B8" s="175">
        <v>0.12</v>
      </c>
      <c r="C8" s="187" t="e">
        <f t="shared" si="0"/>
        <v>#N/A</v>
      </c>
      <c r="D8" s="188" t="e">
        <f t="shared" si="1"/>
        <v>#N/A</v>
      </c>
      <c r="E8" s="14"/>
      <c r="F8" s="179" t="e">
        <f>VLOOKUP(E8,'ASIGNACION RANKING'!D:AB,7,0)-N8-O8</f>
        <v>#N/A</v>
      </c>
      <c r="G8" s="180" t="e">
        <f>VLOOKUP(E8,'ASIGNACION RANKING'!D:AB,6,0)</f>
        <v>#N/A</v>
      </c>
      <c r="H8" s="179" t="e">
        <f>VLOOKUP(E8,'ASIGNACION RANKING'!D:AB,11,0)-R8-S8</f>
        <v>#N/A</v>
      </c>
      <c r="I8" s="181">
        <v>0.15</v>
      </c>
      <c r="J8" s="182" t="e">
        <f t="shared" si="2"/>
        <v>#N/A</v>
      </c>
      <c r="K8" s="183" t="e">
        <f>VLOOKUP(E8,[1]ASIGNACION!AA4:AM58,13,0)</f>
        <v>#N/A</v>
      </c>
      <c r="L8" s="182" t="e">
        <f t="shared" si="3"/>
        <v>#N/A</v>
      </c>
      <c r="M8" s="184" t="e">
        <f t="shared" si="4"/>
        <v>#N/A</v>
      </c>
      <c r="N8" s="77" t="e">
        <f>VLOOKUP(E8,'DOMINGO 1'!D:AB,7,0)</f>
        <v>#N/A</v>
      </c>
      <c r="O8" s="77" t="e">
        <f>VLOOKUP(E8,'DOMINGO 2'!D:AB,7,0)</f>
        <v>#N/A</v>
      </c>
      <c r="P8" s="77" t="e">
        <f>VLOOKUP(E8,'DOMINGO 3'!D:AB,7,0)</f>
        <v>#N/A</v>
      </c>
      <c r="Q8" s="77" t="e">
        <f>VLOOKUP(E8,'FESTIVO 1'!D:AB,7,0)</f>
        <v>#N/A</v>
      </c>
      <c r="R8" s="77" t="e">
        <f>VLOOKUP(E8,'DOMINGO 1'!D:AB,11,0)</f>
        <v>#N/A</v>
      </c>
      <c r="S8" s="77" t="e">
        <f>VLOOKUP(E8,'DOMINGO 2'!D:AB,11,0)</f>
        <v>#N/A</v>
      </c>
      <c r="T8" s="77" t="e">
        <f>VLOOKUP(E8,'DOMINGO 3'!D:AB,11,0)</f>
        <v>#N/A</v>
      </c>
      <c r="U8" s="77"/>
      <c r="V8" s="77"/>
      <c r="W8" s="185"/>
      <c r="X8"/>
    </row>
    <row r="9" spans="2:24" ht="15.75" thickBot="1">
      <c r="B9" s="175">
        <v>0.12</v>
      </c>
      <c r="C9" s="187" t="e">
        <f t="shared" si="0"/>
        <v>#N/A</v>
      </c>
      <c r="D9" s="188" t="e">
        <f t="shared" si="1"/>
        <v>#N/A</v>
      </c>
      <c r="E9" s="14"/>
      <c r="F9" s="179" t="e">
        <f>VLOOKUP(E9,'ASIGNACION RANKING'!D:AB,7,0)-N9-O9</f>
        <v>#N/A</v>
      </c>
      <c r="G9" s="180" t="e">
        <f>VLOOKUP(E9,'ASIGNACION RANKING'!D:AB,6,0)</f>
        <v>#N/A</v>
      </c>
      <c r="H9" s="179" t="e">
        <f>VLOOKUP(E9,'ASIGNACION RANKING'!D:AB,11,0)-R9-S9</f>
        <v>#N/A</v>
      </c>
      <c r="I9" s="181">
        <v>0.15</v>
      </c>
      <c r="J9" s="182" t="e">
        <f t="shared" si="2"/>
        <v>#N/A</v>
      </c>
      <c r="K9" s="183" t="e">
        <f>VLOOKUP(E9,[1]ASIGNACION!AA5:AM59,13,0)</f>
        <v>#N/A</v>
      </c>
      <c r="L9" s="182" t="e">
        <f t="shared" si="3"/>
        <v>#N/A</v>
      </c>
      <c r="M9" s="184" t="e">
        <f t="shared" si="4"/>
        <v>#N/A</v>
      </c>
      <c r="N9" s="77" t="e">
        <f>VLOOKUP(E9,'DOMINGO 1'!D:AB,7,0)</f>
        <v>#N/A</v>
      </c>
      <c r="O9" s="77" t="e">
        <f>VLOOKUP(E9,'DOMINGO 2'!D:AB,7,0)</f>
        <v>#N/A</v>
      </c>
      <c r="P9" s="77" t="e">
        <f>VLOOKUP(E9,'DOMINGO 3'!D:AB,7,0)</f>
        <v>#N/A</v>
      </c>
      <c r="Q9" s="77" t="e">
        <f>VLOOKUP(E9,'FESTIVO 1'!D:AB,7,0)</f>
        <v>#N/A</v>
      </c>
      <c r="R9" s="77" t="e">
        <f>VLOOKUP(E9,'DOMINGO 1'!D:AB,11,0)</f>
        <v>#N/A</v>
      </c>
      <c r="S9" s="77" t="e">
        <f>VLOOKUP(E9,'DOMINGO 2'!D:AB,11,0)</f>
        <v>#N/A</v>
      </c>
      <c r="T9" s="77" t="e">
        <f>VLOOKUP(E9,'DOMINGO 3'!D:AB,11,0)</f>
        <v>#N/A</v>
      </c>
      <c r="U9" s="77"/>
      <c r="V9" s="77"/>
      <c r="W9" s="185"/>
      <c r="X9"/>
    </row>
    <row r="10" spans="2:24" ht="15.75" thickBot="1">
      <c r="B10" s="175">
        <v>0.12</v>
      </c>
      <c r="C10" s="187" t="e">
        <f t="shared" si="0"/>
        <v>#N/A</v>
      </c>
      <c r="D10" s="188" t="e">
        <f t="shared" si="1"/>
        <v>#N/A</v>
      </c>
      <c r="E10" s="14"/>
      <c r="F10" s="179" t="e">
        <f>VLOOKUP(E10,'ASIGNACION RANKING'!D:AB,7,0)-N10-O10</f>
        <v>#N/A</v>
      </c>
      <c r="G10" s="180" t="e">
        <f>VLOOKUP(E10,'ASIGNACION RANKING'!D:AB,6,0)</f>
        <v>#N/A</v>
      </c>
      <c r="H10" s="179" t="e">
        <f>VLOOKUP(E10,'ASIGNACION RANKING'!D:AB,11,0)-R10-S10</f>
        <v>#N/A</v>
      </c>
      <c r="I10" s="181">
        <v>0.15</v>
      </c>
      <c r="J10" s="182" t="e">
        <f t="shared" si="2"/>
        <v>#N/A</v>
      </c>
      <c r="K10" s="183" t="e">
        <f>VLOOKUP(E10,[1]ASIGNACION!AA1:AM60,13,0)</f>
        <v>#N/A</v>
      </c>
      <c r="L10" s="182" t="e">
        <f t="shared" si="3"/>
        <v>#N/A</v>
      </c>
      <c r="M10" s="184" t="e">
        <f t="shared" si="4"/>
        <v>#N/A</v>
      </c>
      <c r="N10" s="77" t="e">
        <f>VLOOKUP(E10,'DOMINGO 1'!D:AB,7,0)</f>
        <v>#N/A</v>
      </c>
      <c r="O10" s="77" t="e">
        <f>VLOOKUP(E10,'DOMINGO 2'!D:AB,7,0)</f>
        <v>#N/A</v>
      </c>
      <c r="P10" s="77" t="e">
        <f>VLOOKUP(E10,'DOMINGO 3'!D:AB,7,0)</f>
        <v>#N/A</v>
      </c>
      <c r="Q10" s="77" t="e">
        <f>VLOOKUP(E10,'FESTIVO 1'!D:AB,7,0)</f>
        <v>#N/A</v>
      </c>
      <c r="R10" s="77" t="e">
        <f>VLOOKUP(E10,'DOMINGO 1'!D:AB,11,0)</f>
        <v>#N/A</v>
      </c>
      <c r="S10" s="77" t="e">
        <f>VLOOKUP(E10,'DOMINGO 2'!D:AB,11,0)</f>
        <v>#N/A</v>
      </c>
      <c r="T10" s="77" t="e">
        <f>VLOOKUP(E10,'DOMINGO 3'!D:AB,11,0)</f>
        <v>#N/A</v>
      </c>
      <c r="U10" s="77"/>
      <c r="V10" s="77"/>
      <c r="W10" s="48"/>
      <c r="X10"/>
    </row>
    <row r="11" spans="2:24" ht="15.75" thickBot="1">
      <c r="B11" s="175">
        <v>0.12</v>
      </c>
      <c r="C11" s="187" t="e">
        <f t="shared" si="0"/>
        <v>#N/A</v>
      </c>
      <c r="D11" s="188" t="e">
        <f t="shared" si="1"/>
        <v>#N/A</v>
      </c>
      <c r="E11" s="45"/>
      <c r="F11" s="179" t="e">
        <f>VLOOKUP(E11,'ASIGNACION RANKING'!D:AB,7,0)-N11-O11</f>
        <v>#N/A</v>
      </c>
      <c r="G11" s="180" t="e">
        <f>VLOOKUP(E11,'ASIGNACION RANKING'!D:AB,6,0)</f>
        <v>#N/A</v>
      </c>
      <c r="H11" s="179" t="e">
        <f>VLOOKUP(E11,'ASIGNACION RANKING'!D:AB,11,0)-R11-S11</f>
        <v>#N/A</v>
      </c>
      <c r="I11" s="181">
        <v>0.15</v>
      </c>
      <c r="J11" s="182" t="e">
        <f t="shared" si="2"/>
        <v>#N/A</v>
      </c>
      <c r="K11" s="183" t="e">
        <f>VLOOKUP(E11,[1]ASIGNACION!AA7:AM61,13,0)</f>
        <v>#N/A</v>
      </c>
      <c r="L11" s="182" t="e">
        <f t="shared" si="3"/>
        <v>#N/A</v>
      </c>
      <c r="M11" s="184" t="e">
        <f t="shared" si="4"/>
        <v>#N/A</v>
      </c>
      <c r="N11" s="77" t="e">
        <f>VLOOKUP(E11,'DOMINGO 1'!D:AB,7,0)</f>
        <v>#N/A</v>
      </c>
      <c r="O11" s="77" t="e">
        <f>VLOOKUP(E11,'DOMINGO 2'!D:AB,7,0)</f>
        <v>#N/A</v>
      </c>
      <c r="P11" s="77">
        <v>0</v>
      </c>
      <c r="Q11" s="77" t="e">
        <f>VLOOKUP(E11,'FESTIVO 1'!D:AB,7,0)</f>
        <v>#N/A</v>
      </c>
      <c r="R11" s="77" t="e">
        <f>VLOOKUP(E11,'DOMINGO 1'!D:AB,11,0)</f>
        <v>#N/A</v>
      </c>
      <c r="S11" s="77" t="e">
        <f>VLOOKUP(E11,'DOMINGO 2'!D:AB,11,0)</f>
        <v>#N/A</v>
      </c>
      <c r="T11" s="77">
        <v>0</v>
      </c>
      <c r="U11" s="77"/>
      <c r="V11" s="77"/>
      <c r="W11" s="185"/>
      <c r="X11"/>
    </row>
    <row r="12" spans="2:24" ht="15.75" thickBot="1">
      <c r="B12" s="175">
        <v>0.12</v>
      </c>
      <c r="C12" s="187" t="e">
        <f t="shared" si="0"/>
        <v>#N/A</v>
      </c>
      <c r="D12" s="188" t="e">
        <f t="shared" si="1"/>
        <v>#N/A</v>
      </c>
      <c r="E12" s="14"/>
      <c r="F12" s="179" t="e">
        <f>VLOOKUP(E12,'ASIGNACION RANKING'!D:AB,7,0)-N12-O12</f>
        <v>#N/A</v>
      </c>
      <c r="G12" s="180" t="e">
        <f>VLOOKUP(E12,'ASIGNACION RANKING'!D:AB,6,0)</f>
        <v>#N/A</v>
      </c>
      <c r="H12" s="179" t="e">
        <f>VLOOKUP(E12,'ASIGNACION RANKING'!D:AB,11,0)-R12-S12</f>
        <v>#N/A</v>
      </c>
      <c r="I12" s="181">
        <v>0.15</v>
      </c>
      <c r="J12" s="182" t="e">
        <f t="shared" si="2"/>
        <v>#N/A</v>
      </c>
      <c r="K12" s="183" t="e">
        <f>VLOOKUP(E12,[1]ASIGNACION!AA8:AM62,13,0)</f>
        <v>#N/A</v>
      </c>
      <c r="L12" s="182" t="e">
        <f t="shared" si="3"/>
        <v>#N/A</v>
      </c>
      <c r="M12" s="184" t="e">
        <f t="shared" si="4"/>
        <v>#N/A</v>
      </c>
      <c r="N12" s="77" t="e">
        <f>VLOOKUP(E12,'DOMINGO 1'!D:AB,7,0)</f>
        <v>#N/A</v>
      </c>
      <c r="O12" s="77" t="e">
        <f>VLOOKUP(E12,'DOMINGO 2'!D:AB,7,0)</f>
        <v>#N/A</v>
      </c>
      <c r="P12" s="77" t="e">
        <f>VLOOKUP(E12,'DOMINGO 3'!D:AB,7,0)</f>
        <v>#N/A</v>
      </c>
      <c r="Q12" s="77" t="e">
        <f>VLOOKUP(E12,'FESTIVO 1'!D:AB,7,0)</f>
        <v>#N/A</v>
      </c>
      <c r="R12" s="77" t="e">
        <f>VLOOKUP(E12,'DOMINGO 1'!D:AB,11,0)</f>
        <v>#N/A</v>
      </c>
      <c r="S12" s="77" t="e">
        <f>VLOOKUP(E12,'DOMINGO 2'!D:AB,11,0)</f>
        <v>#N/A</v>
      </c>
      <c r="T12" s="77" t="e">
        <f>VLOOKUP(E12,'DOMINGO 3'!D:AB,11,0)</f>
        <v>#N/A</v>
      </c>
      <c r="U12" s="77"/>
      <c r="V12" s="77"/>
      <c r="W12" s="185"/>
      <c r="X12"/>
    </row>
    <row r="13" spans="2:24" ht="15.75" thickBot="1">
      <c r="B13" s="175">
        <v>0.12</v>
      </c>
      <c r="C13" s="187" t="e">
        <f t="shared" si="0"/>
        <v>#N/A</v>
      </c>
      <c r="D13" s="188" t="e">
        <f t="shared" si="1"/>
        <v>#N/A</v>
      </c>
      <c r="E13" s="14"/>
      <c r="F13" s="179" t="e">
        <f>VLOOKUP(E13,'ASIGNACION RANKING'!D:AB,7,0)-N13-O13</f>
        <v>#N/A</v>
      </c>
      <c r="G13" s="180" t="e">
        <f>VLOOKUP(E13,'ASIGNACION RANKING'!D:AB,6,0)</f>
        <v>#N/A</v>
      </c>
      <c r="H13" s="179" t="e">
        <f>VLOOKUP(E13,'ASIGNACION RANKING'!D:AB,11,0)-R13-S13</f>
        <v>#N/A</v>
      </c>
      <c r="I13" s="181">
        <v>0.15</v>
      </c>
      <c r="J13" s="182" t="e">
        <f t="shared" si="2"/>
        <v>#N/A</v>
      </c>
      <c r="K13" s="183" t="e">
        <f>VLOOKUP(E13,[1]ASIGNACION!AA9:AM63,13,0)</f>
        <v>#N/A</v>
      </c>
      <c r="L13" s="182" t="e">
        <f t="shared" si="3"/>
        <v>#N/A</v>
      </c>
      <c r="M13" s="184" t="e">
        <f t="shared" si="4"/>
        <v>#N/A</v>
      </c>
      <c r="N13" s="77" t="e">
        <f>VLOOKUP(E13,'DOMINGO 1'!D:AB,7,0)</f>
        <v>#N/A</v>
      </c>
      <c r="O13" s="77" t="e">
        <f>VLOOKUP(E13,'DOMINGO 2'!D:AB,7,0)</f>
        <v>#N/A</v>
      </c>
      <c r="P13" s="77" t="e">
        <f>VLOOKUP(E13,'DOMINGO 3'!D:AB,7,0)</f>
        <v>#N/A</v>
      </c>
      <c r="Q13" s="77">
        <v>0</v>
      </c>
      <c r="R13" s="77" t="e">
        <f>VLOOKUP(E13,'DOMINGO 1'!D:AB,11,0)</f>
        <v>#N/A</v>
      </c>
      <c r="S13" s="77" t="e">
        <f>VLOOKUP(E13,'DOMINGO 2'!D:AB,11,0)</f>
        <v>#N/A</v>
      </c>
      <c r="T13" s="77" t="e">
        <f>VLOOKUP(E13,'DOMINGO 3'!D:AB,11,0)</f>
        <v>#N/A</v>
      </c>
      <c r="U13" s="77"/>
      <c r="V13" s="77"/>
      <c r="W13" s="185"/>
      <c r="X13"/>
    </row>
    <row r="14" spans="2:24" ht="15.75" thickBot="1">
      <c r="B14" s="175">
        <v>0.12</v>
      </c>
      <c r="C14" s="187" t="e">
        <f t="shared" si="0"/>
        <v>#N/A</v>
      </c>
      <c r="D14" s="188" t="e">
        <f t="shared" si="1"/>
        <v>#N/A</v>
      </c>
      <c r="E14" s="14"/>
      <c r="F14" s="179" t="e">
        <f>VLOOKUP(E14,'ASIGNACION RANKING'!D:AB,7,0)-N14-O14</f>
        <v>#N/A</v>
      </c>
      <c r="G14" s="180" t="e">
        <f>VLOOKUP(E14,'ASIGNACION RANKING'!D:AB,6,0)</f>
        <v>#N/A</v>
      </c>
      <c r="H14" s="179" t="e">
        <f>VLOOKUP(E14,'ASIGNACION RANKING'!D:AB,11,0)-R14-S14</f>
        <v>#N/A</v>
      </c>
      <c r="I14" s="181">
        <v>0.15</v>
      </c>
      <c r="J14" s="182" t="e">
        <f t="shared" si="2"/>
        <v>#N/A</v>
      </c>
      <c r="K14" s="183" t="e">
        <f>VLOOKUP(E14,[1]ASIGNACION!AA10:AM64,13,0)</f>
        <v>#N/A</v>
      </c>
      <c r="L14" s="182" t="e">
        <f t="shared" si="3"/>
        <v>#N/A</v>
      </c>
      <c r="M14" s="184" t="e">
        <f t="shared" si="4"/>
        <v>#N/A</v>
      </c>
      <c r="N14" s="77" t="e">
        <f>VLOOKUP(E14,'DOMINGO 1'!D:AB,7,0)</f>
        <v>#N/A</v>
      </c>
      <c r="O14" s="77" t="e">
        <f>VLOOKUP(E14,'DOMINGO 2'!D:AB,7,0)</f>
        <v>#N/A</v>
      </c>
      <c r="P14" s="77" t="e">
        <f>VLOOKUP(E14,'DOMINGO 3'!D:AB,7,0)</f>
        <v>#N/A</v>
      </c>
      <c r="Q14" s="77" t="e">
        <f>VLOOKUP(E14,'FESTIVO 1'!D:AB,7,0)</f>
        <v>#N/A</v>
      </c>
      <c r="R14" s="77" t="e">
        <f>VLOOKUP(E14,'DOMINGO 1'!D:AB,11,0)</f>
        <v>#N/A</v>
      </c>
      <c r="S14" s="77" t="e">
        <f>VLOOKUP(E14,'DOMINGO 2'!D:AB,11,0)</f>
        <v>#N/A</v>
      </c>
      <c r="T14" s="77" t="e">
        <f>VLOOKUP(E14,'DOMINGO 3'!D:AB,11,0)</f>
        <v>#N/A</v>
      </c>
      <c r="U14" s="77"/>
      <c r="V14" s="77"/>
      <c r="W14" s="185"/>
      <c r="X14"/>
    </row>
    <row r="15" spans="2:24" ht="15.75" thickBot="1">
      <c r="B15" s="175">
        <v>0.12</v>
      </c>
      <c r="C15" s="187" t="e">
        <f t="shared" si="0"/>
        <v>#N/A</v>
      </c>
      <c r="D15" s="188" t="e">
        <f t="shared" si="1"/>
        <v>#N/A</v>
      </c>
      <c r="E15" s="14"/>
      <c r="F15" s="179" t="e">
        <f>VLOOKUP(E15,'ASIGNACION RANKING'!D:AB,7,0)-N15-O15</f>
        <v>#N/A</v>
      </c>
      <c r="G15" s="180" t="e">
        <f>VLOOKUP(E15,'ASIGNACION RANKING'!D:AB,6,0)</f>
        <v>#N/A</v>
      </c>
      <c r="H15" s="179" t="e">
        <f>VLOOKUP(E15,'ASIGNACION RANKING'!D:AB,11,0)-R15-S15</f>
        <v>#N/A</v>
      </c>
      <c r="I15" s="181">
        <v>0.15</v>
      </c>
      <c r="J15" s="182" t="e">
        <f>F15*I15</f>
        <v>#N/A</v>
      </c>
      <c r="K15" s="183"/>
      <c r="L15" s="182" t="e">
        <f t="shared" si="3"/>
        <v>#N/A</v>
      </c>
      <c r="M15" s="184" t="e">
        <f t="shared" si="4"/>
        <v>#N/A</v>
      </c>
      <c r="N15" s="77" t="e">
        <f>VLOOKUP(E15,'DOMINGO 1'!D:AB,7,0)</f>
        <v>#N/A</v>
      </c>
      <c r="O15" s="77" t="e">
        <f>VLOOKUP(E15,'DOMINGO 2'!D:AB,7,0)</f>
        <v>#N/A</v>
      </c>
      <c r="P15" s="77" t="e">
        <f>VLOOKUP(E15,'DOMINGO 3'!D:AB,7,0)</f>
        <v>#N/A</v>
      </c>
      <c r="Q15" s="77" t="e">
        <f>VLOOKUP(E15,'FESTIVO 1'!D:AB,7,0)</f>
        <v>#N/A</v>
      </c>
      <c r="R15" s="77" t="e">
        <f>VLOOKUP(E15,'DOMINGO 1'!D:AB,11,0)</f>
        <v>#N/A</v>
      </c>
      <c r="S15" s="77" t="e">
        <f>VLOOKUP(E15,'DOMINGO 2'!D:AB,11,0)</f>
        <v>#N/A</v>
      </c>
      <c r="T15" s="77" t="e">
        <f>VLOOKUP(E15,'DOMINGO 3'!D:AB,11,0)</f>
        <v>#N/A</v>
      </c>
      <c r="U15" s="77"/>
      <c r="V15" s="77"/>
      <c r="W15" s="185"/>
      <c r="X15"/>
    </row>
    <row r="16" spans="2:24" ht="15.75" thickBot="1">
      <c r="B16" s="190"/>
      <c r="C16" s="190"/>
      <c r="D16" s="190"/>
      <c r="E16" s="191"/>
      <c r="F16" s="192"/>
      <c r="G16" s="192"/>
      <c r="H16" s="192"/>
      <c r="I16" s="192"/>
      <c r="J16" s="192"/>
      <c r="K16" s="192"/>
      <c r="L16" s="192"/>
      <c r="M16" s="193"/>
      <c r="N16" s="194"/>
      <c r="O16" s="194"/>
      <c r="P16" s="194"/>
      <c r="Q16" s="195"/>
      <c r="R16" s="185"/>
      <c r="S16" s="185"/>
      <c r="T16" s="185"/>
      <c r="U16" s="185"/>
      <c r="V16" s="185"/>
      <c r="W16" s="185"/>
      <c r="X16"/>
    </row>
    <row r="17" spans="2:24">
      <c r="B17" s="190"/>
      <c r="C17" s="190"/>
      <c r="D17" s="190"/>
      <c r="E17" s="157" t="s">
        <v>32</v>
      </c>
      <c r="F17" s="196">
        <f ca="1">NOW()</f>
        <v>46324.461037499997</v>
      </c>
      <c r="G17" s="197" t="s">
        <v>67</v>
      </c>
      <c r="H17" s="628" t="s">
        <v>87</v>
      </c>
      <c r="I17" s="629"/>
      <c r="J17" s="198" t="s">
        <v>69</v>
      </c>
      <c r="K17" s="199"/>
      <c r="L17" s="100" t="s">
        <v>249</v>
      </c>
      <c r="M17" s="200" t="s">
        <v>70</v>
      </c>
      <c r="N17" s="200" t="s">
        <v>71</v>
      </c>
      <c r="O17" s="159" t="s">
        <v>138</v>
      </c>
      <c r="P17" s="159"/>
      <c r="Q17" s="77"/>
      <c r="R17" s="185"/>
      <c r="S17" s="185"/>
      <c r="T17" s="185"/>
      <c r="U17" s="185"/>
      <c r="V17" s="185"/>
      <c r="W17" s="185"/>
      <c r="X17"/>
    </row>
    <row r="18" spans="2:24" ht="15.75" thickBot="1">
      <c r="B18" s="190"/>
      <c r="C18" s="190"/>
      <c r="D18" s="190"/>
      <c r="E18" s="60" t="s">
        <v>96</v>
      </c>
      <c r="F18" s="61"/>
      <c r="G18" s="61" t="s">
        <v>74</v>
      </c>
      <c r="H18" s="632" t="e">
        <f>SUM(F20:F29)</f>
        <v>#N/A</v>
      </c>
      <c r="I18" s="633"/>
      <c r="J18" s="201" t="s">
        <v>75</v>
      </c>
      <c r="K18" s="202"/>
      <c r="L18" s="420" t="e">
        <f>SUM(H20:H29)</f>
        <v>#N/A</v>
      </c>
      <c r="M18" s="89" t="e">
        <f>L18/H18</f>
        <v>#N/A</v>
      </c>
      <c r="N18" s="424" t="e">
        <f>(H18*1.2%)-L18</f>
        <v>#N/A</v>
      </c>
      <c r="O18" s="163" t="e">
        <f>N18/10</f>
        <v>#N/A</v>
      </c>
      <c r="P18" s="163"/>
      <c r="Q18" s="77"/>
      <c r="R18" s="185"/>
      <c r="S18" s="185"/>
      <c r="T18" s="185"/>
      <c r="U18" s="185"/>
      <c r="V18" s="185"/>
      <c r="W18" s="185"/>
      <c r="X18"/>
    </row>
    <row r="19" spans="2:24" ht="15.75" thickBot="1">
      <c r="B19" s="204" t="s">
        <v>139</v>
      </c>
      <c r="C19" s="205" t="s">
        <v>140</v>
      </c>
      <c r="D19" s="206" t="s">
        <v>141</v>
      </c>
      <c r="E19" s="90" t="s">
        <v>89</v>
      </c>
      <c r="F19" s="68" t="s">
        <v>77</v>
      </c>
      <c r="G19" s="68" t="s">
        <v>78</v>
      </c>
      <c r="H19" s="68" t="s">
        <v>79</v>
      </c>
      <c r="I19" s="68" t="s">
        <v>80</v>
      </c>
      <c r="J19" s="68" t="s">
        <v>97</v>
      </c>
      <c r="K19" s="68" t="s">
        <v>142</v>
      </c>
      <c r="L19" s="69" t="s">
        <v>98</v>
      </c>
      <c r="M19" s="71" t="s">
        <v>99</v>
      </c>
      <c r="N19" s="71" t="s">
        <v>84</v>
      </c>
      <c r="O19" s="72" t="s">
        <v>85</v>
      </c>
      <c r="P19" s="71" t="s">
        <v>86</v>
      </c>
      <c r="Q19" s="71" t="s">
        <v>94</v>
      </c>
      <c r="R19" s="71" t="s">
        <v>93</v>
      </c>
      <c r="S19" s="392"/>
      <c r="T19" s="77"/>
      <c r="U19" s="185"/>
      <c r="V19" s="185"/>
      <c r="W19"/>
      <c r="X19"/>
    </row>
    <row r="20" spans="2:24" ht="15.75" thickBot="1">
      <c r="B20" s="207">
        <v>1.2E-2</v>
      </c>
      <c r="C20" s="187" t="e">
        <f t="shared" ref="C20:C29" si="5">M20/B20</f>
        <v>#N/A</v>
      </c>
      <c r="D20" s="188" t="e">
        <f t="shared" ref="D20:D29" si="6">IF(C20&gt;=0.95,"S",IF(C20&gt;=0.9,"A",IF(C20&gt;=0.8,"B",IF(C20&gt;=0.7,"C",IF(C20&gt;=0.6,"D","F")))))</f>
        <v>#N/A</v>
      </c>
      <c r="E20" s="7" t="s">
        <v>696</v>
      </c>
      <c r="F20" s="422" t="e">
        <f>VLOOKUP(E20,'ASIGNACION RANKING'!D:AB,7,0)-N20-O20</f>
        <v>#N/A</v>
      </c>
      <c r="G20" s="180" t="e">
        <f>VLOOKUP(E20,'ASIGNACION RANKING'!D:AB,6,0)</f>
        <v>#N/A</v>
      </c>
      <c r="H20" s="422" t="e">
        <f>VLOOKUP(E20,'ASIGNACION RANKING'!D:AB,11,0)</f>
        <v>#N/A</v>
      </c>
      <c r="I20" s="418">
        <v>1.7999999999999999E-2</v>
      </c>
      <c r="J20" s="419" t="e">
        <f>F20*I20</f>
        <v>#N/A</v>
      </c>
      <c r="K20" s="423" t="e">
        <f>VLOOKUP(E20,[1]ASIGNACION!AA1:AM75,13,0)</f>
        <v>#N/A</v>
      </c>
      <c r="L20" s="419" t="e">
        <f t="shared" ref="L20:L29" si="7">J20-H20</f>
        <v>#N/A</v>
      </c>
      <c r="M20" s="209" t="e">
        <f t="shared" ref="M20:M29" si="8">H20/F20</f>
        <v>#N/A</v>
      </c>
      <c r="N20" s="185" t="e">
        <f>VLOOKUP(E20,'DOMINGO 1'!D:AB,7,0)</f>
        <v>#N/A</v>
      </c>
      <c r="O20" s="185" t="e">
        <f>VLOOKUP(E20,'DOMINGO 2'!D:AB,7,0)</f>
        <v>#N/A</v>
      </c>
      <c r="P20" s="77" t="e">
        <f>VLOOKUP(E20,'DOMINGO 3'!D:AB,7,0)</f>
        <v>#N/A</v>
      </c>
      <c r="Q20" s="77" t="e">
        <f>VLOOKUP(E20,'FESTIVO 1'!D:AB,7,0)</f>
        <v>#N/A</v>
      </c>
      <c r="R20" s="77"/>
      <c r="S20" s="77"/>
      <c r="T20" s="77"/>
      <c r="U20" s="185"/>
      <c r="V20" s="185"/>
      <c r="W20"/>
      <c r="X20"/>
    </row>
    <row r="21" spans="2:24" ht="15.75" thickBot="1">
      <c r="B21" s="207">
        <v>1.2E-2</v>
      </c>
      <c r="C21" s="187" t="e">
        <f t="shared" si="5"/>
        <v>#N/A</v>
      </c>
      <c r="D21" s="188" t="e">
        <f t="shared" si="6"/>
        <v>#N/A</v>
      </c>
      <c r="E21" s="14" t="s">
        <v>537</v>
      </c>
      <c r="F21" s="422" t="e">
        <f>VLOOKUP(E21,'ASIGNACION RANKING'!D:AB,7,0)-N21-O21</f>
        <v>#N/A</v>
      </c>
      <c r="G21" s="180" t="e">
        <f>VLOOKUP(E21,'ASIGNACION RANKING'!D:AB,6,0)</f>
        <v>#N/A</v>
      </c>
      <c r="H21" s="422" t="e">
        <f>VLOOKUP(E21,'ASIGNACION RANKING'!D:AB,11,0)</f>
        <v>#N/A</v>
      </c>
      <c r="I21" s="418">
        <v>1.7999999999999999E-2</v>
      </c>
      <c r="J21" s="419" t="e">
        <f t="shared" ref="J21:J29" si="9">F21*I21</f>
        <v>#N/A</v>
      </c>
      <c r="K21" s="423" t="e">
        <f>VLOOKUP(E21,[1]ASIGNACION!AA2:AM76,13,0)</f>
        <v>#N/A</v>
      </c>
      <c r="L21" s="419" t="e">
        <f t="shared" si="7"/>
        <v>#N/A</v>
      </c>
      <c r="M21" s="209" t="e">
        <f t="shared" si="8"/>
        <v>#N/A</v>
      </c>
      <c r="N21" s="185" t="e">
        <f>VLOOKUP(E21,'DOMINGO 1'!D:AB,7,0)</f>
        <v>#N/A</v>
      </c>
      <c r="O21" s="185" t="e">
        <f>VLOOKUP(E21,'DOMINGO 2'!D:AB,7,0)</f>
        <v>#N/A</v>
      </c>
      <c r="P21" s="77" t="e">
        <f>VLOOKUP(E21,'DOMINGO 3'!D:AB,7,0)</f>
        <v>#N/A</v>
      </c>
      <c r="Q21" s="77" t="e">
        <f>VLOOKUP(E21,'FESTIVO 1'!D:AB,7,0)</f>
        <v>#N/A</v>
      </c>
      <c r="R21" s="77"/>
      <c r="S21" s="77"/>
      <c r="T21"/>
      <c r="U21" s="185"/>
      <c r="V21" s="185"/>
      <c r="W21"/>
      <c r="X21"/>
    </row>
    <row r="22" spans="2:24" ht="15.75" thickBot="1">
      <c r="B22" s="207">
        <v>1.2E-2</v>
      </c>
      <c r="C22" s="187" t="e">
        <f t="shared" si="5"/>
        <v>#N/A</v>
      </c>
      <c r="D22" s="188" t="e">
        <f t="shared" si="6"/>
        <v>#N/A</v>
      </c>
      <c r="E22" s="14" t="s">
        <v>1422</v>
      </c>
      <c r="F22" s="422" t="e">
        <f>VLOOKUP(E22,'ASIGNACION RANKING'!D:AB,7,0)-N22-O22</f>
        <v>#N/A</v>
      </c>
      <c r="G22" s="180" t="e">
        <f>VLOOKUP(E22,'ASIGNACION RANKING'!D:AB,6,0)</f>
        <v>#N/A</v>
      </c>
      <c r="H22" s="422" t="e">
        <f>VLOOKUP(E22,'ASIGNACION RANKING'!D:AB,11,0)</f>
        <v>#N/A</v>
      </c>
      <c r="I22" s="418">
        <v>1.7999999999999999E-2</v>
      </c>
      <c r="J22" s="419" t="e">
        <f t="shared" si="9"/>
        <v>#N/A</v>
      </c>
      <c r="K22" s="423" t="e">
        <f>VLOOKUP(E22,[1]ASIGNACION!AA3:AM77,13,0)</f>
        <v>#N/A</v>
      </c>
      <c r="L22" s="419" t="e">
        <f t="shared" si="7"/>
        <v>#N/A</v>
      </c>
      <c r="M22" s="209" t="e">
        <f t="shared" si="8"/>
        <v>#N/A</v>
      </c>
      <c r="N22" s="185" t="e">
        <f>VLOOKUP(E22,'DOMINGO 1'!D:AB,7,0)</f>
        <v>#N/A</v>
      </c>
      <c r="O22" s="185" t="e">
        <f>VLOOKUP(E22,'DOMINGO 2'!D:AB,7,0)</f>
        <v>#N/A</v>
      </c>
      <c r="P22" s="77" t="e">
        <f>VLOOKUP(E22,'DOMINGO 3'!D:AB,7,0)</f>
        <v>#N/A</v>
      </c>
      <c r="Q22" s="77" t="e">
        <f>VLOOKUP(E22,'FESTIVO 1'!D:AB,7,0)</f>
        <v>#N/A</v>
      </c>
      <c r="R22" s="77"/>
      <c r="S22" s="77"/>
      <c r="T22"/>
      <c r="U22" s="185"/>
      <c r="V22" s="185"/>
      <c r="W22"/>
      <c r="X22"/>
    </row>
    <row r="23" spans="2:24" ht="15.75" thickBot="1">
      <c r="B23" s="207">
        <v>1.2E-2</v>
      </c>
      <c r="C23" s="187" t="e">
        <f t="shared" si="5"/>
        <v>#N/A</v>
      </c>
      <c r="D23" s="188" t="e">
        <f t="shared" si="6"/>
        <v>#N/A</v>
      </c>
      <c r="E23" s="14" t="s">
        <v>589</v>
      </c>
      <c r="F23" s="422" t="e">
        <f>VLOOKUP(E23,'ASIGNACION RANKING'!D:AB,7,0)-N23-O23</f>
        <v>#N/A</v>
      </c>
      <c r="G23" s="180" t="e">
        <f>VLOOKUP(E23,'ASIGNACION RANKING'!D:AB,6,0)</f>
        <v>#N/A</v>
      </c>
      <c r="H23" s="422" t="e">
        <f>VLOOKUP(E23,'ASIGNACION RANKING'!D:AB,11,0)</f>
        <v>#N/A</v>
      </c>
      <c r="I23" s="418">
        <v>1.7999999999999999E-2</v>
      </c>
      <c r="J23" s="419" t="e">
        <f t="shared" si="9"/>
        <v>#N/A</v>
      </c>
      <c r="K23" s="423" t="e">
        <f>VLOOKUP(E23,[1]ASIGNACION!AA4:AM78,13,0)</f>
        <v>#N/A</v>
      </c>
      <c r="L23" s="419" t="e">
        <f t="shared" si="7"/>
        <v>#N/A</v>
      </c>
      <c r="M23" s="209" t="e">
        <f t="shared" si="8"/>
        <v>#N/A</v>
      </c>
      <c r="N23" s="185" t="e">
        <f>VLOOKUP(E23,'DOMINGO 1'!D:AB,7,0)</f>
        <v>#N/A</v>
      </c>
      <c r="O23" s="185" t="e">
        <f>VLOOKUP(E23,'DOMINGO 2'!D:AB,7,0)</f>
        <v>#N/A</v>
      </c>
      <c r="P23" s="77" t="e">
        <f>VLOOKUP(E23,'DOMINGO 3'!D:AB,7,0)</f>
        <v>#N/A</v>
      </c>
      <c r="Q23" s="77" t="e">
        <f>VLOOKUP(E23,'FESTIVO 1'!D:AB,7,0)</f>
        <v>#N/A</v>
      </c>
      <c r="R23" s="77"/>
      <c r="S23" s="77"/>
      <c r="T23"/>
      <c r="U23" s="185"/>
      <c r="V23" s="185"/>
      <c r="W23"/>
      <c r="X23"/>
    </row>
    <row r="24" spans="2:24" ht="15.75" thickBot="1">
      <c r="B24" s="207">
        <v>1.2E-2</v>
      </c>
      <c r="C24" s="187" t="e">
        <f t="shared" si="5"/>
        <v>#N/A</v>
      </c>
      <c r="D24" s="188" t="e">
        <f t="shared" si="6"/>
        <v>#N/A</v>
      </c>
      <c r="E24" s="14" t="s">
        <v>596</v>
      </c>
      <c r="F24" s="422" t="e">
        <f>VLOOKUP(E24,'ASIGNACION RANKING'!D:AB,7,0)-N24-O24</f>
        <v>#N/A</v>
      </c>
      <c r="G24" s="180" t="e">
        <f>VLOOKUP(E24,'ASIGNACION RANKING'!D:AB,6,0)</f>
        <v>#N/A</v>
      </c>
      <c r="H24" s="422" t="e">
        <f>VLOOKUP(E24,'ASIGNACION RANKING'!D:AB,11,0)</f>
        <v>#N/A</v>
      </c>
      <c r="I24" s="418">
        <v>1.7999999999999999E-2</v>
      </c>
      <c r="J24" s="419" t="e">
        <f t="shared" si="9"/>
        <v>#N/A</v>
      </c>
      <c r="K24" s="423" t="e">
        <f>VLOOKUP(E24,[1]ASIGNACION!AA5:AM79,13,0)</f>
        <v>#N/A</v>
      </c>
      <c r="L24" s="419" t="e">
        <f t="shared" si="7"/>
        <v>#N/A</v>
      </c>
      <c r="M24" s="209" t="e">
        <f t="shared" si="8"/>
        <v>#N/A</v>
      </c>
      <c r="N24" s="185" t="e">
        <f>VLOOKUP(E24,'DOMINGO 1'!D:AB,7,0)</f>
        <v>#N/A</v>
      </c>
      <c r="O24" s="185" t="e">
        <f>VLOOKUP(E24,'DOMINGO 2'!D:AB,7,0)</f>
        <v>#N/A</v>
      </c>
      <c r="P24" s="77" t="e">
        <f>VLOOKUP(E24,'DOMINGO 3'!D:AB,7,0)</f>
        <v>#N/A</v>
      </c>
      <c r="Q24" s="77" t="e">
        <f>VLOOKUP(E24,'FESTIVO 1'!D:AB,7,0)</f>
        <v>#N/A</v>
      </c>
      <c r="R24" s="77"/>
      <c r="S24" s="77"/>
      <c r="T24"/>
      <c r="U24" s="185"/>
      <c r="V24" s="185"/>
      <c r="W24"/>
      <c r="X24"/>
    </row>
    <row r="25" spans="2:24" ht="15.75" thickBot="1">
      <c r="B25" s="207">
        <v>1.2E-2</v>
      </c>
      <c r="C25" s="187" t="e">
        <f t="shared" si="5"/>
        <v>#N/A</v>
      </c>
      <c r="D25" s="188" t="e">
        <f t="shared" si="6"/>
        <v>#N/A</v>
      </c>
      <c r="E25" s="14" t="s">
        <v>666</v>
      </c>
      <c r="F25" s="422" t="e">
        <f>VLOOKUP(E25,'ASIGNACION RANKING'!D:AB,7,0)-N25-O25</f>
        <v>#N/A</v>
      </c>
      <c r="G25" s="180" t="e">
        <f>VLOOKUP(E25,'ASIGNACION RANKING'!D:AB,6,0)</f>
        <v>#N/A</v>
      </c>
      <c r="H25" s="422" t="e">
        <f>VLOOKUP(E25,'ASIGNACION RANKING'!D:AB,11,0)</f>
        <v>#N/A</v>
      </c>
      <c r="I25" s="418">
        <v>1.7999999999999999E-2</v>
      </c>
      <c r="J25" s="419" t="e">
        <f t="shared" si="9"/>
        <v>#N/A</v>
      </c>
      <c r="K25" s="423" t="e">
        <f>VLOOKUP(E25,[1]ASIGNACION!AA6:AM80,13,0)</f>
        <v>#N/A</v>
      </c>
      <c r="L25" s="419" t="e">
        <f t="shared" si="7"/>
        <v>#N/A</v>
      </c>
      <c r="M25" s="209" t="e">
        <f t="shared" si="8"/>
        <v>#N/A</v>
      </c>
      <c r="N25" s="185" t="e">
        <f>VLOOKUP(E25,'DOMINGO 1'!D:AB,7,0)</f>
        <v>#N/A</v>
      </c>
      <c r="O25" s="185" t="e">
        <f>VLOOKUP(E25,'DOMINGO 2'!D:AB,7,0)</f>
        <v>#N/A</v>
      </c>
      <c r="P25" s="77" t="e">
        <f>VLOOKUP(E25,'DOMINGO 3'!D:AB,7,0)</f>
        <v>#N/A</v>
      </c>
      <c r="Q25" s="77" t="e">
        <f>VLOOKUP(E25,'FESTIVO 1'!D:AB,7,0)</f>
        <v>#N/A</v>
      </c>
      <c r="R25" s="77"/>
      <c r="S25" s="77"/>
      <c r="T25"/>
      <c r="U25"/>
      <c r="V25"/>
      <c r="W25"/>
      <c r="X25"/>
    </row>
    <row r="26" spans="2:24" ht="15.75" thickBot="1">
      <c r="B26" s="207">
        <v>1.2E-2</v>
      </c>
      <c r="C26" s="187" t="e">
        <f t="shared" si="5"/>
        <v>#N/A</v>
      </c>
      <c r="D26" s="188" t="e">
        <f t="shared" si="6"/>
        <v>#N/A</v>
      </c>
      <c r="E26" s="14" t="s">
        <v>590</v>
      </c>
      <c r="F26" s="422" t="e">
        <f>VLOOKUP(E26,'ASIGNACION RANKING'!D:AB,7,0)-N26-O26</f>
        <v>#N/A</v>
      </c>
      <c r="G26" s="180" t="e">
        <f>VLOOKUP(E26,'ASIGNACION RANKING'!D:AB,6,0)</f>
        <v>#N/A</v>
      </c>
      <c r="H26" s="422" t="e">
        <f>VLOOKUP(E26,'ASIGNACION RANKING'!D:AB,11,0)</f>
        <v>#N/A</v>
      </c>
      <c r="I26" s="418">
        <v>1.7999999999999999E-2</v>
      </c>
      <c r="J26" s="419" t="e">
        <f t="shared" si="9"/>
        <v>#N/A</v>
      </c>
      <c r="K26" s="423" t="e">
        <f>VLOOKUP(E26,[1]ASIGNACION!AA7:AM81,13,0)</f>
        <v>#N/A</v>
      </c>
      <c r="L26" s="419" t="e">
        <f t="shared" si="7"/>
        <v>#N/A</v>
      </c>
      <c r="M26" s="209" t="e">
        <f t="shared" si="8"/>
        <v>#N/A</v>
      </c>
      <c r="N26" s="185" t="e">
        <f>VLOOKUP(E26,'DOMINGO 1'!D:AB,7,0)</f>
        <v>#N/A</v>
      </c>
      <c r="O26" s="185" t="e">
        <f>VLOOKUP(E26,'DOMINGO 2'!D:AB,7,0)</f>
        <v>#N/A</v>
      </c>
      <c r="P26" s="77" t="e">
        <f>VLOOKUP(E26,'DOMINGO 3'!D:AB,7,0)</f>
        <v>#N/A</v>
      </c>
      <c r="Q26" s="77" t="e">
        <f>VLOOKUP(E26,'FESTIVO 1'!D:AB,7,0)</f>
        <v>#N/A</v>
      </c>
      <c r="R26" s="77"/>
      <c r="S26" s="77"/>
      <c r="T26"/>
      <c r="U26"/>
      <c r="V26"/>
      <c r="W26"/>
      <c r="X26"/>
    </row>
    <row r="27" spans="2:24" ht="15.75" thickBot="1">
      <c r="B27" s="207">
        <v>1.2E-2</v>
      </c>
      <c r="C27" s="187" t="e">
        <f t="shared" si="5"/>
        <v>#N/A</v>
      </c>
      <c r="D27" s="188" t="e">
        <f t="shared" si="6"/>
        <v>#N/A</v>
      </c>
      <c r="E27" s="14" t="s">
        <v>598</v>
      </c>
      <c r="F27" s="422" t="e">
        <f>VLOOKUP(E27,'ASIGNACION RANKING'!D:AB,7,0)-N27-O27</f>
        <v>#N/A</v>
      </c>
      <c r="G27" s="180" t="e">
        <f>VLOOKUP(E27,'ASIGNACION RANKING'!D:AB,6,0)</f>
        <v>#N/A</v>
      </c>
      <c r="H27" s="422" t="e">
        <f>VLOOKUP(E27,'ASIGNACION RANKING'!D:AB,11,0)</f>
        <v>#N/A</v>
      </c>
      <c r="I27" s="418">
        <v>1.7999999999999999E-2</v>
      </c>
      <c r="J27" s="419" t="e">
        <f t="shared" si="9"/>
        <v>#N/A</v>
      </c>
      <c r="K27" s="423" t="e">
        <f>VLOOKUP(E27,[1]ASIGNACION!AA8:AM82,13,0)</f>
        <v>#N/A</v>
      </c>
      <c r="L27" s="419" t="e">
        <f t="shared" si="7"/>
        <v>#N/A</v>
      </c>
      <c r="M27" s="209" t="e">
        <f t="shared" si="8"/>
        <v>#N/A</v>
      </c>
      <c r="N27" s="185" t="e">
        <f>VLOOKUP(E27,'DOMINGO 1'!D:AB,7,0)</f>
        <v>#N/A</v>
      </c>
      <c r="O27" s="185" t="e">
        <f>VLOOKUP(E27,'DOMINGO 2'!D:AB,7,0)</f>
        <v>#N/A</v>
      </c>
      <c r="P27" s="77" t="e">
        <f>VLOOKUP(E27,'DOMINGO 3'!D:AB,7,0)</f>
        <v>#N/A</v>
      </c>
      <c r="Q27" s="77" t="e">
        <f>VLOOKUP(E27,'FESTIVO 1'!D:AB,7,0)</f>
        <v>#N/A</v>
      </c>
      <c r="R27" s="77"/>
      <c r="S27" s="77"/>
      <c r="T27"/>
      <c r="U27"/>
      <c r="V27"/>
      <c r="W27"/>
      <c r="X27"/>
    </row>
    <row r="28" spans="2:24" ht="15.75" thickBot="1">
      <c r="B28" s="207">
        <v>1.2E-2</v>
      </c>
      <c r="C28" s="187" t="e">
        <f t="shared" si="5"/>
        <v>#N/A</v>
      </c>
      <c r="D28" s="188" t="e">
        <f t="shared" si="6"/>
        <v>#N/A</v>
      </c>
      <c r="E28" s="140" t="s">
        <v>697</v>
      </c>
      <c r="F28" s="422" t="e">
        <f>VLOOKUP(E28,'ASIGNACION RANKING'!D:AB,7,0)-N28-O28</f>
        <v>#N/A</v>
      </c>
      <c r="G28" s="180" t="e">
        <f>VLOOKUP(E28,'ASIGNACION RANKING'!D:AB,6,0)</f>
        <v>#N/A</v>
      </c>
      <c r="H28" s="422" t="e">
        <f>VLOOKUP(E28,'ASIGNACION RANKING'!D:AB,11,0)</f>
        <v>#N/A</v>
      </c>
      <c r="I28" s="418">
        <v>1.7999999999999999E-2</v>
      </c>
      <c r="J28" s="419" t="e">
        <f>F28*I28</f>
        <v>#N/A</v>
      </c>
      <c r="K28" s="423" t="e">
        <f>VLOOKUP(E28,[1]ASIGNACION!AA9:AM83,13,0)</f>
        <v>#N/A</v>
      </c>
      <c r="L28" s="419" t="e">
        <f>J28-H28</f>
        <v>#N/A</v>
      </c>
      <c r="M28" s="209" t="e">
        <f>H28/F28</f>
        <v>#N/A</v>
      </c>
      <c r="N28" s="185" t="e">
        <f>VLOOKUP(E28,'DOMINGO 1'!D:AB,7,0)</f>
        <v>#N/A</v>
      </c>
      <c r="O28" s="185" t="e">
        <f>VLOOKUP(E28,'DOMINGO 2'!D:AB,7,0)</f>
        <v>#N/A</v>
      </c>
      <c r="P28" s="77" t="e">
        <f>VLOOKUP(E28,'DOMINGO 3'!D:AB,7,0)</f>
        <v>#N/A</v>
      </c>
      <c r="Q28" s="77" t="e">
        <f>VLOOKUP(E28,'FESTIVO 1'!D:AB,7,0)</f>
        <v>#N/A</v>
      </c>
      <c r="R28" s="77"/>
      <c r="S28" s="77"/>
      <c r="T28"/>
      <c r="U28"/>
      <c r="V28"/>
      <c r="W28"/>
      <c r="X28"/>
    </row>
    <row r="29" spans="2:24" ht="15.75" thickBot="1">
      <c r="B29" s="207">
        <v>1.2E-2</v>
      </c>
      <c r="C29" s="187" t="e">
        <f t="shared" si="5"/>
        <v>#N/A</v>
      </c>
      <c r="D29" s="188" t="e">
        <f t="shared" si="6"/>
        <v>#N/A</v>
      </c>
      <c r="E29" s="20" t="s">
        <v>600</v>
      </c>
      <c r="F29" s="422" t="e">
        <f>VLOOKUP(E29,'ASIGNACION RANKING'!D:AB,7,0)-N29-O29</f>
        <v>#N/A</v>
      </c>
      <c r="G29" s="180" t="e">
        <f>VLOOKUP(E29,'ASIGNACION RANKING'!D:AB,6,0)</f>
        <v>#N/A</v>
      </c>
      <c r="H29" s="422" t="e">
        <f>VLOOKUP(E29,'ASIGNACION RANKING'!D:AB,11,0)</f>
        <v>#N/A</v>
      </c>
      <c r="I29" s="418">
        <v>1.7999999999999999E-2</v>
      </c>
      <c r="J29" s="419" t="e">
        <f t="shared" si="9"/>
        <v>#N/A</v>
      </c>
      <c r="K29" s="423" t="e">
        <f>VLOOKUP(E29,[1]ASIGNACION!AA9:AM82,13,0)</f>
        <v>#N/A</v>
      </c>
      <c r="L29" s="419" t="e">
        <f t="shared" si="7"/>
        <v>#N/A</v>
      </c>
      <c r="M29" s="209" t="e">
        <f t="shared" si="8"/>
        <v>#N/A</v>
      </c>
      <c r="N29" s="185" t="e">
        <f>VLOOKUP(E29,'DOMINGO 1'!D:AB,7,0)</f>
        <v>#N/A</v>
      </c>
      <c r="O29" s="185" t="e">
        <f>VLOOKUP(E29,'DOMINGO 2'!D:AB,7,0)</f>
        <v>#N/A</v>
      </c>
      <c r="P29" s="77" t="e">
        <f>VLOOKUP(E29,'DOMINGO 3'!D:AB,7,0)</f>
        <v>#N/A</v>
      </c>
      <c r="Q29" s="77" t="e">
        <f>VLOOKUP(E29,'FESTIVO 1'!D:AB,7,0)</f>
        <v>#N/A</v>
      </c>
      <c r="R29" s="77"/>
      <c r="S29" s="77"/>
      <c r="T29"/>
      <c r="U29"/>
      <c r="V29"/>
      <c r="W29"/>
      <c r="X29"/>
    </row>
    <row r="30" spans="2:24" ht="15.75" thickBot="1">
      <c r="B30" s="190"/>
      <c r="C30" s="190"/>
      <c r="D30" s="211"/>
      <c r="E30" s="212"/>
      <c r="F30" s="86"/>
      <c r="G30" s="86"/>
      <c r="H30" s="86"/>
      <c r="I30" s="86"/>
      <c r="J30" s="86"/>
      <c r="K30" s="86"/>
      <c r="L30" s="86"/>
      <c r="M30" s="213"/>
      <c r="N30" s="214"/>
      <c r="O30" s="215"/>
      <c r="P30" s="216"/>
      <c r="Q30"/>
      <c r="R30"/>
      <c r="S30"/>
      <c r="T30"/>
      <c r="U30"/>
      <c r="V30"/>
      <c r="W30"/>
      <c r="X30"/>
    </row>
    <row r="31" spans="2:24">
      <c r="B31" s="190"/>
      <c r="C31" s="190"/>
      <c r="D31" s="211"/>
      <c r="E31" s="54" t="s">
        <v>32</v>
      </c>
      <c r="F31" s="55">
        <f ca="1">NOW()</f>
        <v>46324.461037499997</v>
      </c>
      <c r="G31" s="56" t="s">
        <v>67</v>
      </c>
      <c r="H31" s="628" t="s">
        <v>95</v>
      </c>
      <c r="I31" s="629"/>
      <c r="J31" s="99" t="s">
        <v>69</v>
      </c>
      <c r="K31" s="158"/>
      <c r="L31" s="100" t="s">
        <v>249</v>
      </c>
      <c r="M31" s="59" t="s">
        <v>70</v>
      </c>
      <c r="N31" s="200" t="s">
        <v>71</v>
      </c>
      <c r="O31" s="159" t="s">
        <v>138</v>
      </c>
      <c r="P31" s="77"/>
      <c r="Q31" s="77"/>
      <c r="R31" s="77"/>
      <c r="S31" s="77"/>
      <c r="T31"/>
      <c r="U31" s="77"/>
      <c r="V31" s="77"/>
      <c r="W31"/>
      <c r="X31"/>
    </row>
    <row r="32" spans="2:24" ht="15.75" thickBot="1">
      <c r="B32" s="190"/>
      <c r="C32" s="190"/>
      <c r="D32" s="211"/>
      <c r="E32" s="60" t="s">
        <v>96</v>
      </c>
      <c r="F32" s="61"/>
      <c r="G32" s="61" t="s">
        <v>74</v>
      </c>
      <c r="H32" s="626" t="e">
        <f>SUM(F34:F41)</f>
        <v>#N/A</v>
      </c>
      <c r="I32" s="627"/>
      <c r="J32" s="201" t="s">
        <v>75</v>
      </c>
      <c r="K32" s="202"/>
      <c r="L32" s="203" t="e">
        <f>SUM(H34:H41)</f>
        <v>#N/A</v>
      </c>
      <c r="M32" s="217" t="e">
        <f>L32/H32</f>
        <v>#N/A</v>
      </c>
      <c r="N32" s="66" t="e">
        <f>(H32*0.11%)-L32</f>
        <v>#N/A</v>
      </c>
      <c r="O32" s="163" t="e">
        <f>N32/7</f>
        <v>#N/A</v>
      </c>
      <c r="P32" s="77"/>
      <c r="Q32" s="77"/>
      <c r="R32" s="77"/>
      <c r="S32" s="77"/>
      <c r="T32"/>
      <c r="U32" s="77"/>
      <c r="V32" s="77"/>
      <c r="W32"/>
      <c r="X32"/>
    </row>
    <row r="33" spans="2:24" ht="15.75" thickBot="1">
      <c r="B33" s="204" t="s">
        <v>139</v>
      </c>
      <c r="C33" s="205" t="s">
        <v>140</v>
      </c>
      <c r="D33" s="206" t="s">
        <v>141</v>
      </c>
      <c r="E33" s="90" t="s">
        <v>89</v>
      </c>
      <c r="F33" s="68" t="s">
        <v>77</v>
      </c>
      <c r="G33" s="68" t="s">
        <v>78</v>
      </c>
      <c r="H33" s="68" t="s">
        <v>79</v>
      </c>
      <c r="I33" s="68" t="s">
        <v>80</v>
      </c>
      <c r="J33" s="68" t="s">
        <v>97</v>
      </c>
      <c r="K33" s="68" t="s">
        <v>142</v>
      </c>
      <c r="L33" s="69" t="s">
        <v>98</v>
      </c>
      <c r="M33" s="71" t="s">
        <v>99</v>
      </c>
      <c r="N33" s="117" t="s">
        <v>84</v>
      </c>
      <c r="O33" s="118" t="s">
        <v>85</v>
      </c>
      <c r="P33" s="119" t="s">
        <v>86</v>
      </c>
      <c r="Q33" s="119" t="s">
        <v>94</v>
      </c>
      <c r="R33" s="119" t="s">
        <v>93</v>
      </c>
      <c r="S33" s="393"/>
      <c r="T33"/>
      <c r="U33"/>
      <c r="V33"/>
      <c r="W33"/>
      <c r="X33"/>
    </row>
    <row r="34" spans="2:24" ht="15.75" thickBot="1">
      <c r="B34" s="218">
        <v>1.5E-3</v>
      </c>
      <c r="C34" s="187" t="e">
        <f t="shared" ref="C34:C41" si="10">M34/B34</f>
        <v>#N/A</v>
      </c>
      <c r="D34" s="188" t="e">
        <f t="shared" ref="D34:D41" si="11">IF(C34&gt;=0.95,"S",IF(C34&gt;=0.9,"A",IF(C34&gt;=0.8,"B",IF(C34&gt;=0.7,"C",IF(C34&gt;=0.6,"D","F")))))</f>
        <v>#N/A</v>
      </c>
      <c r="E34" s="45"/>
      <c r="F34" s="262" t="e">
        <f>VLOOKUP(E34,'ASIGNACION RANKING'!D:AB,7,0)-N34-O34</f>
        <v>#N/A</v>
      </c>
      <c r="G34" s="263" t="e">
        <f>VLOOKUP(E34,'ASIGNACION RANKING'!D:AB,6,0)</f>
        <v>#N/A</v>
      </c>
      <c r="H34" s="262" t="e">
        <f>VLOOKUP(E34,'ASIGNACION RANKING'!D:AB,11,0)</f>
        <v>#N/A</v>
      </c>
      <c r="I34" s="131">
        <v>2E-3</v>
      </c>
      <c r="J34" s="123" t="e">
        <f>F34*I34</f>
        <v>#N/A</v>
      </c>
      <c r="K34" s="183" t="e">
        <f>VLOOKUP(E34,[1]ASIGNACION!AA1:AM85,13,0)</f>
        <v>#N/A</v>
      </c>
      <c r="L34" s="123" t="e">
        <f>J34-H34</f>
        <v>#N/A</v>
      </c>
      <c r="M34" s="219" t="e">
        <f>H34/F34</f>
        <v>#N/A</v>
      </c>
      <c r="N34" s="77" t="e">
        <f>VLOOKUP(E34,'DOMINGO 1'!D:AB,7,0)</f>
        <v>#N/A</v>
      </c>
      <c r="O34" s="77" t="e">
        <f>VLOOKUP(E34,'DOMINGO 2'!D:AB,7,0)</f>
        <v>#N/A</v>
      </c>
      <c r="P34" s="77" t="e">
        <f>VLOOKUP(E34,'DOMINGO 3'!D:AB,7,0)</f>
        <v>#N/A</v>
      </c>
      <c r="Q34" s="77" t="e">
        <f>VLOOKUP(E34,'FESTIVO 1'!D:AB,7,0)</f>
        <v>#N/A</v>
      </c>
      <c r="R34"/>
      <c r="S34"/>
      <c r="T34"/>
      <c r="U34"/>
      <c r="V34"/>
      <c r="W34"/>
      <c r="X34"/>
    </row>
    <row r="35" spans="2:24" ht="15.75" thickBot="1">
      <c r="B35" s="218">
        <v>1.5E-3</v>
      </c>
      <c r="C35" s="187" t="e">
        <f t="shared" si="10"/>
        <v>#N/A</v>
      </c>
      <c r="D35" s="261" t="e">
        <f t="shared" si="11"/>
        <v>#N/A</v>
      </c>
      <c r="E35" s="238"/>
      <c r="F35" s="262" t="e">
        <f>VLOOKUP(E35,'ASIGNACION RANKING'!D:AB,7,0)-N35-O35</f>
        <v>#N/A</v>
      </c>
      <c r="G35" s="263" t="e">
        <f>VLOOKUP(E35,'ASIGNACION RANKING'!D:AB,6,0)</f>
        <v>#N/A</v>
      </c>
      <c r="H35" s="262" t="e">
        <f>VLOOKUP(E35,'ASIGNACION RANKING'!D:AB,11,0)</f>
        <v>#N/A</v>
      </c>
      <c r="I35" s="131">
        <v>2E-3</v>
      </c>
      <c r="J35" s="123" t="e">
        <f>F35*I35</f>
        <v>#N/A</v>
      </c>
      <c r="K35" s="183" t="e">
        <f>VLOOKUP(E35,[1]ASIGNACION!AA2:AM86,13,0)</f>
        <v>#N/A</v>
      </c>
      <c r="L35" s="123" t="e">
        <f t="shared" ref="L35:L41" si="12">J35-H35</f>
        <v>#N/A</v>
      </c>
      <c r="M35" s="219" t="e">
        <f t="shared" ref="M35:M41" si="13">H35/F35</f>
        <v>#N/A</v>
      </c>
      <c r="N35" s="77" t="e">
        <f>VLOOKUP(E35,'DOMINGO 1'!D:AB,7,0)</f>
        <v>#N/A</v>
      </c>
      <c r="O35" s="77" t="e">
        <f>VLOOKUP(E35,'DOMINGO 2'!D:AB,7,0)</f>
        <v>#N/A</v>
      </c>
      <c r="P35" s="77">
        <v>0</v>
      </c>
      <c r="Q35" s="77" t="e">
        <f>VLOOKUP(E35,'FESTIVO 1'!D:AB,7,0)</f>
        <v>#N/A</v>
      </c>
      <c r="R35"/>
      <c r="S35"/>
      <c r="T35"/>
      <c r="U35"/>
      <c r="V35"/>
      <c r="W35"/>
      <c r="X35"/>
    </row>
    <row r="36" spans="2:24" ht="15.75" thickBot="1">
      <c r="B36" s="218">
        <v>1.5E-3</v>
      </c>
      <c r="C36" s="187" t="e">
        <f t="shared" si="10"/>
        <v>#N/A</v>
      </c>
      <c r="D36" s="261" t="e">
        <f t="shared" si="11"/>
        <v>#N/A</v>
      </c>
      <c r="E36" s="238"/>
      <c r="F36" s="262" t="e">
        <f>VLOOKUP(E36,'ASIGNACION RANKING'!D:AB,7,0)-N36-O36</f>
        <v>#N/A</v>
      </c>
      <c r="G36" s="263" t="e">
        <f>VLOOKUP(E36,'ASIGNACION RANKING'!D:AB,6,0)</f>
        <v>#N/A</v>
      </c>
      <c r="H36" s="262" t="e">
        <f>VLOOKUP(E36,'ASIGNACION RANKING'!D:AB,11,0)</f>
        <v>#N/A</v>
      </c>
      <c r="I36" s="131">
        <v>2E-3</v>
      </c>
      <c r="J36" s="123" t="e">
        <f>F36*I36</f>
        <v>#N/A</v>
      </c>
      <c r="K36" s="183" t="e">
        <f>VLOOKUP(E36,[1]ASIGNACION!AA3:AM86,13,0)</f>
        <v>#N/A</v>
      </c>
      <c r="L36" s="123" t="e">
        <f t="shared" si="12"/>
        <v>#N/A</v>
      </c>
      <c r="M36" s="219" t="e">
        <f t="shared" si="13"/>
        <v>#N/A</v>
      </c>
      <c r="N36" s="77" t="e">
        <f>VLOOKUP(E36,'DOMINGO 1'!D:AB,7,0)</f>
        <v>#N/A</v>
      </c>
      <c r="O36" s="77" t="e">
        <f>VLOOKUP(E36,'DOMINGO 2'!D:AB,7,0)</f>
        <v>#N/A</v>
      </c>
      <c r="P36" s="77" t="e">
        <f>VLOOKUP(E36,'DOMINGO 3'!D:AB,7,0)</f>
        <v>#N/A</v>
      </c>
      <c r="Q36" s="77" t="e">
        <f>VLOOKUP(E36,'FESTIVO 1'!D:AB,7,0)</f>
        <v>#N/A</v>
      </c>
      <c r="R36"/>
      <c r="S36"/>
      <c r="T36" s="45"/>
      <c r="U36"/>
      <c r="V36"/>
      <c r="W36"/>
      <c r="X36"/>
    </row>
    <row r="37" spans="2:24" ht="15.75" thickBot="1">
      <c r="B37" s="218">
        <v>1.5E-3</v>
      </c>
      <c r="C37" s="187" t="e">
        <f t="shared" si="10"/>
        <v>#N/A</v>
      </c>
      <c r="D37" s="261" t="e">
        <f t="shared" si="11"/>
        <v>#N/A</v>
      </c>
      <c r="E37" s="238"/>
      <c r="F37" s="262" t="e">
        <f>VLOOKUP(E37,'ASIGNACION RANKING'!D:AB,7,0)-N37-O37</f>
        <v>#N/A</v>
      </c>
      <c r="G37" s="263" t="e">
        <f>VLOOKUP(E37,'ASIGNACION RANKING'!D:AB,6,0)</f>
        <v>#N/A</v>
      </c>
      <c r="H37" s="262" t="e">
        <f>VLOOKUP(E37,'ASIGNACION RANKING'!D:AB,11,0)</f>
        <v>#N/A</v>
      </c>
      <c r="I37" s="131">
        <v>2E-3</v>
      </c>
      <c r="J37" s="123" t="e">
        <f>F37*I37</f>
        <v>#N/A</v>
      </c>
      <c r="K37" s="183" t="e">
        <f>VLOOKUP(E37,[1]ASIGNACION!AA4:AM86,13,0)</f>
        <v>#N/A</v>
      </c>
      <c r="L37" s="123" t="e">
        <f t="shared" si="12"/>
        <v>#N/A</v>
      </c>
      <c r="M37" s="219" t="e">
        <f t="shared" si="13"/>
        <v>#N/A</v>
      </c>
      <c r="N37" s="77" t="e">
        <f>VLOOKUP(E37,'DOMINGO 1'!D:AB,7,0)</f>
        <v>#N/A</v>
      </c>
      <c r="O37" s="77" t="e">
        <f>VLOOKUP(E37,'DOMINGO 2'!D:AB,7,0)</f>
        <v>#N/A</v>
      </c>
      <c r="P37" s="77" t="e">
        <f>VLOOKUP(E37,'DOMINGO 3'!D:AB,7,0)</f>
        <v>#N/A</v>
      </c>
      <c r="Q37" s="77">
        <v>0</v>
      </c>
      <c r="R37"/>
      <c r="S37"/>
      <c r="T37"/>
      <c r="U37"/>
      <c r="V37"/>
      <c r="W37"/>
      <c r="X37"/>
    </row>
    <row r="38" spans="2:24" ht="15.75" thickBot="1">
      <c r="B38" s="218">
        <v>1.5E-3</v>
      </c>
      <c r="C38" s="187" t="e">
        <f t="shared" si="10"/>
        <v>#N/A</v>
      </c>
      <c r="D38" s="261" t="e">
        <f t="shared" si="11"/>
        <v>#N/A</v>
      </c>
      <c r="E38" s="238"/>
      <c r="F38" s="262" t="e">
        <f>VLOOKUP(E38,'ASIGNACION RANKING'!D:AB,7,0)-N38-O38</f>
        <v>#N/A</v>
      </c>
      <c r="G38" s="263" t="e">
        <f>VLOOKUP(E38,'ASIGNACION RANKING'!D:AB,6,0)</f>
        <v>#N/A</v>
      </c>
      <c r="H38" s="262" t="e">
        <f>VLOOKUP(E38,'ASIGNACION RANKING'!D:AB,11,0)</f>
        <v>#N/A</v>
      </c>
      <c r="I38" s="131">
        <v>2E-3</v>
      </c>
      <c r="J38" s="123" t="e">
        <f>F38*I38</f>
        <v>#N/A</v>
      </c>
      <c r="K38" s="183" t="e">
        <f>VLOOKUP(E38,[1]ASIGNACION!AA5:AM86,13,0)</f>
        <v>#N/A</v>
      </c>
      <c r="L38" s="123" t="e">
        <f t="shared" si="12"/>
        <v>#N/A</v>
      </c>
      <c r="M38" s="219" t="e">
        <f t="shared" si="13"/>
        <v>#N/A</v>
      </c>
      <c r="N38" s="77" t="e">
        <f>VLOOKUP(E38,'DOMINGO 1'!D:AB,7,0)</f>
        <v>#N/A</v>
      </c>
      <c r="O38" s="77" t="e">
        <f>VLOOKUP(E38,'DOMINGO 2'!D:AB,7,0)</f>
        <v>#N/A</v>
      </c>
      <c r="P38" s="77">
        <v>0</v>
      </c>
      <c r="Q38" s="77" t="e">
        <f>VLOOKUP(E38,'FESTIVO 1'!D:AB,7,0)</f>
        <v>#N/A</v>
      </c>
      <c r="R38"/>
      <c r="S38"/>
      <c r="T38"/>
      <c r="U38"/>
      <c r="V38"/>
      <c r="W38"/>
      <c r="X38"/>
    </row>
    <row r="39" spans="2:24" ht="15.75" thickBot="1">
      <c r="B39" s="218">
        <v>1.5E-3</v>
      </c>
      <c r="C39" s="187" t="e">
        <f t="shared" si="10"/>
        <v>#DIV/0!</v>
      </c>
      <c r="D39" s="261" t="e">
        <f t="shared" si="11"/>
        <v>#DIV/0!</v>
      </c>
      <c r="E39" s="238"/>
      <c r="F39" s="262"/>
      <c r="G39" s="263"/>
      <c r="H39" s="262"/>
      <c r="I39" s="131"/>
      <c r="J39" s="123"/>
      <c r="K39" s="183" t="e">
        <f>VLOOKUP(E39,[1]ASIGNACION!AA6:AM86,13,0)</f>
        <v>#N/A</v>
      </c>
      <c r="L39" s="123">
        <f t="shared" si="12"/>
        <v>0</v>
      </c>
      <c r="M39" s="219" t="e">
        <f t="shared" si="13"/>
        <v>#DIV/0!</v>
      </c>
      <c r="N39" s="77" t="e">
        <f>VLOOKUP(E39,'DOMINGO 1'!D:AB,7,0)</f>
        <v>#N/A</v>
      </c>
      <c r="O39" s="77" t="e">
        <f>VLOOKUP(E39,'DOMINGO 2'!D:AB,7,0)</f>
        <v>#N/A</v>
      </c>
      <c r="P39" s="77" t="e">
        <f>VLOOKUP(E39,'DOMINGO 3'!D:AB,7,0)</f>
        <v>#N/A</v>
      </c>
      <c r="Q39" s="77" t="e">
        <f>VLOOKUP(E39,'FESTIVO 1'!D:AB,7,0)</f>
        <v>#N/A</v>
      </c>
      <c r="R39"/>
      <c r="S39"/>
      <c r="T39"/>
      <c r="U39"/>
      <c r="V39"/>
      <c r="W39"/>
      <c r="X39"/>
    </row>
    <row r="40" spans="2:24" ht="15.75" thickBot="1">
      <c r="B40" s="218">
        <v>1.5E-3</v>
      </c>
      <c r="C40" s="187" t="e">
        <f t="shared" si="10"/>
        <v>#DIV/0!</v>
      </c>
      <c r="D40" s="261" t="e">
        <f t="shared" si="11"/>
        <v>#DIV/0!</v>
      </c>
      <c r="E40" s="238"/>
      <c r="F40" s="262"/>
      <c r="G40" s="263"/>
      <c r="H40" s="262"/>
      <c r="I40" s="131"/>
      <c r="J40" s="123"/>
      <c r="K40" s="183"/>
      <c r="L40" s="123">
        <f t="shared" si="12"/>
        <v>0</v>
      </c>
      <c r="M40" s="219" t="e">
        <f t="shared" si="13"/>
        <v>#DIV/0!</v>
      </c>
      <c r="N40" s="77" t="e">
        <f>VLOOKUP(E40,'DOMINGO 1'!D:AB,7,0)</f>
        <v>#N/A</v>
      </c>
      <c r="O40" s="77" t="e">
        <f>VLOOKUP(E40,'DOMINGO 2'!D:AB,7,0)</f>
        <v>#N/A</v>
      </c>
      <c r="P40" s="77" t="e">
        <f>VLOOKUP(E40,'DOMINGO 3'!D:AB,7,0)</f>
        <v>#N/A</v>
      </c>
      <c r="Q40" s="77">
        <v>0</v>
      </c>
      <c r="R40"/>
      <c r="S40"/>
      <c r="T40"/>
      <c r="U40"/>
      <c r="V40"/>
      <c r="W40"/>
      <c r="X40"/>
    </row>
    <row r="41" spans="2:24">
      <c r="B41" s="218">
        <v>1.5E-3</v>
      </c>
      <c r="C41" s="187" t="e">
        <f t="shared" si="10"/>
        <v>#DIV/0!</v>
      </c>
      <c r="D41" s="261" t="e">
        <f t="shared" si="11"/>
        <v>#DIV/0!</v>
      </c>
      <c r="E41" s="238"/>
      <c r="F41" s="262"/>
      <c r="G41" s="263"/>
      <c r="H41" s="262"/>
      <c r="I41" s="131"/>
      <c r="J41" s="123"/>
      <c r="K41" s="183" t="e">
        <f>VLOOKUP(E41,[1]ASIGNACION!AA7:AM86,13,0)</f>
        <v>#N/A</v>
      </c>
      <c r="L41" s="123">
        <f t="shared" si="12"/>
        <v>0</v>
      </c>
      <c r="M41" s="219" t="e">
        <f t="shared" si="13"/>
        <v>#DIV/0!</v>
      </c>
      <c r="N41" s="77" t="e">
        <f>VLOOKUP(E41,'DOMINGO 1'!D:AB,7,0)</f>
        <v>#N/A</v>
      </c>
      <c r="O41" s="77" t="e">
        <f>VLOOKUP(E41,'DOMINGO 2'!D:AB,7,0)</f>
        <v>#N/A</v>
      </c>
      <c r="P41" s="77" t="e">
        <f>VLOOKUP(E41,'DOMINGO 3'!D:AB,7,0)</f>
        <v>#N/A</v>
      </c>
      <c r="Q41" s="77" t="e">
        <f>VLOOKUP(E41,'FESTIVO 1'!D:AB,7,0)</f>
        <v>#N/A</v>
      </c>
      <c r="R41"/>
      <c r="S41"/>
      <c r="T41" s="145"/>
      <c r="U41"/>
      <c r="V41"/>
      <c r="W41"/>
      <c r="X41"/>
    </row>
    <row r="42" spans="2:24" ht="15.75" thickBot="1">
      <c r="D42" s="220"/>
      <c r="E42"/>
      <c r="F42"/>
      <c r="N42" s="77"/>
      <c r="O42"/>
      <c r="P42"/>
      <c r="Q42"/>
      <c r="R42"/>
      <c r="S42"/>
      <c r="T42" s="145"/>
      <c r="U42"/>
      <c r="V42"/>
      <c r="W42"/>
      <c r="X42"/>
    </row>
    <row r="43" spans="2:24" ht="15.75" thickBot="1">
      <c r="D43" s="164" t="s">
        <v>147</v>
      </c>
      <c r="E43" s="166" t="s">
        <v>148</v>
      </c>
      <c r="F43" s="639" t="s">
        <v>149</v>
      </c>
      <c r="G43" s="640"/>
      <c r="H43" s="641"/>
      <c r="N43" s="223"/>
      <c r="O43"/>
      <c r="P43"/>
      <c r="Q43" s="636" t="s">
        <v>28</v>
      </c>
      <c r="R43" s="637"/>
      <c r="S43" s="638"/>
      <c r="T43" s="394"/>
      <c r="U43" s="93"/>
      <c r="V43"/>
      <c r="W43"/>
      <c r="X43"/>
    </row>
    <row r="44" spans="2:24">
      <c r="D44" s="224">
        <v>0.95</v>
      </c>
      <c r="E44" s="225" t="s">
        <v>151</v>
      </c>
      <c r="F44" s="642" t="s">
        <v>152</v>
      </c>
      <c r="G44" s="642"/>
      <c r="H44" s="643"/>
      <c r="N44" s="226"/>
      <c r="O44"/>
      <c r="P44"/>
      <c r="Q44" s="173" t="s">
        <v>10</v>
      </c>
      <c r="R44" s="210" t="s">
        <v>100</v>
      </c>
      <c r="S44" s="174" t="s">
        <v>104</v>
      </c>
      <c r="T44" s="103"/>
      <c r="U44" s="77"/>
      <c r="V44"/>
      <c r="W44"/>
      <c r="X44"/>
    </row>
    <row r="45" spans="2:24">
      <c r="D45" s="227">
        <v>0.9</v>
      </c>
      <c r="E45" s="228" t="s">
        <v>153</v>
      </c>
      <c r="F45" s="642" t="s">
        <v>154</v>
      </c>
      <c r="G45" s="642"/>
      <c r="H45" s="643"/>
      <c r="N45" s="229"/>
      <c r="O45"/>
      <c r="P45"/>
      <c r="Q45" s="257">
        <v>5.5E-2</v>
      </c>
      <c r="R45" s="132">
        <v>100000</v>
      </c>
      <c r="S45" s="126" t="s">
        <v>105</v>
      </c>
      <c r="T45" s="103"/>
      <c r="U45" s="77"/>
      <c r="V45"/>
      <c r="W45"/>
      <c r="X45"/>
    </row>
    <row r="46" spans="2:24">
      <c r="D46" s="227">
        <v>0.8</v>
      </c>
      <c r="E46" s="228" t="s">
        <v>155</v>
      </c>
      <c r="F46" s="642" t="s">
        <v>156</v>
      </c>
      <c r="G46" s="642"/>
      <c r="H46" s="643"/>
      <c r="N46" s="93"/>
      <c r="O46"/>
      <c r="P46"/>
      <c r="Q46" s="257">
        <v>0.06</v>
      </c>
      <c r="R46" s="132">
        <v>160000</v>
      </c>
      <c r="S46" s="126" t="s">
        <v>106</v>
      </c>
      <c r="T46" s="103"/>
      <c r="U46" s="77"/>
      <c r="V46"/>
      <c r="W46"/>
      <c r="X46"/>
    </row>
    <row r="47" spans="2:24" ht="15.75" thickBot="1">
      <c r="D47" s="227">
        <v>0.7</v>
      </c>
      <c r="E47" s="228" t="s">
        <v>157</v>
      </c>
      <c r="F47" s="642" t="s">
        <v>158</v>
      </c>
      <c r="G47" s="642"/>
      <c r="H47" s="643"/>
      <c r="N47" s="93"/>
      <c r="O47"/>
      <c r="P47"/>
      <c r="Q47" s="257">
        <v>7.0000000000000007E-2</v>
      </c>
      <c r="R47" s="132">
        <v>240000</v>
      </c>
      <c r="S47" s="126" t="s">
        <v>107</v>
      </c>
      <c r="T47" s="103"/>
      <c r="U47" s="77"/>
      <c r="V47"/>
      <c r="W47"/>
      <c r="X47"/>
    </row>
    <row r="48" spans="2:24" ht="15.75" thickBot="1">
      <c r="D48" s="233">
        <v>0.6</v>
      </c>
      <c r="E48" s="234" t="s">
        <v>159</v>
      </c>
      <c r="F48" s="644" t="s">
        <v>160</v>
      </c>
      <c r="G48" s="644"/>
      <c r="H48" s="645"/>
      <c r="L48" s="634" t="s">
        <v>243</v>
      </c>
      <c r="M48" s="635"/>
      <c r="N48" s="93"/>
      <c r="O48"/>
      <c r="P48"/>
      <c r="Q48" s="257">
        <v>0.08</v>
      </c>
      <c r="R48" s="132">
        <v>350000</v>
      </c>
      <c r="S48" s="126" t="s">
        <v>108</v>
      </c>
      <c r="T48" s="103"/>
      <c r="U48" s="77"/>
      <c r="V48"/>
      <c r="W48"/>
      <c r="X48"/>
    </row>
    <row r="49" spans="4:27" s="45" customFormat="1" ht="15.75" thickBot="1">
      <c r="D49" s="235"/>
      <c r="E49" s="236"/>
      <c r="F49" s="237"/>
      <c r="G49" s="141"/>
      <c r="H49" s="141"/>
      <c r="L49" s="221" t="s">
        <v>150</v>
      </c>
      <c r="M49" s="222" t="s">
        <v>100</v>
      </c>
      <c r="N49" s="93"/>
      <c r="Q49" s="259">
        <v>0.09</v>
      </c>
      <c r="R49" s="133">
        <v>500000</v>
      </c>
      <c r="S49" s="134" t="s">
        <v>109</v>
      </c>
      <c r="T49" s="103"/>
      <c r="U49"/>
      <c r="X49"/>
      <c r="Y49"/>
      <c r="Z49"/>
      <c r="AA49"/>
    </row>
    <row r="50" spans="4:27" ht="15.75" thickBot="1">
      <c r="D50" s="239" t="s">
        <v>161</v>
      </c>
      <c r="E50" s="240"/>
      <c r="F50" s="241"/>
      <c r="H50" s="45"/>
      <c r="I50" s="45"/>
      <c r="J50" s="45"/>
      <c r="K50" s="45"/>
      <c r="L50" s="130" t="s">
        <v>28</v>
      </c>
      <c r="M50" s="80" t="e">
        <f>IF(M3&lt;=Q45,0,IF(M3&lt;=Q46,R45,IF(M3&lt;=Q47,R46,IF(M3&lt;=Q48,R47,IF(M3&lt;=Q49,R48,IF(M3&lt;=100%,R49))))))</f>
        <v>#N/A</v>
      </c>
      <c r="N50" s="93"/>
      <c r="O50"/>
      <c r="P50"/>
      <c r="Q50" s="634" t="s">
        <v>30</v>
      </c>
      <c r="R50" s="646"/>
      <c r="S50" s="635"/>
      <c r="T50" s="86"/>
      <c r="U50"/>
      <c r="V50"/>
      <c r="W50"/>
      <c r="X50"/>
    </row>
    <row r="51" spans="4:27" ht="15.75" thickBot="1">
      <c r="D51" s="242" t="s">
        <v>162</v>
      </c>
      <c r="E51" s="243" t="s">
        <v>139</v>
      </c>
      <c r="F51" s="244" t="s">
        <v>140</v>
      </c>
      <c r="H51" s="45"/>
      <c r="I51" s="45"/>
      <c r="J51" s="45"/>
      <c r="K51" s="45"/>
      <c r="L51" s="130" t="s">
        <v>30</v>
      </c>
      <c r="M51" s="80" t="e">
        <f>IF(M18&lt;=Q52,0,IF(M18&lt;=Q53,R52,IF(M18&lt;=Q54,R53,IF(M18&lt;=Q55,R54,IF(M18&lt;=Q56,R55,IF(M18&lt;=100%,R56))))))</f>
        <v>#N/A</v>
      </c>
      <c r="N51" s="93"/>
      <c r="O51"/>
      <c r="P51"/>
      <c r="Q51" s="122" t="s">
        <v>10</v>
      </c>
      <c r="R51" s="9" t="s">
        <v>100</v>
      </c>
      <c r="S51" s="230" t="s">
        <v>104</v>
      </c>
      <c r="T51" s="103"/>
      <c r="U51"/>
      <c r="V51"/>
      <c r="W51"/>
      <c r="X51"/>
    </row>
    <row r="52" spans="4:27">
      <c r="D52" s="245">
        <v>0.10199999999999999</v>
      </c>
      <c r="E52" s="246">
        <v>0.11</v>
      </c>
      <c r="F52" s="247">
        <f>D52/E52</f>
        <v>0.92727272727272725</v>
      </c>
      <c r="H52" s="45"/>
      <c r="I52" s="45"/>
      <c r="J52" s="45"/>
      <c r="K52" s="45"/>
      <c r="L52" s="130" t="s">
        <v>31</v>
      </c>
      <c r="M52" s="80" t="e">
        <f>IF(M32&lt;=Q59,0,IF(M32&lt;=Q60,R59,IF(M32&lt;=Q61,R60,IF(M32&lt;=Q62,R61,IF(M32&lt;=Q63,R62,IF(M32&lt;=100%,R63))))))</f>
        <v>#N/A</v>
      </c>
      <c r="N52" s="93"/>
      <c r="O52"/>
      <c r="P52"/>
      <c r="Q52" s="257">
        <v>6.0000000000000001E-3</v>
      </c>
      <c r="R52" s="132">
        <v>140000</v>
      </c>
      <c r="S52" s="126" t="s">
        <v>105</v>
      </c>
      <c r="T52" s="103"/>
      <c r="U52"/>
      <c r="V52"/>
      <c r="W52"/>
      <c r="X52"/>
    </row>
    <row r="53" spans="4:27" ht="15.75" thickBot="1">
      <c r="D53" s="248">
        <v>1.1900000000000001E-2</v>
      </c>
      <c r="E53" s="249">
        <v>1.4999999999999999E-2</v>
      </c>
      <c r="F53" s="250">
        <f>D53/E53</f>
        <v>0.79333333333333345</v>
      </c>
      <c r="H53" s="45"/>
      <c r="I53" s="45"/>
      <c r="J53" s="45"/>
      <c r="K53" s="45"/>
      <c r="L53" s="231" t="s">
        <v>21</v>
      </c>
      <c r="M53" s="232" t="e">
        <f>SUM(M50:M52)</f>
        <v>#N/A</v>
      </c>
      <c r="N53" s="93"/>
      <c r="O53" s="93"/>
      <c r="P53" s="93"/>
      <c r="Q53" s="257">
        <v>8.0000000000000002E-3</v>
      </c>
      <c r="R53" s="132">
        <v>200000</v>
      </c>
      <c r="S53" s="126" t="s">
        <v>106</v>
      </c>
      <c r="T53" s="103"/>
      <c r="U53"/>
      <c r="V53"/>
      <c r="W53"/>
      <c r="X53"/>
    </row>
    <row r="54" spans="4:27" ht="15.75" thickBot="1">
      <c r="D54" s="251">
        <v>1.72E-3</v>
      </c>
      <c r="E54" s="252">
        <v>1.5E-3</v>
      </c>
      <c r="F54" s="253">
        <f>D54/E54</f>
        <v>1.1466666666666667</v>
      </c>
      <c r="H54" s="45"/>
      <c r="I54" s="45"/>
      <c r="J54" s="45"/>
      <c r="K54" s="45"/>
      <c r="L54" s="45"/>
      <c r="M54" s="45"/>
      <c r="N54" s="93"/>
      <c r="O54" s="93"/>
      <c r="P54" s="93"/>
      <c r="Q54" s="257">
        <v>0.01</v>
      </c>
      <c r="R54" s="132">
        <v>280000</v>
      </c>
      <c r="S54" s="126" t="s">
        <v>107</v>
      </c>
      <c r="T54" s="103"/>
      <c r="U54"/>
      <c r="V54"/>
      <c r="Y54" s="143"/>
      <c r="Z54" s="143"/>
    </row>
    <row r="55" spans="4:27">
      <c r="D55" s="649" t="s">
        <v>167</v>
      </c>
      <c r="E55" s="650"/>
      <c r="F55" s="255">
        <f>AVERAGE(F52:F54)</f>
        <v>0.95575757575757569</v>
      </c>
      <c r="H55" s="45"/>
      <c r="I55" s="45"/>
      <c r="J55" s="45"/>
      <c r="K55" s="45"/>
      <c r="L55" s="45"/>
      <c r="M55" s="45"/>
      <c r="N55" s="93"/>
      <c r="O55" s="93"/>
      <c r="P55" s="93"/>
      <c r="Q55" s="257">
        <v>1.2E-2</v>
      </c>
      <c r="R55" s="132">
        <v>370000</v>
      </c>
      <c r="S55" s="126" t="s">
        <v>108</v>
      </c>
      <c r="T55" s="103"/>
      <c r="U55"/>
      <c r="V55" s="77"/>
      <c r="W55" s="93"/>
      <c r="X55" s="141"/>
      <c r="Y55" s="141"/>
      <c r="Z55" s="143"/>
    </row>
    <row r="56" spans="4:27" ht="15.75" thickBot="1">
      <c r="D56" s="651" t="s">
        <v>141</v>
      </c>
      <c r="E56" s="652"/>
      <c r="F56" s="256" t="str">
        <f>IF(F55&gt;=0.95,"S",IF(F55&gt;=0.9,"A",IF(F55&gt;=0.8,"B",IF(F55&gt;=0.7,"C",IF(F55&gt;=0.6,"D","F")))))</f>
        <v>S</v>
      </c>
      <c r="H56" s="45"/>
      <c r="I56" s="45"/>
      <c r="J56" s="45"/>
      <c r="K56" s="45"/>
      <c r="L56" s="45"/>
      <c r="M56" s="45"/>
      <c r="N56" s="77"/>
      <c r="O56" s="77"/>
      <c r="P56" s="77"/>
      <c r="Q56" s="259">
        <v>1.4999999999999999E-2</v>
      </c>
      <c r="R56" s="133">
        <v>460000</v>
      </c>
      <c r="S56" s="134" t="s">
        <v>109</v>
      </c>
      <c r="T56" s="103"/>
      <c r="U56"/>
      <c r="V56" s="77"/>
      <c r="W56" s="93"/>
      <c r="Y56" s="143"/>
      <c r="Z56" s="143"/>
    </row>
    <row r="57" spans="4:27" ht="15.75" thickBot="1">
      <c r="D57"/>
      <c r="E57"/>
      <c r="F57"/>
      <c r="H57" s="45"/>
      <c r="I57" s="45"/>
      <c r="J57" s="45"/>
      <c r="K57" s="45"/>
      <c r="L57" s="45"/>
      <c r="M57" s="45"/>
      <c r="N57" s="77"/>
      <c r="O57" s="77"/>
      <c r="P57" s="77"/>
      <c r="Q57" s="647" t="s">
        <v>31</v>
      </c>
      <c r="R57" s="648"/>
      <c r="S57" s="648"/>
      <c r="T57" s="395"/>
      <c r="U57"/>
      <c r="V57" s="77"/>
      <c r="W57" s="93"/>
      <c r="Y57" s="143"/>
      <c r="Z57" s="143"/>
    </row>
    <row r="58" spans="4:27" ht="15.75" thickBot="1">
      <c r="D58" s="653" t="s">
        <v>171</v>
      </c>
      <c r="E58" s="654"/>
      <c r="F58" s="655"/>
      <c r="H58" s="45"/>
      <c r="I58" s="45"/>
      <c r="J58" s="45"/>
      <c r="K58" s="45"/>
      <c r="L58" s="45"/>
      <c r="M58" s="45"/>
      <c r="N58" s="77"/>
      <c r="O58" s="77"/>
      <c r="P58" s="77"/>
      <c r="Q58" s="122" t="s">
        <v>10</v>
      </c>
      <c r="R58" s="9" t="s">
        <v>100</v>
      </c>
      <c r="S58" s="266" t="s">
        <v>104</v>
      </c>
      <c r="T58" s="103"/>
      <c r="U58"/>
      <c r="V58" s="77"/>
      <c r="W58" s="93"/>
      <c r="Y58" s="143"/>
      <c r="Z58" s="143"/>
    </row>
    <row r="59" spans="4:27" ht="15.75" thickBot="1">
      <c r="D59" s="242" t="s">
        <v>162</v>
      </c>
      <c r="E59" s="243" t="s">
        <v>139</v>
      </c>
      <c r="F59" s="244" t="s">
        <v>140</v>
      </c>
      <c r="H59" s="45"/>
      <c r="I59" s="45"/>
      <c r="J59" s="45"/>
      <c r="K59" s="45"/>
      <c r="L59" s="45"/>
      <c r="M59" s="45"/>
      <c r="N59" s="77"/>
      <c r="O59" s="77"/>
      <c r="P59" s="77"/>
      <c r="Q59" s="257">
        <v>6.9999999999999999E-4</v>
      </c>
      <c r="R59" s="132">
        <v>160000</v>
      </c>
      <c r="S59" s="267" t="s">
        <v>105</v>
      </c>
      <c r="T59" s="103"/>
      <c r="U59"/>
      <c r="V59" s="77"/>
      <c r="W59" s="93"/>
      <c r="Y59" s="143"/>
      <c r="Z59" s="143"/>
    </row>
    <row r="60" spans="4:27">
      <c r="D60" s="245">
        <v>9.7900000000000001E-2</v>
      </c>
      <c r="E60" s="246">
        <v>0.11</v>
      </c>
      <c r="F60" s="247">
        <f>D60/E60</f>
        <v>0.89</v>
      </c>
      <c r="H60" s="45"/>
      <c r="I60" s="45"/>
      <c r="J60" s="45"/>
      <c r="K60" s="45"/>
      <c r="L60" s="45"/>
      <c r="M60" s="45"/>
      <c r="N60" s="77"/>
      <c r="O60" s="77"/>
      <c r="P60" s="77"/>
      <c r="Q60" s="257">
        <v>8.9999999999999998E-4</v>
      </c>
      <c r="R60" s="132">
        <v>230000</v>
      </c>
      <c r="S60" s="267" t="s">
        <v>106</v>
      </c>
      <c r="T60" s="103"/>
      <c r="U60"/>
      <c r="V60" s="77"/>
      <c r="W60" s="93"/>
      <c r="Y60" s="143"/>
      <c r="Z60" s="143"/>
    </row>
    <row r="61" spans="4:27">
      <c r="D61" s="248">
        <v>0.1023</v>
      </c>
      <c r="E61" s="249">
        <v>0.11</v>
      </c>
      <c r="F61" s="250">
        <f>D61/E61</f>
        <v>0.93</v>
      </c>
      <c r="H61" s="45"/>
      <c r="I61" s="45"/>
      <c r="J61" s="45"/>
      <c r="K61" s="45"/>
      <c r="L61" s="45"/>
      <c r="M61" s="45"/>
      <c r="O61"/>
      <c r="P61"/>
      <c r="Q61" s="257">
        <v>1.1000000000000001E-3</v>
      </c>
      <c r="R61" s="132">
        <v>300000</v>
      </c>
      <c r="S61" s="267" t="s">
        <v>107</v>
      </c>
      <c r="T61" s="103"/>
      <c r="U61"/>
      <c r="V61"/>
      <c r="Y61" s="143"/>
      <c r="Z61" s="143"/>
    </row>
    <row r="62" spans="4:27" ht="15.75" thickBot="1">
      <c r="D62" s="251">
        <v>7.3200000000000001E-2</v>
      </c>
      <c r="E62" s="252">
        <v>0.11</v>
      </c>
      <c r="F62" s="253">
        <f>D62/E62</f>
        <v>0.66545454545454541</v>
      </c>
      <c r="H62" s="45"/>
      <c r="I62" s="45"/>
      <c r="J62" s="45"/>
      <c r="K62" s="45"/>
      <c r="L62" s="45"/>
      <c r="M62" s="45"/>
      <c r="O62"/>
      <c r="P62"/>
      <c r="Q62" s="257">
        <v>1.2999999999999999E-3</v>
      </c>
      <c r="R62" s="132">
        <v>410000</v>
      </c>
      <c r="S62" s="267" t="s">
        <v>108</v>
      </c>
      <c r="T62" s="103"/>
      <c r="U62"/>
      <c r="V62"/>
      <c r="Y62" s="143"/>
      <c r="Z62" s="143"/>
    </row>
    <row r="63" spans="4:27" ht="15.75" thickBot="1">
      <c r="D63" s="649" t="s">
        <v>167</v>
      </c>
      <c r="E63" s="650"/>
      <c r="F63" s="255">
        <f>AVERAGE(F60:F62)</f>
        <v>0.82848484848484849</v>
      </c>
      <c r="H63" s="45"/>
      <c r="I63" s="45"/>
      <c r="J63" s="45"/>
      <c r="K63" s="45"/>
      <c r="L63" s="45"/>
      <c r="M63" s="45"/>
      <c r="O63"/>
      <c r="P63"/>
      <c r="Q63" s="259">
        <v>1.5E-3</v>
      </c>
      <c r="R63" s="133">
        <v>560000</v>
      </c>
      <c r="S63" s="268" t="s">
        <v>109</v>
      </c>
      <c r="T63" s="103"/>
      <c r="U63"/>
      <c r="V63"/>
      <c r="Y63" s="143"/>
      <c r="Z63" s="143"/>
    </row>
    <row r="64" spans="4:27" ht="15.75" thickBot="1">
      <c r="D64" s="651" t="s">
        <v>141</v>
      </c>
      <c r="E64" s="652"/>
      <c r="F64" s="256" t="str">
        <f>IF(F63&gt;=0.95,"S",IF(F63&gt;=0.9,"A",IF(F63&gt;=0.8,"B",IF(F63&gt;=0.7,"C",IF(F63&gt;=0.6,"D","F")))))</f>
        <v>B</v>
      </c>
      <c r="H64" s="45"/>
      <c r="I64" s="45"/>
      <c r="J64" s="45"/>
      <c r="K64" s="45"/>
      <c r="L64" s="45"/>
      <c r="M64" s="45"/>
      <c r="O64"/>
      <c r="P64"/>
      <c r="Q64"/>
      <c r="R64"/>
      <c r="S64"/>
      <c r="T64"/>
      <c r="U64"/>
      <c r="V64"/>
      <c r="Y64" s="143"/>
      <c r="Z64" s="143"/>
    </row>
    <row r="65" spans="1:26">
      <c r="D65"/>
      <c r="E65"/>
      <c r="F65"/>
      <c r="H65" s="45"/>
      <c r="I65" s="45"/>
      <c r="J65" s="45"/>
      <c r="K65" s="45"/>
      <c r="L65" s="45"/>
      <c r="M65" s="45"/>
      <c r="O65"/>
      <c r="P65"/>
      <c r="Q65"/>
      <c r="R65"/>
      <c r="S65"/>
      <c r="T65"/>
      <c r="U65"/>
      <c r="V65"/>
      <c r="Y65" s="143"/>
      <c r="Z65" s="143"/>
    </row>
    <row r="66" spans="1:26">
      <c r="D66" s="45"/>
      <c r="E66" s="45"/>
      <c r="H66" s="45"/>
      <c r="I66" s="45"/>
      <c r="J66" s="45"/>
      <c r="K66" s="45"/>
      <c r="L66" s="45"/>
      <c r="M66" s="45"/>
      <c r="O66"/>
      <c r="P66"/>
      <c r="Q66"/>
      <c r="R66"/>
      <c r="S66"/>
      <c r="T66"/>
      <c r="U66"/>
      <c r="V66"/>
      <c r="Y66" s="143"/>
      <c r="Z66" s="143"/>
    </row>
    <row r="67" spans="1:26">
      <c r="D67" s="45"/>
      <c r="E67" s="45"/>
      <c r="H67" s="45"/>
      <c r="I67" s="45"/>
      <c r="J67" s="45"/>
      <c r="K67" s="45"/>
      <c r="L67" s="45"/>
      <c r="M67" s="45"/>
      <c r="O67"/>
      <c r="P67"/>
      <c r="Q67"/>
      <c r="R67"/>
      <c r="S67"/>
      <c r="T67"/>
      <c r="U67"/>
      <c r="V67"/>
      <c r="X67" s="141"/>
      <c r="Y67" s="141"/>
      <c r="Z67" s="143"/>
    </row>
    <row r="68" spans="1:26" ht="15.75" thickBot="1">
      <c r="D68" s="45"/>
      <c r="E68" s="45"/>
      <c r="H68" s="45"/>
      <c r="I68" s="45"/>
      <c r="J68" s="45"/>
      <c r="K68" s="45"/>
      <c r="L68" s="45"/>
      <c r="M68" s="45"/>
      <c r="O68"/>
      <c r="P68"/>
      <c r="Q68"/>
      <c r="R68"/>
      <c r="S68"/>
      <c r="T68"/>
      <c r="U68"/>
      <c r="V68"/>
      <c r="Y68" s="143"/>
      <c r="Z68" s="143"/>
    </row>
    <row r="69" spans="1:26">
      <c r="D69" s="156"/>
      <c r="E69" s="157" t="s">
        <v>32</v>
      </c>
      <c r="F69" s="55">
        <f ca="1">NOW()</f>
        <v>46324.461037499997</v>
      </c>
      <c r="G69" s="56" t="s">
        <v>67</v>
      </c>
      <c r="H69" s="153" t="s">
        <v>237</v>
      </c>
      <c r="I69" s="160"/>
      <c r="J69" s="99" t="s">
        <v>69</v>
      </c>
      <c r="K69" s="158"/>
      <c r="L69" s="100" t="s">
        <v>2576</v>
      </c>
      <c r="M69" s="59" t="s">
        <v>70</v>
      </c>
      <c r="N69" s="59" t="s">
        <v>71</v>
      </c>
      <c r="O69" s="159" t="s">
        <v>138</v>
      </c>
      <c r="P69" s="159"/>
      <c r="Q69" s="77"/>
      <c r="R69" s="77"/>
      <c r="S69" s="77"/>
      <c r="T69" s="77"/>
      <c r="U69" s="77"/>
      <c r="V69" s="77"/>
      <c r="W69" s="77"/>
      <c r="X69"/>
    </row>
    <row r="70" spans="1:26" ht="15.75" thickBot="1">
      <c r="D70"/>
      <c r="E70" s="161" t="s">
        <v>96</v>
      </c>
      <c r="F70" s="162"/>
      <c r="G70" s="61" t="s">
        <v>74</v>
      </c>
      <c r="H70" s="425">
        <f>SUM(F72:F86)</f>
        <v>22008300</v>
      </c>
      <c r="I70" s="368"/>
      <c r="J70" s="63" t="s">
        <v>9</v>
      </c>
      <c r="K70" s="61"/>
      <c r="L70" s="420">
        <f>SUM(H72:H86)</f>
        <v>1884885</v>
      </c>
      <c r="M70" s="65">
        <f>L70/H70</f>
        <v>8.5644279658128972E-2</v>
      </c>
      <c r="N70" s="424">
        <f>(H70*9.5%)-L70</f>
        <v>205903.5</v>
      </c>
      <c r="O70" s="532">
        <f>N70/13</f>
        <v>15838.73076923077</v>
      </c>
      <c r="P70" s="163"/>
      <c r="Q70" s="125"/>
      <c r="R70" s="125"/>
      <c r="S70" s="125"/>
      <c r="T70" s="125"/>
      <c r="U70" s="125"/>
      <c r="V70" s="125"/>
      <c r="W70" s="125"/>
      <c r="X70"/>
    </row>
    <row r="71" spans="1:26" ht="15.75" thickBot="1">
      <c r="B71" s="164" t="s">
        <v>139</v>
      </c>
      <c r="C71" s="165" t="s">
        <v>140</v>
      </c>
      <c r="D71" s="166" t="s">
        <v>141</v>
      </c>
      <c r="E71" s="167" t="s">
        <v>89</v>
      </c>
      <c r="F71" s="168" t="s">
        <v>77</v>
      </c>
      <c r="G71" s="168" t="s">
        <v>78</v>
      </c>
      <c r="H71" s="168" t="s">
        <v>79</v>
      </c>
      <c r="I71" s="168" t="s">
        <v>80</v>
      </c>
      <c r="J71" s="168" t="s">
        <v>97</v>
      </c>
      <c r="K71" s="168" t="s">
        <v>142</v>
      </c>
      <c r="L71" s="169" t="s">
        <v>98</v>
      </c>
      <c r="M71" s="170" t="s">
        <v>99</v>
      </c>
      <c r="N71" s="72" t="s">
        <v>84</v>
      </c>
      <c r="O71" s="72" t="s">
        <v>85</v>
      </c>
      <c r="P71" s="265" t="s">
        <v>86</v>
      </c>
      <c r="Q71" s="265" t="s">
        <v>94</v>
      </c>
      <c r="R71" s="71" t="s">
        <v>134</v>
      </c>
      <c r="S71" s="71" t="s">
        <v>135</v>
      </c>
      <c r="T71" s="392" t="s">
        <v>86</v>
      </c>
      <c r="U71" s="171" t="s">
        <v>92</v>
      </c>
      <c r="V71" s="171" t="s">
        <v>93</v>
      </c>
      <c r="W71" s="171"/>
      <c r="X71" s="172"/>
    </row>
    <row r="72" spans="1:26" ht="15.75" thickBot="1">
      <c r="B72" s="175">
        <v>0.12</v>
      </c>
      <c r="C72" s="176">
        <f t="shared" ref="C72:C86" si="14">M72/B72</f>
        <v>0.74495418675376235</v>
      </c>
      <c r="D72" s="177" t="str">
        <f t="shared" ref="D72:D86" si="15">IF(C72&gt;=0.95,"S",IF(C72&gt;=0.9,"A",IF(C72&gt;=0.8,"B",IF(C72&gt;=0.7,"C",IF(C72&gt;=0.6,"D","F")))))</f>
        <v>C</v>
      </c>
      <c r="E72" s="7" t="s">
        <v>611</v>
      </c>
      <c r="F72" s="422">
        <f>VLOOKUP(E72,'ASIGNACION RANKING'!D:AB,7,0)-N72</f>
        <v>1636208</v>
      </c>
      <c r="G72" s="180">
        <f>VLOOKUP(E72,'ASIGNACION RANKING'!D:AB,6,0)</f>
        <v>928</v>
      </c>
      <c r="H72" s="422">
        <f>VLOOKUP(E72,'ASIGNACION RANKING'!D:AB,11,0)-R72</f>
        <v>146268</v>
      </c>
      <c r="I72" s="181">
        <v>0.15</v>
      </c>
      <c r="J72" s="423">
        <f t="shared" ref="J72:J86" si="16">F72*I72</f>
        <v>245431.19999999998</v>
      </c>
      <c r="K72" s="423" t="e">
        <f>VLOOKUP(E72,[1]ASIGNACION!AA67:AM121,13,0)</f>
        <v>#N/A</v>
      </c>
      <c r="L72" s="423">
        <f>J72-H72</f>
        <v>99163.199999999983</v>
      </c>
      <c r="M72" s="184">
        <f>H72/F72</f>
        <v>8.9394502410451479E-2</v>
      </c>
      <c r="N72" s="185">
        <f>VLOOKUP(E72,'DOMINGO 1'!D:AB,7,0)</f>
        <v>148155</v>
      </c>
      <c r="O72" s="185">
        <f>VLOOKUP(E72,'DOMINGO 2'!D:AB,7,0)</f>
        <v>135241</v>
      </c>
      <c r="P72" s="77"/>
      <c r="Q72" s="185">
        <f>VLOOKUP(E72,'FESTIVO 1'!D:AB,7,0)</f>
        <v>102643</v>
      </c>
      <c r="R72" s="185">
        <f>VLOOKUP(E72,'DOMINGO 1'!D:AB,11,0)</f>
        <v>3898</v>
      </c>
      <c r="S72" s="185">
        <f>VLOOKUP(E72,'DOMINGO 2'!D:AB,11,0)</f>
        <v>6698</v>
      </c>
      <c r="T72" s="77" t="e">
        <f>VLOOKUP(E72,'DOMINGO 3'!D:AB,11,0)</f>
        <v>#N/A</v>
      </c>
      <c r="U72" s="77"/>
      <c r="V72" s="77"/>
      <c r="W72" s="185"/>
      <c r="X72"/>
    </row>
    <row r="73" spans="1:26" ht="15.75" thickBot="1">
      <c r="B73" s="175">
        <v>0.12</v>
      </c>
      <c r="C73" s="176">
        <f t="shared" si="14"/>
        <v>0.771380700553565</v>
      </c>
      <c r="D73" s="177" t="str">
        <f t="shared" si="15"/>
        <v>C</v>
      </c>
      <c r="E73" s="14" t="s">
        <v>551</v>
      </c>
      <c r="F73" s="422">
        <f>VLOOKUP(E73,'ASIGNACION RANKING'!D:AB,7,0)-N73</f>
        <v>1569102</v>
      </c>
      <c r="G73" s="180">
        <f>VLOOKUP(E73,'ASIGNACION RANKING'!D:AB,6,0)</f>
        <v>892</v>
      </c>
      <c r="H73" s="422">
        <f>VLOOKUP(E73,'ASIGNACION RANKING'!D:AB,11,0)-R73</f>
        <v>145245</v>
      </c>
      <c r="I73" s="181">
        <v>0.15</v>
      </c>
      <c r="J73" s="423">
        <f t="shared" si="16"/>
        <v>235365.3</v>
      </c>
      <c r="K73" s="423" t="e">
        <f>VLOOKUP(E73,[1]ASIGNACION!AA68:AM122,13,0)</f>
        <v>#N/A</v>
      </c>
      <c r="L73" s="423">
        <f t="shared" ref="L73:L86" si="17">J73-H73</f>
        <v>90120.299999999988</v>
      </c>
      <c r="M73" s="184">
        <f t="shared" ref="M73:M86" si="18">H73/F73</f>
        <v>9.2565684066427803E-2</v>
      </c>
      <c r="N73" s="185">
        <f>VLOOKUP(E73,'DOMINGO 1'!D:AB,7,0)</f>
        <v>130494</v>
      </c>
      <c r="O73" s="185">
        <f>VLOOKUP(E73,'DOMINGO 2'!D:AB,7,0)</f>
        <v>116669</v>
      </c>
      <c r="P73" s="77"/>
      <c r="Q73" s="185">
        <f>VLOOKUP(E73,'FESTIVO 1'!D:AB,7,0)</f>
        <v>118427</v>
      </c>
      <c r="R73" s="185">
        <f>VLOOKUP(E73,'DOMINGO 1'!D:AB,11,0)</f>
        <v>17387</v>
      </c>
      <c r="S73" s="185">
        <f>VLOOKUP(E73,'DOMINGO 2'!D:AB,11,0)</f>
        <v>680</v>
      </c>
      <c r="T73" s="77" t="e">
        <f>VLOOKUP(E73,'DOMINGO 3'!D:AB,11,0)</f>
        <v>#N/A</v>
      </c>
      <c r="U73" s="77"/>
      <c r="V73" s="77"/>
      <c r="W73" s="185"/>
      <c r="X73"/>
    </row>
    <row r="74" spans="1:26" ht="15.75" thickBot="1">
      <c r="A74" s="260"/>
      <c r="B74" s="175">
        <v>0.12</v>
      </c>
      <c r="C74" s="176">
        <f t="shared" si="14"/>
        <v>0.76193874875985868</v>
      </c>
      <c r="D74" s="177" t="str">
        <f t="shared" si="15"/>
        <v>C</v>
      </c>
      <c r="E74" s="14" t="s">
        <v>612</v>
      </c>
      <c r="F74" s="422">
        <f>VLOOKUP(E74,'ASIGNACION RANKING'!D:AB,7,0)-N74</f>
        <v>1539811</v>
      </c>
      <c r="G74" s="180">
        <f>VLOOKUP(E74,'ASIGNACION RANKING'!D:AB,6,0)</f>
        <v>960</v>
      </c>
      <c r="H74" s="422">
        <f>VLOOKUP(E74,'ASIGNACION RANKING'!D:AB,11,0)-R74</f>
        <v>140789</v>
      </c>
      <c r="I74" s="181">
        <v>0.15</v>
      </c>
      <c r="J74" s="423">
        <f t="shared" si="16"/>
        <v>230971.65</v>
      </c>
      <c r="K74" s="423" t="e">
        <f>VLOOKUP(E74,[1]ASIGNACION!AA69:AM123,13,0)</f>
        <v>#N/A</v>
      </c>
      <c r="L74" s="423">
        <f t="shared" si="17"/>
        <v>90182.65</v>
      </c>
      <c r="M74" s="184">
        <f t="shared" si="18"/>
        <v>9.1432649851183032E-2</v>
      </c>
      <c r="N74" s="185">
        <f>VLOOKUP(E74,'DOMINGO 1'!D:AB,7,0)</f>
        <v>144616</v>
      </c>
      <c r="O74" s="185">
        <f>VLOOKUP(E74,'DOMINGO 2'!D:AB,7,0)</f>
        <v>104116</v>
      </c>
      <c r="P74" s="77"/>
      <c r="Q74" s="185">
        <f>VLOOKUP(E74,'FESTIVO 1'!D:AB,7,0)</f>
        <v>103509</v>
      </c>
      <c r="R74" s="185">
        <f>VLOOKUP(E74,'DOMINGO 1'!D:AB,11,0)</f>
        <v>5765</v>
      </c>
      <c r="S74" s="185">
        <f>VLOOKUP(E74,'DOMINGO 2'!D:AB,11,0)</f>
        <v>3989</v>
      </c>
      <c r="T74" s="77" t="e">
        <f>VLOOKUP(E74,'DOMINGO 3'!D:AB,11,0)</f>
        <v>#N/A</v>
      </c>
      <c r="U74" s="77"/>
      <c r="V74" s="77"/>
      <c r="W74" s="185"/>
      <c r="X74"/>
    </row>
    <row r="75" spans="1:26" ht="15.75" thickBot="1">
      <c r="A75" s="260"/>
      <c r="B75" s="175">
        <v>0.12</v>
      </c>
      <c r="C75" s="176" t="e">
        <f t="shared" si="14"/>
        <v>#DIV/0!</v>
      </c>
      <c r="D75" s="177" t="e">
        <f t="shared" si="15"/>
        <v>#DIV/0!</v>
      </c>
      <c r="E75" s="14"/>
      <c r="F75" s="422"/>
      <c r="G75" s="180"/>
      <c r="H75" s="422"/>
      <c r="I75" s="181">
        <v>0.15</v>
      </c>
      <c r="J75" s="423">
        <f t="shared" si="16"/>
        <v>0</v>
      </c>
      <c r="K75" s="423" t="e">
        <f>VLOOKUP(E75,[1]ASIGNACION!AA70:AM124,13,0)</f>
        <v>#N/A</v>
      </c>
      <c r="L75" s="423">
        <f t="shared" si="17"/>
        <v>0</v>
      </c>
      <c r="M75" s="184" t="e">
        <f t="shared" si="18"/>
        <v>#DIV/0!</v>
      </c>
      <c r="N75" s="185" t="e">
        <f>VLOOKUP(E75,'DOMINGO 1'!D:AB,7,0)</f>
        <v>#N/A</v>
      </c>
      <c r="O75" s="185" t="e">
        <f>VLOOKUP(E75,'DOMINGO 2'!D:AB,7,0)</f>
        <v>#N/A</v>
      </c>
      <c r="P75" s="77"/>
      <c r="Q75" s="185" t="e">
        <f>VLOOKUP(E75,'FESTIVO 1'!D:AB,7,0)</f>
        <v>#N/A</v>
      </c>
      <c r="R75" s="185" t="e">
        <f>VLOOKUP(E75,'DOMINGO 1'!D:AB,11,0)</f>
        <v>#N/A</v>
      </c>
      <c r="S75" s="185" t="e">
        <f>VLOOKUP(E75,'DOMINGO 2'!D:AB,11,0)</f>
        <v>#N/A</v>
      </c>
      <c r="T75" s="77" t="e">
        <f>VLOOKUP(E75,'DOMINGO 3'!D:AB,11,0)</f>
        <v>#N/A</v>
      </c>
      <c r="U75" s="77"/>
      <c r="V75" s="77"/>
      <c r="W75" s="185"/>
      <c r="X75"/>
    </row>
    <row r="76" spans="1:26" ht="15.75" thickBot="1">
      <c r="A76" s="260"/>
      <c r="B76" s="175">
        <v>0.12</v>
      </c>
      <c r="C76" s="176">
        <f t="shared" si="14"/>
        <v>0.66188259246916581</v>
      </c>
      <c r="D76" s="177" t="str">
        <f t="shared" si="15"/>
        <v>D</v>
      </c>
      <c r="E76" s="14" t="s">
        <v>658</v>
      </c>
      <c r="F76" s="422">
        <f>VLOOKUP(E76,'ASIGNACION RANKING'!D:AB,7,0)-N76</f>
        <v>1608392</v>
      </c>
      <c r="G76" s="180">
        <f>VLOOKUP(E76,'ASIGNACION RANKING'!D:AB,6,0)</f>
        <v>1002</v>
      </c>
      <c r="H76" s="422">
        <f>VLOOKUP(E76,'ASIGNACION RANKING'!D:AB,11,0)-R76</f>
        <v>127748</v>
      </c>
      <c r="I76" s="181">
        <v>0.15</v>
      </c>
      <c r="J76" s="423">
        <f t="shared" si="16"/>
        <v>241258.8</v>
      </c>
      <c r="K76" s="423" t="e">
        <f>VLOOKUP(E76,[1]ASIGNACION!AA71:AM125,13,0)</f>
        <v>#N/A</v>
      </c>
      <c r="L76" s="423">
        <f t="shared" si="17"/>
        <v>113510.79999999999</v>
      </c>
      <c r="M76" s="184">
        <f t="shared" si="18"/>
        <v>7.94259110962999E-2</v>
      </c>
      <c r="N76" s="185">
        <f>VLOOKUP(E76,'DOMINGO 1'!D:AB,7,0)</f>
        <v>125992</v>
      </c>
      <c r="O76" s="185">
        <f>VLOOKUP(E76,'DOMINGO 2'!D:AB,7,0)</f>
        <v>136031</v>
      </c>
      <c r="P76" s="77"/>
      <c r="Q76" s="185">
        <f>VLOOKUP(E76,'FESTIVO 1'!D:AB,7,0)</f>
        <v>126710</v>
      </c>
      <c r="R76" s="185">
        <f>VLOOKUP(E76,'DOMINGO 1'!D:AB,11,0)</f>
        <v>6647</v>
      </c>
      <c r="S76" s="185">
        <f>VLOOKUP(E76,'DOMINGO 2'!D:AB,11,0)</f>
        <v>2252</v>
      </c>
      <c r="T76" s="77" t="e">
        <f>VLOOKUP(E76,'DOMINGO 3'!D:AB,11,0)</f>
        <v>#N/A</v>
      </c>
      <c r="U76" s="77"/>
      <c r="V76" s="77"/>
      <c r="W76" s="185"/>
      <c r="X76"/>
    </row>
    <row r="77" spans="1:26" ht="15.75" thickBot="1">
      <c r="A77" s="260"/>
      <c r="B77" s="175">
        <v>0.12</v>
      </c>
      <c r="C77" s="176">
        <f t="shared" si="14"/>
        <v>0.71610303301479217</v>
      </c>
      <c r="D77" s="177" t="str">
        <f t="shared" si="15"/>
        <v>C</v>
      </c>
      <c r="E77" s="14" t="s">
        <v>662</v>
      </c>
      <c r="F77" s="422">
        <f>VLOOKUP(E77,'ASIGNACION RANKING'!D:AB,7,0)-N77</f>
        <v>1600212</v>
      </c>
      <c r="G77" s="180">
        <f>VLOOKUP(E77,'ASIGNACION RANKING'!D:AB,6,0)</f>
        <v>938</v>
      </c>
      <c r="H77" s="422">
        <f>VLOOKUP(E77,'ASIGNACION RANKING'!D:AB,11,0)-R77</f>
        <v>137510</v>
      </c>
      <c r="I77" s="181">
        <v>0.15</v>
      </c>
      <c r="J77" s="423">
        <f t="shared" si="16"/>
        <v>240031.8</v>
      </c>
      <c r="K77" s="423" t="e">
        <f>VLOOKUP(E77,[1]ASIGNACION!AA67:AM126,13,0)</f>
        <v>#N/A</v>
      </c>
      <c r="L77" s="423">
        <f t="shared" si="17"/>
        <v>102521.79999999999</v>
      </c>
      <c r="M77" s="184">
        <f t="shared" si="18"/>
        <v>8.593236396177506E-2</v>
      </c>
      <c r="N77" s="185">
        <f>VLOOKUP(E77,'DOMINGO 1'!D:AB,7,0)</f>
        <v>137639</v>
      </c>
      <c r="O77" s="185">
        <f>VLOOKUP(E77,'DOMINGO 2'!D:AB,7,0)</f>
        <v>121021</v>
      </c>
      <c r="P77" s="77"/>
      <c r="Q77" s="185">
        <f>VLOOKUP(E77,'FESTIVO 1'!D:AB,7,0)</f>
        <v>152081</v>
      </c>
      <c r="R77" s="185">
        <f>VLOOKUP(E77,'DOMINGO 1'!D:AB,11,0)</f>
        <v>7708</v>
      </c>
      <c r="S77" s="185">
        <f>VLOOKUP(E77,'DOMINGO 2'!D:AB,11,0)</f>
        <v>5405</v>
      </c>
      <c r="T77" s="77" t="e">
        <f>VLOOKUP(E77,'DOMINGO 3'!D:AB,11,0)</f>
        <v>#N/A</v>
      </c>
      <c r="U77" s="77"/>
      <c r="V77" s="77"/>
      <c r="W77" s="48"/>
      <c r="X77"/>
    </row>
    <row r="78" spans="1:26" ht="15.75" thickBot="1">
      <c r="A78" s="260"/>
      <c r="B78" s="175">
        <v>0.12</v>
      </c>
      <c r="C78" s="176">
        <f>M78/B78</f>
        <v>0.54717378977301856</v>
      </c>
      <c r="D78" s="177" t="str">
        <f>IF(C78&gt;=0.95,"S",IF(C78&gt;=0.9,"A",IF(C78&gt;=0.8,"B",IF(C78&gt;=0.7,"C",IF(C78&gt;=0.6,"D","F")))))</f>
        <v>F</v>
      </c>
      <c r="E78" s="14" t="s">
        <v>616</v>
      </c>
      <c r="F78" s="422">
        <f>VLOOKUP(E78,'ASIGNACION RANKING'!D:AB,7,0)-N78</f>
        <v>1892269</v>
      </c>
      <c r="G78" s="180">
        <f>VLOOKUP(E78,'ASIGNACION RANKING'!D:AB,6,0)</f>
        <v>1011</v>
      </c>
      <c r="H78" s="422">
        <f>VLOOKUP(E78,'ASIGNACION RANKING'!D:AB,11,0)-R78</f>
        <v>124248</v>
      </c>
      <c r="I78" s="181">
        <v>0.15</v>
      </c>
      <c r="J78" s="423">
        <f t="shared" si="16"/>
        <v>283840.34999999998</v>
      </c>
      <c r="K78" s="423" t="e">
        <f>VLOOKUP(E78,[1]ASIGNACION!AA68:AM127,13,0)</f>
        <v>#N/A</v>
      </c>
      <c r="L78" s="423">
        <f>J78-H78</f>
        <v>159592.34999999998</v>
      </c>
      <c r="M78" s="184">
        <f>H78/F78</f>
        <v>6.566085477276222E-2</v>
      </c>
      <c r="N78" s="185">
        <f>VLOOKUP(E78,'DOMINGO 1'!D:AB,7,0)</f>
        <v>155182</v>
      </c>
      <c r="O78" s="185">
        <f>VLOOKUP(E78,'DOMINGO 2'!D:AB,7,0)</f>
        <v>153195</v>
      </c>
      <c r="P78" s="77"/>
      <c r="Q78" s="185">
        <f>VLOOKUP(E78,'FESTIVO 1'!D:AB,7,0)</f>
        <v>130435</v>
      </c>
      <c r="R78" s="185">
        <f>VLOOKUP(E78,'DOMINGO 1'!D:AB,11,0)</f>
        <v>5161</v>
      </c>
      <c r="S78" s="185">
        <f>VLOOKUP(E78,'DOMINGO 2'!D:AB,11,0)</f>
        <v>5798</v>
      </c>
      <c r="T78" s="77"/>
      <c r="U78" s="77"/>
      <c r="V78" s="77"/>
      <c r="W78" s="48"/>
      <c r="X78"/>
    </row>
    <row r="79" spans="1:26" ht="15.75" thickBot="1">
      <c r="A79" s="260"/>
      <c r="B79" s="175">
        <v>0.12</v>
      </c>
      <c r="C79" s="176">
        <f>M79/B79</f>
        <v>0.72902477251188669</v>
      </c>
      <c r="D79" s="177" t="str">
        <f>IF(C79&gt;=0.95,"S",IF(C79&gt;=0.9,"A",IF(C79&gt;=0.8,"B",IF(C79&gt;=0.7,"C",IF(C79&gt;=0.6,"D","F")))))</f>
        <v>C</v>
      </c>
      <c r="E79" s="14" t="s">
        <v>617</v>
      </c>
      <c r="F79" s="422">
        <f>VLOOKUP(E79,'ASIGNACION RANKING'!D:AB,7,0)-N79</f>
        <v>1566602</v>
      </c>
      <c r="G79" s="180">
        <f>VLOOKUP(E79,'ASIGNACION RANKING'!D:AB,6,0)</f>
        <v>922</v>
      </c>
      <c r="H79" s="422">
        <f>VLOOKUP(E79,'ASIGNACION RANKING'!D:AB,11,0)-R79</f>
        <v>137051</v>
      </c>
      <c r="I79" s="181">
        <v>0.15</v>
      </c>
      <c r="J79" s="423">
        <f t="shared" si="16"/>
        <v>234990.3</v>
      </c>
      <c r="K79" s="423" t="e">
        <f>VLOOKUP(E79,[1]ASIGNACION!AA69:AM128,13,0)</f>
        <v>#N/A</v>
      </c>
      <c r="L79" s="423">
        <f>J79-H79</f>
        <v>97939.299999999988</v>
      </c>
      <c r="M79" s="184">
        <f>H79/F79</f>
        <v>8.7482972701426395E-2</v>
      </c>
      <c r="N79" s="185">
        <f>VLOOKUP(E79,'DOMINGO 1'!D:AB,7,0)</f>
        <v>130446</v>
      </c>
      <c r="O79" s="185">
        <f>VLOOKUP(E79,'DOMINGO 2'!D:AB,7,0)</f>
        <v>105178</v>
      </c>
      <c r="P79" s="77"/>
      <c r="Q79" s="185">
        <f>VLOOKUP(E79,'FESTIVO 1'!D:AB,7,0)</f>
        <v>102259</v>
      </c>
      <c r="R79" s="185">
        <f>VLOOKUP(E79,'DOMINGO 1'!D:AB,11,0)</f>
        <v>7024</v>
      </c>
      <c r="S79" s="185">
        <f>VLOOKUP(E79,'DOMINGO 2'!D:AB,11,0)</f>
        <v>7590</v>
      </c>
      <c r="T79" s="77"/>
      <c r="U79" s="77"/>
      <c r="V79" s="77"/>
      <c r="W79" s="48"/>
      <c r="X79"/>
    </row>
    <row r="80" spans="1:26" ht="15.75" thickBot="1">
      <c r="A80" s="260"/>
      <c r="B80" s="175">
        <v>0.12</v>
      </c>
      <c r="C80" s="176">
        <f>M80/B80</f>
        <v>0.65790023386535723</v>
      </c>
      <c r="D80" s="177" t="str">
        <f>IF(C80&gt;=0.95,"S",IF(C80&gt;=0.9,"A",IF(C80&gt;=0.8,"B",IF(C80&gt;=0.7,"C",IF(C80&gt;=0.6,"D","F")))))</f>
        <v>D</v>
      </c>
      <c r="E80" s="14" t="s">
        <v>2830</v>
      </c>
      <c r="F80" s="422">
        <f>VLOOKUP(E80,'ASIGNACION RANKING'!D:AB,7,0)-N80</f>
        <v>1515972</v>
      </c>
      <c r="G80" s="180">
        <f>VLOOKUP(E80,'ASIGNACION RANKING'!D:AB,6,0)</f>
        <v>936</v>
      </c>
      <c r="H80" s="422">
        <f>VLOOKUP(E80,'ASIGNACION RANKING'!D:AB,11,0)-R80</f>
        <v>119683</v>
      </c>
      <c r="I80" s="181">
        <v>0.15</v>
      </c>
      <c r="J80" s="423">
        <f t="shared" si="16"/>
        <v>227395.8</v>
      </c>
      <c r="K80" s="423" t="e">
        <f>VLOOKUP(E80,[1]ASIGNACION!AA70:AM129,13,0)</f>
        <v>#N/A</v>
      </c>
      <c r="L80" s="423">
        <f>J80-H80</f>
        <v>107712.79999999999</v>
      </c>
      <c r="M80" s="184">
        <f>H80/F80</f>
        <v>7.8948028063842865E-2</v>
      </c>
      <c r="N80" s="185">
        <f>VLOOKUP(E80,'DOMINGO 1'!D:AB,7,0)</f>
        <v>126385</v>
      </c>
      <c r="O80" s="185">
        <f>VLOOKUP(E80,'DOMINGO 2'!D:AB,7,0)</f>
        <v>128760</v>
      </c>
      <c r="P80" s="77"/>
      <c r="Q80" s="185" t="e">
        <f>VLOOKUP(E80,'FESTIVO 1'!D:AB,7,0)</f>
        <v>#N/A</v>
      </c>
      <c r="R80" s="185">
        <f>VLOOKUP(E80,'DOMINGO 1'!D:AB,11,0)</f>
        <v>3147</v>
      </c>
      <c r="S80" s="185">
        <f>VLOOKUP(E80,'DOMINGO 2'!D:AB,11,0)</f>
        <v>7512</v>
      </c>
      <c r="T80" s="77"/>
      <c r="U80" s="77"/>
      <c r="V80" s="77"/>
      <c r="W80" s="48"/>
      <c r="X80"/>
    </row>
    <row r="81" spans="1:24" ht="15.75" thickBot="1">
      <c r="A81" s="260"/>
      <c r="B81" s="175">
        <v>0.12</v>
      </c>
      <c r="C81" s="176">
        <f t="shared" si="14"/>
        <v>0.85825501284657235</v>
      </c>
      <c r="D81" s="177" t="str">
        <f t="shared" si="15"/>
        <v>B</v>
      </c>
      <c r="E81" s="14" t="s">
        <v>659</v>
      </c>
      <c r="F81" s="422">
        <f>VLOOKUP(E81,'ASIGNACION RANKING'!D:AB,7,0)-N81</f>
        <v>1391292</v>
      </c>
      <c r="G81" s="180">
        <f>VLOOKUP(E81,'ASIGNACION RANKING'!D:AB,6,0)</f>
        <v>844</v>
      </c>
      <c r="H81" s="422">
        <f>VLOOKUP(E81,'ASIGNACION RANKING'!D:AB,11,0)-R81</f>
        <v>143290</v>
      </c>
      <c r="I81" s="181">
        <v>0.15</v>
      </c>
      <c r="J81" s="423">
        <f t="shared" si="16"/>
        <v>208693.8</v>
      </c>
      <c r="K81" s="423" t="e">
        <f>VLOOKUP(E81,[1]ASIGNACION!AA73:AM127,13,0)</f>
        <v>#N/A</v>
      </c>
      <c r="L81" s="423">
        <f t="shared" si="17"/>
        <v>65403.799999999988</v>
      </c>
      <c r="M81" s="184">
        <f t="shared" si="18"/>
        <v>0.10299060154158868</v>
      </c>
      <c r="N81" s="185">
        <f>VLOOKUP(E81,'DOMINGO 1'!D:AB,7,0)</f>
        <v>124629</v>
      </c>
      <c r="O81" s="185">
        <f>VLOOKUP(E81,'DOMINGO 2'!D:AB,7,0)</f>
        <v>106613</v>
      </c>
      <c r="P81" s="77"/>
      <c r="Q81" s="185">
        <f>VLOOKUP(E81,'FESTIVO 1'!D:AB,7,0)</f>
        <v>164651</v>
      </c>
      <c r="R81" s="185">
        <f>VLOOKUP(E81,'DOMINGO 1'!D:AB,11,0)</f>
        <v>9235</v>
      </c>
      <c r="S81" s="185">
        <f>VLOOKUP(E81,'DOMINGO 2'!D:AB,11,0)</f>
        <v>2655</v>
      </c>
      <c r="T81" s="77" t="e">
        <f>VLOOKUP(E81,'DOMINGO 3'!D:AB,11,0)</f>
        <v>#N/A</v>
      </c>
      <c r="U81" s="77"/>
      <c r="V81" s="77"/>
      <c r="W81" s="185"/>
      <c r="X81"/>
    </row>
    <row r="82" spans="1:24" ht="15.75" thickBot="1">
      <c r="A82" s="260"/>
      <c r="B82" s="175">
        <v>0.12</v>
      </c>
      <c r="C82" s="176">
        <f t="shared" si="14"/>
        <v>0.701311109253687</v>
      </c>
      <c r="D82" s="177" t="str">
        <f t="shared" si="15"/>
        <v>C</v>
      </c>
      <c r="E82" s="14" t="s">
        <v>618</v>
      </c>
      <c r="F82" s="422">
        <f>VLOOKUP(E82,'ASIGNACION RANKING'!D:AB,7,0)-N82</f>
        <v>1435680</v>
      </c>
      <c r="G82" s="180">
        <f>VLOOKUP(E82,'ASIGNACION RANKING'!D:AB,6,0)</f>
        <v>956</v>
      </c>
      <c r="H82" s="422">
        <f>VLOOKUP(E82,'ASIGNACION RANKING'!D:AB,11,0)-R82</f>
        <v>120823</v>
      </c>
      <c r="I82" s="181">
        <v>0.15</v>
      </c>
      <c r="J82" s="423">
        <f t="shared" si="16"/>
        <v>215352</v>
      </c>
      <c r="K82" s="423" t="e">
        <f>VLOOKUP(E82,[1]ASIGNACION!AA74:AM128,13,0)</f>
        <v>#N/A</v>
      </c>
      <c r="L82" s="423">
        <f t="shared" si="17"/>
        <v>94529</v>
      </c>
      <c r="M82" s="184">
        <f t="shared" si="18"/>
        <v>8.4157333110442434E-2</v>
      </c>
      <c r="N82" s="185">
        <f>VLOOKUP(E82,'DOMINGO 1'!D:AB,7,0)</f>
        <v>119412</v>
      </c>
      <c r="O82" s="185">
        <f>VLOOKUP(E82,'DOMINGO 2'!D:AB,7,0)</f>
        <v>116136</v>
      </c>
      <c r="P82" s="77"/>
      <c r="Q82" s="185">
        <f>VLOOKUP(E82,'FESTIVO 1'!D:AB,7,0)</f>
        <v>125854</v>
      </c>
      <c r="R82" s="185">
        <f>VLOOKUP(E82,'DOMINGO 1'!D:AB,11,0)</f>
        <v>3083</v>
      </c>
      <c r="S82" s="185">
        <f>VLOOKUP(E82,'DOMINGO 2'!D:AB,11,0)</f>
        <v>8970</v>
      </c>
      <c r="T82" s="77" t="e">
        <f>VLOOKUP(E82,'DOMINGO 3'!D:AB,11,0)</f>
        <v>#N/A</v>
      </c>
      <c r="U82" s="77"/>
      <c r="V82" s="77"/>
      <c r="W82" s="185"/>
      <c r="X82"/>
    </row>
    <row r="83" spans="1:24" ht="15.75" thickBot="1">
      <c r="A83" s="260"/>
      <c r="B83" s="175">
        <v>0.12</v>
      </c>
      <c r="C83" s="176">
        <f t="shared" si="14"/>
        <v>0.61791017385335811</v>
      </c>
      <c r="D83" s="177" t="str">
        <f t="shared" si="15"/>
        <v>D</v>
      </c>
      <c r="E83" s="14" t="s">
        <v>446</v>
      </c>
      <c r="F83" s="422">
        <f>VLOOKUP(E83,'ASIGNACION RANKING'!D:AB,7,0)-N83</f>
        <v>1656511</v>
      </c>
      <c r="G83" s="180">
        <f>VLOOKUP(E83,'ASIGNACION RANKING'!D:AB,6,0)</f>
        <v>926</v>
      </c>
      <c r="H83" s="422">
        <f>VLOOKUP(E83,'ASIGNACION RANKING'!D:AB,11,0)-R83</f>
        <v>122829</v>
      </c>
      <c r="I83" s="181">
        <v>0.15</v>
      </c>
      <c r="J83" s="423">
        <f t="shared" si="16"/>
        <v>248476.65</v>
      </c>
      <c r="K83" s="423" t="e">
        <f>VLOOKUP(E83,[1]ASIGNACION!AA75:AM129,13,0)</f>
        <v>#N/A</v>
      </c>
      <c r="L83" s="423">
        <f t="shared" si="17"/>
        <v>125647.65</v>
      </c>
      <c r="M83" s="184">
        <f t="shared" si="18"/>
        <v>7.414922086240297E-2</v>
      </c>
      <c r="N83" s="185">
        <f>VLOOKUP(E83,'DOMINGO 1'!D:AB,7,0)</f>
        <v>133250</v>
      </c>
      <c r="O83" s="185">
        <f>VLOOKUP(E83,'DOMINGO 2'!D:AB,7,0)</f>
        <v>141398</v>
      </c>
      <c r="P83" s="77"/>
      <c r="Q83" s="185">
        <f>VLOOKUP(E83,'FESTIVO 1'!D:AB,7,0)</f>
        <v>116632</v>
      </c>
      <c r="R83" s="185">
        <f>VLOOKUP(E83,'DOMINGO 1'!D:AB,11,0)</f>
        <v>3159</v>
      </c>
      <c r="S83" s="185">
        <f>VLOOKUP(E83,'DOMINGO 2'!D:AB,11,0)</f>
        <v>6760</v>
      </c>
      <c r="T83" s="77" t="e">
        <f>VLOOKUP(E83,'DOMINGO 3'!D:AB,11,0)</f>
        <v>#N/A</v>
      </c>
      <c r="U83" s="77"/>
      <c r="V83" s="77"/>
      <c r="W83" s="185"/>
      <c r="X83"/>
    </row>
    <row r="84" spans="1:24" ht="15.75" thickBot="1">
      <c r="A84" s="260"/>
      <c r="B84" s="175">
        <v>0.12</v>
      </c>
      <c r="C84" s="176">
        <f t="shared" si="14"/>
        <v>0.71410708272809276</v>
      </c>
      <c r="D84" s="177" t="str">
        <f t="shared" si="15"/>
        <v>C</v>
      </c>
      <c r="E84" s="14" t="s">
        <v>619</v>
      </c>
      <c r="F84" s="422">
        <f>VLOOKUP(E84,'ASIGNACION RANKING'!D:AB,7,0)-N84</f>
        <v>1627452</v>
      </c>
      <c r="G84" s="180">
        <f>VLOOKUP(E84,'ASIGNACION RANKING'!D:AB,6,0)</f>
        <v>965</v>
      </c>
      <c r="H84" s="422">
        <f>VLOOKUP(E84,'ASIGNACION RANKING'!D:AB,11,0)-R84</f>
        <v>139461</v>
      </c>
      <c r="I84" s="181">
        <v>0.15</v>
      </c>
      <c r="J84" s="423">
        <f t="shared" si="16"/>
        <v>244117.8</v>
      </c>
      <c r="K84" s="423" t="e">
        <f>VLOOKUP(E84,[1]ASIGNACION!AA74:AM128,13,0)</f>
        <v>#N/A</v>
      </c>
      <c r="L84" s="423">
        <f t="shared" si="17"/>
        <v>104656.79999999999</v>
      </c>
      <c r="M84" s="184">
        <f t="shared" si="18"/>
        <v>8.5692849927371126E-2</v>
      </c>
      <c r="N84" s="185">
        <f>VLOOKUP(E84,'DOMINGO 1'!D:AB,7,0)</f>
        <v>143787</v>
      </c>
      <c r="O84" s="185">
        <f>VLOOKUP(E84,'DOMINGO 2'!D:AB,7,0)</f>
        <v>128633</v>
      </c>
      <c r="P84" s="77"/>
      <c r="Q84" s="185">
        <f>VLOOKUP(E84,'FESTIVO 1'!D:AB,7,0)</f>
        <v>143794</v>
      </c>
      <c r="R84" s="185">
        <f>VLOOKUP(E84,'DOMINGO 1'!D:AB,11,0)</f>
        <v>7726</v>
      </c>
      <c r="S84" s="185">
        <f>VLOOKUP(E84,'DOMINGO 2'!D:AB,11,0)</f>
        <v>2250</v>
      </c>
      <c r="T84" s="77" t="e">
        <f>VLOOKUP(E84,'DOMINGO 3'!D:AB,11,0)</f>
        <v>#N/A</v>
      </c>
      <c r="U84" s="77"/>
      <c r="V84" s="77"/>
      <c r="W84" s="185"/>
      <c r="X84"/>
    </row>
    <row r="85" spans="1:24" ht="15.75" thickBot="1">
      <c r="A85" s="260"/>
      <c r="B85" s="175">
        <v>0.12</v>
      </c>
      <c r="C85" s="176">
        <f t="shared" si="14"/>
        <v>1.0438112498376522</v>
      </c>
      <c r="D85" s="177" t="str">
        <f t="shared" si="15"/>
        <v>S</v>
      </c>
      <c r="E85" s="14" t="s">
        <v>620</v>
      </c>
      <c r="F85" s="422">
        <f>VLOOKUP(E85,'ASIGNACION RANKING'!D:AB,7,0)-N85</f>
        <v>1229357</v>
      </c>
      <c r="G85" s="180">
        <f>VLOOKUP(E85,'ASIGNACION RANKING'!D:AB,6,0)</f>
        <v>903</v>
      </c>
      <c r="H85" s="422">
        <f>VLOOKUP(E85,'ASIGNACION RANKING'!D:AB,11,0)-R85</f>
        <v>153986</v>
      </c>
      <c r="I85" s="181">
        <v>0.15</v>
      </c>
      <c r="J85" s="423">
        <f t="shared" si="16"/>
        <v>184403.55</v>
      </c>
      <c r="K85" s="423"/>
      <c r="L85" s="423">
        <f t="shared" si="17"/>
        <v>30417.549999999988</v>
      </c>
      <c r="M85" s="184">
        <f t="shared" si="18"/>
        <v>0.12525734998051827</v>
      </c>
      <c r="N85" s="185">
        <f>VLOOKUP(E85,'DOMINGO 1'!D:AB,7,0)</f>
        <v>104658</v>
      </c>
      <c r="O85" s="185">
        <f>VLOOKUP(E85,'DOMINGO 2'!D:AB,7,0)</f>
        <v>82610</v>
      </c>
      <c r="P85" s="77"/>
      <c r="Q85" s="185">
        <f>VLOOKUP(E85,'FESTIVO 1'!D:AB,7,0)</f>
        <v>114771</v>
      </c>
      <c r="R85" s="185">
        <f>VLOOKUP(E85,'DOMINGO 1'!D:AB,11,0)</f>
        <v>1847</v>
      </c>
      <c r="S85" s="185">
        <f>VLOOKUP(E85,'DOMINGO 2'!D:AB,11,0)</f>
        <v>6305</v>
      </c>
      <c r="T85" s="77" t="e">
        <f>VLOOKUP(E85,'DOMINGO 3'!D:AB,11,0)</f>
        <v>#N/A</v>
      </c>
      <c r="U85" s="77"/>
      <c r="V85" s="77"/>
      <c r="W85" s="185"/>
      <c r="X85"/>
    </row>
    <row r="86" spans="1:24" ht="15.75" thickBot="1">
      <c r="A86" s="260"/>
      <c r="B86" s="175">
        <v>0.12</v>
      </c>
      <c r="C86" s="176">
        <f t="shared" si="14"/>
        <v>0.60342217418632826</v>
      </c>
      <c r="D86" s="177" t="str">
        <f t="shared" si="15"/>
        <v>D</v>
      </c>
      <c r="E86" s="14" t="s">
        <v>677</v>
      </c>
      <c r="F86" s="422">
        <f>VLOOKUP(E86,'ASIGNACION RANKING'!D:AB,7,0)-N86</f>
        <v>1739440</v>
      </c>
      <c r="G86" s="180">
        <f>VLOOKUP(E86,'ASIGNACION RANKING'!D:AB,6,0)</f>
        <v>997</v>
      </c>
      <c r="H86" s="422">
        <f>VLOOKUP(E86,'ASIGNACION RANKING'!D:AB,11,0)-R86</f>
        <v>125954</v>
      </c>
      <c r="I86" s="181">
        <v>0.15</v>
      </c>
      <c r="J86" s="423">
        <f t="shared" si="16"/>
        <v>260916</v>
      </c>
      <c r="K86" s="423"/>
      <c r="L86" s="423">
        <f t="shared" si="17"/>
        <v>134962</v>
      </c>
      <c r="M86" s="184">
        <f t="shared" si="18"/>
        <v>7.2410660902359383E-2</v>
      </c>
      <c r="N86" s="185">
        <f>VLOOKUP(E86,'DOMINGO 1'!D:AB,7,0)</f>
        <v>148717</v>
      </c>
      <c r="O86" s="185">
        <f>VLOOKUP(E86,'DOMINGO 2'!D:AB,7,0)</f>
        <v>132382</v>
      </c>
      <c r="P86" s="77"/>
      <c r="Q86" s="185">
        <f>VLOOKUP(E86,'FESTIVO 1'!D:AB,7,0)</f>
        <v>172217</v>
      </c>
      <c r="R86" s="185">
        <f>VLOOKUP(E86,'DOMINGO 1'!D:AB,11,0)</f>
        <v>6216</v>
      </c>
      <c r="S86" s="185">
        <f>VLOOKUP(E86,'DOMINGO 2'!D:AB,11,0)</f>
        <v>2586</v>
      </c>
      <c r="T86" s="77" t="e">
        <f>VLOOKUP(E86,'DOMINGO 3'!D:AB,11,0)</f>
        <v>#N/A</v>
      </c>
      <c r="U86" s="77"/>
      <c r="V86" s="77"/>
      <c r="W86" s="185"/>
      <c r="X86"/>
    </row>
    <row r="87" spans="1:24" ht="15.75" thickBot="1">
      <c r="A87" s="260"/>
      <c r="B87" s="190"/>
      <c r="C87" s="190"/>
      <c r="D87" s="190"/>
      <c r="E87" s="191"/>
      <c r="F87" s="192"/>
      <c r="G87" s="192"/>
      <c r="H87" s="192"/>
      <c r="I87" s="192"/>
      <c r="J87" s="192"/>
      <c r="K87" s="192"/>
      <c r="L87" s="192"/>
      <c r="M87" s="193"/>
      <c r="N87" s="194"/>
      <c r="O87" s="194"/>
      <c r="P87" s="194"/>
      <c r="Q87" s="195"/>
      <c r="R87" s="185"/>
      <c r="S87" s="185"/>
      <c r="T87" s="185"/>
      <c r="U87" s="185"/>
      <c r="V87" s="185"/>
      <c r="W87" s="185"/>
      <c r="X87"/>
    </row>
    <row r="88" spans="1:24" ht="15.75" thickBot="1">
      <c r="A88" s="7"/>
      <c r="B88" s="190"/>
      <c r="C88" s="190"/>
      <c r="D88" s="190"/>
      <c r="E88" s="157" t="s">
        <v>32</v>
      </c>
      <c r="F88" s="196">
        <f ca="1">NOW()</f>
        <v>46324.461037499997</v>
      </c>
      <c r="G88" s="197" t="s">
        <v>67</v>
      </c>
      <c r="H88" s="153" t="s">
        <v>238</v>
      </c>
      <c r="I88" s="160"/>
      <c r="J88" s="198" t="s">
        <v>69</v>
      </c>
      <c r="K88" s="199"/>
      <c r="L88" s="100" t="s">
        <v>248</v>
      </c>
      <c r="M88" s="200" t="s">
        <v>70</v>
      </c>
      <c r="N88" s="200" t="s">
        <v>71</v>
      </c>
      <c r="O88" s="159" t="s">
        <v>138</v>
      </c>
      <c r="P88" s="159"/>
      <c r="Q88" s="77"/>
      <c r="R88" s="185"/>
      <c r="S88" s="185"/>
      <c r="T88" s="185"/>
      <c r="U88" s="185"/>
      <c r="V88" s="185"/>
      <c r="W88" s="185"/>
      <c r="X88"/>
    </row>
    <row r="89" spans="1:24" ht="15.75" thickBot="1">
      <c r="A89" s="178"/>
      <c r="B89" s="190"/>
      <c r="C89" s="190"/>
      <c r="D89" s="190"/>
      <c r="E89" s="60" t="s">
        <v>96</v>
      </c>
      <c r="F89" s="61"/>
      <c r="G89" s="61" t="s">
        <v>74</v>
      </c>
      <c r="H89" s="426" t="e">
        <f>SUM(F91:F103)</f>
        <v>#N/A</v>
      </c>
      <c r="I89" s="370"/>
      <c r="J89" s="201" t="s">
        <v>75</v>
      </c>
      <c r="K89" s="202"/>
      <c r="L89" s="420" t="e">
        <f>SUM(H91:H103)</f>
        <v>#N/A</v>
      </c>
      <c r="M89" s="89" t="e">
        <f>L89/H89</f>
        <v>#N/A</v>
      </c>
      <c r="N89" s="424" t="e">
        <f>(H89*1.2%)-L89</f>
        <v>#N/A</v>
      </c>
      <c r="O89" s="163" t="e">
        <f>N89/13</f>
        <v>#N/A</v>
      </c>
      <c r="P89" s="163"/>
      <c r="Q89" s="77"/>
      <c r="R89" s="185"/>
      <c r="S89" s="185"/>
      <c r="T89" s="185"/>
      <c r="U89" s="185"/>
      <c r="V89" s="185"/>
      <c r="W89" s="185"/>
      <c r="X89"/>
    </row>
    <row r="90" spans="1:24" ht="15.75" thickBot="1">
      <c r="A90" s="260"/>
      <c r="B90" s="204" t="s">
        <v>139</v>
      </c>
      <c r="C90" s="205" t="s">
        <v>140</v>
      </c>
      <c r="D90" s="206" t="s">
        <v>141</v>
      </c>
      <c r="E90" s="90" t="s">
        <v>89</v>
      </c>
      <c r="F90" s="68" t="s">
        <v>77</v>
      </c>
      <c r="G90" s="68" t="s">
        <v>78</v>
      </c>
      <c r="H90" s="68" t="s">
        <v>79</v>
      </c>
      <c r="I90" s="68" t="s">
        <v>80</v>
      </c>
      <c r="J90" s="68" t="s">
        <v>97</v>
      </c>
      <c r="K90" s="68" t="s">
        <v>142</v>
      </c>
      <c r="L90" s="69" t="s">
        <v>98</v>
      </c>
      <c r="M90" s="71" t="s">
        <v>99</v>
      </c>
      <c r="N90" s="71" t="s">
        <v>84</v>
      </c>
      <c r="O90" s="72" t="s">
        <v>85</v>
      </c>
      <c r="P90" s="71" t="s">
        <v>86</v>
      </c>
      <c r="Q90" s="71" t="s">
        <v>94</v>
      </c>
      <c r="R90" s="71" t="s">
        <v>93</v>
      </c>
      <c r="S90" s="392"/>
      <c r="T90" s="77"/>
      <c r="U90" s="185"/>
      <c r="V90" s="185"/>
      <c r="W90"/>
      <c r="X90"/>
    </row>
    <row r="91" spans="1:24" ht="15.75" thickBot="1">
      <c r="A91" s="260"/>
      <c r="B91" s="207">
        <v>1.2E-2</v>
      </c>
      <c r="C91" s="187" t="e">
        <f>M91/B91</f>
        <v>#N/A</v>
      </c>
      <c r="D91" s="188" t="e">
        <f t="shared" ref="D91:D103" si="19">IF(C91&gt;=0.95,"S",IF(C91&gt;=0.9,"A",IF(C91&gt;=0.8,"B",IF(C91&gt;=0.7,"C",IF(C91&gt;=0.6,"D","F")))))</f>
        <v>#N/A</v>
      </c>
      <c r="E91" s="7" t="s">
        <v>660</v>
      </c>
      <c r="F91" s="422" t="e">
        <f>VLOOKUP(E91,'ASIGNACION RANKING'!D:AB,7,0)-N91-O91</f>
        <v>#N/A</v>
      </c>
      <c r="G91" s="180" t="e">
        <f>VLOOKUP(E91,'ASIGNACION RANKING'!D:AB,6,0)</f>
        <v>#N/A</v>
      </c>
      <c r="H91" s="422" t="e">
        <f>VLOOKUP(E91,'ASIGNACION RANKING'!D:AB,11,0)</f>
        <v>#N/A</v>
      </c>
      <c r="I91" s="208">
        <v>1.7999999999999999E-2</v>
      </c>
      <c r="J91" s="419" t="e">
        <f>F91*I91</f>
        <v>#N/A</v>
      </c>
      <c r="K91" s="423" t="e">
        <f>VLOOKUP(E91,[1]ASIGNACION!AA67:AM141,13,0)</f>
        <v>#N/A</v>
      </c>
      <c r="L91" s="419" t="e">
        <f t="shared" ref="L91:L102" si="20">J91-H91</f>
        <v>#N/A</v>
      </c>
      <c r="M91" s="209" t="e">
        <f t="shared" ref="M91:M102" si="21">H91/F91</f>
        <v>#N/A</v>
      </c>
      <c r="N91" s="185" t="e">
        <f>VLOOKUP(E91,'DOMINGO 1'!D:AB,7,0)</f>
        <v>#N/A</v>
      </c>
      <c r="O91" s="185" t="e">
        <f>VLOOKUP(E91,'DOMINGO 2'!D:AB,7,0)</f>
        <v>#N/A</v>
      </c>
      <c r="P91" s="77" t="e">
        <f>VLOOKUP(E91,'DOMINGO 3'!D:AB,7,0)</f>
        <v>#N/A</v>
      </c>
      <c r="Q91" s="77">
        <v>0</v>
      </c>
      <c r="R91" s="77"/>
      <c r="S91" s="77"/>
      <c r="T91" s="77"/>
      <c r="U91" s="185"/>
      <c r="V91" s="185"/>
      <c r="W91"/>
      <c r="X91"/>
    </row>
    <row r="92" spans="1:24" ht="15.75" thickBot="1">
      <c r="A92" s="260"/>
      <c r="B92" s="207">
        <v>1.2E-2</v>
      </c>
      <c r="C92" s="187" t="e">
        <f t="shared" ref="C92:C103" si="22">M92/B92</f>
        <v>#N/A</v>
      </c>
      <c r="D92" s="188" t="e">
        <f t="shared" si="19"/>
        <v>#N/A</v>
      </c>
      <c r="E92" s="14" t="s">
        <v>631</v>
      </c>
      <c r="F92" s="422" t="e">
        <f>VLOOKUP(E92,'ASIGNACION RANKING'!D:AB,7,0)-N92-O92</f>
        <v>#N/A</v>
      </c>
      <c r="G92" s="180" t="e">
        <f>VLOOKUP(E92,'ASIGNACION RANKING'!D:AB,6,0)</f>
        <v>#N/A</v>
      </c>
      <c r="H92" s="422" t="e">
        <f>VLOOKUP(E92,'ASIGNACION RANKING'!D:AB,11,0)</f>
        <v>#N/A</v>
      </c>
      <c r="I92" s="208">
        <v>1.7999999999999999E-2</v>
      </c>
      <c r="J92" s="419" t="e">
        <f t="shared" ref="J92:J103" si="23">F92*I92</f>
        <v>#N/A</v>
      </c>
      <c r="K92" s="423" t="e">
        <f>VLOOKUP(E92,[1]ASIGNACION!AA68:AM142,13,0)</f>
        <v>#N/A</v>
      </c>
      <c r="L92" s="419" t="e">
        <f t="shared" si="20"/>
        <v>#N/A</v>
      </c>
      <c r="M92" s="209" t="e">
        <f t="shared" si="21"/>
        <v>#N/A</v>
      </c>
      <c r="N92" s="185" t="e">
        <f>VLOOKUP(E92,'DOMINGO 1'!D:AB,7,0)</f>
        <v>#N/A</v>
      </c>
      <c r="O92" s="185" t="e">
        <f>VLOOKUP(E92,'DOMINGO 2'!D:AB,7,0)</f>
        <v>#N/A</v>
      </c>
      <c r="P92" s="77">
        <v>0</v>
      </c>
      <c r="Q92" s="77" t="e">
        <f>VLOOKUP(E92,'FESTIVO 1'!D:AB,7,0)</f>
        <v>#N/A</v>
      </c>
      <c r="R92" s="77"/>
      <c r="S92" s="77"/>
      <c r="T92"/>
      <c r="U92" s="185"/>
      <c r="V92" s="185"/>
      <c r="W92"/>
      <c r="X92"/>
    </row>
    <row r="93" spans="1:24" ht="15.75" thickBot="1">
      <c r="A93" s="260"/>
      <c r="B93" s="207">
        <v>1.2E-2</v>
      </c>
      <c r="C93" s="187" t="e">
        <f t="shared" si="22"/>
        <v>#N/A</v>
      </c>
      <c r="D93" s="188" t="e">
        <f t="shared" si="19"/>
        <v>#N/A</v>
      </c>
      <c r="E93" s="14" t="s">
        <v>671</v>
      </c>
      <c r="F93" s="422" t="e">
        <f>VLOOKUP(E93,'ASIGNACION RANKING'!D:AB,7,0)-N93-O93</f>
        <v>#N/A</v>
      </c>
      <c r="G93" s="180" t="e">
        <f>VLOOKUP(E93,'ASIGNACION RANKING'!D:AB,6,0)</f>
        <v>#N/A</v>
      </c>
      <c r="H93" s="422" t="e">
        <f>VLOOKUP(E93,'ASIGNACION RANKING'!D:AB,11,0)</f>
        <v>#N/A</v>
      </c>
      <c r="I93" s="208">
        <v>1.7999999999999999E-2</v>
      </c>
      <c r="J93" s="419" t="e">
        <f t="shared" si="23"/>
        <v>#N/A</v>
      </c>
      <c r="K93" s="423" t="e">
        <f>VLOOKUP(E93,[1]ASIGNACION!AA69:AM143,13,0)</f>
        <v>#N/A</v>
      </c>
      <c r="L93" s="419" t="e">
        <f t="shared" si="20"/>
        <v>#N/A</v>
      </c>
      <c r="M93" s="209" t="e">
        <f t="shared" si="21"/>
        <v>#N/A</v>
      </c>
      <c r="N93" s="185" t="e">
        <f>VLOOKUP(E93,'DOMINGO 1'!D:AB,7,0)</f>
        <v>#N/A</v>
      </c>
      <c r="O93" s="185" t="e">
        <f>VLOOKUP(E93,'DOMINGO 2'!D:AB,7,0)</f>
        <v>#N/A</v>
      </c>
      <c r="P93" s="77" t="e">
        <f>VLOOKUP(E93,'DOMINGO 3'!D:AB,7,0)</f>
        <v>#N/A</v>
      </c>
      <c r="Q93" s="77">
        <v>0</v>
      </c>
      <c r="R93" s="77"/>
      <c r="S93" s="77"/>
      <c r="T93"/>
      <c r="U93" s="185"/>
      <c r="V93" s="185"/>
      <c r="W93"/>
      <c r="X93"/>
    </row>
    <row r="94" spans="1:24" ht="15.75" thickBot="1">
      <c r="A94" s="260"/>
      <c r="B94" s="207">
        <v>1.2E-2</v>
      </c>
      <c r="C94" s="187" t="e">
        <f t="shared" si="22"/>
        <v>#N/A</v>
      </c>
      <c r="D94" s="188" t="e">
        <f t="shared" si="19"/>
        <v>#N/A</v>
      </c>
      <c r="E94" s="14" t="s">
        <v>661</v>
      </c>
      <c r="F94" s="422" t="e">
        <f>VLOOKUP(E94,'ASIGNACION RANKING'!D:AB,7,0)-N94-O94</f>
        <v>#N/A</v>
      </c>
      <c r="G94" s="180" t="e">
        <f>VLOOKUP(E94,'ASIGNACION RANKING'!D:AB,6,0)</f>
        <v>#N/A</v>
      </c>
      <c r="H94" s="422" t="e">
        <f>VLOOKUP(E94,'ASIGNACION RANKING'!D:AB,11,0)</f>
        <v>#N/A</v>
      </c>
      <c r="I94" s="208">
        <v>1.7999999999999999E-2</v>
      </c>
      <c r="J94" s="419" t="e">
        <f t="shared" si="23"/>
        <v>#N/A</v>
      </c>
      <c r="K94" s="423" t="e">
        <f>VLOOKUP(E94,[1]ASIGNACION!AA70:AM144,13,0)</f>
        <v>#N/A</v>
      </c>
      <c r="L94" s="419" t="e">
        <f t="shared" si="20"/>
        <v>#N/A</v>
      </c>
      <c r="M94" s="209" t="e">
        <f t="shared" si="21"/>
        <v>#N/A</v>
      </c>
      <c r="N94" s="185" t="e">
        <f>VLOOKUP(E94,'DOMINGO 1'!D:AB,7,0)</f>
        <v>#N/A</v>
      </c>
      <c r="O94" s="185" t="e">
        <f>VLOOKUP(E94,'DOMINGO 2'!D:AB,7,0)</f>
        <v>#N/A</v>
      </c>
      <c r="P94" s="77" t="e">
        <f>VLOOKUP(E94,'DOMINGO 3'!D:AB,7,0)</f>
        <v>#N/A</v>
      </c>
      <c r="Q94" s="77" t="e">
        <f>VLOOKUP(E94,'FESTIVO 1'!D:AB,7,0)</f>
        <v>#N/A</v>
      </c>
      <c r="R94" s="77"/>
      <c r="S94" s="77"/>
      <c r="T94"/>
      <c r="U94" s="185"/>
      <c r="V94" s="185"/>
      <c r="W94"/>
      <c r="X94"/>
    </row>
    <row r="95" spans="1:24" ht="15.75" thickBot="1">
      <c r="A95" s="260"/>
      <c r="B95" s="207">
        <v>1.2E-2</v>
      </c>
      <c r="C95" s="187" t="e">
        <f t="shared" si="22"/>
        <v>#N/A</v>
      </c>
      <c r="D95" s="188" t="e">
        <f t="shared" si="19"/>
        <v>#N/A</v>
      </c>
      <c r="E95" s="14" t="s">
        <v>632</v>
      </c>
      <c r="F95" s="422" t="e">
        <f>VLOOKUP(E95,'ASIGNACION RANKING'!D:AB,7,0)-N95-O95</f>
        <v>#N/A</v>
      </c>
      <c r="G95" s="180" t="e">
        <f>VLOOKUP(E95,'ASIGNACION RANKING'!D:AB,6,0)</f>
        <v>#N/A</v>
      </c>
      <c r="H95" s="422" t="e">
        <f>VLOOKUP(E95,'ASIGNACION RANKING'!D:AB,11,0)</f>
        <v>#N/A</v>
      </c>
      <c r="I95" s="208">
        <v>1.7999999999999999E-2</v>
      </c>
      <c r="J95" s="419" t="e">
        <f t="shared" si="23"/>
        <v>#N/A</v>
      </c>
      <c r="K95" s="423" t="e">
        <f>VLOOKUP(E95,[1]ASIGNACION!AA71:AM145,13,0)</f>
        <v>#N/A</v>
      </c>
      <c r="L95" s="419" t="e">
        <f t="shared" si="20"/>
        <v>#N/A</v>
      </c>
      <c r="M95" s="209" t="e">
        <f t="shared" si="21"/>
        <v>#N/A</v>
      </c>
      <c r="N95" s="185" t="e">
        <f>VLOOKUP(E95,'DOMINGO 1'!D:AB,7,0)</f>
        <v>#N/A</v>
      </c>
      <c r="O95" s="185" t="e">
        <f>VLOOKUP(E95,'DOMINGO 2'!D:AB,7,0)</f>
        <v>#N/A</v>
      </c>
      <c r="P95" s="77" t="e">
        <f>VLOOKUP(E95,'DOMINGO 3'!D:AB,7,0)</f>
        <v>#N/A</v>
      </c>
      <c r="Q95" s="77" t="e">
        <f>VLOOKUP(E95,'FESTIVO 1'!D:AB,7,0)</f>
        <v>#N/A</v>
      </c>
      <c r="R95" s="77"/>
      <c r="S95" s="77"/>
      <c r="T95"/>
      <c r="U95" s="185"/>
      <c r="V95" s="185"/>
      <c r="W95"/>
      <c r="X95"/>
    </row>
    <row r="96" spans="1:24" ht="15.75" thickBot="1">
      <c r="A96" s="260"/>
      <c r="B96" s="207">
        <v>1.2E-2</v>
      </c>
      <c r="C96" s="187" t="e">
        <f t="shared" si="22"/>
        <v>#N/A</v>
      </c>
      <c r="D96" s="188" t="e">
        <f t="shared" si="19"/>
        <v>#N/A</v>
      </c>
      <c r="E96" s="14" t="s">
        <v>633</v>
      </c>
      <c r="F96" s="422" t="e">
        <f>VLOOKUP(E96,'ASIGNACION RANKING'!D:AB,7,0)-N96-O96</f>
        <v>#N/A</v>
      </c>
      <c r="G96" s="180" t="e">
        <f>VLOOKUP(E96,'ASIGNACION RANKING'!D:AB,6,0)</f>
        <v>#N/A</v>
      </c>
      <c r="H96" s="422" t="e">
        <f>VLOOKUP(E96,'ASIGNACION RANKING'!D:AB,11,0)</f>
        <v>#N/A</v>
      </c>
      <c r="I96" s="208">
        <v>1.7999999999999999E-2</v>
      </c>
      <c r="J96" s="419" t="e">
        <f t="shared" si="23"/>
        <v>#N/A</v>
      </c>
      <c r="K96" s="423" t="e">
        <f>VLOOKUP(E96,[1]ASIGNACION!AA72:AM146,13,0)</f>
        <v>#N/A</v>
      </c>
      <c r="L96" s="419" t="e">
        <f t="shared" ref="L96:L101" si="24">J96-H96</f>
        <v>#N/A</v>
      </c>
      <c r="M96" s="209" t="e">
        <f t="shared" ref="M96:M101" si="25">H96/F96</f>
        <v>#N/A</v>
      </c>
      <c r="N96" s="185" t="e">
        <f>VLOOKUP(E96,'DOMINGO 1'!D:AB,7,0)</f>
        <v>#N/A</v>
      </c>
      <c r="O96" s="185" t="e">
        <f>VLOOKUP(E96,'DOMINGO 2'!D:AB,7,0)</f>
        <v>#N/A</v>
      </c>
      <c r="P96" s="77" t="e">
        <f>VLOOKUP(E96,'DOMINGO 3'!D:AB,7,0)</f>
        <v>#N/A</v>
      </c>
      <c r="Q96" s="77" t="e">
        <f>VLOOKUP(E96,'FESTIVO 1'!D:AB,7,0)</f>
        <v>#N/A</v>
      </c>
      <c r="R96" s="77"/>
      <c r="S96" s="77"/>
      <c r="T96"/>
      <c r="U96" s="185"/>
      <c r="V96" s="185"/>
      <c r="W96"/>
      <c r="X96"/>
    </row>
    <row r="97" spans="1:24" ht="15.75" thickBot="1">
      <c r="A97" s="260"/>
      <c r="B97" s="207">
        <v>1.2E-2</v>
      </c>
      <c r="C97" s="187">
        <f t="shared" si="22"/>
        <v>8.1811611887849516</v>
      </c>
      <c r="D97" s="188" t="str">
        <f t="shared" si="19"/>
        <v>S</v>
      </c>
      <c r="E97" s="14" t="s">
        <v>662</v>
      </c>
      <c r="F97" s="422">
        <f>VLOOKUP(E97,'ASIGNACION RANKING'!D:AB,7,0)-N97-O97</f>
        <v>1479191</v>
      </c>
      <c r="G97" s="180">
        <f>VLOOKUP(E97,'ASIGNACION RANKING'!D:AB,6,0)</f>
        <v>938</v>
      </c>
      <c r="H97" s="422">
        <f>VLOOKUP(E97,'ASIGNACION RANKING'!D:AB,11,0)</f>
        <v>145218</v>
      </c>
      <c r="I97" s="208">
        <v>1.7999999999999999E-2</v>
      </c>
      <c r="J97" s="419">
        <f t="shared" si="23"/>
        <v>26625.437999999998</v>
      </c>
      <c r="K97" s="423" t="e">
        <f>VLOOKUP(E97,[1]ASIGNACION!AA73:AM147,13,0)</f>
        <v>#N/A</v>
      </c>
      <c r="L97" s="419">
        <f t="shared" si="24"/>
        <v>-118592.56200000001</v>
      </c>
      <c r="M97" s="209">
        <f t="shared" si="25"/>
        <v>9.8173934265419413E-2</v>
      </c>
      <c r="N97" s="185">
        <f>VLOOKUP(E97,'DOMINGO 1'!D:AB,7,0)</f>
        <v>137639</v>
      </c>
      <c r="O97" s="185">
        <f>VLOOKUP(E97,'DOMINGO 2'!D:AB,7,0)</f>
        <v>121021</v>
      </c>
      <c r="P97" s="77" t="e">
        <f>VLOOKUP(E97,'DOMINGO 3'!D:AB,7,0)</f>
        <v>#N/A</v>
      </c>
      <c r="Q97" s="77">
        <f>VLOOKUP(E97,'FESTIVO 1'!D:AB,7,0)</f>
        <v>152081</v>
      </c>
      <c r="R97" s="77"/>
      <c r="S97" t="s">
        <v>448</v>
      </c>
      <c r="T97"/>
      <c r="U97" s="185"/>
      <c r="V97" s="185"/>
      <c r="W97"/>
      <c r="X97"/>
    </row>
    <row r="98" spans="1:24" ht="15.75" thickBot="1">
      <c r="A98" s="260"/>
      <c r="B98" s="207">
        <v>1.2E-2</v>
      </c>
      <c r="C98" s="187" t="e">
        <f>M98/B98</f>
        <v>#N/A</v>
      </c>
      <c r="D98" s="188" t="e">
        <f>IF(C98&gt;=0.95,"S",IF(C98&gt;=0.9,"A",IF(C98&gt;=0.8,"B",IF(C98&gt;=0.7,"C",IF(C98&gt;=0.6,"D","F")))))</f>
        <v>#N/A</v>
      </c>
      <c r="E98" s="14" t="s">
        <v>634</v>
      </c>
      <c r="F98" s="422" t="e">
        <f>VLOOKUP(E98,'ASIGNACION RANKING'!D:AB,7,0)-N98-O98</f>
        <v>#N/A</v>
      </c>
      <c r="G98" s="180" t="e">
        <f>VLOOKUP(E98,'ASIGNACION RANKING'!D:AB,6,0)</f>
        <v>#N/A</v>
      </c>
      <c r="H98" s="422" t="e">
        <f>VLOOKUP(E98,'ASIGNACION RANKING'!D:AB,11,0)</f>
        <v>#N/A</v>
      </c>
      <c r="I98" s="208">
        <v>1.7999999999999999E-2</v>
      </c>
      <c r="J98" s="419" t="e">
        <f t="shared" si="23"/>
        <v>#N/A</v>
      </c>
      <c r="K98" s="423" t="e">
        <f>VLOOKUP(E98,[1]ASIGNACION!AA74:AM148,13,0)</f>
        <v>#N/A</v>
      </c>
      <c r="L98" s="419" t="e">
        <f>J98-H98</f>
        <v>#N/A</v>
      </c>
      <c r="M98" s="209" t="e">
        <f>H98/F98</f>
        <v>#N/A</v>
      </c>
      <c r="N98" s="185" t="e">
        <f>VLOOKUP(E98,'DOMINGO 1'!D:AB,7,0)</f>
        <v>#N/A</v>
      </c>
      <c r="O98" s="185" t="e">
        <f>VLOOKUP(E98,'DOMINGO 2'!D:AB,7,0)</f>
        <v>#N/A</v>
      </c>
      <c r="P98" s="77"/>
      <c r="Q98" s="77"/>
      <c r="R98" s="77"/>
      <c r="S98"/>
      <c r="T98"/>
      <c r="U98" s="185"/>
      <c r="V98" s="185"/>
      <c r="W98"/>
      <c r="X98"/>
    </row>
    <row r="99" spans="1:24" ht="15.75" thickBot="1">
      <c r="A99" s="260"/>
      <c r="B99" s="207">
        <v>1.2E-2</v>
      </c>
      <c r="C99" s="187" t="e">
        <f>M99/B99</f>
        <v>#N/A</v>
      </c>
      <c r="D99" s="188" t="e">
        <f>IF(C99&gt;=0.95,"S",IF(C99&gt;=0.9,"A",IF(C99&gt;=0.8,"B",IF(C99&gt;=0.7,"C",IF(C99&gt;=0.6,"D","F")))))</f>
        <v>#N/A</v>
      </c>
      <c r="E99" s="14" t="s">
        <v>1411</v>
      </c>
      <c r="F99" s="422" t="e">
        <f>VLOOKUP(E99,'ASIGNACION RANKING'!D:AB,7,0)-N99-O99</f>
        <v>#N/A</v>
      </c>
      <c r="G99" s="180" t="e">
        <f>VLOOKUP(E99,'ASIGNACION RANKING'!D:AB,6,0)</f>
        <v>#N/A</v>
      </c>
      <c r="H99" s="422" t="e">
        <f>VLOOKUP(E99,'ASIGNACION RANKING'!D:AB,11,0)</f>
        <v>#N/A</v>
      </c>
      <c r="I99" s="208">
        <v>1.7999999999999999E-2</v>
      </c>
      <c r="J99" s="419" t="e">
        <f t="shared" si="23"/>
        <v>#N/A</v>
      </c>
      <c r="K99" s="423" t="e">
        <f>VLOOKUP(E99,[1]ASIGNACION!AA75:AM149,13,0)</f>
        <v>#N/A</v>
      </c>
      <c r="L99" s="419" t="e">
        <f>J99-H99</f>
        <v>#N/A</v>
      </c>
      <c r="M99" s="209" t="e">
        <f>H99/F99</f>
        <v>#N/A</v>
      </c>
      <c r="N99" s="185" t="e">
        <f>VLOOKUP(E99,'DOMINGO 1'!D:AB,7,0)</f>
        <v>#N/A</v>
      </c>
      <c r="O99" s="185" t="e">
        <f>VLOOKUP(E99,'DOMINGO 2'!D:AB,7,0)</f>
        <v>#N/A</v>
      </c>
      <c r="P99" s="77"/>
      <c r="Q99" s="77"/>
      <c r="R99" s="77"/>
      <c r="S99"/>
      <c r="T99"/>
      <c r="U99" s="185"/>
      <c r="V99" s="185"/>
      <c r="W99"/>
      <c r="X99"/>
    </row>
    <row r="100" spans="1:24" ht="15.75" thickBot="1">
      <c r="A100" s="260"/>
      <c r="B100" s="207">
        <v>1.2E-2</v>
      </c>
      <c r="C100" s="187" t="e">
        <f t="shared" si="22"/>
        <v>#N/A</v>
      </c>
      <c r="D100" s="188" t="e">
        <f t="shared" si="19"/>
        <v>#N/A</v>
      </c>
      <c r="E100" s="14" t="s">
        <v>1412</v>
      </c>
      <c r="F100" s="422" t="e">
        <f>VLOOKUP(E100,'ASIGNACION RANKING'!D:AB,7,0)-N100-O100</f>
        <v>#N/A</v>
      </c>
      <c r="G100" s="180" t="e">
        <f>VLOOKUP(E100,'ASIGNACION RANKING'!D:AB,6,0)</f>
        <v>#N/A</v>
      </c>
      <c r="H100" s="422" t="e">
        <f>VLOOKUP(E100,'ASIGNACION RANKING'!D:AB,11,0)</f>
        <v>#N/A</v>
      </c>
      <c r="I100" s="208">
        <v>1.7999999999999999E-2</v>
      </c>
      <c r="J100" s="419" t="e">
        <f t="shared" si="23"/>
        <v>#N/A</v>
      </c>
      <c r="K100" s="423" t="e">
        <f>VLOOKUP(E100,[1]ASIGNACION!AA74:AM148,13,0)</f>
        <v>#N/A</v>
      </c>
      <c r="L100" s="419" t="e">
        <f t="shared" si="24"/>
        <v>#N/A</v>
      </c>
      <c r="M100" s="209" t="e">
        <f t="shared" si="25"/>
        <v>#N/A</v>
      </c>
      <c r="N100" s="185" t="e">
        <f>VLOOKUP(E100,'DOMINGO 1'!D:AB,7,0)</f>
        <v>#N/A</v>
      </c>
      <c r="O100" s="185" t="e">
        <f>VLOOKUP(E100,'DOMINGO 2'!D:AB,7,0)</f>
        <v>#N/A</v>
      </c>
      <c r="P100" s="77" t="e">
        <f>VLOOKUP(E100,'DOMINGO 3'!D:AB,7,0)</f>
        <v>#N/A</v>
      </c>
      <c r="Q100" s="77">
        <v>0</v>
      </c>
      <c r="R100" s="77"/>
      <c r="S100" s="77"/>
      <c r="T100"/>
      <c r="U100" s="185"/>
      <c r="V100" s="185"/>
      <c r="W100"/>
      <c r="X100"/>
    </row>
    <row r="101" spans="1:24" ht="15.75" thickBot="1">
      <c r="A101" s="260"/>
      <c r="B101" s="207">
        <v>1.2E-2</v>
      </c>
      <c r="C101" s="187" t="e">
        <f t="shared" si="22"/>
        <v>#N/A</v>
      </c>
      <c r="D101" s="188" t="e">
        <f t="shared" si="19"/>
        <v>#N/A</v>
      </c>
      <c r="E101" s="14" t="s">
        <v>635</v>
      </c>
      <c r="F101" s="422" t="e">
        <f>VLOOKUP(E101,'ASIGNACION RANKING'!D:AB,7,0)-N101-O101</f>
        <v>#N/A</v>
      </c>
      <c r="G101" s="180" t="e">
        <f>VLOOKUP(E101,'ASIGNACION RANKING'!D:AB,6,0)</f>
        <v>#N/A</v>
      </c>
      <c r="H101" s="422" t="e">
        <f>VLOOKUP(E101,'ASIGNACION RANKING'!D:AB,11,0)</f>
        <v>#N/A</v>
      </c>
      <c r="I101" s="208">
        <v>1.7999999999999999E-2</v>
      </c>
      <c r="J101" s="419" t="e">
        <f t="shared" si="23"/>
        <v>#N/A</v>
      </c>
      <c r="K101" s="423" t="e">
        <f>VLOOKUP(E101,[1]ASIGNACION!AA75:AM149,13,0)</f>
        <v>#N/A</v>
      </c>
      <c r="L101" s="419" t="e">
        <f t="shared" si="24"/>
        <v>#N/A</v>
      </c>
      <c r="M101" s="209" t="e">
        <f t="shared" si="25"/>
        <v>#N/A</v>
      </c>
      <c r="N101" s="185" t="e">
        <f>VLOOKUP(E101,'DOMINGO 1'!D:AB,7,0)</f>
        <v>#N/A</v>
      </c>
      <c r="O101" s="185" t="e">
        <f>VLOOKUP(E101,'DOMINGO 2'!D:AB,7,0)</f>
        <v>#N/A</v>
      </c>
      <c r="P101" s="77" t="e">
        <f>VLOOKUP(E101,'DOMINGO 3'!D:AB,7,0)</f>
        <v>#N/A</v>
      </c>
      <c r="Q101" s="77" t="e">
        <f>VLOOKUP(E101,'FESTIVO 1'!D:AB,7,0)</f>
        <v>#N/A</v>
      </c>
      <c r="R101" s="77"/>
      <c r="S101" s="77"/>
      <c r="T101"/>
      <c r="U101"/>
      <c r="V101"/>
      <c r="W101"/>
      <c r="X101"/>
    </row>
    <row r="102" spans="1:24" ht="15.75" thickBot="1">
      <c r="A102" s="260"/>
      <c r="B102" s="207">
        <v>1.2E-2</v>
      </c>
      <c r="C102" s="187" t="e">
        <f t="shared" si="22"/>
        <v>#N/A</v>
      </c>
      <c r="D102" s="188" t="e">
        <f t="shared" si="19"/>
        <v>#N/A</v>
      </c>
      <c r="E102" s="14" t="s">
        <v>636</v>
      </c>
      <c r="F102" s="422" t="e">
        <f>VLOOKUP(E102,'ASIGNACION RANKING'!D:AB,7,0)-N102-O102</f>
        <v>#N/A</v>
      </c>
      <c r="G102" s="180" t="e">
        <f>VLOOKUP(E102,'ASIGNACION RANKING'!D:AB,6,0)</f>
        <v>#N/A</v>
      </c>
      <c r="H102" s="422" t="e">
        <f>VLOOKUP(E102,'ASIGNACION RANKING'!D:AB,11,0)</f>
        <v>#N/A</v>
      </c>
      <c r="I102" s="208">
        <v>1.7999999999999999E-2</v>
      </c>
      <c r="J102" s="419" t="e">
        <f t="shared" si="23"/>
        <v>#N/A</v>
      </c>
      <c r="K102" s="423" t="e">
        <f>VLOOKUP(E102,[1]ASIGNACION!AA73:AM147,13,0)</f>
        <v>#N/A</v>
      </c>
      <c r="L102" s="419" t="e">
        <f t="shared" si="20"/>
        <v>#N/A</v>
      </c>
      <c r="M102" s="209" t="e">
        <f t="shared" si="21"/>
        <v>#N/A</v>
      </c>
      <c r="N102" s="185" t="e">
        <f>VLOOKUP(E102,'DOMINGO 1'!D:AB,7,0)</f>
        <v>#N/A</v>
      </c>
      <c r="O102" s="185" t="e">
        <f>VLOOKUP(E102,'DOMINGO 2'!D:AB,7,0)</f>
        <v>#N/A</v>
      </c>
      <c r="P102" s="77" t="e">
        <f>VLOOKUP(E102,'DOMINGO 3'!D:AB,7,0)</f>
        <v>#N/A</v>
      </c>
      <c r="Q102" s="77" t="e">
        <f>VLOOKUP(E102,'FESTIVO 1'!D:AB,7,0)</f>
        <v>#N/A</v>
      </c>
      <c r="R102" s="77"/>
      <c r="S102" s="77"/>
      <c r="T102"/>
      <c r="U102"/>
      <c r="V102"/>
      <c r="W102"/>
      <c r="X102"/>
    </row>
    <row r="103" spans="1:24">
      <c r="A103" s="260"/>
      <c r="B103" s="207">
        <v>1.2E-2</v>
      </c>
      <c r="C103" s="187" t="e">
        <f t="shared" si="22"/>
        <v>#N/A</v>
      </c>
      <c r="D103" s="188" t="e">
        <f t="shared" si="19"/>
        <v>#N/A</v>
      </c>
      <c r="E103" s="14" t="s">
        <v>591</v>
      </c>
      <c r="F103" s="422" t="e">
        <f>VLOOKUP(E103,'ASIGNACION RANKING'!D:AB,7,0)-N103-O103</f>
        <v>#N/A</v>
      </c>
      <c r="G103" s="180" t="e">
        <f>VLOOKUP(E103,'ASIGNACION RANKING'!D:AB,6,0)</f>
        <v>#N/A</v>
      </c>
      <c r="H103" s="422" t="e">
        <f>VLOOKUP(E103,'ASIGNACION RANKING'!D:AB,11,0)</f>
        <v>#N/A</v>
      </c>
      <c r="I103" s="208">
        <v>1.7999999999999999E-2</v>
      </c>
      <c r="J103" s="419" t="e">
        <f t="shared" si="23"/>
        <v>#N/A</v>
      </c>
      <c r="K103" s="423"/>
      <c r="L103" s="419" t="e">
        <f>J103-H103</f>
        <v>#N/A</v>
      </c>
      <c r="M103" s="209" t="e">
        <f>H103/F103</f>
        <v>#N/A</v>
      </c>
      <c r="N103" s="185" t="e">
        <f>VLOOKUP(E103,'DOMINGO 1'!D:AB,7,0)</f>
        <v>#N/A</v>
      </c>
      <c r="O103" s="185" t="e">
        <f>VLOOKUP(E103,'DOMINGO 2'!D:AB,7,0)</f>
        <v>#N/A</v>
      </c>
      <c r="P103" s="77" t="e">
        <f>VLOOKUP(E103,'DOMINGO 3'!D:AB,7,0)</f>
        <v>#N/A</v>
      </c>
      <c r="Q103" s="77" t="e">
        <f>VLOOKUP(E103,'FESTIVO 1'!D:AB,7,0)</f>
        <v>#N/A</v>
      </c>
      <c r="R103" s="77"/>
      <c r="S103" s="77"/>
      <c r="T103"/>
      <c r="U103"/>
      <c r="V103"/>
      <c r="W103"/>
      <c r="X103"/>
    </row>
    <row r="104" spans="1:24" ht="15.75" thickBot="1">
      <c r="A104" s="260"/>
      <c r="B104" s="190"/>
      <c r="C104" s="190"/>
      <c r="D104" s="211"/>
      <c r="E104" s="212"/>
      <c r="F104" s="86"/>
      <c r="G104" s="86"/>
      <c r="H104" s="86"/>
      <c r="I104" s="86"/>
      <c r="J104" s="86"/>
      <c r="K104" s="86"/>
      <c r="L104" s="86"/>
      <c r="M104" s="213"/>
      <c r="N104" s="214"/>
      <c r="O104" s="215"/>
      <c r="P104" s="216"/>
      <c r="Q104"/>
      <c r="R104"/>
      <c r="S104"/>
      <c r="T104"/>
      <c r="U104"/>
      <c r="V104"/>
      <c r="W104"/>
      <c r="X104"/>
    </row>
    <row r="105" spans="1:24">
      <c r="A105" s="260"/>
      <c r="B105" s="190"/>
      <c r="C105" s="190"/>
      <c r="D105" s="211"/>
      <c r="E105" s="54" t="s">
        <v>32</v>
      </c>
      <c r="F105" s="55">
        <f ca="1">NOW()</f>
        <v>46324.461037499997</v>
      </c>
      <c r="G105" s="56" t="s">
        <v>67</v>
      </c>
      <c r="H105" s="153" t="s">
        <v>663</v>
      </c>
      <c r="I105" s="160"/>
      <c r="J105" s="99" t="s">
        <v>69</v>
      </c>
      <c r="K105" s="158"/>
      <c r="L105" s="100" t="s">
        <v>248</v>
      </c>
      <c r="M105" s="59" t="s">
        <v>70</v>
      </c>
      <c r="N105" s="200" t="s">
        <v>71</v>
      </c>
      <c r="O105" s="159" t="s">
        <v>138</v>
      </c>
      <c r="P105" s="77"/>
      <c r="Q105" s="77"/>
      <c r="R105" s="77"/>
      <c r="S105" s="77"/>
      <c r="T105"/>
      <c r="U105" s="77"/>
      <c r="V105" s="77"/>
      <c r="W105"/>
      <c r="X105"/>
    </row>
    <row r="106" spans="1:24" ht="15.75" thickBot="1">
      <c r="A106" s="260"/>
      <c r="B106" s="190"/>
      <c r="C106" s="190"/>
      <c r="D106" s="211"/>
      <c r="E106" s="60" t="s">
        <v>96</v>
      </c>
      <c r="F106" s="61"/>
      <c r="G106" s="61" t="s">
        <v>74</v>
      </c>
      <c r="H106" s="369" t="e">
        <f>SUM(F108:F115)</f>
        <v>#N/A</v>
      </c>
      <c r="I106" s="370"/>
      <c r="J106" s="201" t="s">
        <v>75</v>
      </c>
      <c r="K106" s="202"/>
      <c r="L106" s="203" t="e">
        <f>SUM(H108:H115)</f>
        <v>#N/A</v>
      </c>
      <c r="M106" s="217" t="e">
        <f>L106/H106</f>
        <v>#N/A</v>
      </c>
      <c r="N106" s="66" t="e">
        <f>(H106*0.15%)-L106</f>
        <v>#N/A</v>
      </c>
      <c r="O106" s="163" t="e">
        <f>N106/8</f>
        <v>#N/A</v>
      </c>
      <c r="P106" s="77"/>
      <c r="Q106" s="77"/>
      <c r="R106" s="77"/>
      <c r="S106" s="77"/>
      <c r="T106"/>
      <c r="U106" s="77"/>
      <c r="V106" s="77"/>
      <c r="W106"/>
      <c r="X106"/>
    </row>
    <row r="107" spans="1:24" ht="15.75" thickBot="1">
      <c r="A107" s="260"/>
      <c r="B107" s="204" t="s">
        <v>139</v>
      </c>
      <c r="C107" s="205" t="s">
        <v>140</v>
      </c>
      <c r="D107" s="206" t="s">
        <v>141</v>
      </c>
      <c r="E107" s="90" t="s">
        <v>89</v>
      </c>
      <c r="F107" s="68" t="s">
        <v>77</v>
      </c>
      <c r="G107" s="68" t="s">
        <v>78</v>
      </c>
      <c r="H107" s="68" t="s">
        <v>79</v>
      </c>
      <c r="I107" s="68" t="s">
        <v>80</v>
      </c>
      <c r="J107" s="68" t="s">
        <v>97</v>
      </c>
      <c r="K107" s="68" t="s">
        <v>142</v>
      </c>
      <c r="L107" s="69" t="s">
        <v>98</v>
      </c>
      <c r="M107" s="71" t="s">
        <v>99</v>
      </c>
      <c r="N107" s="117" t="s">
        <v>84</v>
      </c>
      <c r="O107" s="118" t="s">
        <v>85</v>
      </c>
      <c r="P107" s="119" t="s">
        <v>86</v>
      </c>
      <c r="Q107" s="119" t="s">
        <v>94</v>
      </c>
      <c r="R107" s="119" t="s">
        <v>93</v>
      </c>
      <c r="S107" s="393"/>
      <c r="T107"/>
      <c r="U107"/>
      <c r="V107"/>
      <c r="W107"/>
      <c r="X107"/>
    </row>
    <row r="108" spans="1:24" ht="15.75" thickBot="1">
      <c r="A108" s="260"/>
      <c r="B108" s="218">
        <v>1.5E-3</v>
      </c>
      <c r="C108" s="187" t="e">
        <f>M108/B108</f>
        <v>#N/A</v>
      </c>
      <c r="D108" s="188" t="e">
        <f>IF(C108&gt;=0.95,"S",IF(C108&gt;=0.9,"A",IF(C108&gt;=0.8,"B",IF(C108&gt;=0.7,"C",IF(C108&gt;=0.6,"D","F")))))</f>
        <v>#N/A</v>
      </c>
      <c r="E108" s="45" t="s">
        <v>414</v>
      </c>
      <c r="F108" s="262" t="e">
        <f>VLOOKUP(E108,'ASIGNACION RANKING'!D:AB,7,0)-N108-O108</f>
        <v>#N/A</v>
      </c>
      <c r="G108" s="263" t="e">
        <f>VLOOKUP(E108,'ASIGNACION RANKING'!D:AB,6,0)</f>
        <v>#N/A</v>
      </c>
      <c r="H108" s="262" t="e">
        <f>VLOOKUP(E108,'ASIGNACION RANKING'!D:AB,11,0)</f>
        <v>#N/A</v>
      </c>
      <c r="I108" s="131">
        <v>2E-3</v>
      </c>
      <c r="J108" s="123" t="e">
        <f t="shared" ref="J108:J114" si="26">F108*I108</f>
        <v>#N/A</v>
      </c>
      <c r="K108" s="183" t="e">
        <f>VLOOKUP(E108,[1]ASIGNACION!AA67:AM151,13,0)</f>
        <v>#N/A</v>
      </c>
      <c r="L108" s="123" t="e">
        <f t="shared" ref="L108:L114" si="27">J108-H108</f>
        <v>#N/A</v>
      </c>
      <c r="M108" s="219" t="e">
        <f t="shared" ref="M108:M114" si="28">H108/F108</f>
        <v>#N/A</v>
      </c>
      <c r="N108" s="77" t="e">
        <f>VLOOKUP(E108,'DOMINGO 1'!D:AB,7,0)</f>
        <v>#N/A</v>
      </c>
      <c r="O108" s="77" t="e">
        <f>VLOOKUP(E108,'DOMINGO 2'!D:AB,7,0)</f>
        <v>#N/A</v>
      </c>
      <c r="P108" s="77" t="e">
        <f>VLOOKUP(E108,'DOMINGO 3'!D:AB,7,0)</f>
        <v>#N/A</v>
      </c>
      <c r="Q108" s="77" t="e">
        <f>VLOOKUP(E108,'FESTIVO 1'!D:AB,7,0)</f>
        <v>#N/A</v>
      </c>
      <c r="R108"/>
      <c r="S108"/>
      <c r="T108"/>
      <c r="U108"/>
      <c r="V108"/>
      <c r="W108"/>
      <c r="X108"/>
    </row>
    <row r="109" spans="1:24" ht="15.75" thickBot="1">
      <c r="A109" s="260"/>
      <c r="B109" s="218">
        <v>1.5E-3</v>
      </c>
      <c r="C109" s="187" t="e">
        <f t="shared" ref="C109:C114" si="29">M109/B109</f>
        <v>#N/A</v>
      </c>
      <c r="D109" s="261" t="e">
        <f t="shared" ref="D109:D114" si="30">IF(C109&gt;=0.95,"S",IF(C109&gt;=0.9,"A",IF(C109&gt;=0.8,"B",IF(C109&gt;=0.7,"C",IF(C109&gt;=0.6,"D","F")))))</f>
        <v>#N/A</v>
      </c>
      <c r="E109" s="238" t="s">
        <v>601</v>
      </c>
      <c r="F109" s="262" t="e">
        <f>VLOOKUP(E109,'ASIGNACION RANKING'!D:AB,7,0)-N109-O109</f>
        <v>#N/A</v>
      </c>
      <c r="G109" s="264" t="e">
        <f>VLOOKUP(E109,'ASIGNACION RANKING'!D:AB,6,0)</f>
        <v>#N/A</v>
      </c>
      <c r="H109" s="15" t="e">
        <f>VLOOKUP(E109,'ASIGNACION RANKING'!D:AB,11,0)</f>
        <v>#N/A</v>
      </c>
      <c r="I109" s="131">
        <v>2E-3</v>
      </c>
      <c r="J109" s="123" t="e">
        <f t="shared" si="26"/>
        <v>#N/A</v>
      </c>
      <c r="K109" s="183" t="e">
        <f>VLOOKUP(E109,[1]ASIGNACION!AA68:AM152,13,0)</f>
        <v>#N/A</v>
      </c>
      <c r="L109" s="123" t="e">
        <f t="shared" si="27"/>
        <v>#N/A</v>
      </c>
      <c r="M109" s="219" t="e">
        <f t="shared" si="28"/>
        <v>#N/A</v>
      </c>
      <c r="N109" s="77" t="e">
        <f>VLOOKUP(E109,'DOMINGO 1'!D:AB,7,0)</f>
        <v>#N/A</v>
      </c>
      <c r="O109" s="77" t="e">
        <f>VLOOKUP(E109,'DOMINGO 2'!D:AB,7,0)</f>
        <v>#N/A</v>
      </c>
      <c r="P109" s="77" t="e">
        <f>VLOOKUP(E109,'DOMINGO 3'!D:AB,7,0)</f>
        <v>#N/A</v>
      </c>
      <c r="Q109" s="77" t="e">
        <f>VLOOKUP(E109,'FESTIVO 1'!D:AB,7,0)</f>
        <v>#N/A</v>
      </c>
      <c r="R109"/>
      <c r="S109"/>
      <c r="T109"/>
      <c r="U109"/>
      <c r="V109"/>
      <c r="W109"/>
      <c r="X109"/>
    </row>
    <row r="110" spans="1:24" ht="15.75" thickBot="1">
      <c r="A110" s="260"/>
      <c r="B110" s="218">
        <v>1.5E-3</v>
      </c>
      <c r="C110" s="187" t="e">
        <f t="shared" si="29"/>
        <v>#N/A</v>
      </c>
      <c r="D110" s="261" t="e">
        <f t="shared" si="30"/>
        <v>#N/A</v>
      </c>
      <c r="E110" s="238" t="s">
        <v>602</v>
      </c>
      <c r="F110" s="262" t="e">
        <f>VLOOKUP(E110,'ASIGNACION RANKING'!D:AB,7,0)-N110-O110</f>
        <v>#N/A</v>
      </c>
      <c r="G110" s="264" t="e">
        <f>VLOOKUP(E110,'ASIGNACION RANKING'!D:AB,6,0)</f>
        <v>#N/A</v>
      </c>
      <c r="H110" s="15" t="e">
        <f>VLOOKUP(E110,'ASIGNACION RANKING'!D:AB,11,0)</f>
        <v>#N/A</v>
      </c>
      <c r="I110" s="131">
        <v>2E-3</v>
      </c>
      <c r="J110" s="123" t="e">
        <f t="shared" si="26"/>
        <v>#N/A</v>
      </c>
      <c r="K110" s="183" t="e">
        <f>VLOOKUP(E110,[1]ASIGNACION!AA69:AM152,13,0)</f>
        <v>#N/A</v>
      </c>
      <c r="L110" s="123" t="e">
        <f t="shared" si="27"/>
        <v>#N/A</v>
      </c>
      <c r="M110" s="219" t="e">
        <f t="shared" si="28"/>
        <v>#N/A</v>
      </c>
      <c r="N110" s="77" t="e">
        <f>VLOOKUP(E110,'DOMINGO 1'!D:AB,7,0)</f>
        <v>#N/A</v>
      </c>
      <c r="O110" s="77" t="e">
        <f>VLOOKUP(E110,'DOMINGO 2'!D:AB,7,0)</f>
        <v>#N/A</v>
      </c>
      <c r="P110" s="77" t="e">
        <f>VLOOKUP(E110,'DOMINGO 3'!D:AB,7,0)</f>
        <v>#N/A</v>
      </c>
      <c r="Q110" s="77" t="e">
        <f>VLOOKUP(E110,'FESTIVO 1'!D:AB,7,0)</f>
        <v>#N/A</v>
      </c>
      <c r="R110"/>
      <c r="S110"/>
      <c r="T110" s="45"/>
      <c r="U110"/>
      <c r="V110"/>
      <c r="W110"/>
      <c r="X110"/>
    </row>
    <row r="111" spans="1:24" ht="15.75" thickBot="1">
      <c r="A111" s="260"/>
      <c r="B111" s="218">
        <v>1.5E-3</v>
      </c>
      <c r="C111" s="187" t="e">
        <f t="shared" si="29"/>
        <v>#N/A</v>
      </c>
      <c r="D111" s="261" t="e">
        <f t="shared" si="30"/>
        <v>#N/A</v>
      </c>
      <c r="E111" s="238" t="s">
        <v>603</v>
      </c>
      <c r="F111" s="262" t="e">
        <f>VLOOKUP(E111,'ASIGNACION RANKING'!D:AB,7,0)-N111-O111</f>
        <v>#N/A</v>
      </c>
      <c r="G111" s="264" t="e">
        <f>VLOOKUP(E111,'ASIGNACION RANKING'!D:AB,6,0)</f>
        <v>#N/A</v>
      </c>
      <c r="H111" s="15" t="e">
        <f>VLOOKUP(E111,'ASIGNACION RANKING'!D:AB,11,0)</f>
        <v>#N/A</v>
      </c>
      <c r="I111" s="131">
        <v>2E-3</v>
      </c>
      <c r="J111" s="123" t="e">
        <f t="shared" si="26"/>
        <v>#N/A</v>
      </c>
      <c r="K111" s="183" t="e">
        <f>VLOOKUP(E111,[1]ASIGNACION!AA70:AM152,13,0)</f>
        <v>#N/A</v>
      </c>
      <c r="L111" s="123" t="e">
        <f t="shared" si="27"/>
        <v>#N/A</v>
      </c>
      <c r="M111" s="219" t="e">
        <f t="shared" si="28"/>
        <v>#N/A</v>
      </c>
      <c r="N111" s="77" t="e">
        <f>VLOOKUP(E111,'DOMINGO 1'!D:AB,7,0)</f>
        <v>#N/A</v>
      </c>
      <c r="O111" s="77" t="e">
        <f>VLOOKUP(E111,'DOMINGO 2'!D:AB,7,0)</f>
        <v>#N/A</v>
      </c>
      <c r="P111" s="77" t="e">
        <f>VLOOKUP(E111,'DOMINGO 3'!D:AB,7,0)</f>
        <v>#N/A</v>
      </c>
      <c r="Q111" s="77" t="e">
        <f>VLOOKUP(E111,'FESTIVO 1'!D:AB,7,0)</f>
        <v>#N/A</v>
      </c>
      <c r="R111"/>
      <c r="S111"/>
      <c r="T111"/>
      <c r="U111"/>
      <c r="V111"/>
      <c r="W111"/>
      <c r="X111"/>
    </row>
    <row r="112" spans="1:24" ht="15.75" thickBot="1">
      <c r="A112" s="260"/>
      <c r="B112" s="218">
        <v>1.5E-3</v>
      </c>
      <c r="C112" s="187" t="e">
        <f t="shared" si="29"/>
        <v>#N/A</v>
      </c>
      <c r="D112" s="261" t="e">
        <f t="shared" si="30"/>
        <v>#N/A</v>
      </c>
      <c r="E112" s="238" t="s">
        <v>604</v>
      </c>
      <c r="F112" s="262" t="e">
        <f>VLOOKUP(E112,'ASIGNACION RANKING'!D:AB,7,0)-N112-O112</f>
        <v>#N/A</v>
      </c>
      <c r="G112" s="264" t="e">
        <f>VLOOKUP(E112,'ASIGNACION RANKING'!D:AB,6,0)</f>
        <v>#N/A</v>
      </c>
      <c r="H112" s="15" t="e">
        <f>VLOOKUP(E112,'ASIGNACION RANKING'!D:AB,11,0)</f>
        <v>#N/A</v>
      </c>
      <c r="I112" s="131">
        <v>2E-3</v>
      </c>
      <c r="J112" s="123" t="e">
        <f t="shared" si="26"/>
        <v>#N/A</v>
      </c>
      <c r="K112" s="183" t="e">
        <f>VLOOKUP(E112,[1]ASIGNACION!AA71:AM152,13,0)</f>
        <v>#N/A</v>
      </c>
      <c r="L112" s="123" t="e">
        <f t="shared" si="27"/>
        <v>#N/A</v>
      </c>
      <c r="M112" s="219" t="e">
        <f t="shared" si="28"/>
        <v>#N/A</v>
      </c>
      <c r="N112" s="77" t="e">
        <f>VLOOKUP(E112,'DOMINGO 1'!D:AB,7,0)</f>
        <v>#N/A</v>
      </c>
      <c r="O112" s="77" t="e">
        <f>VLOOKUP(E112,'DOMINGO 2'!D:AB,7,0)</f>
        <v>#N/A</v>
      </c>
      <c r="P112" s="77" t="e">
        <f>VLOOKUP(E112,'DOMINGO 3'!D:AB,7,0)</f>
        <v>#N/A</v>
      </c>
      <c r="Q112" s="77" t="e">
        <f>VLOOKUP(E112,'FESTIVO 1'!D:AB,7,0)</f>
        <v>#N/A</v>
      </c>
      <c r="R112"/>
      <c r="S112"/>
      <c r="T112"/>
      <c r="U112"/>
      <c r="V112"/>
      <c r="W112"/>
      <c r="X112"/>
    </row>
    <row r="113" spans="1:26" ht="15.75" thickBot="1">
      <c r="A113" s="260"/>
      <c r="B113" s="218">
        <v>1.5E-3</v>
      </c>
      <c r="C113" s="187" t="e">
        <f t="shared" si="29"/>
        <v>#N/A</v>
      </c>
      <c r="D113" s="261" t="e">
        <f t="shared" si="30"/>
        <v>#N/A</v>
      </c>
      <c r="E113" s="238" t="s">
        <v>605</v>
      </c>
      <c r="F113" s="262" t="e">
        <f>VLOOKUP(E113,'ASIGNACION RANKING'!D:AB,7,0)-N113-O113</f>
        <v>#N/A</v>
      </c>
      <c r="G113" s="264">
        <f>VLOOKUP(E113,'ASIGNACION RANKING'!D:AB,6,0)</f>
        <v>231</v>
      </c>
      <c r="H113" s="15">
        <f>VLOOKUP(E113,'ASIGNACION RANKING'!D:AB,11,0)</f>
        <v>16051</v>
      </c>
      <c r="I113" s="131">
        <v>2E-3</v>
      </c>
      <c r="J113" s="123" t="e">
        <f t="shared" si="26"/>
        <v>#N/A</v>
      </c>
      <c r="K113" s="183" t="e">
        <f>VLOOKUP(E113,[1]ASIGNACION!AA72:AM152,13,0)</f>
        <v>#N/A</v>
      </c>
      <c r="L113" s="123" t="e">
        <f t="shared" si="27"/>
        <v>#N/A</v>
      </c>
      <c r="M113" s="219" t="e">
        <f t="shared" si="28"/>
        <v>#N/A</v>
      </c>
      <c r="N113" s="77">
        <f>VLOOKUP(E113,'DOMINGO 1'!D:AB,7,0)</f>
        <v>119843</v>
      </c>
      <c r="O113" s="77" t="e">
        <f>VLOOKUP(E113,'DOMINGO 2'!D:AB,7,0)</f>
        <v>#N/A</v>
      </c>
      <c r="P113" s="77" t="e">
        <f>VLOOKUP(E113,'DOMINGO 3'!D:AB,7,0)</f>
        <v>#N/A</v>
      </c>
      <c r="Q113" s="77">
        <f>VLOOKUP(E113,'FESTIVO 1'!D:AB,7,0)</f>
        <v>109592</v>
      </c>
      <c r="R113"/>
      <c r="S113"/>
      <c r="T113"/>
      <c r="U113"/>
      <c r="V113"/>
      <c r="W113"/>
      <c r="X113"/>
    </row>
    <row r="114" spans="1:26" ht="15.75" thickBot="1">
      <c r="A114" s="260"/>
      <c r="B114" s="218">
        <v>1.5E-3</v>
      </c>
      <c r="C114" s="187" t="e">
        <f t="shared" si="29"/>
        <v>#N/A</v>
      </c>
      <c r="D114" s="261" t="e">
        <f t="shared" si="30"/>
        <v>#N/A</v>
      </c>
      <c r="E114" s="238" t="s">
        <v>606</v>
      </c>
      <c r="F114" s="262" t="e">
        <f>VLOOKUP(E114,'ASIGNACION RANKING'!D:AB,7,0)-N114-O114</f>
        <v>#N/A</v>
      </c>
      <c r="G114" s="264" t="e">
        <f>VLOOKUP(E114,'ASIGNACION RANKING'!D:AB,6,0)</f>
        <v>#N/A</v>
      </c>
      <c r="H114" s="15" t="e">
        <f>VLOOKUP(E114,'ASIGNACION RANKING'!D:AB,11,0)</f>
        <v>#N/A</v>
      </c>
      <c r="I114" s="131">
        <v>2E-3</v>
      </c>
      <c r="J114" s="123" t="e">
        <f t="shared" si="26"/>
        <v>#N/A</v>
      </c>
      <c r="K114" s="183" t="e">
        <f>VLOOKUP(E114,[1]ASIGNACION!AA73:AM152,13,0)</f>
        <v>#N/A</v>
      </c>
      <c r="L114" s="123" t="e">
        <f t="shared" si="27"/>
        <v>#N/A</v>
      </c>
      <c r="M114" s="219" t="e">
        <f t="shared" si="28"/>
        <v>#N/A</v>
      </c>
      <c r="N114" s="77" t="e">
        <f>VLOOKUP(E114,'DOMINGO 1'!D:AB,7,0)</f>
        <v>#N/A</v>
      </c>
      <c r="O114" s="77" t="e">
        <f>VLOOKUP(E114,'DOMINGO 2'!D:AB,7,0)</f>
        <v>#N/A</v>
      </c>
      <c r="P114" s="77" t="e">
        <f>VLOOKUP(E114,'DOMINGO 3'!D:AB,7,0)</f>
        <v>#N/A</v>
      </c>
      <c r="Q114" s="77" t="e">
        <f>VLOOKUP(E114,'FESTIVO 1'!D:AB,7,0)</f>
        <v>#N/A</v>
      </c>
      <c r="R114"/>
      <c r="S114"/>
      <c r="T114" s="145"/>
      <c r="U114"/>
      <c r="V114"/>
      <c r="W114"/>
      <c r="X114"/>
    </row>
    <row r="115" spans="1:26">
      <c r="A115" s="260"/>
      <c r="B115" s="218">
        <v>1.5E-3</v>
      </c>
      <c r="C115" s="187" t="e">
        <f>M115/B115</f>
        <v>#N/A</v>
      </c>
      <c r="D115" s="261" t="e">
        <f>IF(C115&gt;=0.95,"S",IF(C115&gt;=0.9,"A",IF(C115&gt;=0.8,"B",IF(C115&gt;=0.7,"C",IF(C115&gt;=0.6,"D","F")))))</f>
        <v>#N/A</v>
      </c>
      <c r="E115" s="143" t="s">
        <v>607</v>
      </c>
      <c r="F115" s="262" t="e">
        <f>VLOOKUP(E115,'ASIGNACION RANKING'!D:AB,7,0)-N115-O115</f>
        <v>#N/A</v>
      </c>
      <c r="G115" s="264" t="e">
        <f>VLOOKUP(E115,'ASIGNACION RANKING'!D:AB,6,0)</f>
        <v>#N/A</v>
      </c>
      <c r="H115" s="15" t="e">
        <f>VLOOKUP(E115,'ASIGNACION RANKING'!D:AB,11,0)</f>
        <v>#N/A</v>
      </c>
      <c r="I115" s="131">
        <v>2E-3</v>
      </c>
      <c r="J115" s="123" t="e">
        <f>F115*I115</f>
        <v>#N/A</v>
      </c>
      <c r="K115" s="183" t="e">
        <f>VLOOKUP(E115,[1]ASIGNACION!AA74:AM153,13,0)</f>
        <v>#N/A</v>
      </c>
      <c r="L115" s="123" t="e">
        <f>J115-H115</f>
        <v>#N/A</v>
      </c>
      <c r="M115" s="219" t="e">
        <f>H115/F115</f>
        <v>#N/A</v>
      </c>
      <c r="N115" s="77" t="e">
        <f>VLOOKUP(E115,'DOMINGO 1'!D:AB,7,0)</f>
        <v>#N/A</v>
      </c>
      <c r="O115" s="77" t="e">
        <f>VLOOKUP(E115,'DOMINGO 2'!D:AB,7,0)</f>
        <v>#N/A</v>
      </c>
      <c r="P115" s="77" t="e">
        <f>VLOOKUP(E115,'DOMINGO 3'!D:AB,7,0)</f>
        <v>#N/A</v>
      </c>
      <c r="Q115" s="77" t="e">
        <f>VLOOKUP(E115,'FESTIVO 1'!D:AB,7,0)</f>
        <v>#N/A</v>
      </c>
      <c r="R115"/>
      <c r="S115"/>
      <c r="T115" s="145"/>
      <c r="U115"/>
      <c r="V115"/>
      <c r="W115"/>
      <c r="X115"/>
    </row>
    <row r="116" spans="1:26" ht="15.75" thickBot="1">
      <c r="A116" s="260"/>
      <c r="D116" s="220"/>
      <c r="E116"/>
      <c r="F116"/>
      <c r="N116" s="77"/>
      <c r="O116"/>
      <c r="P116"/>
      <c r="Q116"/>
      <c r="R116"/>
      <c r="S116"/>
      <c r="T116"/>
      <c r="U116" s="145"/>
      <c r="V116"/>
      <c r="W116"/>
      <c r="X116"/>
    </row>
    <row r="117" spans="1:26" ht="15.75" thickBot="1">
      <c r="A117" s="260"/>
      <c r="D117" s="164" t="s">
        <v>147</v>
      </c>
      <c r="E117" s="166" t="s">
        <v>148</v>
      </c>
      <c r="F117" s="639" t="s">
        <v>149</v>
      </c>
      <c r="G117" s="640"/>
      <c r="H117" s="641"/>
      <c r="N117" s="223"/>
      <c r="O117"/>
      <c r="P117"/>
      <c r="Q117" s="636" t="s">
        <v>28</v>
      </c>
      <c r="R117" s="637"/>
      <c r="S117" s="638"/>
      <c r="T117" s="394"/>
      <c r="U117" s="93"/>
      <c r="V117"/>
      <c r="W117"/>
      <c r="X117"/>
    </row>
    <row r="118" spans="1:26">
      <c r="A118" s="260"/>
      <c r="D118" s="224">
        <v>0.95</v>
      </c>
      <c r="E118" s="225" t="s">
        <v>151</v>
      </c>
      <c r="F118" s="642" t="s">
        <v>152</v>
      </c>
      <c r="G118" s="642"/>
      <c r="H118" s="643"/>
      <c r="N118" s="226"/>
      <c r="O118"/>
      <c r="P118"/>
      <c r="Q118" s="173" t="s">
        <v>10</v>
      </c>
      <c r="R118" s="210" t="s">
        <v>100</v>
      </c>
      <c r="S118" s="174" t="s">
        <v>104</v>
      </c>
      <c r="T118" s="103"/>
      <c r="U118" s="77"/>
      <c r="V118"/>
      <c r="W118"/>
      <c r="X118"/>
    </row>
    <row r="119" spans="1:26">
      <c r="A119" s="260"/>
      <c r="D119" s="227">
        <v>0.9</v>
      </c>
      <c r="E119" s="228" t="s">
        <v>153</v>
      </c>
      <c r="F119" s="642" t="s">
        <v>154</v>
      </c>
      <c r="G119" s="642"/>
      <c r="H119" s="643"/>
      <c r="N119" s="229"/>
      <c r="O119"/>
      <c r="P119"/>
      <c r="Q119" s="257">
        <v>5.5E-2</v>
      </c>
      <c r="R119" s="132">
        <v>100000</v>
      </c>
      <c r="S119" s="126" t="s">
        <v>105</v>
      </c>
      <c r="T119" s="103"/>
      <c r="U119" s="77"/>
      <c r="V119"/>
      <c r="W119"/>
      <c r="X119"/>
    </row>
    <row r="120" spans="1:26" ht="15.75" thickBot="1">
      <c r="A120" s="260"/>
      <c r="D120" s="227">
        <v>0.8</v>
      </c>
      <c r="E120" s="228" t="s">
        <v>155</v>
      </c>
      <c r="F120" s="642" t="s">
        <v>156</v>
      </c>
      <c r="G120" s="642"/>
      <c r="H120" s="643"/>
      <c r="N120" s="93"/>
      <c r="O120"/>
      <c r="P120"/>
      <c r="Q120" s="257">
        <v>0.06</v>
      </c>
      <c r="R120" s="132">
        <v>160000</v>
      </c>
      <c r="S120" s="126" t="s">
        <v>106</v>
      </c>
      <c r="T120" s="103"/>
      <c r="U120" s="77"/>
      <c r="V120"/>
      <c r="W120"/>
      <c r="X120"/>
    </row>
    <row r="121" spans="1:26" ht="15.75" thickBot="1">
      <c r="A121" s="260"/>
      <c r="D121" s="227">
        <v>0.7</v>
      </c>
      <c r="E121" s="228" t="s">
        <v>157</v>
      </c>
      <c r="F121" s="642" t="s">
        <v>158</v>
      </c>
      <c r="G121" s="642"/>
      <c r="H121" s="643"/>
      <c r="L121" s="634" t="s">
        <v>242</v>
      </c>
      <c r="M121" s="635"/>
      <c r="N121" s="93"/>
      <c r="O121"/>
      <c r="P121"/>
      <c r="Q121" s="257">
        <v>7.0000000000000007E-2</v>
      </c>
      <c r="R121" s="132">
        <v>240000</v>
      </c>
      <c r="S121" s="126" t="s">
        <v>107</v>
      </c>
      <c r="T121" s="103"/>
      <c r="U121" s="77"/>
      <c r="V121"/>
      <c r="W121"/>
      <c r="X121"/>
    </row>
    <row r="122" spans="1:26" ht="15.75" thickBot="1">
      <c r="A122" s="260"/>
      <c r="D122" s="233">
        <v>0.6</v>
      </c>
      <c r="E122" s="234" t="s">
        <v>159</v>
      </c>
      <c r="F122" s="644" t="s">
        <v>160</v>
      </c>
      <c r="G122" s="644"/>
      <c r="H122" s="645"/>
      <c r="L122" s="221" t="s">
        <v>150</v>
      </c>
      <c r="M122" s="222" t="s">
        <v>100</v>
      </c>
      <c r="N122" s="93"/>
      <c r="O122"/>
      <c r="P122"/>
      <c r="Q122" s="257">
        <v>0.08</v>
      </c>
      <c r="R122" s="132">
        <v>350000</v>
      </c>
      <c r="S122" s="126" t="s">
        <v>108</v>
      </c>
      <c r="T122" s="103"/>
      <c r="U122" s="77"/>
      <c r="V122"/>
      <c r="W122"/>
      <c r="X122"/>
    </row>
    <row r="123" spans="1:26" ht="15.75" thickBot="1">
      <c r="A123" s="260"/>
      <c r="B123" s="45"/>
      <c r="C123" s="45"/>
      <c r="D123" s="235"/>
      <c r="E123" s="236"/>
      <c r="F123" s="237"/>
      <c r="G123" s="141"/>
      <c r="H123" s="141"/>
      <c r="I123" s="45"/>
      <c r="J123" s="45"/>
      <c r="K123" s="45"/>
      <c r="L123" s="130" t="s">
        <v>28</v>
      </c>
      <c r="M123" s="80">
        <f>IF(M70&lt;=Q119,0,IF(M70&lt;=Q120,R119,IF(M70&lt;=Q121,R120,IF(M70&lt;=Q122,R121,IF(M70&lt;=Q123,R122,IF(M70&lt;=100%,R123))))))</f>
        <v>350000</v>
      </c>
      <c r="N123" s="93"/>
      <c r="O123" s="45"/>
      <c r="P123" s="45"/>
      <c r="Q123" s="259">
        <v>0.09</v>
      </c>
      <c r="R123" s="133">
        <v>500000</v>
      </c>
      <c r="S123" s="134" t="s">
        <v>109</v>
      </c>
      <c r="T123" s="103"/>
      <c r="U123"/>
      <c r="V123" s="45"/>
      <c r="W123" s="45"/>
      <c r="X123"/>
    </row>
    <row r="124" spans="1:26" ht="15.75" thickBot="1">
      <c r="A124" s="260"/>
      <c r="D124" s="239" t="s">
        <v>161</v>
      </c>
      <c r="E124" s="240"/>
      <c r="F124" s="241"/>
      <c r="H124" s="45"/>
      <c r="I124" s="45"/>
      <c r="J124" s="45"/>
      <c r="K124" s="45"/>
      <c r="L124" s="130" t="s">
        <v>30</v>
      </c>
      <c r="M124" s="80" t="e">
        <f>IF(M89&lt;=Q126,0,IF(M89&lt;=Q127,R126,IF(M89&lt;=Q128,R127,IF(M89&lt;=Q129,R128,IF(M89&lt;=Q130,R129,IF(M89&lt;=100%,R130))))))</f>
        <v>#N/A</v>
      </c>
      <c r="N124" s="93"/>
      <c r="O124"/>
      <c r="P124"/>
      <c r="Q124" s="634" t="s">
        <v>30</v>
      </c>
      <c r="R124" s="646"/>
      <c r="S124" s="635"/>
      <c r="T124" s="86"/>
      <c r="U124"/>
      <c r="V124"/>
      <c r="W124"/>
      <c r="X124"/>
    </row>
    <row r="125" spans="1:26" ht="15.75" thickBot="1">
      <c r="D125" s="242" t="s">
        <v>162</v>
      </c>
      <c r="E125" s="243" t="s">
        <v>139</v>
      </c>
      <c r="F125" s="244" t="s">
        <v>140</v>
      </c>
      <c r="H125" s="45"/>
      <c r="I125" s="45"/>
      <c r="J125" s="45"/>
      <c r="K125" s="45"/>
      <c r="L125" s="130" t="s">
        <v>31</v>
      </c>
      <c r="M125" s="80" t="e">
        <f>IF(M106&lt;=Q133,0,IF(M106&lt;=Q134,R133,IF(M106&lt;=Q135,R134,IF(M106&lt;=Q136,R135,IF(M106&lt;=Q137,R136,IF(M106&lt;=100%,R137))))))</f>
        <v>#N/A</v>
      </c>
      <c r="N125" s="93"/>
      <c r="O125"/>
      <c r="P125"/>
      <c r="Q125" s="122" t="s">
        <v>10</v>
      </c>
      <c r="R125" s="9" t="s">
        <v>100</v>
      </c>
      <c r="S125" s="230" t="s">
        <v>104</v>
      </c>
      <c r="T125" s="103"/>
      <c r="U125"/>
      <c r="V125"/>
      <c r="W125"/>
      <c r="X125"/>
    </row>
    <row r="126" spans="1:26" ht="15.75" thickBot="1">
      <c r="D126" s="245">
        <v>9.7500000000000003E-2</v>
      </c>
      <c r="E126" s="246">
        <v>0.11</v>
      </c>
      <c r="F126" s="247">
        <f>D126/E126</f>
        <v>0.88636363636363635</v>
      </c>
      <c r="H126" s="45"/>
      <c r="I126" s="45"/>
      <c r="J126" s="45"/>
      <c r="K126" s="45"/>
      <c r="L126" s="231" t="s">
        <v>21</v>
      </c>
      <c r="M126" s="232" t="e">
        <f>SUM(M123:M125)</f>
        <v>#N/A</v>
      </c>
      <c r="N126" s="93"/>
      <c r="O126"/>
      <c r="P126"/>
      <c r="Q126" s="257">
        <v>6.0000000000000001E-3</v>
      </c>
      <c r="R126" s="132">
        <v>140000</v>
      </c>
      <c r="S126" s="126" t="s">
        <v>105</v>
      </c>
      <c r="T126" s="103"/>
      <c r="U126"/>
      <c r="V126"/>
      <c r="W126"/>
      <c r="X126"/>
    </row>
    <row r="127" spans="1:26">
      <c r="D127" s="248">
        <v>1.0500000000000001E-2</v>
      </c>
      <c r="E127" s="249">
        <v>1.4999999999999999E-2</v>
      </c>
      <c r="F127" s="250">
        <f>D127/E127</f>
        <v>0.70000000000000007</v>
      </c>
      <c r="H127" s="45"/>
      <c r="I127" s="45"/>
      <c r="J127" s="45"/>
      <c r="K127" s="45"/>
      <c r="L127" s="45"/>
      <c r="M127" s="45"/>
      <c r="N127" s="93"/>
      <c r="O127" s="93"/>
      <c r="P127" s="93"/>
      <c r="Q127" s="257">
        <v>8.0000000000000002E-3</v>
      </c>
      <c r="R127" s="132">
        <v>200000</v>
      </c>
      <c r="S127" s="126" t="s">
        <v>106</v>
      </c>
      <c r="T127" s="103"/>
      <c r="U127"/>
      <c r="V127"/>
      <c r="W127"/>
      <c r="X127"/>
    </row>
    <row r="128" spans="1:26" ht="15.75" thickBot="1">
      <c r="D128" s="251">
        <v>1.3799999999999999E-3</v>
      </c>
      <c r="E128" s="252">
        <v>1.5E-3</v>
      </c>
      <c r="F128" s="253">
        <f>D128/E128</f>
        <v>0.91999999999999993</v>
      </c>
      <c r="H128" s="45"/>
      <c r="I128" s="45"/>
      <c r="J128" s="45"/>
      <c r="K128" s="45"/>
      <c r="L128" s="45"/>
      <c r="M128" s="45"/>
      <c r="N128" s="93"/>
      <c r="O128" s="93"/>
      <c r="P128" s="93"/>
      <c r="Q128" s="257">
        <v>0.01</v>
      </c>
      <c r="R128" s="132">
        <v>280000</v>
      </c>
      <c r="S128" s="126" t="s">
        <v>107</v>
      </c>
      <c r="T128" s="103"/>
      <c r="U128"/>
      <c r="V128"/>
      <c r="Y128" s="143"/>
      <c r="Z128" s="143"/>
    </row>
    <row r="129" spans="2:26">
      <c r="D129" s="649" t="s">
        <v>167</v>
      </c>
      <c r="E129" s="650"/>
      <c r="F129" s="255">
        <f>AVERAGE(F126:F128)</f>
        <v>0.83545454545454545</v>
      </c>
      <c r="H129" s="45"/>
      <c r="I129" s="45"/>
      <c r="J129" s="45"/>
      <c r="K129" s="45"/>
      <c r="L129" s="45"/>
      <c r="M129" s="45"/>
      <c r="N129" s="93"/>
      <c r="O129" s="93"/>
      <c r="P129" s="93"/>
      <c r="Q129" s="257">
        <v>1.2E-2</v>
      </c>
      <c r="R129" s="132">
        <v>370000</v>
      </c>
      <c r="S129" s="126" t="s">
        <v>108</v>
      </c>
      <c r="T129" s="103"/>
      <c r="U129"/>
      <c r="V129" s="77"/>
      <c r="W129" s="93"/>
      <c r="X129" s="141"/>
      <c r="Y129" s="141"/>
      <c r="Z129" s="143"/>
    </row>
    <row r="130" spans="2:26" ht="15.75" thickBot="1">
      <c r="D130" s="651" t="s">
        <v>141</v>
      </c>
      <c r="E130" s="652"/>
      <c r="F130" s="256" t="str">
        <f>IF(F129&gt;=0.95,"S",IF(F129&gt;=0.9,"A",IF(F129&gt;=0.8,"B",IF(F129&gt;=0.7,"C",IF(F129&gt;=0.6,"D","F")))))</f>
        <v>B</v>
      </c>
      <c r="H130" s="45"/>
      <c r="I130" s="45"/>
      <c r="J130" s="45"/>
      <c r="K130" s="45"/>
      <c r="L130" s="45"/>
      <c r="M130" s="45"/>
      <c r="N130" s="77"/>
      <c r="O130" s="77"/>
      <c r="P130" s="77"/>
      <c r="Q130" s="259">
        <v>1.4999999999999999E-2</v>
      </c>
      <c r="R130" s="133">
        <v>460000</v>
      </c>
      <c r="S130" s="134" t="s">
        <v>109</v>
      </c>
      <c r="T130" s="103"/>
      <c r="U130"/>
      <c r="V130" s="77"/>
      <c r="W130" s="93"/>
      <c r="Y130" s="143"/>
      <c r="Z130" s="143"/>
    </row>
    <row r="131" spans="2:26" ht="15.75" thickBot="1">
      <c r="D131"/>
      <c r="E131"/>
      <c r="F131"/>
      <c r="H131" s="45"/>
      <c r="I131" s="45"/>
      <c r="J131" s="45"/>
      <c r="K131" s="45"/>
      <c r="L131" s="45"/>
      <c r="M131" s="45"/>
      <c r="N131" s="77"/>
      <c r="O131" s="77"/>
      <c r="P131" s="77"/>
      <c r="Q131" s="647" t="s">
        <v>31</v>
      </c>
      <c r="R131" s="648"/>
      <c r="S131" s="648"/>
      <c r="T131" s="395"/>
      <c r="U131"/>
      <c r="V131" s="77"/>
      <c r="W131" s="93"/>
      <c r="Y131" s="143"/>
      <c r="Z131" s="143"/>
    </row>
    <row r="132" spans="2:26" ht="15.75" thickBot="1">
      <c r="D132" s="653" t="s">
        <v>171</v>
      </c>
      <c r="E132" s="654"/>
      <c r="F132" s="655"/>
      <c r="H132" s="45"/>
      <c r="I132" s="45"/>
      <c r="J132" s="45"/>
      <c r="K132" s="45"/>
      <c r="L132" s="45"/>
      <c r="M132" s="45"/>
      <c r="N132" s="77"/>
      <c r="O132" s="77"/>
      <c r="P132" s="77"/>
      <c r="Q132" s="122" t="s">
        <v>10</v>
      </c>
      <c r="R132" s="9" t="s">
        <v>100</v>
      </c>
      <c r="S132" s="266" t="s">
        <v>104</v>
      </c>
      <c r="T132" s="103"/>
      <c r="U132"/>
      <c r="V132" s="77"/>
      <c r="W132" s="93"/>
      <c r="Y132" s="143"/>
      <c r="Z132" s="143"/>
    </row>
    <row r="133" spans="2:26" ht="15.75" thickBot="1">
      <c r="D133" s="242" t="s">
        <v>162</v>
      </c>
      <c r="E133" s="243" t="s">
        <v>139</v>
      </c>
      <c r="F133" s="244" t="s">
        <v>140</v>
      </c>
      <c r="H133" s="45"/>
      <c r="I133" s="45"/>
      <c r="J133" s="45"/>
      <c r="K133" s="45"/>
      <c r="L133" s="45"/>
      <c r="M133" s="45"/>
      <c r="N133" s="77"/>
      <c r="O133" s="77"/>
      <c r="P133" s="77"/>
      <c r="Q133" s="257">
        <v>6.9999999999999999E-4</v>
      </c>
      <c r="R133" s="132">
        <v>160000</v>
      </c>
      <c r="S133" s="267" t="s">
        <v>105</v>
      </c>
      <c r="T133" s="103"/>
      <c r="U133"/>
      <c r="V133" s="77"/>
      <c r="W133" s="93"/>
      <c r="Y133" s="143"/>
      <c r="Z133" s="143"/>
    </row>
    <row r="134" spans="2:26">
      <c r="D134" s="245">
        <v>9.7900000000000001E-2</v>
      </c>
      <c r="E134" s="246">
        <v>0.11</v>
      </c>
      <c r="F134" s="247">
        <f>D134/E134</f>
        <v>0.89</v>
      </c>
      <c r="H134" s="45"/>
      <c r="I134" s="45"/>
      <c r="J134" s="45"/>
      <c r="K134" s="45"/>
      <c r="L134" s="45"/>
      <c r="M134" s="45"/>
      <c r="N134" s="77"/>
      <c r="O134" s="77"/>
      <c r="P134" s="77"/>
      <c r="Q134" s="257">
        <v>8.9999999999999998E-4</v>
      </c>
      <c r="R134" s="132">
        <v>230000</v>
      </c>
      <c r="S134" s="267" t="s">
        <v>106</v>
      </c>
      <c r="T134" s="103"/>
      <c r="U134"/>
      <c r="V134" s="77"/>
      <c r="W134" s="93"/>
      <c r="Y134" s="143"/>
      <c r="Z134" s="143"/>
    </row>
    <row r="135" spans="2:26">
      <c r="D135" s="248">
        <v>0.1023</v>
      </c>
      <c r="E135" s="249">
        <v>0.11</v>
      </c>
      <c r="F135" s="250">
        <f>D135/E135</f>
        <v>0.93</v>
      </c>
      <c r="H135" s="45"/>
      <c r="I135" s="45"/>
      <c r="J135" s="45"/>
      <c r="K135" s="45"/>
      <c r="L135" s="45"/>
      <c r="M135" s="45"/>
      <c r="O135"/>
      <c r="P135"/>
      <c r="Q135" s="257">
        <v>1.1000000000000001E-3</v>
      </c>
      <c r="R135" s="132">
        <v>300000</v>
      </c>
      <c r="S135" s="267" t="s">
        <v>107</v>
      </c>
      <c r="T135" s="103"/>
      <c r="U135"/>
      <c r="V135"/>
      <c r="Y135" s="143"/>
      <c r="Z135" s="143"/>
    </row>
    <row r="136" spans="2:26" ht="15.75" thickBot="1">
      <c r="D136" s="251">
        <v>7.3200000000000001E-2</v>
      </c>
      <c r="E136" s="252">
        <v>0.11</v>
      </c>
      <c r="F136" s="253">
        <f>D136/E136</f>
        <v>0.66545454545454541</v>
      </c>
      <c r="H136" s="45"/>
      <c r="I136" s="45"/>
      <c r="J136" s="45"/>
      <c r="K136" s="45"/>
      <c r="L136" s="45"/>
      <c r="M136" s="45"/>
      <c r="O136"/>
      <c r="P136"/>
      <c r="Q136" s="257">
        <v>1.2999999999999999E-3</v>
      </c>
      <c r="R136" s="132">
        <v>410000</v>
      </c>
      <c r="S136" s="267" t="s">
        <v>108</v>
      </c>
      <c r="T136" s="103"/>
      <c r="U136"/>
      <c r="V136"/>
      <c r="Y136" s="143"/>
      <c r="Z136" s="143"/>
    </row>
    <row r="137" spans="2:26" ht="15.75" thickBot="1">
      <c r="D137" s="649" t="s">
        <v>167</v>
      </c>
      <c r="E137" s="650"/>
      <c r="F137" s="255">
        <f>AVERAGE(F134:F136)</f>
        <v>0.82848484848484849</v>
      </c>
      <c r="H137" s="45"/>
      <c r="I137" s="45"/>
      <c r="J137" s="45"/>
      <c r="K137" s="45"/>
      <c r="L137" s="45"/>
      <c r="M137" s="45"/>
      <c r="O137"/>
      <c r="P137"/>
      <c r="Q137" s="259">
        <v>1.5E-3</v>
      </c>
      <c r="R137" s="133">
        <v>560000</v>
      </c>
      <c r="S137" s="268" t="s">
        <v>109</v>
      </c>
      <c r="T137" s="103"/>
      <c r="U137"/>
      <c r="V137"/>
      <c r="Y137" s="143"/>
      <c r="Z137" s="143"/>
    </row>
    <row r="138" spans="2:26" ht="15.75" thickBot="1">
      <c r="D138" s="651" t="s">
        <v>141</v>
      </c>
      <c r="E138" s="652"/>
      <c r="F138" s="256" t="str">
        <f>IF(F137&gt;=0.95,"S",IF(F137&gt;=0.9,"A",IF(F137&gt;=0.8,"B",IF(F137&gt;=0.7,"C",IF(F137&gt;=0.6,"D","F")))))</f>
        <v>B</v>
      </c>
      <c r="H138" s="45"/>
      <c r="I138" s="45"/>
      <c r="J138" s="45"/>
      <c r="K138" s="45"/>
      <c r="L138" s="45"/>
      <c r="M138" s="45"/>
      <c r="O138"/>
      <c r="P138"/>
      <c r="Q138"/>
      <c r="R138"/>
      <c r="S138"/>
      <c r="T138"/>
      <c r="U138"/>
      <c r="V138"/>
      <c r="Y138" s="143"/>
      <c r="Z138" s="143"/>
    </row>
    <row r="139" spans="2:26">
      <c r="D139"/>
      <c r="E139"/>
      <c r="F139"/>
      <c r="H139" s="45"/>
      <c r="I139" s="45"/>
      <c r="J139" s="45"/>
      <c r="K139" s="45"/>
      <c r="L139" s="45"/>
      <c r="M139" s="45"/>
      <c r="O139"/>
      <c r="P139"/>
      <c r="Q139"/>
      <c r="R139"/>
      <c r="S139"/>
      <c r="T139"/>
      <c r="U139"/>
      <c r="V139"/>
      <c r="Y139" s="143"/>
      <c r="Z139" s="143"/>
    </row>
    <row r="140" spans="2:26" ht="15.75" thickBot="1">
      <c r="D140" s="45"/>
      <c r="E140" s="45"/>
      <c r="H140" s="45"/>
      <c r="I140" s="45"/>
      <c r="J140" s="45"/>
      <c r="K140" s="45"/>
      <c r="L140" s="45"/>
      <c r="M140" s="45"/>
      <c r="O140"/>
      <c r="P140"/>
      <c r="Q140"/>
      <c r="R140"/>
      <c r="S140"/>
      <c r="T140"/>
      <c r="U140"/>
      <c r="V140"/>
      <c r="Y140" s="143"/>
      <c r="Z140" s="143"/>
    </row>
    <row r="141" spans="2:26">
      <c r="D141" s="156"/>
      <c r="E141" s="157" t="s">
        <v>32</v>
      </c>
      <c r="F141" s="55">
        <f ca="1">NOW()</f>
        <v>46324.461037499997</v>
      </c>
      <c r="G141" s="56" t="s">
        <v>67</v>
      </c>
      <c r="H141" s="431" t="s">
        <v>235</v>
      </c>
      <c r="I141" s="432"/>
      <c r="J141" s="99" t="s">
        <v>69</v>
      </c>
      <c r="K141" s="158"/>
      <c r="L141" s="100" t="s">
        <v>250</v>
      </c>
      <c r="M141" s="59" t="s">
        <v>70</v>
      </c>
      <c r="N141" s="59" t="s">
        <v>71</v>
      </c>
      <c r="O141" s="159" t="s">
        <v>138</v>
      </c>
      <c r="P141" s="159"/>
      <c r="Q141" s="77"/>
      <c r="R141" s="77"/>
      <c r="S141" s="77"/>
      <c r="T141" s="77"/>
      <c r="U141" s="77"/>
      <c r="V141" s="77"/>
      <c r="W141" s="77"/>
      <c r="X141"/>
    </row>
    <row r="142" spans="2:26" ht="15.75" thickBot="1">
      <c r="D142"/>
      <c r="E142" s="161" t="s">
        <v>96</v>
      </c>
      <c r="F142" s="162"/>
      <c r="G142" s="61" t="s">
        <v>74</v>
      </c>
      <c r="H142" s="433">
        <f>SUM(F144:F155)</f>
        <v>23246425</v>
      </c>
      <c r="I142" s="434"/>
      <c r="J142" s="63" t="s">
        <v>9</v>
      </c>
      <c r="K142" s="61"/>
      <c r="L142" s="420">
        <f>SUM(H144:H155)</f>
        <v>1864696</v>
      </c>
      <c r="M142" s="89">
        <f>L142/H142</f>
        <v>8.0214312523323478E-2</v>
      </c>
      <c r="N142" s="424">
        <f>(H142*11%)-L142</f>
        <v>692410.75</v>
      </c>
      <c r="O142" s="163">
        <f>N142/13</f>
        <v>53262.365384615383</v>
      </c>
      <c r="P142" s="163"/>
      <c r="Q142" s="125"/>
      <c r="R142" s="125"/>
      <c r="S142" s="125"/>
      <c r="T142" s="125"/>
      <c r="U142" s="125"/>
      <c r="V142" s="125"/>
      <c r="W142" s="125"/>
      <c r="X142"/>
    </row>
    <row r="143" spans="2:26" ht="15.75" thickBot="1">
      <c r="B143" s="164" t="s">
        <v>139</v>
      </c>
      <c r="C143" s="165" t="s">
        <v>140</v>
      </c>
      <c r="D143" s="166" t="s">
        <v>141</v>
      </c>
      <c r="E143" s="167" t="s">
        <v>89</v>
      </c>
      <c r="F143" s="168" t="s">
        <v>77</v>
      </c>
      <c r="G143" s="168" t="s">
        <v>78</v>
      </c>
      <c r="H143" s="168" t="s">
        <v>79</v>
      </c>
      <c r="I143" s="168" t="s">
        <v>80</v>
      </c>
      <c r="J143" s="168" t="s">
        <v>97</v>
      </c>
      <c r="K143" s="168" t="s">
        <v>142</v>
      </c>
      <c r="L143" s="169" t="s">
        <v>98</v>
      </c>
      <c r="M143" s="170" t="s">
        <v>99</v>
      </c>
      <c r="N143" s="72" t="s">
        <v>84</v>
      </c>
      <c r="O143" s="72" t="s">
        <v>85</v>
      </c>
      <c r="P143" s="265" t="s">
        <v>86</v>
      </c>
      <c r="Q143" s="265" t="s">
        <v>94</v>
      </c>
      <c r="R143" s="71" t="s">
        <v>134</v>
      </c>
      <c r="S143" s="71" t="s">
        <v>135</v>
      </c>
      <c r="T143" s="392" t="s">
        <v>86</v>
      </c>
      <c r="U143" s="171" t="s">
        <v>92</v>
      </c>
      <c r="V143" s="171" t="s">
        <v>93</v>
      </c>
      <c r="W143" s="171"/>
      <c r="X143" s="172"/>
    </row>
    <row r="144" spans="2:26" ht="15.75" thickBot="1">
      <c r="B144" s="175">
        <v>0.12</v>
      </c>
      <c r="C144" s="176">
        <f>M144/B144</f>
        <v>0.59658165586169765</v>
      </c>
      <c r="D144" s="177" t="str">
        <f>IF(C144&gt;=0.95,"S",IF(C144&gt;=0.9,"A",IF(C144&gt;=0.8,"B",IF(C144&gt;=0.7,"C",IF(C144&gt;=0.6,"D","F")))))</f>
        <v>F</v>
      </c>
      <c r="E144" s="178" t="s">
        <v>686</v>
      </c>
      <c r="F144" s="422">
        <f>VLOOKUP(E144,'ASIGNACION RANKING'!D:AB,7,0)-N144</f>
        <v>2162431</v>
      </c>
      <c r="G144" s="180">
        <f>VLOOKUP(E144,'ASIGNACION RANKING'!D:AB,6,0)</f>
        <v>960</v>
      </c>
      <c r="H144" s="422">
        <f>VLOOKUP(E144,'ASIGNACION RANKING'!D:AB,11,0)-R144</f>
        <v>154808</v>
      </c>
      <c r="I144" s="428">
        <v>0.15</v>
      </c>
      <c r="J144" s="423">
        <f>F144*I144</f>
        <v>324364.64999999997</v>
      </c>
      <c r="K144" s="423" t="e">
        <f>VLOOKUP(E144,[1]ASIGNACION!AA132:AM186,13,0)</f>
        <v>#N/A</v>
      </c>
      <c r="L144" s="423">
        <f>J144-H144</f>
        <v>169556.64999999997</v>
      </c>
      <c r="M144" s="184">
        <f>H144/F144</f>
        <v>7.158979870340372E-2</v>
      </c>
      <c r="N144" s="185">
        <f>VLOOKUP(E144,'DOMINGO 1'!D:AB,7,0)</f>
        <v>178083</v>
      </c>
      <c r="O144" s="185">
        <f>VLOOKUP(E144,'DOMINGO 2'!D:AB,7,0)</f>
        <v>180598</v>
      </c>
      <c r="P144" s="77" t="e">
        <f>VLOOKUP(E144,'DOMINGO 3'!D:AB,7,0)</f>
        <v>#N/A</v>
      </c>
      <c r="Q144" s="185">
        <f>VLOOKUP(E144,'FESTIVO 1'!D:AB,7,0)</f>
        <v>148393</v>
      </c>
      <c r="R144" s="185">
        <f>VLOOKUP(E144,'DOMINGO 1'!D:AB,11,0)</f>
        <v>6946</v>
      </c>
      <c r="S144" s="185">
        <f>VLOOKUP(E144,'DOMINGO 2'!D:AB,11,0)</f>
        <v>6129</v>
      </c>
      <c r="T144" s="77" t="e">
        <f>VLOOKUP(E144,'DOMINGO 3'!D:AB,11,0)</f>
        <v>#N/A</v>
      </c>
      <c r="U144" s="77"/>
      <c r="V144" s="77"/>
      <c r="W144" s="185"/>
      <c r="X144"/>
    </row>
    <row r="145" spans="2:24" ht="15.75" thickBot="1">
      <c r="B145" s="175">
        <v>0.12</v>
      </c>
      <c r="C145" s="176">
        <f>M145/B145</f>
        <v>0.72827035226630443</v>
      </c>
      <c r="D145" s="177" t="str">
        <f t="shared" ref="D145:D155" si="31">IF(C145&gt;=0.95,"S",IF(C145&gt;=0.9,"A",IF(C145&gt;=0.8,"B",IF(C145&gt;=0.7,"C",IF(C145&gt;=0.6,"D","F")))))</f>
        <v>C</v>
      </c>
      <c r="E145" s="14" t="s">
        <v>3071</v>
      </c>
      <c r="F145" s="422">
        <f>VLOOKUP(E145,'ASIGNACION RANKING'!D:AB,7,0)-N145</f>
        <v>1660155</v>
      </c>
      <c r="G145" s="180">
        <f>VLOOKUP(E145,'ASIGNACION RANKING'!D:AB,6,0)</f>
        <v>894</v>
      </c>
      <c r="H145" s="422">
        <f>VLOOKUP(E145,'ASIGNACION RANKING'!D:AB,11,0)-R145</f>
        <v>145085</v>
      </c>
      <c r="I145" s="428">
        <v>0.15</v>
      </c>
      <c r="J145" s="423">
        <f>F145*I145</f>
        <v>249023.25</v>
      </c>
      <c r="K145" s="423" t="e">
        <f>VLOOKUP(E145,[1]ASIGNACION!AA133:AM187,13,0)</f>
        <v>#N/A</v>
      </c>
      <c r="L145" s="429">
        <f>J145-H145</f>
        <v>103938.25</v>
      </c>
      <c r="M145" s="189">
        <f>H145/F145</f>
        <v>8.7392442271956527E-2</v>
      </c>
      <c r="N145" s="185">
        <f>VLOOKUP(E145,'DOMINGO 1'!D:AB,7,0)</f>
        <v>156877</v>
      </c>
      <c r="O145" s="185">
        <f>VLOOKUP(E145,'DOMINGO 2'!D:AB,7,0)</f>
        <v>119351</v>
      </c>
      <c r="P145" s="77" t="e">
        <f>VLOOKUP(E145,'DOMINGO 3'!D:AB,7,0)</f>
        <v>#N/A</v>
      </c>
      <c r="Q145" s="185" t="e">
        <f>VLOOKUP(E145,'FESTIVO 1'!D:AB,7,0)</f>
        <v>#N/A</v>
      </c>
      <c r="R145" s="185">
        <f>VLOOKUP(E145,'DOMINGO 1'!D:AB,11,0)</f>
        <v>15664</v>
      </c>
      <c r="S145" s="185">
        <f>VLOOKUP(E145,'DOMINGO 2'!D:AB,11,0)</f>
        <v>1200</v>
      </c>
      <c r="T145" s="77">
        <v>0</v>
      </c>
      <c r="U145" s="77"/>
      <c r="V145" s="77"/>
      <c r="W145" s="185"/>
      <c r="X145"/>
    </row>
    <row r="146" spans="2:24" ht="15.75" thickBot="1">
      <c r="B146" s="175">
        <v>0.12</v>
      </c>
      <c r="C146" s="176">
        <f>M146/B146</f>
        <v>0.72083453813816423</v>
      </c>
      <c r="D146" s="177" t="str">
        <f t="shared" si="31"/>
        <v>C</v>
      </c>
      <c r="E146" s="14" t="s">
        <v>2221</v>
      </c>
      <c r="F146" s="422">
        <f>VLOOKUP(E146,'ASIGNACION RANKING'!D:AB,7,0)-N146</f>
        <v>2168401</v>
      </c>
      <c r="G146" s="180">
        <f>VLOOKUP(E146,'ASIGNACION RANKING'!D:AB,6,0)</f>
        <v>958</v>
      </c>
      <c r="H146" s="422">
        <f>VLOOKUP(E146,'ASIGNACION RANKING'!D:AB,11,0)-R146</f>
        <v>187567</v>
      </c>
      <c r="I146" s="428">
        <v>0.15</v>
      </c>
      <c r="J146" s="423">
        <f t="shared" ref="J146:J155" si="32">F146*I146</f>
        <v>325260.14999999997</v>
      </c>
      <c r="K146" s="423" t="e">
        <f>VLOOKUP(E146,[1]ASIGNACION!AA134:AM188,13,0)</f>
        <v>#N/A</v>
      </c>
      <c r="L146" s="429">
        <f t="shared" ref="L146:L155" si="33">J146-H146</f>
        <v>137693.14999999997</v>
      </c>
      <c r="M146" s="189">
        <f t="shared" ref="M146:M155" si="34">H146/F146</f>
        <v>8.6500144576579702E-2</v>
      </c>
      <c r="N146" s="185">
        <f>VLOOKUP(E146,'DOMINGO 1'!D:AB,7,0)</f>
        <v>163394</v>
      </c>
      <c r="O146" s="185">
        <f>VLOOKUP(E146,'DOMINGO 2'!D:AB,7,0)</f>
        <v>187699</v>
      </c>
      <c r="P146" s="77" t="e">
        <f>VLOOKUP(E146,'DOMINGO 3'!D:AB,7,0)</f>
        <v>#N/A</v>
      </c>
      <c r="Q146" s="185">
        <f>VLOOKUP(E146,'FESTIVO 1'!D:AB,7,0)</f>
        <v>184374</v>
      </c>
      <c r="R146" s="185">
        <f>VLOOKUP(E146,'DOMINGO 1'!D:AB,11,0)</f>
        <v>10324</v>
      </c>
      <c r="S146" s="185">
        <f>VLOOKUP(E146,'DOMINGO 2'!D:AB,11,0)</f>
        <v>8022</v>
      </c>
      <c r="T146" s="77" t="e">
        <f>VLOOKUP(E146,'DOMINGO 3'!D:AB,11,0)</f>
        <v>#N/A</v>
      </c>
      <c r="U146" s="77"/>
      <c r="V146" s="77"/>
      <c r="W146" s="185"/>
      <c r="X146"/>
    </row>
    <row r="147" spans="2:24" ht="15.75" thickBot="1">
      <c r="B147" s="175">
        <v>0.12</v>
      </c>
      <c r="C147" s="176">
        <f>M147/B147</f>
        <v>0.68871055191529706</v>
      </c>
      <c r="D147" s="177" t="str">
        <f t="shared" si="31"/>
        <v>D</v>
      </c>
      <c r="E147" s="14" t="s">
        <v>594</v>
      </c>
      <c r="F147" s="422">
        <f>VLOOKUP(E147,'ASIGNACION RANKING'!D:AB,7,0)-N147</f>
        <v>1774294</v>
      </c>
      <c r="G147" s="180">
        <f>VLOOKUP(E147,'ASIGNACION RANKING'!D:AB,6,0)</f>
        <v>935</v>
      </c>
      <c r="H147" s="422">
        <f>VLOOKUP(E147,'ASIGNACION RANKING'!D:AB,11,0)-R147</f>
        <v>146637</v>
      </c>
      <c r="I147" s="428">
        <v>0.15</v>
      </c>
      <c r="J147" s="423">
        <f t="shared" si="32"/>
        <v>266144.09999999998</v>
      </c>
      <c r="K147" s="423" t="e">
        <f>VLOOKUP(E147,[1]ASIGNACION!AA135:AM189,13,0)</f>
        <v>#N/A</v>
      </c>
      <c r="L147" s="429">
        <f t="shared" si="33"/>
        <v>119507.09999999998</v>
      </c>
      <c r="M147" s="189">
        <f t="shared" si="34"/>
        <v>8.2645266229835646E-2</v>
      </c>
      <c r="N147" s="185">
        <f>VLOOKUP(E147,'DOMINGO 1'!D:AB,7,0)</f>
        <v>122758</v>
      </c>
      <c r="O147" s="185">
        <f>VLOOKUP(E147,'DOMINGO 2'!D:AB,7,0)</f>
        <v>162651</v>
      </c>
      <c r="P147" s="77" t="e">
        <f>VLOOKUP(E147,'DOMINGO 3'!D:AB,7,0)</f>
        <v>#N/A</v>
      </c>
      <c r="Q147" s="185">
        <f>VLOOKUP(E147,'FESTIVO 1'!D:AB,7,0)</f>
        <v>191713</v>
      </c>
      <c r="R147" s="185">
        <f>VLOOKUP(E147,'DOMINGO 1'!D:AB,11,0)</f>
        <v>4090</v>
      </c>
      <c r="S147" s="185">
        <f>VLOOKUP(E147,'DOMINGO 2'!D:AB,11,0)</f>
        <v>4019</v>
      </c>
      <c r="T147" s="77" t="e">
        <f>VLOOKUP(E147,'DOMINGO 3'!D:AB,11,0)</f>
        <v>#N/A</v>
      </c>
      <c r="U147" s="77"/>
      <c r="V147" s="77"/>
      <c r="W147" s="185"/>
      <c r="X147"/>
    </row>
    <row r="148" spans="2:24" ht="15.75" thickBot="1">
      <c r="B148" s="175">
        <v>0.12</v>
      </c>
      <c r="C148" s="176">
        <f>M148/B148</f>
        <v>0.70089994591055893</v>
      </c>
      <c r="D148" s="177" t="str">
        <f t="shared" si="31"/>
        <v>C</v>
      </c>
      <c r="E148" s="14" t="s">
        <v>587</v>
      </c>
      <c r="F148" s="422">
        <f>VLOOKUP(E148,'ASIGNACION RANKING'!D:AB,7,0)-N148</f>
        <v>1992379</v>
      </c>
      <c r="G148" s="180">
        <f>VLOOKUP(E148,'ASIGNACION RANKING'!D:AB,6,0)</f>
        <v>884</v>
      </c>
      <c r="H148" s="422">
        <f>VLOOKUP(E148,'ASIGNACION RANKING'!D:AB,11,0)-R148</f>
        <v>167575</v>
      </c>
      <c r="I148" s="428">
        <v>0.15</v>
      </c>
      <c r="J148" s="423">
        <f t="shared" si="32"/>
        <v>298856.84999999998</v>
      </c>
      <c r="K148" s="423" t="e">
        <f>VLOOKUP(E148,[1]ASIGNACION!AA136:AM190,13,0)</f>
        <v>#N/A</v>
      </c>
      <c r="L148" s="429">
        <f t="shared" si="33"/>
        <v>131281.84999999998</v>
      </c>
      <c r="M148" s="189">
        <f t="shared" si="34"/>
        <v>8.4107993509267065E-2</v>
      </c>
      <c r="N148" s="185">
        <f>VLOOKUP(E148,'DOMINGO 1'!D:AB,7,0)</f>
        <v>177873</v>
      </c>
      <c r="O148" s="185">
        <f>VLOOKUP(E148,'DOMINGO 2'!D:AB,7,0)</f>
        <v>147791</v>
      </c>
      <c r="P148" s="77" t="e">
        <f>VLOOKUP(E148,'DOMINGO 3'!D:AB,7,0)</f>
        <v>#N/A</v>
      </c>
      <c r="Q148" s="185">
        <f>VLOOKUP(E148,'FESTIVO 1'!D:AB,7,0)</f>
        <v>175715</v>
      </c>
      <c r="R148" s="185">
        <f>VLOOKUP(E148,'DOMINGO 1'!D:AB,11,0)</f>
        <v>7612</v>
      </c>
      <c r="S148" s="185">
        <f>VLOOKUP(E148,'DOMINGO 2'!D:AB,11,0)</f>
        <v>6488</v>
      </c>
      <c r="T148" s="77" t="e">
        <f>VLOOKUP(E148,'DOMINGO 3'!D:AB,11,0)</f>
        <v>#N/A</v>
      </c>
      <c r="U148" s="77"/>
      <c r="V148" s="77"/>
      <c r="W148" s="185"/>
      <c r="X148"/>
    </row>
    <row r="149" spans="2:24" ht="15.75" thickBot="1">
      <c r="B149" s="175">
        <v>0.12</v>
      </c>
      <c r="C149" s="176">
        <f t="shared" ref="C149:C155" si="35">M149/B149</f>
        <v>0.66645811881145112</v>
      </c>
      <c r="D149" s="177" t="str">
        <f t="shared" si="31"/>
        <v>D</v>
      </c>
      <c r="E149" s="14" t="s">
        <v>552</v>
      </c>
      <c r="F149" s="422">
        <f>VLOOKUP(E149,'ASIGNACION RANKING'!D:AB,7,0)-N149</f>
        <v>1918025</v>
      </c>
      <c r="G149" s="180">
        <f>VLOOKUP(E149,'ASIGNACION RANKING'!D:AB,6,0)</f>
        <v>971</v>
      </c>
      <c r="H149" s="422">
        <f>VLOOKUP(E149,'ASIGNACION RANKING'!D:AB,11,0)-R149</f>
        <v>153394</v>
      </c>
      <c r="I149" s="428">
        <v>0.15</v>
      </c>
      <c r="J149" s="423">
        <f t="shared" si="32"/>
        <v>287703.75</v>
      </c>
      <c r="K149" s="423" t="e">
        <f>VLOOKUP(E149,[1]ASIGNACION!AA137:AM191,13,0)</f>
        <v>#N/A</v>
      </c>
      <c r="L149" s="429">
        <f t="shared" si="33"/>
        <v>134309.75</v>
      </c>
      <c r="M149" s="189">
        <f t="shared" si="34"/>
        <v>7.9974974257374126E-2</v>
      </c>
      <c r="N149" s="185">
        <f>VLOOKUP(E149,'DOMINGO 1'!D:AB,7,0)</f>
        <v>140080</v>
      </c>
      <c r="O149" s="185">
        <f>VLOOKUP(E149,'DOMINGO 2'!D:AB,7,0)</f>
        <v>165025</v>
      </c>
      <c r="P149" s="77" t="e">
        <f>VLOOKUP(E149,'DOMINGO 3'!D:AB,7,0)</f>
        <v>#N/A</v>
      </c>
      <c r="Q149" s="185">
        <f>VLOOKUP(E149,'FESTIVO 1'!D:AB,7,0)</f>
        <v>181482</v>
      </c>
      <c r="R149" s="185">
        <f>VLOOKUP(E149,'DOMINGO 1'!D:AB,11,0)</f>
        <v>4209</v>
      </c>
      <c r="S149" s="185">
        <f>VLOOKUP(E149,'DOMINGO 2'!D:AB,11,0)</f>
        <v>9490</v>
      </c>
      <c r="T149" s="77" t="e">
        <f>VLOOKUP(E149,'DOMINGO 3'!D:AB,11,0)</f>
        <v>#N/A</v>
      </c>
      <c r="U149" s="77"/>
      <c r="V149" s="77"/>
      <c r="W149" s="48"/>
      <c r="X149"/>
    </row>
    <row r="150" spans="2:24" ht="15.75" thickBot="1">
      <c r="B150" s="175">
        <v>0.12</v>
      </c>
      <c r="C150" s="176">
        <f t="shared" si="35"/>
        <v>0.59546242966049145</v>
      </c>
      <c r="D150" s="177" t="str">
        <f t="shared" si="31"/>
        <v>F</v>
      </c>
      <c r="E150" s="45" t="s">
        <v>553</v>
      </c>
      <c r="F150" s="422">
        <f>VLOOKUP(E150,'ASIGNACION RANKING'!D:AB,7,0)-N150</f>
        <v>1841426</v>
      </c>
      <c r="G150" s="180">
        <f>VLOOKUP(E150,'ASIGNACION RANKING'!D:AB,6,0)</f>
        <v>893</v>
      </c>
      <c r="H150" s="422">
        <f>VLOOKUP(E150,'ASIGNACION RANKING'!D:AB,11,0)-R150</f>
        <v>131580</v>
      </c>
      <c r="I150" s="428">
        <v>0.15</v>
      </c>
      <c r="J150" s="423">
        <f t="shared" si="32"/>
        <v>276213.89999999997</v>
      </c>
      <c r="K150" s="423" t="e">
        <f>VLOOKUP(E150,[1]ASIGNACION!AA138:AM192,13,0)</f>
        <v>#N/A</v>
      </c>
      <c r="L150" s="429">
        <f t="shared" si="33"/>
        <v>144633.89999999997</v>
      </c>
      <c r="M150" s="189">
        <f t="shared" si="34"/>
        <v>7.1455491559258968E-2</v>
      </c>
      <c r="N150" s="185">
        <f>VLOOKUP(E150,'DOMINGO 1'!D:AB,7,0)</f>
        <v>135978</v>
      </c>
      <c r="O150" s="185">
        <f>VLOOKUP(E150,'DOMINGO 2'!D:AB,7,0)</f>
        <v>156861</v>
      </c>
      <c r="P150" s="77" t="e">
        <f>VLOOKUP(E150,'DOMINGO 3'!D:AB,7,0)</f>
        <v>#N/A</v>
      </c>
      <c r="Q150" s="185">
        <f>VLOOKUP(E150,'FESTIVO 1'!D:AB,7,0)</f>
        <v>196304</v>
      </c>
      <c r="R150" s="185">
        <f>VLOOKUP(E150,'DOMINGO 1'!D:AB,11,0)</f>
        <v>7253</v>
      </c>
      <c r="S150" s="185">
        <f>VLOOKUP(E150,'DOMINGO 2'!D:AB,11,0)</f>
        <v>3482</v>
      </c>
      <c r="T150" s="77">
        <v>0</v>
      </c>
      <c r="U150" s="77"/>
      <c r="V150" s="77"/>
      <c r="W150" s="185"/>
      <c r="X150"/>
    </row>
    <row r="151" spans="2:24" ht="15.75" thickBot="1">
      <c r="B151" s="175">
        <v>0.12</v>
      </c>
      <c r="C151" s="176">
        <f t="shared" si="35"/>
        <v>0.63682366379717192</v>
      </c>
      <c r="D151" s="177" t="str">
        <f t="shared" si="31"/>
        <v>D</v>
      </c>
      <c r="E151" s="45" t="s">
        <v>2228</v>
      </c>
      <c r="F151" s="422">
        <f>VLOOKUP(E151,'ASIGNACION RANKING'!D:AB,7,0)-N151</f>
        <v>2076556</v>
      </c>
      <c r="G151" s="180">
        <f>VLOOKUP(E151,'ASIGNACION RANKING'!D:AB,6,0)</f>
        <v>951</v>
      </c>
      <c r="H151" s="422">
        <f>VLOOKUP(E151,'ASIGNACION RANKING'!D:AB,11,0)-R151</f>
        <v>158688</v>
      </c>
      <c r="I151" s="428">
        <v>0.15</v>
      </c>
      <c r="J151" s="423">
        <f t="shared" si="32"/>
        <v>311483.39999999997</v>
      </c>
      <c r="K151" s="423" t="e">
        <f>VLOOKUP(E151,[1]ASIGNACION!AA139:AM193,13,0)</f>
        <v>#N/A</v>
      </c>
      <c r="L151" s="429">
        <f t="shared" si="33"/>
        <v>152795.39999999997</v>
      </c>
      <c r="M151" s="189">
        <f t="shared" si="34"/>
        <v>7.6418839655660625E-2</v>
      </c>
      <c r="N151" s="185">
        <f>VLOOKUP(E151,'DOMINGO 1'!D:AB,7,0)</f>
        <v>182763</v>
      </c>
      <c r="O151" s="185">
        <f>VLOOKUP(E151,'DOMINGO 2'!D:AB,7,0)</f>
        <v>159203</v>
      </c>
      <c r="P151" s="77" t="e">
        <f>VLOOKUP(E151,'DOMINGO 3'!D:AB,7,0)</f>
        <v>#N/A</v>
      </c>
      <c r="Q151" s="185">
        <f>VLOOKUP(E151,'FESTIVO 1'!D:AB,7,0)</f>
        <v>176142</v>
      </c>
      <c r="R151" s="185">
        <f>VLOOKUP(E151,'DOMINGO 1'!D:AB,11,0)</f>
        <v>9736</v>
      </c>
      <c r="S151" s="185">
        <f>VLOOKUP(E151,'DOMINGO 2'!D:AB,11,0)</f>
        <v>13022</v>
      </c>
      <c r="T151" s="77" t="e">
        <f>VLOOKUP(E151,'DOMINGO 3'!D:AB,11,0)</f>
        <v>#N/A</v>
      </c>
      <c r="U151" s="77"/>
      <c r="V151" s="77"/>
      <c r="W151" s="185"/>
      <c r="X151"/>
    </row>
    <row r="152" spans="2:24" ht="15.75" thickBot="1">
      <c r="B152" s="175">
        <v>0.12</v>
      </c>
      <c r="C152" s="176">
        <f t="shared" si="35"/>
        <v>0.69465268014477644</v>
      </c>
      <c r="D152" s="177" t="str">
        <f t="shared" si="31"/>
        <v>D</v>
      </c>
      <c r="E152" s="45" t="s">
        <v>554</v>
      </c>
      <c r="F152" s="422">
        <f>VLOOKUP(E152,'ASIGNACION RANKING'!D:AB,7,0)-N152</f>
        <v>1927570</v>
      </c>
      <c r="G152" s="180">
        <f>VLOOKUP(E152,'ASIGNACION RANKING'!D:AB,6,0)</f>
        <v>964</v>
      </c>
      <c r="H152" s="422">
        <f>VLOOKUP(E152,'ASIGNACION RANKING'!D:AB,11,0)-R152</f>
        <v>160679</v>
      </c>
      <c r="I152" s="428">
        <v>0.15</v>
      </c>
      <c r="J152" s="423">
        <f t="shared" si="32"/>
        <v>289135.5</v>
      </c>
      <c r="K152" s="423" t="e">
        <f>VLOOKUP(E152,[1]ASIGNACION!AA140:AM194,13,0)</f>
        <v>#N/A</v>
      </c>
      <c r="L152" s="429">
        <f t="shared" si="33"/>
        <v>128456.5</v>
      </c>
      <c r="M152" s="189">
        <f t="shared" si="34"/>
        <v>8.3358321617373166E-2</v>
      </c>
      <c r="N152" s="185">
        <f>VLOOKUP(E152,'DOMINGO 1'!D:AB,7,0)</f>
        <v>177881</v>
      </c>
      <c r="O152" s="185">
        <f>VLOOKUP(E152,'DOMINGO 2'!D:AB,7,0)</f>
        <v>132526</v>
      </c>
      <c r="P152" s="77" t="e">
        <f>VLOOKUP(E152,'DOMINGO 3'!D:AB,7,0)</f>
        <v>#N/A</v>
      </c>
      <c r="Q152" s="185">
        <f>VLOOKUP(E152,'FESTIVO 1'!D:AB,7,0)</f>
        <v>176263</v>
      </c>
      <c r="R152" s="185">
        <f>VLOOKUP(E152,'DOMINGO 1'!D:AB,11,0)</f>
        <v>4206</v>
      </c>
      <c r="S152" s="185">
        <f>VLOOKUP(E152,'DOMINGO 2'!D:AB,11,0)</f>
        <v>8788</v>
      </c>
      <c r="T152" s="77" t="e">
        <f>VLOOKUP(E152,'DOMINGO 3'!D:AB,11,0)</f>
        <v>#N/A</v>
      </c>
      <c r="U152" s="77"/>
      <c r="V152" s="77"/>
      <c r="W152" s="185"/>
      <c r="X152"/>
    </row>
    <row r="153" spans="2:24" ht="15.75" thickBot="1">
      <c r="B153" s="175">
        <v>0.12</v>
      </c>
      <c r="C153" s="176">
        <f t="shared" si="35"/>
        <v>0.5389909880279109</v>
      </c>
      <c r="D153" s="177" t="str">
        <f t="shared" si="31"/>
        <v>F</v>
      </c>
      <c r="E153" s="45" t="s">
        <v>2233</v>
      </c>
      <c r="F153" s="422">
        <f>VLOOKUP(E153,'ASIGNACION RANKING'!D:AB,7,0)-N153</f>
        <v>2213426</v>
      </c>
      <c r="G153" s="180">
        <f>VLOOKUP(E153,'ASIGNACION RANKING'!D:AB,6,0)</f>
        <v>957</v>
      </c>
      <c r="H153" s="422">
        <f>VLOOKUP(E153,'ASIGNACION RANKING'!D:AB,11,0)-R153</f>
        <v>143162</v>
      </c>
      <c r="I153" s="428">
        <v>0.15</v>
      </c>
      <c r="J153" s="423">
        <f t="shared" si="32"/>
        <v>332013.89999999997</v>
      </c>
      <c r="K153" s="423" t="e">
        <f>VLOOKUP(E153,[1]ASIGNACION!AA141:AM195,13,0)</f>
        <v>#N/A</v>
      </c>
      <c r="L153" s="429">
        <f t="shared" si="33"/>
        <v>188851.89999999997</v>
      </c>
      <c r="M153" s="189">
        <f t="shared" si="34"/>
        <v>6.46789185633493E-2</v>
      </c>
      <c r="N153" s="185">
        <f>VLOOKUP(E153,'DOMINGO 1'!D:AB,7,0)</f>
        <v>200813</v>
      </c>
      <c r="O153" s="185">
        <f>VLOOKUP(E153,'DOMINGO 2'!D:AB,7,0)</f>
        <v>183495</v>
      </c>
      <c r="P153" s="77" t="e">
        <f>VLOOKUP(E153,'DOMINGO 3'!D:AB,7,0)</f>
        <v>#N/A</v>
      </c>
      <c r="Q153" s="185">
        <f>VLOOKUP(E153,'FESTIVO 1'!D:AB,7,0)</f>
        <v>177722</v>
      </c>
      <c r="R153" s="185">
        <f>VLOOKUP(E153,'DOMINGO 1'!D:AB,11,0)</f>
        <v>2040</v>
      </c>
      <c r="S153" s="185">
        <f>VLOOKUP(E153,'DOMINGO 2'!D:AB,11,0)</f>
        <v>6959</v>
      </c>
      <c r="T153" s="77" t="e">
        <f>VLOOKUP(E153,'DOMINGO 3'!D:AB,11,0)</f>
        <v>#N/A</v>
      </c>
      <c r="U153" s="77"/>
      <c r="V153" s="77"/>
      <c r="W153" s="185"/>
      <c r="X153"/>
    </row>
    <row r="154" spans="2:24" ht="15.75" thickBot="1">
      <c r="B154" s="175">
        <v>0.12</v>
      </c>
      <c r="C154" s="176">
        <f t="shared" si="35"/>
        <v>0.72557852293208591</v>
      </c>
      <c r="D154" s="177" t="str">
        <f t="shared" si="31"/>
        <v>C</v>
      </c>
      <c r="E154" s="14" t="s">
        <v>556</v>
      </c>
      <c r="F154" s="422">
        <f>VLOOKUP(E154,'ASIGNACION RANKING'!D:AB,7,0)-N154</f>
        <v>1774159</v>
      </c>
      <c r="G154" s="180">
        <f>VLOOKUP(E154,'ASIGNACION RANKING'!D:AB,6,0)</f>
        <v>856</v>
      </c>
      <c r="H154" s="422">
        <f>VLOOKUP(E154,'ASIGNACION RANKING'!D:AB,11,0)-R154</f>
        <v>154475</v>
      </c>
      <c r="I154" s="428">
        <v>0.15</v>
      </c>
      <c r="J154" s="423">
        <f t="shared" si="32"/>
        <v>266123.84999999998</v>
      </c>
      <c r="K154" s="423" t="e">
        <f>VLOOKUP(E154,[1]ASIGNACION!AA142:AM196,13,0)</f>
        <v>#N/A</v>
      </c>
      <c r="L154" s="429">
        <f t="shared" si="33"/>
        <v>111648.84999999998</v>
      </c>
      <c r="M154" s="189">
        <f t="shared" si="34"/>
        <v>8.7069422751850312E-2</v>
      </c>
      <c r="N154" s="185">
        <f>VLOOKUP(E154,'DOMINGO 1'!D:AB,7,0)</f>
        <v>133268</v>
      </c>
      <c r="O154" s="185">
        <f>VLOOKUP(E154,'DOMINGO 2'!D:AB,7,0)</f>
        <v>156985</v>
      </c>
      <c r="P154" s="77" t="e">
        <f>VLOOKUP(E154,'DOMINGO 3'!D:AB,7,0)</f>
        <v>#N/A</v>
      </c>
      <c r="Q154" s="185">
        <f>VLOOKUP(E154,'FESTIVO 1'!D:AB,7,0)</f>
        <v>172833</v>
      </c>
      <c r="R154" s="185">
        <f>VLOOKUP(E154,'DOMINGO 1'!D:AB,11,0)</f>
        <v>9288</v>
      </c>
      <c r="S154" s="185">
        <f>VLOOKUP(E154,'DOMINGO 2'!D:AB,11,0)</f>
        <v>8428</v>
      </c>
      <c r="T154" s="77">
        <v>0</v>
      </c>
      <c r="U154" s="77"/>
      <c r="V154" s="77"/>
      <c r="W154" s="185"/>
      <c r="X154"/>
    </row>
    <row r="155" spans="2:24" ht="15.75" thickBot="1">
      <c r="B155" s="175">
        <v>0.12</v>
      </c>
      <c r="C155" s="176">
        <f t="shared" si="35"/>
        <v>0.77235709192491031</v>
      </c>
      <c r="D155" s="177" t="str">
        <f t="shared" si="31"/>
        <v>C</v>
      </c>
      <c r="E155" s="14" t="s">
        <v>592</v>
      </c>
      <c r="F155" s="422">
        <f>VLOOKUP(E155,'ASIGNACION RANKING'!D:AB,7,0)-N155</f>
        <v>1737603</v>
      </c>
      <c r="G155" s="180">
        <f>VLOOKUP(E155,'ASIGNACION RANKING'!D:AB,6,0)</f>
        <v>892</v>
      </c>
      <c r="H155" s="422">
        <f>VLOOKUP(E155,'ASIGNACION RANKING'!D:AB,11,0)-R155</f>
        <v>161046</v>
      </c>
      <c r="I155" s="428">
        <v>0.15</v>
      </c>
      <c r="J155" s="423">
        <f t="shared" si="32"/>
        <v>260640.44999999998</v>
      </c>
      <c r="K155" s="423" t="e">
        <f>VLOOKUP(E155,[1]ASIGNACION!AA143:AM197,13,0)</f>
        <v>#N/A</v>
      </c>
      <c r="L155" s="429">
        <f t="shared" si="33"/>
        <v>99594.449999999983</v>
      </c>
      <c r="M155" s="189">
        <f t="shared" si="34"/>
        <v>9.2682851030989236E-2</v>
      </c>
      <c r="N155" s="185">
        <f>VLOOKUP(E155,'DOMINGO 1'!D:AB,7,0)</f>
        <v>135647</v>
      </c>
      <c r="O155" s="185">
        <f>VLOOKUP(E155,'DOMINGO 2'!D:AB,7,0)</f>
        <v>146563</v>
      </c>
      <c r="P155" s="77" t="e">
        <f>VLOOKUP(E155,'DOMINGO 3'!D:AB,7,0)</f>
        <v>#N/A</v>
      </c>
      <c r="Q155" s="185">
        <f>VLOOKUP(E155,'FESTIVO 1'!D:AB,7,0)</f>
        <v>131621</v>
      </c>
      <c r="R155" s="185">
        <f>VLOOKUP(E155,'DOMINGO 1'!D:AB,11,0)</f>
        <v>5020</v>
      </c>
      <c r="S155" s="185">
        <f>VLOOKUP(E155,'DOMINGO 2'!D:AB,11,0)</f>
        <v>5639</v>
      </c>
      <c r="T155" s="77" t="e">
        <f>VLOOKUP(E155,'DOMINGO 3'!D:AB,11,0)</f>
        <v>#N/A</v>
      </c>
      <c r="U155" s="77"/>
      <c r="V155" s="77"/>
      <c r="W155" s="185"/>
      <c r="X155"/>
    </row>
    <row r="156" spans="2:24" ht="15.75" thickBot="1">
      <c r="B156" s="190"/>
      <c r="C156" s="190"/>
      <c r="D156" s="190"/>
      <c r="E156" s="191"/>
      <c r="F156" s="192"/>
      <c r="G156" s="192"/>
      <c r="H156" s="192"/>
      <c r="I156" s="192"/>
      <c r="J156" s="192"/>
      <c r="K156" s="192"/>
      <c r="L156" s="192"/>
      <c r="M156" s="193"/>
      <c r="N156" s="194"/>
      <c r="O156" s="194"/>
      <c r="P156" s="194"/>
      <c r="Q156" s="195"/>
      <c r="R156" s="185"/>
      <c r="S156" s="185"/>
      <c r="T156" s="185"/>
      <c r="U156" s="185"/>
      <c r="V156" s="185"/>
      <c r="W156" s="185"/>
      <c r="X156"/>
    </row>
    <row r="157" spans="2:24">
      <c r="B157" s="190"/>
      <c r="C157" s="190"/>
      <c r="D157" s="190"/>
      <c r="E157" s="157" t="s">
        <v>32</v>
      </c>
      <c r="F157" s="196">
        <f ca="1">NOW()</f>
        <v>46324.461037499997</v>
      </c>
      <c r="G157" s="197" t="s">
        <v>67</v>
      </c>
      <c r="H157" s="628" t="s">
        <v>236</v>
      </c>
      <c r="I157" s="629"/>
      <c r="J157" s="198" t="s">
        <v>69</v>
      </c>
      <c r="K157" s="199"/>
      <c r="L157" s="100" t="s">
        <v>250</v>
      </c>
      <c r="M157" s="200" t="s">
        <v>70</v>
      </c>
      <c r="N157" s="200" t="s">
        <v>71</v>
      </c>
      <c r="O157" s="159" t="s">
        <v>138</v>
      </c>
      <c r="P157" s="159"/>
      <c r="Q157" s="77"/>
      <c r="R157" s="185"/>
      <c r="S157" s="185"/>
      <c r="T157" s="185"/>
      <c r="U157" s="185"/>
      <c r="V157" s="185"/>
      <c r="W157" s="185"/>
      <c r="X157"/>
    </row>
    <row r="158" spans="2:24" ht="15.75" thickBot="1">
      <c r="B158" s="190"/>
      <c r="C158" s="190"/>
      <c r="D158" s="190"/>
      <c r="E158" s="60" t="s">
        <v>96</v>
      </c>
      <c r="F158" s="61"/>
      <c r="G158" s="61" t="s">
        <v>74</v>
      </c>
      <c r="H158" s="632" t="e">
        <f>SUM(F160:F170)</f>
        <v>#N/A</v>
      </c>
      <c r="I158" s="633"/>
      <c r="J158" s="201" t="s">
        <v>75</v>
      </c>
      <c r="K158" s="202"/>
      <c r="L158" s="420" t="e">
        <f>SUM(H160:H170)</f>
        <v>#N/A</v>
      </c>
      <c r="M158" s="89" t="e">
        <f>L158/H158</f>
        <v>#N/A</v>
      </c>
      <c r="N158" s="424" t="e">
        <f>(H158*1.2%)-L158</f>
        <v>#N/A</v>
      </c>
      <c r="O158" s="163" t="e">
        <f>N158/11</f>
        <v>#N/A</v>
      </c>
      <c r="P158" s="163"/>
      <c r="Q158" s="77"/>
      <c r="R158" s="185"/>
      <c r="S158" s="185"/>
      <c r="T158" s="185"/>
      <c r="U158" s="185"/>
      <c r="V158" s="185"/>
      <c r="W158" s="185"/>
      <c r="X158"/>
    </row>
    <row r="159" spans="2:24" ht="15.75" thickBot="1">
      <c r="B159" s="204" t="s">
        <v>139</v>
      </c>
      <c r="C159" s="205" t="s">
        <v>140</v>
      </c>
      <c r="D159" s="206" t="s">
        <v>141</v>
      </c>
      <c r="E159" s="90" t="s">
        <v>89</v>
      </c>
      <c r="F159" s="68" t="s">
        <v>77</v>
      </c>
      <c r="G159" s="68" t="s">
        <v>78</v>
      </c>
      <c r="H159" s="68" t="s">
        <v>79</v>
      </c>
      <c r="I159" s="68" t="s">
        <v>80</v>
      </c>
      <c r="J159" s="68" t="s">
        <v>97</v>
      </c>
      <c r="K159" s="68" t="s">
        <v>142</v>
      </c>
      <c r="L159" s="69" t="s">
        <v>98</v>
      </c>
      <c r="M159" s="71" t="s">
        <v>99</v>
      </c>
      <c r="N159" s="71" t="s">
        <v>84</v>
      </c>
      <c r="O159" s="72" t="s">
        <v>85</v>
      </c>
      <c r="P159" s="71" t="s">
        <v>86</v>
      </c>
      <c r="Q159" s="71" t="s">
        <v>94</v>
      </c>
      <c r="R159" s="71" t="s">
        <v>93</v>
      </c>
      <c r="S159" s="392"/>
      <c r="T159" s="77"/>
      <c r="U159" s="185"/>
      <c r="V159" s="185"/>
      <c r="W159"/>
      <c r="X159"/>
    </row>
    <row r="160" spans="2:24" ht="15.75" thickBot="1">
      <c r="B160" s="207">
        <v>1.4999999999999999E-2</v>
      </c>
      <c r="C160" s="187" t="e">
        <f>M160/B160</f>
        <v>#N/A</v>
      </c>
      <c r="D160" s="188" t="e">
        <f>IF(C160&gt;=0.95,"S",IF(C160&gt;=0.9,"A",IF(C160&gt;=0.8,"B",IF(C160&gt;=0.7,"C",IF(C160&gt;=0.6,"D","F")))))</f>
        <v>#N/A</v>
      </c>
      <c r="E160" s="7" t="s">
        <v>688</v>
      </c>
      <c r="F160" s="422" t="e">
        <f>VLOOKUP(E160,'ASIGNACION RANKING'!D:AB,7,0)-O160-N160</f>
        <v>#N/A</v>
      </c>
      <c r="G160" s="180" t="e">
        <f>VLOOKUP(E160,'ASIGNACION RANKING'!D:AB,6,0)</f>
        <v>#N/A</v>
      </c>
      <c r="H160" s="422" t="e">
        <f>VLOOKUP(E160,'ASIGNACION RANKING'!D:AB,11,0)</f>
        <v>#N/A</v>
      </c>
      <c r="I160" s="418">
        <v>1.7999999999999999E-2</v>
      </c>
      <c r="J160" s="419" t="e">
        <f>F160*I160</f>
        <v>#N/A</v>
      </c>
      <c r="K160" s="423" t="e">
        <f>VLOOKUP(E160,[1]ASIGNACION!AA132:AM206,13,0)</f>
        <v>#N/A</v>
      </c>
      <c r="L160" s="419" t="e">
        <f t="shared" ref="L160:L168" si="36">J160-H160</f>
        <v>#N/A</v>
      </c>
      <c r="M160" s="209" t="e">
        <f t="shared" ref="M160:M168" si="37">H160/F160</f>
        <v>#N/A</v>
      </c>
      <c r="N160" s="185" t="e">
        <f>VLOOKUP(E160,'DOMINGO 1'!D:AB,7,0)</f>
        <v>#N/A</v>
      </c>
      <c r="O160" s="185" t="e">
        <f>VLOOKUP(E160,'DOMINGO 2'!D:AB,7,0)</f>
        <v>#N/A</v>
      </c>
      <c r="P160" s="77" t="e">
        <f>VLOOKUP(E160,'DOMINGO 3'!D:AB,7,0)</f>
        <v>#N/A</v>
      </c>
      <c r="Q160" s="77" t="e">
        <f>VLOOKUP(E160,'FESTIVO 1'!D:AB,7,0)</f>
        <v>#N/A</v>
      </c>
      <c r="R160" s="77"/>
      <c r="S160" s="77"/>
      <c r="T160" s="77"/>
      <c r="U160" s="185"/>
      <c r="V160" s="185"/>
      <c r="W160"/>
      <c r="X160"/>
    </row>
    <row r="161" spans="2:24" ht="15.75" thickBot="1">
      <c r="B161" s="207">
        <v>1.4999999999999999E-2</v>
      </c>
      <c r="C161" s="187" t="e">
        <f t="shared" ref="C161:C169" si="38">M161/B161</f>
        <v>#N/A</v>
      </c>
      <c r="D161" s="188" t="e">
        <f t="shared" ref="D161:D169" si="39">IF(C161&gt;=0.95,"S",IF(C161&gt;=0.9,"A",IF(C161&gt;=0.8,"B",IF(C161&gt;=0.7,"C",IF(C161&gt;=0.6,"D","F")))))</f>
        <v>#N/A</v>
      </c>
      <c r="E161" s="14" t="s">
        <v>689</v>
      </c>
      <c r="F161" s="422" t="e">
        <f>VLOOKUP(E161,'ASIGNACION RANKING'!D:AB,7,0)-O161-N161</f>
        <v>#N/A</v>
      </c>
      <c r="G161" s="180" t="e">
        <f>VLOOKUP(E161,'ASIGNACION RANKING'!D:AB,6,0)</f>
        <v>#N/A</v>
      </c>
      <c r="H161" s="422" t="e">
        <f>VLOOKUP(E161,'ASIGNACION RANKING'!D:AB,11,0)</f>
        <v>#N/A</v>
      </c>
      <c r="I161" s="418">
        <v>1.7999999999999999E-2</v>
      </c>
      <c r="J161" s="419" t="e">
        <f t="shared" ref="J161:J168" si="40">F161*I161</f>
        <v>#N/A</v>
      </c>
      <c r="K161" s="423" t="e">
        <f>VLOOKUP(E161,[1]ASIGNACION!AA133:AM207,13,0)</f>
        <v>#N/A</v>
      </c>
      <c r="L161" s="419" t="e">
        <f t="shared" si="36"/>
        <v>#N/A</v>
      </c>
      <c r="M161" s="209" t="e">
        <f t="shared" si="37"/>
        <v>#N/A</v>
      </c>
      <c r="N161" s="185" t="e">
        <f>VLOOKUP(E161,'DOMINGO 1'!D:AB,7,0)</f>
        <v>#N/A</v>
      </c>
      <c r="O161" s="185" t="e">
        <f>VLOOKUP(E161,'DOMINGO 2'!D:AB,7,0)</f>
        <v>#N/A</v>
      </c>
      <c r="P161" s="77" t="e">
        <f>VLOOKUP(E161,'DOMINGO 3'!D:AB,7,0)</f>
        <v>#N/A</v>
      </c>
      <c r="Q161" s="77">
        <v>0</v>
      </c>
      <c r="R161" s="77"/>
      <c r="S161" s="77"/>
      <c r="T161"/>
      <c r="U161" s="185"/>
      <c r="V161" s="185"/>
      <c r="W161"/>
      <c r="X161"/>
    </row>
    <row r="162" spans="2:24" ht="15.75" thickBot="1">
      <c r="B162" s="207">
        <v>1.4999999999999999E-2</v>
      </c>
      <c r="C162" s="187" t="e">
        <f t="shared" si="38"/>
        <v>#N/A</v>
      </c>
      <c r="D162" s="188" t="e">
        <f t="shared" si="39"/>
        <v>#N/A</v>
      </c>
      <c r="E162" s="14" t="s">
        <v>690</v>
      </c>
      <c r="F162" s="422" t="e">
        <f>VLOOKUP(E162,'ASIGNACION RANKING'!D:AB,7,0)-O162-N162</f>
        <v>#N/A</v>
      </c>
      <c r="G162" s="180" t="e">
        <f>VLOOKUP(E162,'ASIGNACION RANKING'!D:AB,6,0)</f>
        <v>#N/A</v>
      </c>
      <c r="H162" s="422" t="e">
        <f>VLOOKUP(E162,'ASIGNACION RANKING'!D:AB,11,0)</f>
        <v>#N/A</v>
      </c>
      <c r="I162" s="418">
        <v>1.7999999999999999E-2</v>
      </c>
      <c r="J162" s="419" t="e">
        <f t="shared" si="40"/>
        <v>#N/A</v>
      </c>
      <c r="K162" s="423" t="e">
        <f>VLOOKUP(E162,[1]ASIGNACION!AA134:AM208,13,0)</f>
        <v>#N/A</v>
      </c>
      <c r="L162" s="419" t="e">
        <f t="shared" si="36"/>
        <v>#N/A</v>
      </c>
      <c r="M162" s="209" t="e">
        <f t="shared" si="37"/>
        <v>#N/A</v>
      </c>
      <c r="N162" s="185" t="e">
        <f>VLOOKUP(E162,'DOMINGO 1'!D:AB,7,0)</f>
        <v>#N/A</v>
      </c>
      <c r="O162" s="185" t="e">
        <f>VLOOKUP(E162,'DOMINGO 2'!D:AB,7,0)</f>
        <v>#N/A</v>
      </c>
      <c r="P162" s="77" t="e">
        <f>VLOOKUP(E162,'DOMINGO 3'!D:AB,7,0)</f>
        <v>#N/A</v>
      </c>
      <c r="Q162" s="77" t="e">
        <f>VLOOKUP(E162,'FESTIVO 1'!D:AB,7,0)</f>
        <v>#N/A</v>
      </c>
      <c r="R162" s="77"/>
      <c r="S162" s="77"/>
      <c r="T162"/>
      <c r="U162" s="185"/>
      <c r="V162" s="185"/>
      <c r="W162"/>
      <c r="X162"/>
    </row>
    <row r="163" spans="2:24" ht="15.75" thickBot="1">
      <c r="B163" s="207">
        <v>1.4999999999999999E-2</v>
      </c>
      <c r="C163" s="187" t="e">
        <f t="shared" si="38"/>
        <v>#N/A</v>
      </c>
      <c r="D163" s="188" t="e">
        <f t="shared" si="39"/>
        <v>#N/A</v>
      </c>
      <c r="E163" s="14" t="s">
        <v>646</v>
      </c>
      <c r="F163" s="422" t="e">
        <f>VLOOKUP(E163,'ASIGNACION RANKING'!D:AB,7,0)-O163-N163</f>
        <v>#N/A</v>
      </c>
      <c r="G163" s="180" t="e">
        <f>VLOOKUP(E163,'ASIGNACION RANKING'!D:AB,6,0)</f>
        <v>#N/A</v>
      </c>
      <c r="H163" s="422" t="e">
        <f>VLOOKUP(E163,'ASIGNACION RANKING'!D:AB,11,0)</f>
        <v>#N/A</v>
      </c>
      <c r="I163" s="418">
        <v>1.7999999999999999E-2</v>
      </c>
      <c r="J163" s="419" t="e">
        <f t="shared" si="40"/>
        <v>#N/A</v>
      </c>
      <c r="K163" s="423" t="e">
        <f>VLOOKUP(E163,[1]ASIGNACION!AA135:AM209,13,0)</f>
        <v>#N/A</v>
      </c>
      <c r="L163" s="419" t="e">
        <f t="shared" si="36"/>
        <v>#N/A</v>
      </c>
      <c r="M163" s="209" t="e">
        <f t="shared" si="37"/>
        <v>#N/A</v>
      </c>
      <c r="N163" s="185" t="e">
        <f>VLOOKUP(E163,'DOMINGO 1'!D:AB,7,0)</f>
        <v>#N/A</v>
      </c>
      <c r="O163" s="185" t="e">
        <f>VLOOKUP(E163,'DOMINGO 2'!D:AB,7,0)</f>
        <v>#N/A</v>
      </c>
      <c r="P163" s="77" t="e">
        <f>VLOOKUP(E163,'DOMINGO 3'!D:AB,7,0)</f>
        <v>#N/A</v>
      </c>
      <c r="Q163" s="77" t="e">
        <f>VLOOKUP(E163,'FESTIVO 1'!D:AB,7,0)</f>
        <v>#N/A</v>
      </c>
      <c r="R163" s="77"/>
      <c r="S163" s="77"/>
      <c r="T163"/>
      <c r="U163" s="185"/>
      <c r="V163" s="185"/>
      <c r="W163"/>
      <c r="X163"/>
    </row>
    <row r="164" spans="2:24" ht="15.75" thickBot="1">
      <c r="B164" s="207">
        <v>1.4999999999999999E-2</v>
      </c>
      <c r="C164" s="187" t="e">
        <f t="shared" si="38"/>
        <v>#N/A</v>
      </c>
      <c r="D164" s="188" t="e">
        <f t="shared" si="39"/>
        <v>#N/A</v>
      </c>
      <c r="E164" s="14" t="s">
        <v>1416</v>
      </c>
      <c r="F164" s="422" t="e">
        <f>VLOOKUP(E164,'ASIGNACION RANKING'!D:AB,7,0)-O164-N164</f>
        <v>#N/A</v>
      </c>
      <c r="G164" s="180" t="e">
        <f>VLOOKUP(E164,'ASIGNACION RANKING'!D:AB,6,0)</f>
        <v>#N/A</v>
      </c>
      <c r="H164" s="422" t="e">
        <f>VLOOKUP(E164,'ASIGNACION RANKING'!D:AB,11,0)</f>
        <v>#N/A</v>
      </c>
      <c r="I164" s="418">
        <v>1.7999999999999999E-2</v>
      </c>
      <c r="J164" s="419" t="e">
        <f t="shared" si="40"/>
        <v>#N/A</v>
      </c>
      <c r="K164" s="423" t="e">
        <f>VLOOKUP(E164,[1]ASIGNACION!AA136:AM210,13,0)</f>
        <v>#N/A</v>
      </c>
      <c r="L164" s="419" t="e">
        <f t="shared" si="36"/>
        <v>#N/A</v>
      </c>
      <c r="M164" s="209" t="e">
        <f t="shared" si="37"/>
        <v>#N/A</v>
      </c>
      <c r="N164" s="185" t="e">
        <f>VLOOKUP(E164,'DOMINGO 1'!D:AB,7,0)</f>
        <v>#N/A</v>
      </c>
      <c r="O164" s="185" t="e">
        <f>VLOOKUP(E164,'DOMINGO 2'!D:AB,7,0)</f>
        <v>#N/A</v>
      </c>
      <c r="P164" s="77">
        <v>0</v>
      </c>
      <c r="Q164" s="77" t="e">
        <f>VLOOKUP(E164,'FESTIVO 1'!D:AB,7,0)</f>
        <v>#N/A</v>
      </c>
      <c r="R164" s="77"/>
      <c r="S164" s="77"/>
      <c r="T164"/>
      <c r="U164" s="185"/>
      <c r="V164" s="185"/>
      <c r="W164"/>
      <c r="X164"/>
    </row>
    <row r="165" spans="2:24" ht="15.75" thickBot="1">
      <c r="B165" s="207">
        <v>1.4999999999999999E-2</v>
      </c>
      <c r="C165" s="187" t="e">
        <f t="shared" si="38"/>
        <v>#N/A</v>
      </c>
      <c r="D165" s="188" t="e">
        <f t="shared" si="39"/>
        <v>#N/A</v>
      </c>
      <c r="E165" s="14" t="s">
        <v>597</v>
      </c>
      <c r="F165" s="422" t="e">
        <f>VLOOKUP(E165,'ASIGNACION RANKING'!D:AB,7,0)-O165-N165</f>
        <v>#N/A</v>
      </c>
      <c r="G165" s="180" t="e">
        <f>VLOOKUP(E165,'ASIGNACION RANKING'!D:AB,6,0)</f>
        <v>#N/A</v>
      </c>
      <c r="H165" s="422" t="e">
        <f>VLOOKUP(E165,'ASIGNACION RANKING'!D:AB,11,0)</f>
        <v>#N/A</v>
      </c>
      <c r="I165" s="418">
        <v>1.7999999999999999E-2</v>
      </c>
      <c r="J165" s="419" t="e">
        <f t="shared" si="40"/>
        <v>#N/A</v>
      </c>
      <c r="K165" s="423" t="e">
        <f>VLOOKUP(E165,[1]ASIGNACION!AA137:AM211,13,0)</f>
        <v>#N/A</v>
      </c>
      <c r="L165" s="419" t="e">
        <f t="shared" si="36"/>
        <v>#N/A</v>
      </c>
      <c r="M165" s="209" t="e">
        <f t="shared" si="37"/>
        <v>#N/A</v>
      </c>
      <c r="N165" s="185" t="e">
        <f>VLOOKUP(E165,'DOMINGO 1'!D:AB,7,0)</f>
        <v>#N/A</v>
      </c>
      <c r="O165" s="185" t="e">
        <f>VLOOKUP(E165,'DOMINGO 2'!D:AB,7,0)</f>
        <v>#N/A</v>
      </c>
      <c r="P165" s="77" t="e">
        <f>VLOOKUP(E165,'DOMINGO 3'!D:AB,7,0)</f>
        <v>#N/A</v>
      </c>
      <c r="Q165" s="77" t="e">
        <f>VLOOKUP(E165,'FESTIVO 1'!D:AB,7,0)</f>
        <v>#N/A</v>
      </c>
      <c r="R165" s="77"/>
      <c r="S165" s="77"/>
      <c r="T165"/>
      <c r="U165"/>
      <c r="V165"/>
      <c r="W165"/>
      <c r="X165"/>
    </row>
    <row r="166" spans="2:24" ht="15.75" thickBot="1">
      <c r="B166" s="207">
        <v>1.4999999999999999E-2</v>
      </c>
      <c r="C166" s="187" t="e">
        <f>M166/B166</f>
        <v>#N/A</v>
      </c>
      <c r="D166" s="188" t="e">
        <f>IF(C166&gt;=0.95,"S",IF(C166&gt;=0.9,"A",IF(C166&gt;=0.8,"B",IF(C166&gt;=0.7,"C",IF(C166&gt;=0.6,"D","F")))))</f>
        <v>#N/A</v>
      </c>
      <c r="E166" s="14" t="s">
        <v>691</v>
      </c>
      <c r="F166" s="422" t="e">
        <f>VLOOKUP(E166,'ASIGNACION RANKING'!D:AB,7,0)-O166-N166</f>
        <v>#N/A</v>
      </c>
      <c r="G166" s="180" t="e">
        <f>VLOOKUP(E166,'ASIGNACION RANKING'!D:AB,6,0)</f>
        <v>#N/A</v>
      </c>
      <c r="H166" s="422" t="e">
        <f>VLOOKUP(E166,'ASIGNACION RANKING'!D:AB,11,0)</f>
        <v>#N/A</v>
      </c>
      <c r="I166" s="418">
        <v>1.7999999999999999E-2</v>
      </c>
      <c r="J166" s="419" t="e">
        <f>F166*I166</f>
        <v>#N/A</v>
      </c>
      <c r="K166" s="423" t="e">
        <f>VLOOKUP(E166,[1]ASIGNACION!AA138:AM212,13,0)</f>
        <v>#N/A</v>
      </c>
      <c r="L166" s="419" t="e">
        <f>J166-H166</f>
        <v>#N/A</v>
      </c>
      <c r="M166" s="209" t="e">
        <f>H166/F166</f>
        <v>#N/A</v>
      </c>
      <c r="N166" s="185" t="e">
        <f>VLOOKUP(E166,'DOMINGO 1'!D:AB,7,0)</f>
        <v>#N/A</v>
      </c>
      <c r="O166" s="185" t="e">
        <f>VLOOKUP(E166,'DOMINGO 2'!D:AB,7,0)</f>
        <v>#N/A</v>
      </c>
      <c r="P166" s="77" t="e">
        <f>VLOOKUP(E166,'DOMINGO 3'!D:AB,7,0)</f>
        <v>#N/A</v>
      </c>
      <c r="Q166" s="77" t="e">
        <f>VLOOKUP(E166,'FESTIVO 1'!D:AB,7,0)</f>
        <v>#N/A</v>
      </c>
      <c r="R166" s="77"/>
      <c r="S166" s="77"/>
      <c r="T166"/>
      <c r="U166"/>
      <c r="V166"/>
      <c r="W166"/>
      <c r="X166"/>
    </row>
    <row r="167" spans="2:24" ht="15.75" thickBot="1">
      <c r="B167" s="207">
        <v>1.4999999999999999E-2</v>
      </c>
      <c r="C167" s="187" t="e">
        <f t="shared" si="38"/>
        <v>#N/A</v>
      </c>
      <c r="D167" s="188" t="e">
        <f t="shared" si="39"/>
        <v>#N/A</v>
      </c>
      <c r="E167" s="14" t="s">
        <v>647</v>
      </c>
      <c r="F167" s="422" t="e">
        <f>VLOOKUP(E167,'ASIGNACION RANKING'!D:AB,7,0)-O167-N167</f>
        <v>#N/A</v>
      </c>
      <c r="G167" s="180" t="e">
        <f>VLOOKUP(E167,'ASIGNACION RANKING'!D:AB,6,0)</f>
        <v>#N/A</v>
      </c>
      <c r="H167" s="422" t="e">
        <f>VLOOKUP(E167,'ASIGNACION RANKING'!D:AB,11,0)</f>
        <v>#N/A</v>
      </c>
      <c r="I167" s="418">
        <v>1.7999999999999999E-2</v>
      </c>
      <c r="J167" s="419" t="e">
        <f t="shared" si="40"/>
        <v>#N/A</v>
      </c>
      <c r="K167" s="423" t="e">
        <f>VLOOKUP(E167,[1]ASIGNACION!AA138:AM212,13,0)</f>
        <v>#N/A</v>
      </c>
      <c r="L167" s="419" t="e">
        <f t="shared" si="36"/>
        <v>#N/A</v>
      </c>
      <c r="M167" s="209" t="e">
        <f t="shared" si="37"/>
        <v>#N/A</v>
      </c>
      <c r="N167" s="185" t="e">
        <f>VLOOKUP(E167,'DOMINGO 1'!D:AB,7,0)</f>
        <v>#N/A</v>
      </c>
      <c r="O167" s="185" t="e">
        <f>VLOOKUP(E167,'DOMINGO 2'!D:AB,7,0)</f>
        <v>#N/A</v>
      </c>
      <c r="P167" s="77" t="e">
        <f>VLOOKUP(E167,'DOMINGO 3'!D:AB,7,0)</f>
        <v>#N/A</v>
      </c>
      <c r="Q167" s="77" t="e">
        <f>VLOOKUP(E167,'FESTIVO 1'!D:AB,7,0)</f>
        <v>#N/A</v>
      </c>
      <c r="R167" s="77"/>
      <c r="S167" s="77"/>
      <c r="T167"/>
      <c r="U167"/>
      <c r="V167"/>
      <c r="W167"/>
      <c r="X167"/>
    </row>
    <row r="168" spans="2:24" ht="15.75" thickBot="1">
      <c r="B168" s="207">
        <v>1.4999999999999999E-2</v>
      </c>
      <c r="C168" s="187" t="e">
        <f t="shared" si="38"/>
        <v>#N/A</v>
      </c>
      <c r="D168" s="188" t="e">
        <f t="shared" si="39"/>
        <v>#N/A</v>
      </c>
      <c r="E168" s="14" t="s">
        <v>1417</v>
      </c>
      <c r="F168" s="422" t="e">
        <f>VLOOKUP(E168,'ASIGNACION RANKING'!D:AB,7,0)-O168-N168</f>
        <v>#N/A</v>
      </c>
      <c r="G168" s="180" t="e">
        <f>VLOOKUP(E168,'ASIGNACION RANKING'!D:AB,6,0)</f>
        <v>#N/A</v>
      </c>
      <c r="H168" s="422" t="e">
        <f>VLOOKUP(E168,'ASIGNACION RANKING'!D:AB,11,0)</f>
        <v>#N/A</v>
      </c>
      <c r="I168" s="418">
        <v>1.7999999999999999E-2</v>
      </c>
      <c r="J168" s="419" t="e">
        <f t="shared" si="40"/>
        <v>#N/A</v>
      </c>
      <c r="K168" s="423" t="e">
        <f>VLOOKUP(E168,[1]ASIGNACION!AA139:AM213,13,0)</f>
        <v>#N/A</v>
      </c>
      <c r="L168" s="419" t="e">
        <f t="shared" si="36"/>
        <v>#N/A</v>
      </c>
      <c r="M168" s="209" t="e">
        <f t="shared" si="37"/>
        <v>#N/A</v>
      </c>
      <c r="N168" s="185" t="e">
        <f>VLOOKUP(E168,'DOMINGO 1'!D:AB,7,0)</f>
        <v>#N/A</v>
      </c>
      <c r="O168" s="185" t="e">
        <f>VLOOKUP(E168,'DOMINGO 2'!D:AB,7,0)</f>
        <v>#N/A</v>
      </c>
      <c r="P168" s="77" t="e">
        <f>VLOOKUP(E168,'DOMINGO 3'!D:AB,7,0)</f>
        <v>#N/A</v>
      </c>
      <c r="Q168" s="77" t="e">
        <f>VLOOKUP(E168,'FESTIVO 1'!D:AB,7,0)</f>
        <v>#N/A</v>
      </c>
      <c r="R168" s="77"/>
      <c r="S168" s="77"/>
      <c r="T168"/>
      <c r="U168"/>
      <c r="V168"/>
      <c r="W168"/>
      <c r="X168"/>
    </row>
    <row r="169" spans="2:24" ht="15.75" thickBot="1">
      <c r="B169" s="207">
        <v>1.4999999999999999E-2</v>
      </c>
      <c r="C169" s="187" t="e">
        <f t="shared" si="38"/>
        <v>#N/A</v>
      </c>
      <c r="D169" s="188" t="e">
        <f t="shared" si="39"/>
        <v>#N/A</v>
      </c>
      <c r="E169" s="140" t="s">
        <v>694</v>
      </c>
      <c r="F169" s="422" t="e">
        <f>VLOOKUP(E169,'ASIGNACION RANKING'!D:AB,7,0)-O169-N169</f>
        <v>#N/A</v>
      </c>
      <c r="G169" s="180" t="e">
        <f>VLOOKUP(E169,'ASIGNACION RANKING'!D:AB,6,0)</f>
        <v>#N/A</v>
      </c>
      <c r="H169" s="422" t="e">
        <f>VLOOKUP(E169,'ASIGNACION RANKING'!D:AB,11,0)</f>
        <v>#N/A</v>
      </c>
      <c r="I169" s="418">
        <v>1.7999999999999999E-2</v>
      </c>
      <c r="J169" s="419" t="e">
        <f>F169*I169</f>
        <v>#N/A</v>
      </c>
      <c r="K169" s="423" t="e">
        <f>VLOOKUP(E169,[1]ASIGNACION!AA140:AM214,13,0)</f>
        <v>#N/A</v>
      </c>
      <c r="L169" s="419" t="e">
        <f>J169-H169</f>
        <v>#N/A</v>
      </c>
      <c r="M169" s="209" t="e">
        <f>H169/F169</f>
        <v>#N/A</v>
      </c>
      <c r="N169" s="185" t="e">
        <f>VLOOKUP(E169,'DOMINGO 1'!D:AB,7,0)</f>
        <v>#N/A</v>
      </c>
      <c r="O169" s="185" t="e">
        <f>VLOOKUP(E169,'DOMINGO 2'!D:AB,7,0)</f>
        <v>#N/A</v>
      </c>
      <c r="P169" s="77" t="e">
        <f>VLOOKUP(E169,'DOMINGO 3'!D:AB,7,0)</f>
        <v>#N/A</v>
      </c>
      <c r="Q169" s="77" t="e">
        <f>VLOOKUP(E169,'FESTIVO 1'!D:AB,7,0)</f>
        <v>#N/A</v>
      </c>
      <c r="R169" s="77"/>
      <c r="S169" s="77"/>
      <c r="T169"/>
      <c r="U169"/>
      <c r="V169"/>
      <c r="W169"/>
      <c r="X169"/>
    </row>
    <row r="170" spans="2:24">
      <c r="B170" s="207">
        <v>1.4999999999999999E-2</v>
      </c>
      <c r="C170" s="187" t="e">
        <f>M170/B170</f>
        <v>#N/A</v>
      </c>
      <c r="D170" s="188" t="e">
        <f>IF(C170&gt;=0.95,"S",IF(C170&gt;=0.9,"A",IF(C170&gt;=0.8,"B",IF(C170&gt;=0.7,"C",IF(C170&gt;=0.6,"D","F")))))</f>
        <v>#N/A</v>
      </c>
      <c r="E170" s="140" t="s">
        <v>695</v>
      </c>
      <c r="F170" s="422" t="e">
        <f>VLOOKUP(E170,'ASIGNACION RANKING'!D:AB,7,0)-O170-N170</f>
        <v>#N/A</v>
      </c>
      <c r="G170" s="180" t="e">
        <f>VLOOKUP(E170,'ASIGNACION RANKING'!D:AB,6,0)</f>
        <v>#N/A</v>
      </c>
      <c r="H170" s="422" t="e">
        <f>VLOOKUP(E170,'ASIGNACION RANKING'!D:AB,11,0)</f>
        <v>#N/A</v>
      </c>
      <c r="I170" s="418">
        <v>1.7999999999999999E-2</v>
      </c>
      <c r="J170" s="419" t="e">
        <f>F170*I170</f>
        <v>#N/A</v>
      </c>
      <c r="K170" s="423" t="e">
        <f>VLOOKUP(E170,[1]ASIGNACION!AA141:AM215,13,0)</f>
        <v>#N/A</v>
      </c>
      <c r="L170" s="419" t="e">
        <f>J170-H170</f>
        <v>#N/A</v>
      </c>
      <c r="M170" s="209" t="e">
        <f>H170/F170</f>
        <v>#N/A</v>
      </c>
      <c r="N170" s="185" t="e">
        <f>VLOOKUP(E170,'DOMINGO 1'!D:AB,7,0)</f>
        <v>#N/A</v>
      </c>
      <c r="O170" s="185" t="e">
        <f>VLOOKUP(E170,'DOMINGO 2'!D:AB,7,0)</f>
        <v>#N/A</v>
      </c>
      <c r="P170" s="77" t="e">
        <f>VLOOKUP(E170,'DOMINGO 3'!D:AB,7,0)</f>
        <v>#N/A</v>
      </c>
      <c r="Q170" s="77" t="e">
        <f>VLOOKUP(E170,'FESTIVO 1'!D:AB,7,0)</f>
        <v>#N/A</v>
      </c>
      <c r="R170" s="77"/>
      <c r="S170" s="77"/>
      <c r="T170"/>
      <c r="U170"/>
      <c r="V170"/>
      <c r="W170"/>
      <c r="X170"/>
    </row>
    <row r="171" spans="2:24" ht="15.75" thickBot="1">
      <c r="B171" s="190"/>
      <c r="C171" s="190"/>
      <c r="D171" s="211"/>
      <c r="E171" s="212"/>
      <c r="F171" s="86"/>
      <c r="G171" s="86"/>
      <c r="H171" s="86"/>
      <c r="I171" s="86"/>
      <c r="J171" s="86"/>
      <c r="K171" s="86"/>
      <c r="L171" s="86"/>
      <c r="M171" s="213"/>
      <c r="N171" s="214"/>
      <c r="O171" s="215"/>
      <c r="P171" s="216"/>
      <c r="Q171"/>
      <c r="R171"/>
      <c r="S171"/>
      <c r="T171"/>
      <c r="U171"/>
      <c r="V171"/>
      <c r="W171"/>
      <c r="X171"/>
    </row>
    <row r="172" spans="2:24">
      <c r="B172" s="190"/>
      <c r="C172" s="190"/>
      <c r="D172" s="211"/>
      <c r="E172" s="54" t="s">
        <v>32</v>
      </c>
      <c r="F172" s="55">
        <f ca="1">NOW()</f>
        <v>46324.461037499997</v>
      </c>
      <c r="G172" s="56" t="s">
        <v>67</v>
      </c>
      <c r="H172" s="628" t="s">
        <v>664</v>
      </c>
      <c r="I172" s="629"/>
      <c r="J172" s="99" t="s">
        <v>69</v>
      </c>
      <c r="K172" s="158"/>
      <c r="L172" s="100" t="s">
        <v>250</v>
      </c>
      <c r="M172" s="59" t="s">
        <v>70</v>
      </c>
      <c r="N172" s="200" t="s">
        <v>71</v>
      </c>
      <c r="O172" s="159" t="s">
        <v>138</v>
      </c>
      <c r="P172" s="77"/>
      <c r="Q172" s="77"/>
      <c r="R172" s="77"/>
      <c r="S172" s="77"/>
      <c r="T172"/>
      <c r="U172" s="77"/>
      <c r="V172" s="77"/>
      <c r="W172"/>
      <c r="X172"/>
    </row>
    <row r="173" spans="2:24" ht="15.75" thickBot="1">
      <c r="B173" s="190"/>
      <c r="C173" s="190"/>
      <c r="D173" s="211"/>
      <c r="E173" s="60" t="s">
        <v>96</v>
      </c>
      <c r="F173" s="61"/>
      <c r="G173" s="61" t="s">
        <v>74</v>
      </c>
      <c r="H173" s="626" t="e">
        <f>SUM(F175:F181)</f>
        <v>#N/A</v>
      </c>
      <c r="I173" s="627"/>
      <c r="J173" s="201" t="s">
        <v>75</v>
      </c>
      <c r="K173" s="202"/>
      <c r="L173" s="203" t="e">
        <f>SUM(H175:H181)</f>
        <v>#N/A</v>
      </c>
      <c r="M173" s="217" t="e">
        <f>L173/H173</f>
        <v>#N/A</v>
      </c>
      <c r="N173" s="66" t="e">
        <f>(H173*0.15%)-L173</f>
        <v>#N/A</v>
      </c>
      <c r="O173" s="163" t="e">
        <f>N173/7</f>
        <v>#N/A</v>
      </c>
      <c r="P173" s="77"/>
      <c r="Q173" s="77"/>
      <c r="R173" s="77"/>
      <c r="S173" s="77"/>
      <c r="T173"/>
      <c r="U173" s="77"/>
      <c r="V173" s="77"/>
      <c r="W173"/>
      <c r="X173"/>
    </row>
    <row r="174" spans="2:24" ht="15.75" thickBot="1">
      <c r="B174" s="204" t="s">
        <v>139</v>
      </c>
      <c r="C174" s="205" t="s">
        <v>140</v>
      </c>
      <c r="D174" s="206" t="s">
        <v>141</v>
      </c>
      <c r="E174" s="90" t="s">
        <v>89</v>
      </c>
      <c r="F174" s="68" t="s">
        <v>77</v>
      </c>
      <c r="G174" s="68" t="s">
        <v>78</v>
      </c>
      <c r="H174" s="68" t="s">
        <v>79</v>
      </c>
      <c r="I174" s="68" t="s">
        <v>80</v>
      </c>
      <c r="J174" s="68" t="s">
        <v>97</v>
      </c>
      <c r="K174" s="68" t="s">
        <v>142</v>
      </c>
      <c r="L174" s="69" t="s">
        <v>98</v>
      </c>
      <c r="M174" s="71" t="s">
        <v>99</v>
      </c>
      <c r="N174" s="117" t="s">
        <v>84</v>
      </c>
      <c r="O174" s="118" t="s">
        <v>85</v>
      </c>
      <c r="P174" s="119" t="s">
        <v>86</v>
      </c>
      <c r="Q174" s="119" t="s">
        <v>94</v>
      </c>
      <c r="R174" s="119" t="s">
        <v>93</v>
      </c>
      <c r="S174" s="393"/>
      <c r="T174"/>
      <c r="U174"/>
      <c r="V174"/>
      <c r="W174"/>
      <c r="X174"/>
    </row>
    <row r="175" spans="2:24" ht="15.75" thickBot="1">
      <c r="B175" s="218">
        <v>1.5E-3</v>
      </c>
      <c r="C175" s="187" t="e">
        <f>M175/B175</f>
        <v>#N/A</v>
      </c>
      <c r="D175" s="188" t="e">
        <f>IF(C175&gt;=0.95,"S",IF(C175&gt;=0.9,"A",IF(C175&gt;=0.8,"B",IF(C175&gt;=0.7,"C",IF(C175&gt;=0.6,"D","F")))))</f>
        <v>#N/A</v>
      </c>
      <c r="E175" s="45" t="s">
        <v>533</v>
      </c>
      <c r="F175" s="262" t="e">
        <f>VLOOKUP(E175,'ASIGNACION RANKING'!D:AB,7,0)-N175-O175</f>
        <v>#N/A</v>
      </c>
      <c r="G175" s="263" t="e">
        <f>VLOOKUP(E175,'ASIGNACION RANKING'!D:AB,6,0)</f>
        <v>#N/A</v>
      </c>
      <c r="H175" s="262" t="e">
        <f>VLOOKUP(E175,'ASIGNACION RANKING'!D:AB,11,0)</f>
        <v>#N/A</v>
      </c>
      <c r="I175" s="131">
        <v>2E-3</v>
      </c>
      <c r="J175" s="123" t="e">
        <f t="shared" ref="J175:J181" si="41">F175*I175</f>
        <v>#N/A</v>
      </c>
      <c r="K175" s="183" t="e">
        <f>VLOOKUP(E175,[1]ASIGNACION!AA132:AM216,13,0)</f>
        <v>#N/A</v>
      </c>
      <c r="L175" s="123" t="e">
        <f t="shared" ref="L175:L181" si="42">J175-H175</f>
        <v>#N/A</v>
      </c>
      <c r="M175" s="219" t="e">
        <f t="shared" ref="M175:M181" si="43">H175/F175</f>
        <v>#N/A</v>
      </c>
      <c r="N175" s="77" t="e">
        <f>VLOOKUP(E175,'DOMINGO 1'!D:AB,7,0)</f>
        <v>#N/A</v>
      </c>
      <c r="O175" s="77" t="e">
        <f>VLOOKUP(E175,'DOMINGO 2'!D:AB,7,0)</f>
        <v>#N/A</v>
      </c>
      <c r="P175" s="77" t="e">
        <f>VLOOKUP(E175,'DOMINGO 3'!D:AB,7,0)</f>
        <v>#N/A</v>
      </c>
      <c r="Q175" s="77" t="e">
        <f>VLOOKUP(E175,'FESTIVO 1'!D:AB,7,0)</f>
        <v>#N/A</v>
      </c>
      <c r="R175"/>
      <c r="S175"/>
      <c r="T175"/>
      <c r="U175"/>
      <c r="V175"/>
      <c r="W175"/>
      <c r="X175"/>
    </row>
    <row r="176" spans="2:24" ht="15.75" thickBot="1">
      <c r="B176" s="218">
        <v>1.5E-3</v>
      </c>
      <c r="C176" s="187" t="e">
        <f t="shared" ref="C176:C181" si="44">M176/B176</f>
        <v>#N/A</v>
      </c>
      <c r="D176" s="261" t="e">
        <f t="shared" ref="D176:D181" si="45">IF(C176&gt;=0.95,"S",IF(C176&gt;=0.9,"A",IF(C176&gt;=0.8,"B",IF(C176&gt;=0.7,"C",IF(C176&gt;=0.6,"D","F")))))</f>
        <v>#N/A</v>
      </c>
      <c r="E176" s="238" t="s">
        <v>535</v>
      </c>
      <c r="F176" s="262" t="e">
        <f>VLOOKUP(E176,'ASIGNACION RANKING'!D:AB,7,0)-N176-O176</f>
        <v>#N/A</v>
      </c>
      <c r="G176" s="264" t="e">
        <f>VLOOKUP(E176,'ASIGNACION RANKING'!D:AB,6,0)</f>
        <v>#N/A</v>
      </c>
      <c r="H176" s="15" t="e">
        <f>VLOOKUP(E176,'ASIGNACION RANKING'!D:AB,11,0)</f>
        <v>#N/A</v>
      </c>
      <c r="I176" s="131">
        <v>2E-3</v>
      </c>
      <c r="J176" s="123" t="e">
        <f t="shared" si="41"/>
        <v>#N/A</v>
      </c>
      <c r="K176" s="183" t="e">
        <f>VLOOKUP(E176,[1]ASIGNACION!AA133:AM217,13,0)</f>
        <v>#N/A</v>
      </c>
      <c r="L176" s="123" t="e">
        <f t="shared" si="42"/>
        <v>#N/A</v>
      </c>
      <c r="M176" s="219" t="e">
        <f t="shared" si="43"/>
        <v>#N/A</v>
      </c>
      <c r="N176" s="77" t="e">
        <f>VLOOKUP(E176,'DOMINGO 1'!D:AB,7,0)</f>
        <v>#N/A</v>
      </c>
      <c r="O176" s="77" t="e">
        <f>VLOOKUP(E176,'DOMINGO 2'!D:AB,7,0)</f>
        <v>#N/A</v>
      </c>
      <c r="P176" s="77" t="e">
        <f>VLOOKUP(E176,'DOMINGO 3'!D:AB,7,0)</f>
        <v>#N/A</v>
      </c>
      <c r="Q176" s="77" t="e">
        <f>VLOOKUP(E176,'FESTIVO 1'!D:AB,7,0)</f>
        <v>#N/A</v>
      </c>
      <c r="R176"/>
      <c r="S176"/>
      <c r="T176"/>
      <c r="U176"/>
      <c r="V176"/>
      <c r="W176"/>
      <c r="X176"/>
    </row>
    <row r="177" spans="2:24" ht="15.75" thickBot="1">
      <c r="B177" s="218">
        <v>1.5E-3</v>
      </c>
      <c r="C177" s="187" t="e">
        <f t="shared" si="44"/>
        <v>#N/A</v>
      </c>
      <c r="D177" s="261" t="e">
        <f t="shared" si="45"/>
        <v>#N/A</v>
      </c>
      <c r="E177" s="238" t="s">
        <v>536</v>
      </c>
      <c r="F177" s="262" t="e">
        <f>VLOOKUP(E177,'ASIGNACION RANKING'!D:AB,7,0)-N177-O177</f>
        <v>#N/A</v>
      </c>
      <c r="G177" s="264" t="e">
        <f>VLOOKUP(E177,'ASIGNACION RANKING'!D:AB,6,0)</f>
        <v>#N/A</v>
      </c>
      <c r="H177" s="15" t="e">
        <f>VLOOKUP(E177,'ASIGNACION RANKING'!D:AB,11,0)</f>
        <v>#N/A</v>
      </c>
      <c r="I177" s="131">
        <v>2E-3</v>
      </c>
      <c r="J177" s="123" t="e">
        <f t="shared" si="41"/>
        <v>#N/A</v>
      </c>
      <c r="K177" s="183" t="e">
        <f>VLOOKUP(E177,[1]ASIGNACION!AA134:AM217,13,0)</f>
        <v>#N/A</v>
      </c>
      <c r="L177" s="123" t="e">
        <f t="shared" si="42"/>
        <v>#N/A</v>
      </c>
      <c r="M177" s="219" t="e">
        <f t="shared" si="43"/>
        <v>#N/A</v>
      </c>
      <c r="N177" s="77" t="e">
        <f>VLOOKUP(E177,'DOMINGO 1'!D:AB,7,0)</f>
        <v>#N/A</v>
      </c>
      <c r="O177" s="77" t="e">
        <f>VLOOKUP(E177,'DOMINGO 2'!D:AB,7,0)</f>
        <v>#N/A</v>
      </c>
      <c r="P177" s="77" t="e">
        <f>VLOOKUP(E177,'DOMINGO 3'!D:AB,7,0)</f>
        <v>#N/A</v>
      </c>
      <c r="Q177" s="77" t="e">
        <f>VLOOKUP(E177,'FESTIVO 1'!D:AB,7,0)</f>
        <v>#N/A</v>
      </c>
      <c r="R177"/>
      <c r="S177"/>
      <c r="T177" s="45"/>
      <c r="U177"/>
      <c r="V177"/>
      <c r="W177"/>
      <c r="X177"/>
    </row>
    <row r="178" spans="2:24" ht="15.75" thickBot="1">
      <c r="B178" s="218">
        <v>1.5E-3</v>
      </c>
      <c r="C178" s="187" t="e">
        <f t="shared" si="44"/>
        <v>#N/A</v>
      </c>
      <c r="D178" s="261" t="e">
        <f t="shared" si="45"/>
        <v>#N/A</v>
      </c>
      <c r="E178" s="238" t="s">
        <v>537</v>
      </c>
      <c r="F178" s="262" t="e">
        <f>VLOOKUP(E178,'ASIGNACION RANKING'!D:AB,7,0)-N178-O178</f>
        <v>#N/A</v>
      </c>
      <c r="G178" s="264" t="e">
        <f>VLOOKUP(E178,'ASIGNACION RANKING'!D:AB,6,0)</f>
        <v>#N/A</v>
      </c>
      <c r="H178" s="15" t="e">
        <f>VLOOKUP(E178,'ASIGNACION RANKING'!D:AB,11,0)</f>
        <v>#N/A</v>
      </c>
      <c r="I178" s="131">
        <v>2E-3</v>
      </c>
      <c r="J178" s="123" t="e">
        <f t="shared" si="41"/>
        <v>#N/A</v>
      </c>
      <c r="K178" s="183" t="e">
        <f>VLOOKUP(E178,[1]ASIGNACION!AA135:AM217,13,0)</f>
        <v>#N/A</v>
      </c>
      <c r="L178" s="123" t="e">
        <f t="shared" si="42"/>
        <v>#N/A</v>
      </c>
      <c r="M178" s="219" t="e">
        <f t="shared" si="43"/>
        <v>#N/A</v>
      </c>
      <c r="N178" s="77" t="e">
        <f>VLOOKUP(E178,'DOMINGO 1'!D:AB,7,0)</f>
        <v>#N/A</v>
      </c>
      <c r="O178" s="77" t="e">
        <f>VLOOKUP(E178,'DOMINGO 2'!D:AB,7,0)</f>
        <v>#N/A</v>
      </c>
      <c r="P178" s="77" t="e">
        <f>VLOOKUP(E178,'DOMINGO 3'!D:AB,7,0)</f>
        <v>#N/A</v>
      </c>
      <c r="Q178" s="77" t="e">
        <f>VLOOKUP(E178,'FESTIVO 1'!D:AB,7,0)</f>
        <v>#N/A</v>
      </c>
      <c r="R178"/>
      <c r="S178"/>
      <c r="T178"/>
      <c r="U178"/>
      <c r="V178"/>
      <c r="W178"/>
      <c r="X178"/>
    </row>
    <row r="179" spans="2:24" ht="15.75" thickBot="1">
      <c r="B179" s="218">
        <v>1.5E-3</v>
      </c>
      <c r="C179" s="187" t="e">
        <f t="shared" si="44"/>
        <v>#N/A</v>
      </c>
      <c r="D179" s="261" t="e">
        <f t="shared" si="45"/>
        <v>#N/A</v>
      </c>
      <c r="E179" s="238" t="s">
        <v>538</v>
      </c>
      <c r="F179" s="262" t="e">
        <f>VLOOKUP(E179,'ASIGNACION RANKING'!D:AB,7,0)-N179-O179</f>
        <v>#N/A</v>
      </c>
      <c r="G179" s="264" t="e">
        <f>VLOOKUP(E179,'ASIGNACION RANKING'!D:AB,6,0)</f>
        <v>#N/A</v>
      </c>
      <c r="H179" s="15" t="e">
        <f>VLOOKUP(E179,'ASIGNACION RANKING'!D:AB,11,0)</f>
        <v>#N/A</v>
      </c>
      <c r="I179" s="131">
        <v>2E-3</v>
      </c>
      <c r="J179" s="123" t="e">
        <f t="shared" si="41"/>
        <v>#N/A</v>
      </c>
      <c r="K179" s="183" t="e">
        <f>VLOOKUP(E179,[1]ASIGNACION!AA136:AM217,13,0)</f>
        <v>#N/A</v>
      </c>
      <c r="L179" s="123" t="e">
        <f t="shared" si="42"/>
        <v>#N/A</v>
      </c>
      <c r="M179" s="219" t="e">
        <f t="shared" si="43"/>
        <v>#N/A</v>
      </c>
      <c r="N179" s="77" t="e">
        <f>VLOOKUP(E179,'DOMINGO 1'!D:AB,7,0)</f>
        <v>#N/A</v>
      </c>
      <c r="O179" s="77" t="e">
        <f>VLOOKUP(E179,'DOMINGO 2'!D:AB,7,0)</f>
        <v>#N/A</v>
      </c>
      <c r="P179" s="77" t="e">
        <f>VLOOKUP(E179,'DOMINGO 3'!D:AB,7,0)</f>
        <v>#N/A</v>
      </c>
      <c r="Q179" s="77" t="e">
        <f>VLOOKUP(E179,'FESTIVO 1'!D:AB,7,0)</f>
        <v>#N/A</v>
      </c>
      <c r="R179"/>
      <c r="S179"/>
      <c r="T179"/>
      <c r="U179"/>
      <c r="V179"/>
      <c r="W179"/>
      <c r="X179"/>
    </row>
    <row r="180" spans="2:24" ht="15.75" thickBot="1">
      <c r="B180" s="218">
        <v>1.5E-3</v>
      </c>
      <c r="C180" s="187" t="e">
        <f t="shared" si="44"/>
        <v>#N/A</v>
      </c>
      <c r="D180" s="261" t="e">
        <f t="shared" si="45"/>
        <v>#N/A</v>
      </c>
      <c r="E180" s="238" t="s">
        <v>539</v>
      </c>
      <c r="F180" s="262" t="e">
        <f>VLOOKUP(E180,'ASIGNACION RANKING'!D:AB,7,0)-N180-O180</f>
        <v>#N/A</v>
      </c>
      <c r="G180" s="264" t="e">
        <f>VLOOKUP(E180,'ASIGNACION RANKING'!D:AB,6,0)</f>
        <v>#N/A</v>
      </c>
      <c r="H180" s="15" t="e">
        <f>VLOOKUP(E180,'ASIGNACION RANKING'!D:AB,11,0)</f>
        <v>#N/A</v>
      </c>
      <c r="I180" s="131">
        <v>2E-3</v>
      </c>
      <c r="J180" s="123" t="e">
        <f t="shared" si="41"/>
        <v>#N/A</v>
      </c>
      <c r="K180" s="183" t="e">
        <f>VLOOKUP(E180,[1]ASIGNACION!AA137:AM217,13,0)</f>
        <v>#N/A</v>
      </c>
      <c r="L180" s="123" t="e">
        <f t="shared" si="42"/>
        <v>#N/A</v>
      </c>
      <c r="M180" s="219" t="e">
        <f t="shared" si="43"/>
        <v>#N/A</v>
      </c>
      <c r="N180" s="77" t="e">
        <f>VLOOKUP(E180,'DOMINGO 1'!D:AB,7,0)</f>
        <v>#N/A</v>
      </c>
      <c r="O180" s="77" t="e">
        <f>VLOOKUP(E180,'DOMINGO 2'!D:AB,7,0)</f>
        <v>#N/A</v>
      </c>
      <c r="P180" s="77" t="e">
        <f>VLOOKUP(E180,'DOMINGO 3'!D:AB,7,0)</f>
        <v>#N/A</v>
      </c>
      <c r="Q180" s="77" t="e">
        <f>VLOOKUP(E180,'FESTIVO 1'!D:AB,7,0)</f>
        <v>#N/A</v>
      </c>
      <c r="R180"/>
      <c r="S180"/>
      <c r="T180"/>
      <c r="U180"/>
      <c r="V180"/>
      <c r="W180"/>
      <c r="X180"/>
    </row>
    <row r="181" spans="2:24">
      <c r="B181" s="218">
        <v>1.5E-3</v>
      </c>
      <c r="C181" s="187" t="e">
        <f t="shared" si="44"/>
        <v>#N/A</v>
      </c>
      <c r="D181" s="261" t="e">
        <f t="shared" si="45"/>
        <v>#N/A</v>
      </c>
      <c r="E181" s="238" t="s">
        <v>540</v>
      </c>
      <c r="F181" s="262" t="e">
        <f>VLOOKUP(E181,'ASIGNACION RANKING'!D:AB,7,0)-N181-O181</f>
        <v>#N/A</v>
      </c>
      <c r="G181" s="264" t="e">
        <f>VLOOKUP(E181,'ASIGNACION RANKING'!D:AB,6,0)</f>
        <v>#N/A</v>
      </c>
      <c r="H181" s="15" t="e">
        <f>VLOOKUP(E181,'ASIGNACION RANKING'!D:AB,11,0)</f>
        <v>#N/A</v>
      </c>
      <c r="I181" s="131">
        <v>2E-3</v>
      </c>
      <c r="J181" s="123" t="e">
        <f t="shared" si="41"/>
        <v>#N/A</v>
      </c>
      <c r="K181" s="183" t="e">
        <f>VLOOKUP(E181,[1]ASIGNACION!AA138:AM217,13,0)</f>
        <v>#N/A</v>
      </c>
      <c r="L181" s="123" t="e">
        <f t="shared" si="42"/>
        <v>#N/A</v>
      </c>
      <c r="M181" s="219" t="e">
        <f t="shared" si="43"/>
        <v>#N/A</v>
      </c>
      <c r="N181" s="77" t="e">
        <f>VLOOKUP(E181,'DOMINGO 1'!D:AB,7,0)</f>
        <v>#N/A</v>
      </c>
      <c r="O181" s="77" t="e">
        <f>VLOOKUP(E181,'DOMINGO 2'!D:AB,7,0)</f>
        <v>#N/A</v>
      </c>
      <c r="P181" s="77" t="e">
        <f>VLOOKUP(E181,'DOMINGO 3'!D:AB,7,0)</f>
        <v>#N/A</v>
      </c>
      <c r="Q181" s="77" t="e">
        <f>VLOOKUP(E181,'FESTIVO 1'!D:AB,7,0)</f>
        <v>#N/A</v>
      </c>
      <c r="R181"/>
      <c r="S181"/>
      <c r="T181" s="145"/>
      <c r="U181"/>
      <c r="V181"/>
      <c r="W181"/>
      <c r="X181"/>
    </row>
    <row r="182" spans="2:24" ht="15.75" thickBot="1">
      <c r="D182" s="220"/>
      <c r="E182"/>
      <c r="F182"/>
      <c r="N182" s="77"/>
      <c r="O182"/>
      <c r="P182"/>
      <c r="Q182"/>
      <c r="R182"/>
      <c r="S182"/>
      <c r="T182"/>
      <c r="U182" s="145"/>
      <c r="V182"/>
      <c r="W182"/>
      <c r="X182"/>
    </row>
    <row r="183" spans="2:24" ht="15.75" thickBot="1">
      <c r="D183" s="164" t="s">
        <v>147</v>
      </c>
      <c r="E183" s="166" t="s">
        <v>148</v>
      </c>
      <c r="F183" s="639" t="s">
        <v>149</v>
      </c>
      <c r="G183" s="640"/>
      <c r="H183" s="641"/>
      <c r="N183" s="223"/>
      <c r="O183"/>
      <c r="P183"/>
      <c r="Q183" s="636" t="s">
        <v>28</v>
      </c>
      <c r="R183" s="637"/>
      <c r="S183" s="638"/>
      <c r="T183" s="394"/>
      <c r="U183" s="93"/>
      <c r="V183"/>
      <c r="W183"/>
      <c r="X183"/>
    </row>
    <row r="184" spans="2:24">
      <c r="D184" s="224">
        <v>0.95</v>
      </c>
      <c r="E184" s="225" t="s">
        <v>151</v>
      </c>
      <c r="F184" s="642" t="s">
        <v>152</v>
      </c>
      <c r="G184" s="642"/>
      <c r="H184" s="643"/>
      <c r="N184" s="226"/>
      <c r="O184"/>
      <c r="P184"/>
      <c r="Q184" s="173" t="s">
        <v>10</v>
      </c>
      <c r="R184" s="210" t="s">
        <v>100</v>
      </c>
      <c r="S184" s="174" t="s">
        <v>104</v>
      </c>
      <c r="T184" s="103"/>
      <c r="U184" s="77"/>
      <c r="V184"/>
      <c r="W184"/>
      <c r="X184"/>
    </row>
    <row r="185" spans="2:24">
      <c r="D185" s="227">
        <v>0.9</v>
      </c>
      <c r="E185" s="228" t="s">
        <v>153</v>
      </c>
      <c r="F185" s="642" t="s">
        <v>154</v>
      </c>
      <c r="G185" s="642"/>
      <c r="H185" s="643"/>
      <c r="N185" s="229"/>
      <c r="O185"/>
      <c r="P185"/>
      <c r="Q185" s="257">
        <v>5.5E-2</v>
      </c>
      <c r="R185" s="132">
        <v>100000</v>
      </c>
      <c r="S185" s="126" t="s">
        <v>105</v>
      </c>
      <c r="T185" s="103"/>
      <c r="U185" s="77"/>
      <c r="V185"/>
      <c r="W185"/>
      <c r="X185"/>
    </row>
    <row r="186" spans="2:24" ht="15.75" thickBot="1">
      <c r="D186" s="227">
        <v>0.8</v>
      </c>
      <c r="E186" s="228" t="s">
        <v>155</v>
      </c>
      <c r="F186" s="642" t="s">
        <v>156</v>
      </c>
      <c r="G186" s="642"/>
      <c r="H186" s="643"/>
      <c r="N186" s="93"/>
      <c r="O186"/>
      <c r="P186"/>
      <c r="Q186" s="257">
        <v>0.06</v>
      </c>
      <c r="R186" s="132">
        <v>160000</v>
      </c>
      <c r="S186" s="126" t="s">
        <v>106</v>
      </c>
      <c r="T186" s="103"/>
      <c r="U186" s="77"/>
      <c r="V186"/>
      <c r="W186"/>
      <c r="X186"/>
    </row>
    <row r="187" spans="2:24" ht="15.75" thickBot="1">
      <c r="D187" s="227">
        <v>0.7</v>
      </c>
      <c r="E187" s="228" t="s">
        <v>157</v>
      </c>
      <c r="F187" s="642" t="s">
        <v>158</v>
      </c>
      <c r="G187" s="642"/>
      <c r="H187" s="643"/>
      <c r="L187" s="634" t="s">
        <v>244</v>
      </c>
      <c r="M187" s="635"/>
      <c r="N187" s="93"/>
      <c r="O187"/>
      <c r="P187"/>
      <c r="Q187" s="257">
        <v>7.0000000000000007E-2</v>
      </c>
      <c r="R187" s="132">
        <v>240000</v>
      </c>
      <c r="S187" s="126" t="s">
        <v>107</v>
      </c>
      <c r="T187" s="103"/>
      <c r="U187" s="77"/>
      <c r="V187"/>
      <c r="W187"/>
      <c r="X187"/>
    </row>
    <row r="188" spans="2:24" ht="15.75" thickBot="1">
      <c r="D188" s="233">
        <v>0.6</v>
      </c>
      <c r="E188" s="234" t="s">
        <v>159</v>
      </c>
      <c r="F188" s="644" t="s">
        <v>160</v>
      </c>
      <c r="G188" s="644"/>
      <c r="H188" s="645"/>
      <c r="L188" s="221" t="s">
        <v>150</v>
      </c>
      <c r="M188" s="222" t="s">
        <v>100</v>
      </c>
      <c r="N188" s="93"/>
      <c r="O188"/>
      <c r="P188"/>
      <c r="Q188" s="257">
        <v>0.08</v>
      </c>
      <c r="R188" s="132">
        <v>350000</v>
      </c>
      <c r="S188" s="126" t="s">
        <v>108</v>
      </c>
      <c r="T188" s="103"/>
      <c r="U188" s="77"/>
      <c r="V188"/>
      <c r="W188"/>
      <c r="X188"/>
    </row>
    <row r="189" spans="2:24" ht="15.75" thickBot="1">
      <c r="B189" s="45"/>
      <c r="C189" s="45"/>
      <c r="D189" s="235"/>
      <c r="E189" s="236"/>
      <c r="F189" s="237"/>
      <c r="G189" s="141"/>
      <c r="H189" s="141"/>
      <c r="I189" s="45"/>
      <c r="J189" s="45"/>
      <c r="K189" s="45"/>
      <c r="L189" s="130" t="s">
        <v>28</v>
      </c>
      <c r="M189" s="80">
        <f>IF(M142&lt;=Q185,0,IF(M142&lt;=Q186,R185,IF(M142&lt;=Q187,R186,IF(M142&lt;=Q188,R187,IF(M142&lt;=Q189,R188,IF(M142&lt;=100%,R189))))))</f>
        <v>350000</v>
      </c>
      <c r="N189" s="93"/>
      <c r="O189" s="45"/>
      <c r="P189" s="45"/>
      <c r="Q189" s="259">
        <v>0.09</v>
      </c>
      <c r="R189" s="133">
        <v>500000</v>
      </c>
      <c r="S189" s="134" t="s">
        <v>109</v>
      </c>
      <c r="T189" s="103"/>
      <c r="U189"/>
      <c r="V189" s="45"/>
      <c r="W189" s="45"/>
      <c r="X189"/>
    </row>
    <row r="190" spans="2:24" ht="15.75" thickBot="1">
      <c r="D190" s="239" t="s">
        <v>161</v>
      </c>
      <c r="E190" s="240"/>
      <c r="F190" s="241"/>
      <c r="H190" s="45"/>
      <c r="I190" s="45"/>
      <c r="J190" s="45"/>
      <c r="K190" s="45"/>
      <c r="L190" s="130" t="s">
        <v>30</v>
      </c>
      <c r="M190" s="80" t="e">
        <f>IF(M158&lt;=Q192,0,IF(M158&lt;=Q193,R192,IF(M158&lt;=Q194,R193,IF(M158&lt;=Q195,R194,IF(M158&lt;=Q196,R195,IF(M158&lt;=100%,R196))))))</f>
        <v>#N/A</v>
      </c>
      <c r="N190" s="93"/>
      <c r="O190"/>
      <c r="P190"/>
      <c r="Q190" s="634" t="s">
        <v>30</v>
      </c>
      <c r="R190" s="646"/>
      <c r="S190" s="635"/>
      <c r="T190" s="86"/>
      <c r="U190"/>
      <c r="V190"/>
      <c r="W190"/>
      <c r="X190"/>
    </row>
    <row r="191" spans="2:24" ht="15.75" thickBot="1">
      <c r="D191" s="242" t="s">
        <v>162</v>
      </c>
      <c r="E191" s="243" t="s">
        <v>139</v>
      </c>
      <c r="F191" s="244" t="s">
        <v>140</v>
      </c>
      <c r="H191" s="45"/>
      <c r="I191" s="45"/>
      <c r="J191" s="45"/>
      <c r="K191" s="45"/>
      <c r="L191" s="130" t="s">
        <v>31</v>
      </c>
      <c r="M191" s="80" t="e">
        <f>IF(M173&lt;=Q199,0,IF(M173&lt;=Q200,R199,IF(M173&lt;=Q201,R200,IF(M173&lt;=Q202,R201,IF(M173&lt;=Q203,R202,IF(M173&lt;=100%,R203))))))</f>
        <v>#N/A</v>
      </c>
      <c r="N191" s="93"/>
      <c r="O191"/>
      <c r="P191"/>
      <c r="Q191" s="122" t="s">
        <v>10</v>
      </c>
      <c r="R191" s="9" t="s">
        <v>100</v>
      </c>
      <c r="S191" s="230" t="s">
        <v>104</v>
      </c>
      <c r="T191" s="103"/>
      <c r="U191"/>
      <c r="V191"/>
      <c r="W191"/>
      <c r="X191"/>
    </row>
    <row r="192" spans="2:24" ht="15.75" thickBot="1">
      <c r="D192" s="245">
        <v>0.1103</v>
      </c>
      <c r="E192" s="246">
        <v>0.11</v>
      </c>
      <c r="F192" s="247">
        <f>D192/E192</f>
        <v>1.0027272727272727</v>
      </c>
      <c r="H192" s="45"/>
      <c r="I192" s="45"/>
      <c r="J192" s="45"/>
      <c r="K192" s="45"/>
      <c r="L192" s="231" t="s">
        <v>21</v>
      </c>
      <c r="M192" s="232" t="e">
        <f>SUM(M189:M191)</f>
        <v>#N/A</v>
      </c>
      <c r="N192" s="93"/>
      <c r="O192"/>
      <c r="P192"/>
      <c r="Q192" s="257">
        <v>6.0000000000000001E-3</v>
      </c>
      <c r="R192" s="132">
        <v>140000</v>
      </c>
      <c r="S192" s="126" t="s">
        <v>105</v>
      </c>
      <c r="T192" s="103"/>
      <c r="U192"/>
      <c r="V192"/>
      <c r="W192"/>
      <c r="X192"/>
    </row>
    <row r="193" spans="2:26">
      <c r="D193" s="248">
        <v>9.4000000000000004E-3</v>
      </c>
      <c r="E193" s="249">
        <v>1.4999999999999999E-2</v>
      </c>
      <c r="F193" s="250">
        <f>D193/E193</f>
        <v>0.62666666666666671</v>
      </c>
      <c r="H193" s="45"/>
      <c r="I193" s="45"/>
      <c r="J193" s="45"/>
      <c r="K193" s="45"/>
      <c r="L193" s="45"/>
      <c r="M193" s="45"/>
      <c r="N193" s="93"/>
      <c r="O193" s="93"/>
      <c r="P193" s="93"/>
      <c r="Q193" s="257">
        <v>8.0000000000000002E-3</v>
      </c>
      <c r="R193" s="132">
        <v>200000</v>
      </c>
      <c r="S193" s="126" t="s">
        <v>106</v>
      </c>
      <c r="T193" s="103"/>
      <c r="U193"/>
      <c r="V193"/>
      <c r="W193"/>
      <c r="X193"/>
    </row>
    <row r="194" spans="2:26" ht="15.75" thickBot="1">
      <c r="D194" s="251">
        <v>1.1900000000000001E-3</v>
      </c>
      <c r="E194" s="252">
        <v>1.5E-3</v>
      </c>
      <c r="F194" s="253">
        <f>D194/E194</f>
        <v>0.79333333333333333</v>
      </c>
      <c r="H194" s="45"/>
      <c r="I194" s="45"/>
      <c r="J194" s="45"/>
      <c r="K194" s="45"/>
      <c r="L194" s="45"/>
      <c r="M194" s="45"/>
      <c r="N194" s="93"/>
      <c r="O194" s="93"/>
      <c r="P194" s="93"/>
      <c r="Q194" s="257">
        <v>0.01</v>
      </c>
      <c r="R194" s="132">
        <v>280000</v>
      </c>
      <c r="S194" s="126" t="s">
        <v>107</v>
      </c>
      <c r="T194" s="103"/>
      <c r="U194"/>
      <c r="V194"/>
      <c r="Y194" s="143"/>
      <c r="Z194" s="143"/>
    </row>
    <row r="195" spans="2:26">
      <c r="D195" s="649" t="s">
        <v>167</v>
      </c>
      <c r="E195" s="650"/>
      <c r="F195" s="255">
        <f>AVERAGE(F192:F194)</f>
        <v>0.80757575757575761</v>
      </c>
      <c r="H195" s="45"/>
      <c r="I195" s="45"/>
      <c r="J195" s="45"/>
      <c r="K195" s="45"/>
      <c r="L195" s="45"/>
      <c r="M195" s="45"/>
      <c r="N195" s="93"/>
      <c r="O195" s="93"/>
      <c r="P195" s="93"/>
      <c r="Q195" s="257">
        <v>1.2E-2</v>
      </c>
      <c r="R195" s="132">
        <v>370000</v>
      </c>
      <c r="S195" s="126" t="s">
        <v>108</v>
      </c>
      <c r="T195" s="103"/>
      <c r="U195"/>
      <c r="V195" s="77"/>
      <c r="W195" s="93"/>
      <c r="X195" s="141"/>
      <c r="Y195" s="141"/>
      <c r="Z195" s="143"/>
    </row>
    <row r="196" spans="2:26" ht="15.75" thickBot="1">
      <c r="D196" s="651" t="s">
        <v>141</v>
      </c>
      <c r="E196" s="652"/>
      <c r="F196" s="256" t="str">
        <f>IF(F195&gt;=0.95,"S",IF(F195&gt;=0.9,"A",IF(F195&gt;=0.8,"B",IF(F195&gt;=0.7,"C",IF(F195&gt;=0.6,"D","F")))))</f>
        <v>B</v>
      </c>
      <c r="H196" s="45"/>
      <c r="I196" s="45"/>
      <c r="J196" s="45"/>
      <c r="K196" s="45"/>
      <c r="L196" s="45"/>
      <c r="M196" s="45"/>
      <c r="N196" s="77"/>
      <c r="O196" s="77"/>
      <c r="P196" s="77"/>
      <c r="Q196" s="259">
        <v>1.4999999999999999E-2</v>
      </c>
      <c r="R196" s="133">
        <v>460000</v>
      </c>
      <c r="S196" s="134" t="s">
        <v>109</v>
      </c>
      <c r="T196" s="103"/>
      <c r="U196"/>
      <c r="V196" s="77"/>
      <c r="W196" s="93"/>
      <c r="Y196" s="143"/>
      <c r="Z196" s="143"/>
    </row>
    <row r="197" spans="2:26" ht="15.75" thickBot="1">
      <c r="D197"/>
      <c r="E197"/>
      <c r="F197"/>
      <c r="H197" s="45"/>
      <c r="I197" s="45"/>
      <c r="J197" s="45"/>
      <c r="K197" s="45"/>
      <c r="L197" s="45"/>
      <c r="M197" s="45"/>
      <c r="N197" s="77"/>
      <c r="O197" s="77"/>
      <c r="P197" s="77"/>
      <c r="Q197" s="647" t="s">
        <v>31</v>
      </c>
      <c r="R197" s="648"/>
      <c r="S197" s="656"/>
      <c r="T197" s="395"/>
      <c r="U197"/>
      <c r="V197" s="77"/>
      <c r="W197" s="93"/>
      <c r="Y197" s="143"/>
      <c r="Z197" s="143"/>
    </row>
    <row r="198" spans="2:26" ht="15.75" thickBot="1">
      <c r="D198" s="653" t="s">
        <v>171</v>
      </c>
      <c r="E198" s="654"/>
      <c r="F198" s="655"/>
      <c r="H198" s="45"/>
      <c r="I198" s="45"/>
      <c r="J198" s="45"/>
      <c r="K198" s="45"/>
      <c r="L198" s="45"/>
      <c r="M198" s="45"/>
      <c r="N198" s="77"/>
      <c r="O198" s="77"/>
      <c r="P198" s="77"/>
      <c r="Q198" s="122" t="s">
        <v>10</v>
      </c>
      <c r="R198" s="9" t="s">
        <v>100</v>
      </c>
      <c r="S198" s="230" t="s">
        <v>104</v>
      </c>
      <c r="T198" s="103"/>
      <c r="U198"/>
      <c r="V198" s="77"/>
      <c r="W198" s="93"/>
      <c r="Y198" s="143"/>
      <c r="Z198" s="143"/>
    </row>
    <row r="199" spans="2:26" ht="15.75" thickBot="1">
      <c r="D199" s="242" t="s">
        <v>162</v>
      </c>
      <c r="E199" s="243" t="s">
        <v>139</v>
      </c>
      <c r="F199" s="244" t="s">
        <v>140</v>
      </c>
      <c r="H199" s="45"/>
      <c r="I199" s="45"/>
      <c r="J199" s="45"/>
      <c r="K199" s="45"/>
      <c r="L199" s="45"/>
      <c r="M199" s="45"/>
      <c r="N199" s="77"/>
      <c r="O199" s="77"/>
      <c r="P199" s="77"/>
      <c r="Q199" s="257">
        <v>6.9999999999999999E-4</v>
      </c>
      <c r="R199" s="132">
        <v>160000</v>
      </c>
      <c r="S199" s="126" t="s">
        <v>105</v>
      </c>
      <c r="T199" s="103"/>
      <c r="U199"/>
      <c r="V199" s="77"/>
      <c r="W199" s="93"/>
      <c r="Y199" s="143"/>
      <c r="Z199" s="143"/>
    </row>
    <row r="200" spans="2:26">
      <c r="D200" s="245">
        <v>9.7900000000000001E-2</v>
      </c>
      <c r="E200" s="246">
        <v>0.11</v>
      </c>
      <c r="F200" s="247">
        <f>D200/E200</f>
        <v>0.89</v>
      </c>
      <c r="H200" s="45"/>
      <c r="I200" s="45"/>
      <c r="J200" s="45"/>
      <c r="K200" s="45"/>
      <c r="L200" s="45"/>
      <c r="M200" s="45"/>
      <c r="N200" s="77"/>
      <c r="O200" s="77"/>
      <c r="P200" s="77"/>
      <c r="Q200" s="257">
        <v>8.9999999999999998E-4</v>
      </c>
      <c r="R200" s="132">
        <v>230000</v>
      </c>
      <c r="S200" s="126" t="s">
        <v>106</v>
      </c>
      <c r="T200" s="103"/>
      <c r="U200"/>
      <c r="V200" s="77"/>
      <c r="W200" s="93"/>
      <c r="Y200" s="143"/>
      <c r="Z200" s="143"/>
    </row>
    <row r="201" spans="2:26">
      <c r="D201" s="248">
        <v>0.1023</v>
      </c>
      <c r="E201" s="249">
        <v>0.11</v>
      </c>
      <c r="F201" s="250">
        <f>D201/E201</f>
        <v>0.93</v>
      </c>
      <c r="H201" s="45"/>
      <c r="I201" s="45"/>
      <c r="J201" s="45"/>
      <c r="K201" s="45"/>
      <c r="L201" s="45"/>
      <c r="M201" s="45"/>
      <c r="O201"/>
      <c r="P201"/>
      <c r="Q201" s="257">
        <v>1.1000000000000001E-3</v>
      </c>
      <c r="R201" s="132">
        <v>300000</v>
      </c>
      <c r="S201" s="126" t="s">
        <v>107</v>
      </c>
      <c r="T201" s="103"/>
      <c r="U201"/>
      <c r="V201"/>
      <c r="Y201" s="143"/>
      <c r="Z201" s="143"/>
    </row>
    <row r="202" spans="2:26" ht="15.75" thickBot="1">
      <c r="D202" s="251">
        <v>7.3200000000000001E-2</v>
      </c>
      <c r="E202" s="252">
        <v>0.11</v>
      </c>
      <c r="F202" s="253">
        <f>D202/E202</f>
        <v>0.66545454545454541</v>
      </c>
      <c r="H202" s="45"/>
      <c r="I202" s="45"/>
      <c r="J202" s="45"/>
      <c r="K202" s="45"/>
      <c r="L202" s="45"/>
      <c r="M202" s="45"/>
      <c r="O202"/>
      <c r="P202"/>
      <c r="Q202" s="257">
        <v>1.2999999999999999E-3</v>
      </c>
      <c r="R202" s="132">
        <v>410000</v>
      </c>
      <c r="S202" s="126" t="s">
        <v>108</v>
      </c>
      <c r="T202" s="103"/>
      <c r="U202"/>
      <c r="V202"/>
      <c r="Y202" s="143"/>
      <c r="Z202" s="143"/>
    </row>
    <row r="203" spans="2:26" ht="15.75" thickBot="1">
      <c r="D203" s="649" t="s">
        <v>167</v>
      </c>
      <c r="E203" s="650"/>
      <c r="F203" s="255">
        <f>AVERAGE(F200:F202)</f>
        <v>0.82848484848484849</v>
      </c>
      <c r="H203" s="45"/>
      <c r="I203" s="45"/>
      <c r="J203" s="45"/>
      <c r="K203" s="45"/>
      <c r="L203" s="45"/>
      <c r="M203" s="45"/>
      <c r="O203"/>
      <c r="P203"/>
      <c r="Q203" s="259">
        <v>1.5E-3</v>
      </c>
      <c r="R203" s="133">
        <v>560000</v>
      </c>
      <c r="S203" s="134" t="s">
        <v>109</v>
      </c>
      <c r="T203" s="103"/>
      <c r="U203"/>
      <c r="V203"/>
      <c r="Y203" s="143"/>
      <c r="Z203" s="143"/>
    </row>
    <row r="204" spans="2:26" ht="15.75" thickBot="1">
      <c r="D204" s="651" t="s">
        <v>141</v>
      </c>
      <c r="E204" s="652"/>
      <c r="F204" s="256" t="str">
        <f>IF(F203&gt;=0.95,"S",IF(F203&gt;=0.9,"A",IF(F203&gt;=0.8,"B",IF(F203&gt;=0.7,"C",IF(F203&gt;=0.6,"D","F")))))</f>
        <v>B</v>
      </c>
      <c r="H204" s="45"/>
      <c r="I204" s="45"/>
      <c r="J204" s="45"/>
      <c r="K204" s="45"/>
      <c r="L204" s="45"/>
      <c r="M204" s="45"/>
      <c r="O204"/>
      <c r="P204"/>
      <c r="Q204"/>
      <c r="R204"/>
      <c r="S204"/>
      <c r="T204"/>
      <c r="U204"/>
      <c r="V204"/>
      <c r="Y204" s="143"/>
      <c r="Z204" s="143"/>
    </row>
    <row r="205" spans="2:26" ht="15.75" thickBot="1">
      <c r="D205"/>
      <c r="E205"/>
      <c r="F205"/>
      <c r="H205" s="45"/>
      <c r="I205" s="45"/>
      <c r="J205" s="45"/>
      <c r="K205" s="45"/>
      <c r="L205" s="45"/>
      <c r="M205" s="45"/>
      <c r="O205"/>
      <c r="P205"/>
      <c r="Q205"/>
      <c r="R205"/>
      <c r="S205"/>
      <c r="T205"/>
      <c r="U205"/>
      <c r="V205"/>
      <c r="Y205" s="143"/>
      <c r="Z205" s="143"/>
    </row>
    <row r="206" spans="2:26" ht="15.75" thickBot="1">
      <c r="D206" s="45"/>
      <c r="E206" s="45"/>
      <c r="H206" s="45"/>
      <c r="I206" s="45"/>
      <c r="J206" s="45"/>
      <c r="K206" s="45"/>
      <c r="L206" s="45"/>
      <c r="M206" s="45"/>
      <c r="O206"/>
      <c r="P206"/>
      <c r="Q206" s="636" t="s">
        <v>28</v>
      </c>
      <c r="R206" s="637"/>
      <c r="S206" s="638"/>
      <c r="T206" s="394"/>
      <c r="U206"/>
      <c r="V206"/>
      <c r="Y206" s="143"/>
      <c r="Z206" s="143"/>
    </row>
    <row r="207" spans="2:26" ht="15.75" thickBot="1">
      <c r="Q207" s="173" t="s">
        <v>10</v>
      </c>
      <c r="R207" s="210" t="s">
        <v>100</v>
      </c>
      <c r="S207" s="174" t="s">
        <v>104</v>
      </c>
      <c r="T207" s="103"/>
    </row>
    <row r="208" spans="2:26" ht="15.75" thickBot="1">
      <c r="B208" s="274" t="s">
        <v>245</v>
      </c>
      <c r="C208" s="275" t="s">
        <v>150</v>
      </c>
      <c r="D208" s="275" t="s">
        <v>246</v>
      </c>
      <c r="E208" s="275" t="s">
        <v>100</v>
      </c>
      <c r="F208" s="276" t="s">
        <v>17</v>
      </c>
      <c r="G208" s="274" t="s">
        <v>246</v>
      </c>
      <c r="H208" s="275" t="s">
        <v>252</v>
      </c>
      <c r="I208" s="275"/>
      <c r="J208" s="275" t="s">
        <v>9</v>
      </c>
      <c r="K208" s="275"/>
      <c r="L208" s="277" t="s">
        <v>150</v>
      </c>
      <c r="Q208" s="257">
        <v>5.5E-2</v>
      </c>
      <c r="R208" s="132">
        <v>210000</v>
      </c>
      <c r="S208" s="126" t="s">
        <v>105</v>
      </c>
      <c r="T208" s="103"/>
    </row>
    <row r="209" spans="2:20">
      <c r="B209" s="278" t="s">
        <v>227</v>
      </c>
      <c r="C209" s="279" t="s">
        <v>28</v>
      </c>
      <c r="D209" s="279" t="s">
        <v>247</v>
      </c>
      <c r="E209" s="280">
        <f>IF(F209&lt;=Q208,0,IF(F209&lt;=Q209,R208,IF(F209&lt;=Q210,R209,IF(F209&lt;=Q211,R210,IF(F209&lt;=Q212,R211,IF(F209&lt;=15%,R212))))))</f>
        <v>550000</v>
      </c>
      <c r="F209" s="281">
        <f>J212/H212</f>
        <v>8.2855016796588646E-2</v>
      </c>
      <c r="G209" s="278" t="s">
        <v>251</v>
      </c>
      <c r="H209" s="430">
        <f>H70</f>
        <v>22008300</v>
      </c>
      <c r="I209" s="279"/>
      <c r="J209" s="430">
        <f>L70</f>
        <v>1884885</v>
      </c>
      <c r="K209" s="279"/>
      <c r="L209" s="297" t="s">
        <v>28</v>
      </c>
      <c r="M209" s="378">
        <f>(H212*11%)-J212</f>
        <v>1228438.75</v>
      </c>
      <c r="N209" t="s">
        <v>419</v>
      </c>
      <c r="Q209" s="257">
        <v>0.06</v>
      </c>
      <c r="R209" s="132">
        <v>260000</v>
      </c>
      <c r="S209" s="126" t="s">
        <v>106</v>
      </c>
      <c r="T209" s="103"/>
    </row>
    <row r="210" spans="2:20">
      <c r="B210" s="282" t="s">
        <v>227</v>
      </c>
      <c r="C210" s="283" t="s">
        <v>30</v>
      </c>
      <c r="D210" s="283" t="s">
        <v>247</v>
      </c>
      <c r="E210" s="284" t="e">
        <f>IF(F210&lt;=Q215,0,IF(F210&lt;=Q216,R215,IF(F210&lt;=Q217,R216,IF(F210&lt;=Q218,R217,IF(F210&lt;=Q219,R218,IF(F210&lt;=11%,R219))))))</f>
        <v>#N/A</v>
      </c>
      <c r="F210" s="285" t="e">
        <f>J216/H216</f>
        <v>#N/A</v>
      </c>
      <c r="G210" s="282" t="s">
        <v>219</v>
      </c>
      <c r="H210" s="286"/>
      <c r="I210" s="283"/>
      <c r="J210" s="286"/>
      <c r="K210" s="283"/>
      <c r="L210" s="298" t="s">
        <v>28</v>
      </c>
      <c r="M210" s="378" t="e">
        <f>(H216*1.2%)-J216</f>
        <v>#N/A</v>
      </c>
      <c r="N210" t="s">
        <v>420</v>
      </c>
      <c r="Q210" s="257">
        <v>7.0000000000000007E-2</v>
      </c>
      <c r="R210" s="132">
        <v>380000</v>
      </c>
      <c r="S210" s="126" t="s">
        <v>107</v>
      </c>
      <c r="T210" s="103"/>
    </row>
    <row r="211" spans="2:20">
      <c r="B211" s="282" t="s">
        <v>227</v>
      </c>
      <c r="C211" s="283" t="s">
        <v>31</v>
      </c>
      <c r="D211" s="283" t="s">
        <v>247</v>
      </c>
      <c r="E211" s="284"/>
      <c r="F211" s="372"/>
      <c r="G211" s="282" t="s">
        <v>221</v>
      </c>
      <c r="H211" s="286">
        <f>H142</f>
        <v>23246425</v>
      </c>
      <c r="I211" s="283"/>
      <c r="J211" s="286">
        <f>L142</f>
        <v>1864696</v>
      </c>
      <c r="K211" s="283"/>
      <c r="L211" s="298" t="s">
        <v>28</v>
      </c>
      <c r="M211" s="378">
        <f>(H220*0.15%)-J220</f>
        <v>0</v>
      </c>
      <c r="N211" t="s">
        <v>421</v>
      </c>
      <c r="Q211" s="257">
        <v>0.08</v>
      </c>
      <c r="R211" s="132">
        <v>550000</v>
      </c>
      <c r="S211" s="126" t="s">
        <v>108</v>
      </c>
      <c r="T211" s="103"/>
    </row>
    <row r="212" spans="2:20" ht="15.75" thickBot="1">
      <c r="B212" s="282" t="s">
        <v>2576</v>
      </c>
      <c r="C212" s="283" t="s">
        <v>28</v>
      </c>
      <c r="D212" s="283" t="s">
        <v>251</v>
      </c>
      <c r="E212" s="286">
        <f>M123</f>
        <v>350000</v>
      </c>
      <c r="F212" s="285">
        <f>M70</f>
        <v>8.5644279658128972E-2</v>
      </c>
      <c r="G212" s="282" t="s">
        <v>21</v>
      </c>
      <c r="H212" s="286">
        <f>SUM(H209:H211)</f>
        <v>45254725</v>
      </c>
      <c r="I212" s="283"/>
      <c r="J212" s="286">
        <f>SUM(J209:J211)</f>
        <v>3749581</v>
      </c>
      <c r="K212" s="283"/>
      <c r="L212" s="298" t="s">
        <v>28</v>
      </c>
      <c r="Q212" s="259">
        <v>0.09</v>
      </c>
      <c r="R212" s="133">
        <v>700000</v>
      </c>
      <c r="S212" s="134" t="s">
        <v>109</v>
      </c>
      <c r="T212" s="103"/>
    </row>
    <row r="213" spans="2:20" ht="15.75" thickBot="1">
      <c r="B213" s="282" t="s">
        <v>248</v>
      </c>
      <c r="C213" s="283" t="s">
        <v>30</v>
      </c>
      <c r="D213" s="283" t="s">
        <v>251</v>
      </c>
      <c r="E213" s="286" t="e">
        <f>M124</f>
        <v>#N/A</v>
      </c>
      <c r="F213" s="285" t="e">
        <f>M89</f>
        <v>#N/A</v>
      </c>
      <c r="G213" s="282" t="s">
        <v>251</v>
      </c>
      <c r="H213" s="286" t="e">
        <f>H89</f>
        <v>#N/A</v>
      </c>
      <c r="I213" s="283"/>
      <c r="J213" s="286" t="e">
        <f>L89</f>
        <v>#N/A</v>
      </c>
      <c r="K213" s="283"/>
      <c r="L213" s="298" t="s">
        <v>30</v>
      </c>
      <c r="Q213" s="634" t="s">
        <v>30</v>
      </c>
      <c r="R213" s="646"/>
      <c r="S213" s="635"/>
      <c r="T213" s="86"/>
    </row>
    <row r="214" spans="2:20">
      <c r="B214" s="282" t="s">
        <v>248</v>
      </c>
      <c r="C214" s="283" t="s">
        <v>31</v>
      </c>
      <c r="D214" s="283" t="s">
        <v>251</v>
      </c>
      <c r="E214" s="286"/>
      <c r="F214" s="372"/>
      <c r="G214" s="282" t="s">
        <v>219</v>
      </c>
      <c r="H214" s="286" t="e">
        <f>H18</f>
        <v>#N/A</v>
      </c>
      <c r="I214" s="283"/>
      <c r="J214" s="286" t="e">
        <f>L18</f>
        <v>#N/A</v>
      </c>
      <c r="K214" s="283"/>
      <c r="L214" s="298" t="s">
        <v>30</v>
      </c>
      <c r="Q214" s="122" t="s">
        <v>10</v>
      </c>
      <c r="R214" s="9" t="s">
        <v>100</v>
      </c>
      <c r="S214" s="230" t="s">
        <v>104</v>
      </c>
      <c r="T214" s="103"/>
    </row>
    <row r="215" spans="2:20">
      <c r="B215" s="282" t="s">
        <v>249</v>
      </c>
      <c r="C215" s="283" t="s">
        <v>28</v>
      </c>
      <c r="D215" s="283" t="s">
        <v>219</v>
      </c>
      <c r="E215" s="286"/>
      <c r="F215" s="285"/>
      <c r="G215" s="282" t="s">
        <v>221</v>
      </c>
      <c r="H215" s="286" t="e">
        <f>H158</f>
        <v>#N/A</v>
      </c>
      <c r="I215" s="283"/>
      <c r="J215" s="286" t="e">
        <f>L158</f>
        <v>#N/A</v>
      </c>
      <c r="K215" s="283"/>
      <c r="L215" s="298" t="s">
        <v>30</v>
      </c>
      <c r="Q215" s="257">
        <v>6.0000000000000001E-3</v>
      </c>
      <c r="R215" s="132">
        <v>250000</v>
      </c>
      <c r="S215" s="126" t="s">
        <v>105</v>
      </c>
      <c r="T215" s="103"/>
    </row>
    <row r="216" spans="2:20">
      <c r="B216" s="282" t="s">
        <v>249</v>
      </c>
      <c r="C216" s="283" t="s">
        <v>30</v>
      </c>
      <c r="D216" s="283" t="s">
        <v>219</v>
      </c>
      <c r="E216" s="286" t="e">
        <f>M51</f>
        <v>#N/A</v>
      </c>
      <c r="F216" s="285" t="e">
        <f>M18</f>
        <v>#N/A</v>
      </c>
      <c r="G216" s="282" t="s">
        <v>21</v>
      </c>
      <c r="H216" s="286" t="e">
        <f>SUM(H213:H215)</f>
        <v>#N/A</v>
      </c>
      <c r="I216" s="283"/>
      <c r="J216" s="286" t="e">
        <f>SUM(J213:J215)</f>
        <v>#N/A</v>
      </c>
      <c r="K216" s="283"/>
      <c r="L216" s="298" t="s">
        <v>30</v>
      </c>
      <c r="Q216" s="257">
        <v>8.0000000000000002E-3</v>
      </c>
      <c r="R216" s="132">
        <v>340000</v>
      </c>
      <c r="S216" s="126" t="s">
        <v>106</v>
      </c>
      <c r="T216" s="103"/>
    </row>
    <row r="217" spans="2:20">
      <c r="B217" s="282" t="s">
        <v>249</v>
      </c>
      <c r="C217" s="283" t="s">
        <v>31</v>
      </c>
      <c r="D217" s="283" t="s">
        <v>219</v>
      </c>
      <c r="E217" s="286"/>
      <c r="F217" s="372"/>
      <c r="G217" s="282" t="s">
        <v>251</v>
      </c>
      <c r="H217" s="286"/>
      <c r="I217" s="283"/>
      <c r="J217" s="286"/>
      <c r="K217" s="283"/>
      <c r="L217" s="298" t="s">
        <v>31</v>
      </c>
      <c r="Q217" s="257">
        <v>0.01</v>
      </c>
      <c r="R217" s="132">
        <v>440000</v>
      </c>
      <c r="S217" s="126" t="s">
        <v>107</v>
      </c>
      <c r="T217" s="103"/>
    </row>
    <row r="218" spans="2:20">
      <c r="B218" s="282" t="s">
        <v>250</v>
      </c>
      <c r="C218" s="283" t="s">
        <v>28</v>
      </c>
      <c r="D218" s="283" t="s">
        <v>221</v>
      </c>
      <c r="E218" s="286">
        <f>M189</f>
        <v>350000</v>
      </c>
      <c r="F218" s="285">
        <f>M142</f>
        <v>8.0214312523323478E-2</v>
      </c>
      <c r="G218" s="282" t="s">
        <v>219</v>
      </c>
      <c r="H218" s="286"/>
      <c r="I218" s="283"/>
      <c r="J218" s="286"/>
      <c r="K218" s="283"/>
      <c r="L218" s="298" t="s">
        <v>31</v>
      </c>
      <c r="Q218" s="257">
        <v>1.2E-2</v>
      </c>
      <c r="R218" s="132">
        <v>570000</v>
      </c>
      <c r="S218" s="126" t="s">
        <v>108</v>
      </c>
      <c r="T218" s="103"/>
    </row>
    <row r="219" spans="2:20" ht="15.75" thickBot="1">
      <c r="B219" s="282" t="s">
        <v>250</v>
      </c>
      <c r="C219" s="283" t="s">
        <v>30</v>
      </c>
      <c r="D219" s="283" t="s">
        <v>221</v>
      </c>
      <c r="E219" s="286" t="e">
        <f>M190</f>
        <v>#N/A</v>
      </c>
      <c r="F219" s="285" t="e">
        <f>M158</f>
        <v>#N/A</v>
      </c>
      <c r="G219" s="282" t="s">
        <v>221</v>
      </c>
      <c r="H219" s="286"/>
      <c r="I219" s="283"/>
      <c r="J219" s="286"/>
      <c r="K219" s="283"/>
      <c r="L219" s="298" t="s">
        <v>31</v>
      </c>
      <c r="Q219" s="259">
        <v>1.4999999999999999E-2</v>
      </c>
      <c r="R219" s="133">
        <v>700000</v>
      </c>
      <c r="S219" s="134" t="s">
        <v>109</v>
      </c>
      <c r="T219" s="103"/>
    </row>
    <row r="220" spans="2:20" ht="15.75" thickBot="1">
      <c r="B220" s="287" t="s">
        <v>250</v>
      </c>
      <c r="C220" s="288" t="s">
        <v>31</v>
      </c>
      <c r="D220" s="288" t="s">
        <v>221</v>
      </c>
      <c r="E220" s="289"/>
      <c r="F220" s="371"/>
      <c r="G220" s="287" t="s">
        <v>21</v>
      </c>
      <c r="H220" s="289">
        <f>SUM(H217:H219)</f>
        <v>0</v>
      </c>
      <c r="I220" s="288"/>
      <c r="J220" s="289">
        <f>SUM(J217:J219)</f>
        <v>0</v>
      </c>
      <c r="K220" s="288"/>
      <c r="L220" s="299" t="s">
        <v>31</v>
      </c>
      <c r="Q220" s="647" t="s">
        <v>31</v>
      </c>
      <c r="R220" s="648"/>
      <c r="S220" s="656"/>
      <c r="T220" s="395"/>
    </row>
    <row r="221" spans="2:20" ht="15.75" thickBot="1">
      <c r="B221" s="290" t="s">
        <v>0</v>
      </c>
      <c r="C221" s="291" t="s">
        <v>21</v>
      </c>
      <c r="D221" s="7"/>
      <c r="E221" s="271"/>
      <c r="F221" s="273"/>
      <c r="G221" s="9"/>
      <c r="H221" s="9"/>
      <c r="I221" s="9"/>
      <c r="J221" s="9"/>
      <c r="K221" s="9"/>
      <c r="L221" s="9"/>
      <c r="Q221" s="122" t="s">
        <v>10</v>
      </c>
      <c r="R221" s="9" t="s">
        <v>100</v>
      </c>
      <c r="S221" s="230" t="s">
        <v>104</v>
      </c>
      <c r="T221" s="103"/>
    </row>
    <row r="222" spans="2:20">
      <c r="B222" s="292" t="s">
        <v>248</v>
      </c>
      <c r="C222" s="293" t="e">
        <f>SUM(E212:E214)</f>
        <v>#N/A</v>
      </c>
      <c r="D222" s="14"/>
      <c r="E222" s="238"/>
      <c r="F222" s="269"/>
      <c r="G222" s="132"/>
      <c r="H222" s="132"/>
      <c r="I222" s="132"/>
      <c r="J222" s="132"/>
      <c r="K222" s="132"/>
      <c r="L222" s="132"/>
      <c r="Q222" s="257">
        <v>6.9999999999999999E-4</v>
      </c>
      <c r="R222" s="132">
        <v>270000</v>
      </c>
      <c r="S222" s="126" t="s">
        <v>105</v>
      </c>
      <c r="T222" s="103"/>
    </row>
    <row r="223" spans="2:20">
      <c r="B223" s="294" t="s">
        <v>249</v>
      </c>
      <c r="C223" s="295" t="e">
        <f>SUM(E215:E217)</f>
        <v>#N/A</v>
      </c>
      <c r="D223" s="14"/>
      <c r="E223" s="238"/>
      <c r="F223" s="238"/>
      <c r="G223" s="132"/>
      <c r="H223" s="132"/>
      <c r="I223" s="132"/>
      <c r="J223" s="132"/>
      <c r="K223" s="132"/>
      <c r="L223" s="132"/>
      <c r="Q223" s="257">
        <v>8.9999999999999998E-4</v>
      </c>
      <c r="R223" s="132">
        <v>360000</v>
      </c>
      <c r="S223" s="126" t="s">
        <v>106</v>
      </c>
      <c r="T223" s="103"/>
    </row>
    <row r="224" spans="2:20">
      <c r="B224" s="294" t="s">
        <v>250</v>
      </c>
      <c r="C224" s="295" t="e">
        <f>SUM(E218:E220)</f>
        <v>#N/A</v>
      </c>
      <c r="D224" s="14"/>
      <c r="E224" s="238"/>
      <c r="F224" s="238"/>
      <c r="Q224" s="257">
        <v>1.1000000000000001E-3</v>
      </c>
      <c r="R224" s="132">
        <v>460000</v>
      </c>
      <c r="S224" s="126" t="s">
        <v>107</v>
      </c>
      <c r="T224" s="103"/>
    </row>
    <row r="225" spans="2:20" ht="15.75" thickBot="1">
      <c r="B225" s="296" t="s">
        <v>227</v>
      </c>
      <c r="C225" s="300" t="e">
        <f>SUM(E209:E211)</f>
        <v>#N/A</v>
      </c>
      <c r="D225" s="14"/>
      <c r="E225" s="238"/>
      <c r="F225" s="238"/>
      <c r="Q225" s="257">
        <v>1.2999999999999999E-3</v>
      </c>
      <c r="R225" s="132">
        <v>570000</v>
      </c>
      <c r="S225" s="126" t="s">
        <v>108</v>
      </c>
      <c r="T225" s="103"/>
    </row>
    <row r="226" spans="2:20" ht="15.75" thickBot="1">
      <c r="Q226" s="259">
        <v>1.5E-3</v>
      </c>
      <c r="R226" s="133">
        <v>800000</v>
      </c>
      <c r="S226" s="134" t="s">
        <v>109</v>
      </c>
      <c r="T226" s="103"/>
    </row>
    <row r="227" spans="2:20">
      <c r="B227">
        <v>4</v>
      </c>
      <c r="C227">
        <v>1</v>
      </c>
      <c r="D227" s="470">
        <f>C227/B227</f>
        <v>0.25</v>
      </c>
    </row>
    <row r="228" spans="2:20" ht="15.75" thickBot="1"/>
    <row r="229" spans="2:20" ht="15.75">
      <c r="O229" s="341" t="s">
        <v>368</v>
      </c>
      <c r="P229" s="386"/>
      <c r="Q229" s="342" t="s">
        <v>369</v>
      </c>
      <c r="R229" s="343" t="s">
        <v>370</v>
      </c>
      <c r="S229" s="344" t="s">
        <v>371</v>
      </c>
      <c r="T229" s="387"/>
    </row>
    <row r="230" spans="2:20">
      <c r="O230" s="345">
        <v>0</v>
      </c>
      <c r="P230" s="387"/>
      <c r="Q230" s="346">
        <v>0</v>
      </c>
      <c r="R230" s="346">
        <v>0</v>
      </c>
      <c r="S230" s="347">
        <v>0</v>
      </c>
      <c r="T230" s="387"/>
    </row>
    <row r="231" spans="2:20" ht="15.75">
      <c r="O231" s="348">
        <v>0.06</v>
      </c>
      <c r="P231" s="388"/>
      <c r="Q231" s="349" t="s">
        <v>372</v>
      </c>
      <c r="R231" s="350">
        <v>100000</v>
      </c>
      <c r="S231" s="351">
        <v>210000</v>
      </c>
      <c r="T231" s="396"/>
    </row>
    <row r="232" spans="2:20" ht="15.75">
      <c r="O232" s="348">
        <v>7.0000000000000007E-2</v>
      </c>
      <c r="P232" s="388"/>
      <c r="Q232" s="349" t="s">
        <v>373</v>
      </c>
      <c r="R232" s="350">
        <v>160000</v>
      </c>
      <c r="S232" s="351">
        <v>260000</v>
      </c>
      <c r="T232" s="396"/>
    </row>
    <row r="233" spans="2:20" ht="15.75">
      <c r="O233" s="348">
        <v>0.08</v>
      </c>
      <c r="P233" s="388"/>
      <c r="Q233" s="352" t="s">
        <v>374</v>
      </c>
      <c r="R233" s="353">
        <v>240000</v>
      </c>
      <c r="S233" s="354">
        <v>380000</v>
      </c>
      <c r="T233" s="397"/>
    </row>
    <row r="234" spans="2:20" ht="15.75">
      <c r="O234" s="348">
        <v>9.5000000000000001E-2</v>
      </c>
      <c r="P234" s="388"/>
      <c r="Q234" s="349" t="s">
        <v>375</v>
      </c>
      <c r="R234" s="350">
        <v>350000</v>
      </c>
      <c r="S234" s="351">
        <v>550000</v>
      </c>
      <c r="T234" s="396"/>
    </row>
    <row r="235" spans="2:20" ht="15.75">
      <c r="O235" s="348">
        <v>0.11</v>
      </c>
      <c r="P235" s="388"/>
      <c r="Q235" s="349" t="s">
        <v>376</v>
      </c>
      <c r="R235" s="350">
        <v>500000</v>
      </c>
      <c r="S235" s="351">
        <v>700000</v>
      </c>
      <c r="T235" s="396"/>
    </row>
    <row r="236" spans="2:20">
      <c r="O236" s="348"/>
      <c r="P236" s="388"/>
      <c r="Q236" s="346"/>
      <c r="R236" s="346"/>
      <c r="S236" s="347"/>
      <c r="T236" s="387"/>
    </row>
    <row r="237" spans="2:20" ht="15.75">
      <c r="O237" s="348"/>
      <c r="P237" s="388"/>
      <c r="Q237" s="349" t="s">
        <v>377</v>
      </c>
      <c r="R237" s="355" t="s">
        <v>370</v>
      </c>
      <c r="S237" s="356" t="s">
        <v>371</v>
      </c>
      <c r="T237" s="387"/>
    </row>
    <row r="238" spans="2:20">
      <c r="O238" s="348">
        <v>0</v>
      </c>
      <c r="P238" s="388"/>
      <c r="Q238" s="346">
        <v>0</v>
      </c>
      <c r="R238" s="346">
        <v>0</v>
      </c>
      <c r="S238" s="347">
        <v>0</v>
      </c>
      <c r="T238" s="387"/>
    </row>
    <row r="239" spans="2:20" ht="15.75">
      <c r="O239" s="348">
        <v>6.0000000000000001E-3</v>
      </c>
      <c r="P239" s="388"/>
      <c r="Q239" s="349" t="s">
        <v>378</v>
      </c>
      <c r="R239" s="350">
        <v>140000</v>
      </c>
      <c r="S239" s="351">
        <v>250000</v>
      </c>
      <c r="T239" s="396"/>
    </row>
    <row r="240" spans="2:20" ht="15.75">
      <c r="O240" s="348">
        <v>8.0000000000000002E-3</v>
      </c>
      <c r="P240" s="388"/>
      <c r="Q240" s="349" t="s">
        <v>379</v>
      </c>
      <c r="R240" s="350">
        <v>200000</v>
      </c>
      <c r="S240" s="351">
        <v>340000</v>
      </c>
      <c r="T240" s="396"/>
    </row>
    <row r="241" spans="15:20" ht="15.75">
      <c r="O241" s="348">
        <v>0.01</v>
      </c>
      <c r="P241" s="388"/>
      <c r="Q241" s="357" t="s">
        <v>380</v>
      </c>
      <c r="R241" s="358">
        <v>280000</v>
      </c>
      <c r="S241" s="359">
        <v>440000</v>
      </c>
      <c r="T241" s="397"/>
    </row>
    <row r="242" spans="15:20" ht="15.75">
      <c r="O242" s="348">
        <v>1.2E-2</v>
      </c>
      <c r="P242" s="388"/>
      <c r="Q242" s="349" t="s">
        <v>381</v>
      </c>
      <c r="R242" s="350">
        <v>370000</v>
      </c>
      <c r="S242" s="351">
        <v>560000</v>
      </c>
      <c r="T242" s="396"/>
    </row>
    <row r="243" spans="15:20" ht="15.75">
      <c r="O243" s="348">
        <v>1.4999999999999999E-2</v>
      </c>
      <c r="P243" s="388"/>
      <c r="Q243" s="349" t="s">
        <v>382</v>
      </c>
      <c r="R243" s="350">
        <v>460000</v>
      </c>
      <c r="S243" s="351">
        <v>700000</v>
      </c>
      <c r="T243" s="396"/>
    </row>
    <row r="244" spans="15:20">
      <c r="O244" s="360"/>
      <c r="P244" s="389"/>
      <c r="Q244" s="361"/>
      <c r="R244" s="361"/>
      <c r="S244" s="362"/>
      <c r="T244" s="398"/>
    </row>
    <row r="245" spans="15:20">
      <c r="O245" s="360"/>
      <c r="P245" s="389"/>
      <c r="Q245" s="361"/>
      <c r="R245" s="361"/>
      <c r="S245" s="362"/>
      <c r="T245" s="398"/>
    </row>
    <row r="246" spans="15:20" ht="15.75">
      <c r="O246" s="363"/>
      <c r="P246" s="390"/>
      <c r="Q246" s="349" t="s">
        <v>383</v>
      </c>
      <c r="R246" s="355" t="s">
        <v>370</v>
      </c>
      <c r="S246" s="356" t="s">
        <v>371</v>
      </c>
      <c r="T246" s="387"/>
    </row>
    <row r="247" spans="15:20">
      <c r="O247" s="363">
        <v>0</v>
      </c>
      <c r="P247" s="390"/>
      <c r="Q247" s="346">
        <v>0</v>
      </c>
      <c r="R247" s="346">
        <v>0</v>
      </c>
      <c r="S247" s="347">
        <v>0</v>
      </c>
      <c r="T247" s="387"/>
    </row>
    <row r="248" spans="15:20" ht="15.75">
      <c r="O248" s="360">
        <v>6.9999999999999999E-4</v>
      </c>
      <c r="P248" s="389"/>
      <c r="Q248" s="349" t="s">
        <v>384</v>
      </c>
      <c r="R248" s="350">
        <v>160000</v>
      </c>
      <c r="S248" s="351">
        <v>270000</v>
      </c>
      <c r="T248" s="396"/>
    </row>
    <row r="249" spans="15:20" ht="15.75">
      <c r="O249" s="360">
        <v>8.9999999999999998E-4</v>
      </c>
      <c r="P249" s="389"/>
      <c r="Q249" s="349" t="s">
        <v>385</v>
      </c>
      <c r="R249" s="350">
        <v>230000</v>
      </c>
      <c r="S249" s="351">
        <v>360000</v>
      </c>
      <c r="T249" s="396"/>
    </row>
    <row r="250" spans="15:20" ht="15.75">
      <c r="O250" s="360">
        <v>1.1000000000000001E-3</v>
      </c>
      <c r="P250" s="389"/>
      <c r="Q250" s="357" t="s">
        <v>386</v>
      </c>
      <c r="R250" s="358">
        <v>300000</v>
      </c>
      <c r="S250" s="359">
        <v>460000</v>
      </c>
      <c r="T250" s="397"/>
    </row>
    <row r="251" spans="15:20" ht="15.75">
      <c r="O251" s="360">
        <v>1.2999999999999999E-3</v>
      </c>
      <c r="P251" s="389"/>
      <c r="Q251" s="349" t="s">
        <v>387</v>
      </c>
      <c r="R251" s="350">
        <v>410000</v>
      </c>
      <c r="S251" s="351">
        <v>570000</v>
      </c>
      <c r="T251" s="396"/>
    </row>
    <row r="252" spans="15:20" ht="16.5" thickBot="1">
      <c r="O252" s="364">
        <v>1.5E-3</v>
      </c>
      <c r="P252" s="391"/>
      <c r="Q252" s="365" t="s">
        <v>388</v>
      </c>
      <c r="R252" s="366">
        <v>560000</v>
      </c>
      <c r="S252" s="367">
        <v>800000</v>
      </c>
      <c r="T252" s="396"/>
    </row>
  </sheetData>
  <mergeCells count="58">
    <mergeCell ref="Q220:S220"/>
    <mergeCell ref="Q197:S197"/>
    <mergeCell ref="D198:F198"/>
    <mergeCell ref="D203:E203"/>
    <mergeCell ref="D204:E204"/>
    <mergeCell ref="H158:I158"/>
    <mergeCell ref="F122:H122"/>
    <mergeCell ref="F117:H117"/>
    <mergeCell ref="Q206:S206"/>
    <mergeCell ref="Q213:S213"/>
    <mergeCell ref="F188:H188"/>
    <mergeCell ref="Q190:S190"/>
    <mergeCell ref="Q183:S183"/>
    <mergeCell ref="L187:M187"/>
    <mergeCell ref="Q124:S124"/>
    <mergeCell ref="Q131:S131"/>
    <mergeCell ref="Q117:S117"/>
    <mergeCell ref="F118:H118"/>
    <mergeCell ref="F119:H119"/>
    <mergeCell ref="F120:H120"/>
    <mergeCell ref="F121:H121"/>
    <mergeCell ref="D195:E195"/>
    <mergeCell ref="D196:E196"/>
    <mergeCell ref="H172:I172"/>
    <mergeCell ref="H173:I173"/>
    <mergeCell ref="F183:H183"/>
    <mergeCell ref="F184:H184"/>
    <mergeCell ref="F185:H185"/>
    <mergeCell ref="F186:H186"/>
    <mergeCell ref="F187:H187"/>
    <mergeCell ref="Q50:S50"/>
    <mergeCell ref="Q57:S57"/>
    <mergeCell ref="D137:E137"/>
    <mergeCell ref="D138:E138"/>
    <mergeCell ref="H157:I157"/>
    <mergeCell ref="D129:E129"/>
    <mergeCell ref="D130:E130"/>
    <mergeCell ref="D132:F132"/>
    <mergeCell ref="D55:E55"/>
    <mergeCell ref="D56:E56"/>
    <mergeCell ref="D58:F58"/>
    <mergeCell ref="L121:M121"/>
    <mergeCell ref="D63:E63"/>
    <mergeCell ref="D64:E64"/>
    <mergeCell ref="L48:M48"/>
    <mergeCell ref="Q43:S43"/>
    <mergeCell ref="F43:H43"/>
    <mergeCell ref="F44:H44"/>
    <mergeCell ref="F45:H45"/>
    <mergeCell ref="F46:H46"/>
    <mergeCell ref="F47:H47"/>
    <mergeCell ref="F48:H48"/>
    <mergeCell ref="H32:I32"/>
    <mergeCell ref="H2:I2"/>
    <mergeCell ref="H3:I3"/>
    <mergeCell ref="H17:I17"/>
    <mergeCell ref="H18:I18"/>
    <mergeCell ref="H31:I31"/>
  </mergeCells>
  <conditionalFormatting sqref="D5:D14">
    <cfRule type="cellIs" dxfId="122" priority="179" operator="equal">
      <formula>"F"</formula>
    </cfRule>
    <cfRule type="cellIs" dxfId="121" priority="180" operator="equal">
      <formula>"D"</formula>
    </cfRule>
    <cfRule type="cellIs" dxfId="120" priority="181" operator="equal">
      <formula>"C"</formula>
    </cfRule>
    <cfRule type="cellIs" dxfId="119" priority="182" operator="equal">
      <formula>"A"</formula>
    </cfRule>
    <cfRule type="cellIs" dxfId="118" priority="183" operator="equal">
      <formula>"B"</formula>
    </cfRule>
    <cfRule type="cellIs" dxfId="117" priority="184" operator="equal">
      <formula>"S"</formula>
    </cfRule>
  </conditionalFormatting>
  <conditionalFormatting sqref="D20:D29">
    <cfRule type="cellIs" dxfId="116" priority="172" operator="equal">
      <formula>"F"</formula>
    </cfRule>
    <cfRule type="cellIs" dxfId="115" priority="173" operator="equal">
      <formula>"D"</formula>
    </cfRule>
    <cfRule type="cellIs" dxfId="114" priority="174" operator="equal">
      <formula>"C"</formula>
    </cfRule>
    <cfRule type="cellIs" dxfId="113" priority="175" operator="equal">
      <formula>"A"</formula>
    </cfRule>
    <cfRule type="cellIs" dxfId="112" priority="176" operator="equal">
      <formula>"B"</formula>
    </cfRule>
    <cfRule type="cellIs" dxfId="111" priority="177" operator="equal">
      <formula>"S"</formula>
    </cfRule>
  </conditionalFormatting>
  <conditionalFormatting sqref="D34:D39">
    <cfRule type="cellIs" dxfId="110" priority="165" operator="equal">
      <formula>"F"</formula>
    </cfRule>
    <cfRule type="cellIs" dxfId="109" priority="166" operator="equal">
      <formula>"D"</formula>
    </cfRule>
    <cfRule type="cellIs" dxfId="108" priority="167" operator="equal">
      <formula>"C"</formula>
    </cfRule>
    <cfRule type="cellIs" dxfId="107" priority="168" operator="equal">
      <formula>"A"</formula>
    </cfRule>
    <cfRule type="cellIs" dxfId="106" priority="169" operator="equal">
      <formula>"B"</formula>
    </cfRule>
    <cfRule type="cellIs" dxfId="105" priority="170" operator="equal">
      <formula>"S"</formula>
    </cfRule>
  </conditionalFormatting>
  <conditionalFormatting sqref="L20:L29 Q3:W3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:L29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:M29 X4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K29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C29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41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4:M41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4:K41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C39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D86">
    <cfRule type="cellIs" dxfId="104" priority="146" operator="equal">
      <formula>"F"</formula>
    </cfRule>
    <cfRule type="cellIs" dxfId="103" priority="147" operator="equal">
      <formula>"D"</formula>
    </cfRule>
    <cfRule type="cellIs" dxfId="102" priority="148" operator="equal">
      <formula>"C"</formula>
    </cfRule>
    <cfRule type="cellIs" dxfId="101" priority="149" operator="equal">
      <formula>"A"</formula>
    </cfRule>
    <cfRule type="cellIs" dxfId="100" priority="150" operator="equal">
      <formula>"B"</formula>
    </cfRule>
    <cfRule type="cellIs" dxfId="99" priority="151" operator="equal">
      <formula>"S"</formula>
    </cfRule>
  </conditionalFormatting>
  <conditionalFormatting sqref="D91:D97 D100:D103">
    <cfRule type="cellIs" dxfId="98" priority="140" operator="equal">
      <formula>"F"</formula>
    </cfRule>
    <cfRule type="cellIs" dxfId="97" priority="141" operator="equal">
      <formula>"D"</formula>
    </cfRule>
    <cfRule type="cellIs" dxfId="96" priority="142" operator="equal">
      <formula>"C"</formula>
    </cfRule>
    <cfRule type="cellIs" dxfId="95" priority="143" operator="equal">
      <formula>"A"</formula>
    </cfRule>
    <cfRule type="cellIs" dxfId="94" priority="144" operator="equal">
      <formula>"B"</formula>
    </cfRule>
    <cfRule type="cellIs" dxfId="93" priority="145" operator="equal">
      <formula>"S"</formula>
    </cfRule>
  </conditionalFormatting>
  <conditionalFormatting sqref="D108:D114">
    <cfRule type="cellIs" dxfId="92" priority="134" operator="equal">
      <formula>"F"</formula>
    </cfRule>
    <cfRule type="cellIs" dxfId="91" priority="135" operator="equal">
      <formula>"D"</formula>
    </cfRule>
    <cfRule type="cellIs" dxfId="90" priority="136" operator="equal">
      <formula>"C"</formula>
    </cfRule>
    <cfRule type="cellIs" dxfId="89" priority="137" operator="equal">
      <formula>"A"</formula>
    </cfRule>
    <cfRule type="cellIs" dxfId="88" priority="138" operator="equal">
      <formula>"B"</formula>
    </cfRule>
    <cfRule type="cellIs" dxfId="87" priority="139" operator="equal">
      <formula>"S"</formula>
    </cfRule>
  </conditionalFormatting>
  <conditionalFormatting sqref="L108:L11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8:M114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8:K114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8:C114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:D155">
    <cfRule type="cellIs" dxfId="86" priority="115" operator="equal">
      <formula>"F"</formula>
    </cfRule>
    <cfRule type="cellIs" dxfId="85" priority="116" operator="equal">
      <formula>"D"</formula>
    </cfRule>
    <cfRule type="cellIs" dxfId="84" priority="117" operator="equal">
      <formula>"C"</formula>
    </cfRule>
    <cfRule type="cellIs" dxfId="83" priority="118" operator="equal">
      <formula>"A"</formula>
    </cfRule>
    <cfRule type="cellIs" dxfId="82" priority="119" operator="equal">
      <formula>"B"</formula>
    </cfRule>
    <cfRule type="cellIs" dxfId="81" priority="120" operator="equal">
      <formula>"S"</formula>
    </cfRule>
  </conditionalFormatting>
  <conditionalFormatting sqref="D160:D165 D167:D169">
    <cfRule type="cellIs" dxfId="80" priority="109" operator="equal">
      <formula>"F"</formula>
    </cfRule>
    <cfRule type="cellIs" dxfId="79" priority="110" operator="equal">
      <formula>"D"</formula>
    </cfRule>
    <cfRule type="cellIs" dxfId="78" priority="111" operator="equal">
      <formula>"C"</formula>
    </cfRule>
    <cfRule type="cellIs" dxfId="77" priority="112" operator="equal">
      <formula>"A"</formula>
    </cfRule>
    <cfRule type="cellIs" dxfId="76" priority="113" operator="equal">
      <formula>"B"</formula>
    </cfRule>
    <cfRule type="cellIs" dxfId="75" priority="114" operator="equal">
      <formula>"S"</formula>
    </cfRule>
  </conditionalFormatting>
  <conditionalFormatting sqref="D175:D181">
    <cfRule type="cellIs" dxfId="74" priority="103" operator="equal">
      <formula>"F"</formula>
    </cfRule>
    <cfRule type="cellIs" dxfId="73" priority="104" operator="equal">
      <formula>"D"</formula>
    </cfRule>
    <cfRule type="cellIs" dxfId="72" priority="105" operator="equal">
      <formula>"C"</formula>
    </cfRule>
    <cfRule type="cellIs" dxfId="71" priority="106" operator="equal">
      <formula>"A"</formula>
    </cfRule>
    <cfRule type="cellIs" dxfId="70" priority="107" operator="equal">
      <formula>"B"</formula>
    </cfRule>
    <cfRule type="cellIs" dxfId="69" priority="108" operator="equal">
      <formula>"S"</formula>
    </cfRule>
  </conditionalFormatting>
  <conditionalFormatting sqref="L175:L181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5:M181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5:K181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5:C18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">
    <cfRule type="cellIs" dxfId="68" priority="96" operator="equal">
      <formula>"F"</formula>
    </cfRule>
    <cfRule type="cellIs" dxfId="67" priority="97" operator="equal">
      <formula>"D"</formula>
    </cfRule>
    <cfRule type="cellIs" dxfId="66" priority="98" operator="equal">
      <formula>"C"</formula>
    </cfRule>
    <cfRule type="cellIs" dxfId="65" priority="99" operator="equal">
      <formula>"A"</formula>
    </cfRule>
    <cfRule type="cellIs" dxfId="64" priority="100" operator="equal">
      <formula>"B"</formula>
    </cfRule>
    <cfRule type="cellIs" dxfId="63" priority="101" operator="equal">
      <formula>"S"</formula>
    </cfRule>
  </conditionalFormatting>
  <conditionalFormatting sqref="C170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5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5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5">
    <cfRule type="cellIs" dxfId="62" priority="86" operator="equal">
      <formula>"F"</formula>
    </cfRule>
    <cfRule type="cellIs" dxfId="61" priority="87" operator="equal">
      <formula>"D"</formula>
    </cfRule>
    <cfRule type="cellIs" dxfId="60" priority="88" operator="equal">
      <formula>"C"</formula>
    </cfRule>
    <cfRule type="cellIs" dxfId="59" priority="89" operator="equal">
      <formula>"A"</formula>
    </cfRule>
    <cfRule type="cellIs" dxfId="58" priority="90" operator="equal">
      <formula>"B"</formula>
    </cfRule>
    <cfRule type="cellIs" dxfId="57" priority="91" operator="equal">
      <formula>"S"</formula>
    </cfRule>
  </conditionalFormatting>
  <conditionalFormatting sqref="C115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3">
    <cfRule type="cellIs" dxfId="56" priority="79" operator="equal">
      <formula>"F"</formula>
    </cfRule>
    <cfRule type="cellIs" dxfId="55" priority="80" operator="equal">
      <formula>"D"</formula>
    </cfRule>
    <cfRule type="cellIs" dxfId="54" priority="81" operator="equal">
      <formula>"C"</formula>
    </cfRule>
    <cfRule type="cellIs" dxfId="53" priority="82" operator="equal">
      <formula>"A"</formula>
    </cfRule>
    <cfRule type="cellIs" dxfId="52" priority="83" operator="equal">
      <formula>"B"</formula>
    </cfRule>
    <cfRule type="cellIs" dxfId="51" priority="84" operator="equal">
      <formula>"S"</formula>
    </cfRule>
  </conditionalFormatting>
  <conditionalFormatting sqref="C82:C8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D83">
    <cfRule type="cellIs" dxfId="50" priority="72" operator="equal">
      <formula>"F"</formula>
    </cfRule>
    <cfRule type="cellIs" dxfId="49" priority="73" operator="equal">
      <formula>"D"</formula>
    </cfRule>
    <cfRule type="cellIs" dxfId="48" priority="74" operator="equal">
      <formula>"C"</formula>
    </cfRule>
    <cfRule type="cellIs" dxfId="47" priority="75" operator="equal">
      <formula>"A"</formula>
    </cfRule>
    <cfRule type="cellIs" dxfId="46" priority="76" operator="equal">
      <formula>"B"</formula>
    </cfRule>
    <cfRule type="cellIs" dxfId="45" priority="77" operator="equal">
      <formula>"S"</formula>
    </cfRule>
  </conditionalFormatting>
  <conditionalFormatting sqref="K8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3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">
    <cfRule type="cellIs" dxfId="44" priority="55" operator="equal">
      <formula>"F"</formula>
    </cfRule>
    <cfRule type="cellIs" dxfId="43" priority="56" operator="equal">
      <formula>"D"</formula>
    </cfRule>
    <cfRule type="cellIs" dxfId="42" priority="57" operator="equal">
      <formula>"C"</formula>
    </cfRule>
    <cfRule type="cellIs" dxfId="41" priority="58" operator="equal">
      <formula>"A"</formula>
    </cfRule>
    <cfRule type="cellIs" dxfId="40" priority="59" operator="equal">
      <formula>"B"</formula>
    </cfRule>
    <cfRule type="cellIs" dxfId="39" priority="60" operator="equal">
      <formula>"S"</formula>
    </cfRule>
  </conditionalFormatting>
  <conditionalFormatting sqref="D40">
    <cfRule type="cellIs" dxfId="38" priority="41" operator="equal">
      <formula>"F"</formula>
    </cfRule>
    <cfRule type="cellIs" dxfId="37" priority="42" operator="equal">
      <formula>"D"</formula>
    </cfRule>
    <cfRule type="cellIs" dxfId="36" priority="43" operator="equal">
      <formula>"C"</formula>
    </cfRule>
    <cfRule type="cellIs" dxfId="35" priority="44" operator="equal">
      <formula>"A"</formula>
    </cfRule>
    <cfRule type="cellIs" dxfId="34" priority="45" operator="equal">
      <formula>"B"</formula>
    </cfRule>
    <cfRule type="cellIs" dxfId="33" priority="46" operator="equal">
      <formula>"S"</formula>
    </cfRule>
  </conditionalFormatting>
  <conditionalFormatting sqref="C4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">
    <cfRule type="cellIs" dxfId="32" priority="34" operator="equal">
      <formula>"F"</formula>
    </cfRule>
    <cfRule type="cellIs" dxfId="31" priority="35" operator="equal">
      <formula>"D"</formula>
    </cfRule>
    <cfRule type="cellIs" dxfId="30" priority="36" operator="equal">
      <formula>"C"</formula>
    </cfRule>
    <cfRule type="cellIs" dxfId="29" priority="37" operator="equal">
      <formula>"A"</formula>
    </cfRule>
    <cfRule type="cellIs" dxfId="28" priority="38" operator="equal">
      <formula>"B"</formula>
    </cfRule>
    <cfRule type="cellIs" dxfId="27" priority="39" operator="equal">
      <formula>"S"</formula>
    </cfRule>
  </conditionalFormatting>
  <conditionalFormatting sqref="C4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">
    <cfRule type="cellIs" dxfId="26" priority="27" operator="equal">
      <formula>"F"</formula>
    </cfRule>
    <cfRule type="cellIs" dxfId="25" priority="28" operator="equal">
      <formula>"D"</formula>
    </cfRule>
    <cfRule type="cellIs" dxfId="24" priority="29" operator="equal">
      <formula>"C"</formula>
    </cfRule>
    <cfRule type="cellIs" dxfId="23" priority="30" operator="equal">
      <formula>"A"</formula>
    </cfRule>
    <cfRule type="cellIs" dxfId="22" priority="31" operator="equal">
      <formula>"B"</formula>
    </cfRule>
    <cfRule type="cellIs" dxfId="21" priority="32" operator="equal">
      <formula>"S"</formula>
    </cfRule>
  </conditionalFormatting>
  <conditionalFormatting sqref="C16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5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15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4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0:L165 Q142:W142 L167:L170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0:L165 L167:L170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0:M165 X143 M167:M170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0:K165 K167:K17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0:C165 C167:C16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8">
    <cfRule type="cellIs" dxfId="20" priority="16" operator="equal">
      <formula>"F"</formula>
    </cfRule>
    <cfRule type="cellIs" dxfId="19" priority="17" operator="equal">
      <formula>"D"</formula>
    </cfRule>
    <cfRule type="cellIs" dxfId="18" priority="18" operator="equal">
      <formula>"C"</formula>
    </cfRule>
    <cfRule type="cellIs" dxfId="17" priority="19" operator="equal">
      <formula>"A"</formula>
    </cfRule>
    <cfRule type="cellIs" dxfId="16" priority="20" operator="equal">
      <formula>"B"</formula>
    </cfRule>
    <cfRule type="cellIs" dxfId="15" priority="21" operator="equal">
      <formula>"S"</formula>
    </cfRule>
  </conditionalFormatting>
  <conditionalFormatting sqref="C9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9">
    <cfRule type="cellIs" dxfId="14" priority="9" operator="equal">
      <formula>"F"</formula>
    </cfRule>
    <cfRule type="cellIs" dxfId="13" priority="10" operator="equal">
      <formula>"D"</formula>
    </cfRule>
    <cfRule type="cellIs" dxfId="12" priority="11" operator="equal">
      <formula>"C"</formula>
    </cfRule>
    <cfRule type="cellIs" dxfId="11" priority="12" operator="equal">
      <formula>"A"</formula>
    </cfRule>
    <cfRule type="cellIs" dxfId="10" priority="13" operator="equal">
      <formula>"B"</formula>
    </cfRule>
    <cfRule type="cellIs" dxfId="9" priority="14" operator="equal">
      <formula>"S"</formula>
    </cfRule>
  </conditionalFormatting>
  <conditionalFormatting sqref="C9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2:L86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2:M8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4:K86 K72:K81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:C86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3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1:L97 Q70:W70 L100:L103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1:L97 L100:L103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1:M97 X71 M100:M103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1:K97 K100:K103"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1:C97 C100:C103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4:L155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4:M155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4:K155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4:C155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A0CF-FF44-40DC-9C81-9022BDC97AE4}">
  <dimension ref="A1:U70"/>
  <sheetViews>
    <sheetView workbookViewId="0">
      <selection activeCell="G9" sqref="G9"/>
    </sheetView>
  </sheetViews>
  <sheetFormatPr baseColWidth="10" defaultRowHeight="15"/>
  <cols>
    <col min="2" max="2" width="12.7109375" bestFit="1" customWidth="1"/>
    <col min="3" max="3" width="33.28515625" bestFit="1" customWidth="1"/>
    <col min="4" max="4" width="10.7109375" customWidth="1"/>
    <col min="5" max="7" width="11.42578125" customWidth="1"/>
    <col min="8" max="8" width="20.5703125" customWidth="1"/>
    <col min="9" max="9" width="28.140625" customWidth="1"/>
    <col min="10" max="10" width="20.85546875" customWidth="1"/>
    <col min="11" max="12" width="11.85546875" customWidth="1"/>
    <col min="13" max="14" width="18.140625" customWidth="1"/>
    <col min="15" max="15" width="29" customWidth="1"/>
    <col min="16" max="16" width="24.85546875" customWidth="1"/>
    <col min="17" max="17" width="14.85546875" customWidth="1"/>
    <col min="18" max="18" width="12" bestFit="1" customWidth="1"/>
    <col min="19" max="19" width="15.42578125" bestFit="1" customWidth="1"/>
    <col min="20" max="20" width="13.42578125" bestFit="1" customWidth="1"/>
    <col min="21" max="21" width="13.85546875" bestFit="1" customWidth="1"/>
  </cols>
  <sheetData>
    <row r="1" spans="1:21">
      <c r="A1" s="471" t="s">
        <v>1491</v>
      </c>
      <c r="B1" s="471" t="s">
        <v>1492</v>
      </c>
      <c r="C1" s="471" t="s">
        <v>1493</v>
      </c>
      <c r="D1" s="471" t="s">
        <v>0</v>
      </c>
      <c r="E1" s="471" t="s">
        <v>1494</v>
      </c>
      <c r="F1" s="471" t="s">
        <v>69</v>
      </c>
      <c r="G1" s="471" t="s">
        <v>1351</v>
      </c>
      <c r="H1" s="472" t="s">
        <v>7</v>
      </c>
      <c r="I1" s="472" t="s">
        <v>1495</v>
      </c>
      <c r="J1" s="472" t="s">
        <v>103</v>
      </c>
      <c r="K1" s="472" t="s">
        <v>84</v>
      </c>
      <c r="L1" s="472" t="s">
        <v>85</v>
      </c>
      <c r="M1" s="472" t="s">
        <v>1496</v>
      </c>
      <c r="N1" s="472" t="s">
        <v>1497</v>
      </c>
      <c r="O1" s="472" t="s">
        <v>1498</v>
      </c>
      <c r="P1" s="472" t="s">
        <v>1499</v>
      </c>
      <c r="Q1" s="473" t="s">
        <v>1500</v>
      </c>
      <c r="R1" s="472" t="s">
        <v>83</v>
      </c>
      <c r="S1" s="472" t="s">
        <v>1501</v>
      </c>
      <c r="T1" s="474" t="s">
        <v>1502</v>
      </c>
      <c r="U1" s="474" t="s">
        <v>1503</v>
      </c>
    </row>
    <row r="2" spans="1:21">
      <c r="A2" t="s">
        <v>30</v>
      </c>
      <c r="B2" t="s">
        <v>219</v>
      </c>
      <c r="C2" t="s">
        <v>696</v>
      </c>
      <c r="F2" t="s">
        <v>241</v>
      </c>
      <c r="G2" t="s">
        <v>1388</v>
      </c>
      <c r="H2" t="e">
        <f>VLOOKUP(C2,'ASIGNACION RANKING'!D:AB,6,0)</f>
        <v>#N/A</v>
      </c>
      <c r="I2" t="e">
        <f>VLOOKUP(C2,'ASIGNACION RANKING'!D:AB,7,0)</f>
        <v>#N/A</v>
      </c>
      <c r="J2" t="e">
        <f>VLOOKUP(C2,'ASIGNACION RANKING'!D:AB,11,0)</f>
        <v>#N/A</v>
      </c>
      <c r="K2" t="e">
        <f>VLOOKUP(C2,'DOMINGO 1'!D:AB,7,0)</f>
        <v>#N/A</v>
      </c>
      <c r="L2" t="e">
        <f>VLOOKUP(C2,'DOMINGO 2'!D:AB,7,0)</f>
        <v>#N/A</v>
      </c>
      <c r="M2" t="e">
        <f>VLOOKUP(C2,'DOMINGO 1'!D:AB,11,0)</f>
        <v>#N/A</v>
      </c>
      <c r="N2" t="e">
        <f>VLOOKUP(C2,'DOMINGO 2'!D:AB,11,0)</f>
        <v>#N/A</v>
      </c>
      <c r="O2" t="e">
        <f>I2-K2-L2</f>
        <v>#N/A</v>
      </c>
      <c r="P2" t="e">
        <f>J2-M2-N2</f>
        <v>#N/A</v>
      </c>
      <c r="Q2" s="475" t="e">
        <f>P2/O2</f>
        <v>#N/A</v>
      </c>
      <c r="R2" s="185" t="e">
        <f>VLOOKUP(C2,RANKING!E:O,9,0)</f>
        <v>#N/A</v>
      </c>
      <c r="S2" s="185"/>
      <c r="T2" s="185"/>
      <c r="U2" s="185"/>
    </row>
    <row r="3" spans="1:21">
      <c r="A3" t="s">
        <v>30</v>
      </c>
      <c r="B3" t="s">
        <v>219</v>
      </c>
      <c r="C3" t="s">
        <v>537</v>
      </c>
      <c r="F3" t="s">
        <v>241</v>
      </c>
      <c r="G3" t="s">
        <v>1388</v>
      </c>
      <c r="H3" t="e">
        <f>VLOOKUP(C3,'ASIGNACION RANKING'!D:AB,6,0)</f>
        <v>#N/A</v>
      </c>
      <c r="I3" t="e">
        <f>VLOOKUP(C3,'ASIGNACION RANKING'!D:AB,7,0)</f>
        <v>#N/A</v>
      </c>
      <c r="J3" t="e">
        <f>VLOOKUP(C3,'ASIGNACION RANKING'!D:AB,11,0)</f>
        <v>#N/A</v>
      </c>
      <c r="K3" t="e">
        <f>VLOOKUP(C3,'DOMINGO 1'!D:AB,7,0)</f>
        <v>#N/A</v>
      </c>
      <c r="L3" t="e">
        <f>VLOOKUP(C3,'DOMINGO 2'!D:AB,7,0)</f>
        <v>#N/A</v>
      </c>
      <c r="M3" t="e">
        <f>VLOOKUP(C3,'DOMINGO 1'!D:AB,11,0)</f>
        <v>#N/A</v>
      </c>
      <c r="N3" t="e">
        <f>VLOOKUP(C3,'DOMINGO 2'!D:AB,11,0)</f>
        <v>#N/A</v>
      </c>
      <c r="O3" t="e">
        <f t="shared" ref="O3:O66" si="0">I3-K3-L3</f>
        <v>#N/A</v>
      </c>
      <c r="P3" t="e">
        <f t="shared" ref="P3:P66" si="1">J3-M3-N3</f>
        <v>#N/A</v>
      </c>
      <c r="Q3" s="475" t="e">
        <f t="shared" ref="Q3:Q66" si="2">P3/O3</f>
        <v>#N/A</v>
      </c>
      <c r="R3" s="185" t="e">
        <f>VLOOKUP(C3,RANKING!E:O,9,0)</f>
        <v>#N/A</v>
      </c>
      <c r="S3" s="185"/>
      <c r="T3" s="185"/>
      <c r="U3" s="185"/>
    </row>
    <row r="4" spans="1:21">
      <c r="A4" t="s">
        <v>30</v>
      </c>
      <c r="B4" t="s">
        <v>219</v>
      </c>
      <c r="C4" t="s">
        <v>1422</v>
      </c>
      <c r="F4" t="s">
        <v>241</v>
      </c>
      <c r="G4" t="s">
        <v>1388</v>
      </c>
      <c r="H4" t="e">
        <f>VLOOKUP(C4,'ASIGNACION RANKING'!D:AB,6,0)</f>
        <v>#N/A</v>
      </c>
      <c r="I4" t="e">
        <f>VLOOKUP(C4,'ASIGNACION RANKING'!D:AB,7,0)</f>
        <v>#N/A</v>
      </c>
      <c r="J4" t="e">
        <f>VLOOKUP(C4,'ASIGNACION RANKING'!D:AB,11,0)</f>
        <v>#N/A</v>
      </c>
      <c r="K4" t="e">
        <f>VLOOKUP(C4,'DOMINGO 1'!D:AB,7,0)</f>
        <v>#N/A</v>
      </c>
      <c r="L4" t="e">
        <f>VLOOKUP(C4,'DOMINGO 2'!D:AB,7,0)</f>
        <v>#N/A</v>
      </c>
      <c r="M4" t="e">
        <f>VLOOKUP(C4,'DOMINGO 1'!D:AB,11,0)</f>
        <v>#N/A</v>
      </c>
      <c r="N4" t="e">
        <f>VLOOKUP(C4,'DOMINGO 2'!D:AB,11,0)</f>
        <v>#N/A</v>
      </c>
      <c r="O4" t="e">
        <f t="shared" si="0"/>
        <v>#N/A</v>
      </c>
      <c r="P4" t="e">
        <f t="shared" si="1"/>
        <v>#N/A</v>
      </c>
      <c r="Q4" s="475" t="e">
        <f t="shared" si="2"/>
        <v>#N/A</v>
      </c>
      <c r="R4" s="185" t="e">
        <f>VLOOKUP(C4,RANKING!E:O,9,0)</f>
        <v>#N/A</v>
      </c>
      <c r="S4" s="185"/>
      <c r="T4" s="185"/>
      <c r="U4" s="185"/>
    </row>
    <row r="5" spans="1:21">
      <c r="A5" t="s">
        <v>30</v>
      </c>
      <c r="B5" t="s">
        <v>219</v>
      </c>
      <c r="C5" t="s">
        <v>589</v>
      </c>
      <c r="F5" t="s">
        <v>241</v>
      </c>
      <c r="G5" t="s">
        <v>1388</v>
      </c>
      <c r="H5" t="e">
        <f>VLOOKUP(C5,'ASIGNACION RANKING'!D:AB,6,0)</f>
        <v>#N/A</v>
      </c>
      <c r="I5" t="e">
        <f>VLOOKUP(C5,'ASIGNACION RANKING'!D:AB,7,0)</f>
        <v>#N/A</v>
      </c>
      <c r="J5" t="e">
        <f>VLOOKUP(C5,'ASIGNACION RANKING'!D:AB,11,0)</f>
        <v>#N/A</v>
      </c>
      <c r="K5" t="e">
        <f>VLOOKUP(C5,'DOMINGO 1'!D:AB,7,0)</f>
        <v>#N/A</v>
      </c>
      <c r="L5" t="e">
        <f>VLOOKUP(C5,'DOMINGO 2'!D:AB,7,0)</f>
        <v>#N/A</v>
      </c>
      <c r="M5" t="e">
        <f>VLOOKUP(C5,'DOMINGO 1'!D:AB,11,0)</f>
        <v>#N/A</v>
      </c>
      <c r="N5" t="e">
        <f>VLOOKUP(C5,'DOMINGO 2'!D:AB,11,0)</f>
        <v>#N/A</v>
      </c>
      <c r="O5" t="e">
        <f t="shared" si="0"/>
        <v>#N/A</v>
      </c>
      <c r="P5" t="e">
        <f t="shared" si="1"/>
        <v>#N/A</v>
      </c>
      <c r="Q5" s="475" t="e">
        <f t="shared" si="2"/>
        <v>#N/A</v>
      </c>
      <c r="R5" s="185" t="e">
        <f>VLOOKUP(C5,RANKING!E:O,9,0)</f>
        <v>#N/A</v>
      </c>
      <c r="S5" s="185"/>
      <c r="T5" s="185"/>
      <c r="U5" s="185"/>
    </row>
    <row r="6" spans="1:21">
      <c r="A6" t="s">
        <v>30</v>
      </c>
      <c r="B6" t="s">
        <v>219</v>
      </c>
      <c r="C6" t="s">
        <v>596</v>
      </c>
      <c r="F6" t="s">
        <v>241</v>
      </c>
      <c r="G6" t="s">
        <v>1388</v>
      </c>
      <c r="H6" t="e">
        <f>VLOOKUP(C6,'ASIGNACION RANKING'!D:AB,6,0)</f>
        <v>#N/A</v>
      </c>
      <c r="I6" t="e">
        <f>VLOOKUP(C6,'ASIGNACION RANKING'!D:AB,7,0)</f>
        <v>#N/A</v>
      </c>
      <c r="J6" t="e">
        <f>VLOOKUP(C6,'ASIGNACION RANKING'!D:AB,11,0)</f>
        <v>#N/A</v>
      </c>
      <c r="K6" t="e">
        <f>VLOOKUP(C6,'DOMINGO 1'!D:AB,7,0)</f>
        <v>#N/A</v>
      </c>
      <c r="L6" t="e">
        <f>VLOOKUP(C6,'DOMINGO 2'!D:AB,7,0)</f>
        <v>#N/A</v>
      </c>
      <c r="M6" t="e">
        <f>VLOOKUP(C6,'DOMINGO 1'!D:AB,11,0)</f>
        <v>#N/A</v>
      </c>
      <c r="N6" t="e">
        <f>VLOOKUP(C6,'DOMINGO 2'!D:AB,11,0)</f>
        <v>#N/A</v>
      </c>
      <c r="O6" t="e">
        <f t="shared" si="0"/>
        <v>#N/A</v>
      </c>
      <c r="P6" t="e">
        <f t="shared" si="1"/>
        <v>#N/A</v>
      </c>
      <c r="Q6" s="475" t="e">
        <f t="shared" si="2"/>
        <v>#N/A</v>
      </c>
      <c r="R6" s="185" t="e">
        <f>VLOOKUP(C6,RANKING!E:O,9,0)</f>
        <v>#N/A</v>
      </c>
      <c r="S6" s="185"/>
      <c r="T6" s="185"/>
      <c r="U6" s="185"/>
    </row>
    <row r="7" spans="1:21">
      <c r="A7" t="s">
        <v>30</v>
      </c>
      <c r="B7" t="s">
        <v>219</v>
      </c>
      <c r="C7" t="s">
        <v>666</v>
      </c>
      <c r="F7" t="s">
        <v>241</v>
      </c>
      <c r="G7" t="s">
        <v>1388</v>
      </c>
      <c r="H7" t="e">
        <f>VLOOKUP(C7,'ASIGNACION RANKING'!D:AB,6,0)</f>
        <v>#N/A</v>
      </c>
      <c r="I7" t="e">
        <f>VLOOKUP(C7,'ASIGNACION RANKING'!D:AB,7,0)</f>
        <v>#N/A</v>
      </c>
      <c r="J7" t="e">
        <f>VLOOKUP(C7,'ASIGNACION RANKING'!D:AB,11,0)</f>
        <v>#N/A</v>
      </c>
      <c r="K7" t="e">
        <f>VLOOKUP(C7,'DOMINGO 1'!D:AB,7,0)</f>
        <v>#N/A</v>
      </c>
      <c r="L7" t="e">
        <f>VLOOKUP(C7,'DOMINGO 2'!D:AB,7,0)</f>
        <v>#N/A</v>
      </c>
      <c r="M7" t="e">
        <f>VLOOKUP(C7,'DOMINGO 1'!D:AB,11,0)</f>
        <v>#N/A</v>
      </c>
      <c r="N7" t="e">
        <f>VLOOKUP(C7,'DOMINGO 2'!D:AB,11,0)</f>
        <v>#N/A</v>
      </c>
      <c r="O7" t="e">
        <f t="shared" si="0"/>
        <v>#N/A</v>
      </c>
      <c r="P7" t="e">
        <f t="shared" si="1"/>
        <v>#N/A</v>
      </c>
      <c r="Q7" s="475" t="e">
        <f t="shared" si="2"/>
        <v>#N/A</v>
      </c>
      <c r="R7" s="185" t="e">
        <f>VLOOKUP(C7,RANKING!E:O,9,0)</f>
        <v>#N/A</v>
      </c>
      <c r="S7" s="185"/>
      <c r="T7" s="185"/>
      <c r="U7" s="185"/>
    </row>
    <row r="8" spans="1:21">
      <c r="A8" t="s">
        <v>30</v>
      </c>
      <c r="B8" t="s">
        <v>219</v>
      </c>
      <c r="C8" t="s">
        <v>590</v>
      </c>
      <c r="F8" t="s">
        <v>241</v>
      </c>
      <c r="G8" t="s">
        <v>1388</v>
      </c>
      <c r="H8" t="e">
        <f>VLOOKUP(C8,'ASIGNACION RANKING'!D:AB,6,0)</f>
        <v>#N/A</v>
      </c>
      <c r="I8" t="e">
        <f>VLOOKUP(C8,'ASIGNACION RANKING'!D:AB,7,0)</f>
        <v>#N/A</v>
      </c>
      <c r="J8" t="e">
        <f>VLOOKUP(C8,'ASIGNACION RANKING'!D:AB,11,0)</f>
        <v>#N/A</v>
      </c>
      <c r="K8" t="e">
        <f>VLOOKUP(C8,'DOMINGO 1'!D:AB,7,0)</f>
        <v>#N/A</v>
      </c>
      <c r="L8" t="e">
        <f>VLOOKUP(C8,'DOMINGO 2'!D:AB,7,0)</f>
        <v>#N/A</v>
      </c>
      <c r="M8" t="e">
        <f>VLOOKUP(C8,'DOMINGO 1'!D:AB,11,0)</f>
        <v>#N/A</v>
      </c>
      <c r="N8" t="e">
        <f>VLOOKUP(C8,'DOMINGO 2'!D:AB,11,0)</f>
        <v>#N/A</v>
      </c>
      <c r="O8" t="e">
        <f t="shared" si="0"/>
        <v>#N/A</v>
      </c>
      <c r="P8" t="e">
        <f t="shared" si="1"/>
        <v>#N/A</v>
      </c>
      <c r="Q8" s="475" t="e">
        <f t="shared" si="2"/>
        <v>#N/A</v>
      </c>
      <c r="R8" s="185" t="e">
        <f>VLOOKUP(C8,RANKING!E:O,9,0)</f>
        <v>#N/A</v>
      </c>
      <c r="S8" s="185"/>
      <c r="T8" s="185"/>
      <c r="U8" s="185"/>
    </row>
    <row r="9" spans="1:21">
      <c r="A9" t="s">
        <v>30</v>
      </c>
      <c r="B9" t="s">
        <v>219</v>
      </c>
      <c r="C9" t="s">
        <v>598</v>
      </c>
      <c r="F9" t="s">
        <v>241</v>
      </c>
      <c r="G9" t="s">
        <v>1388</v>
      </c>
      <c r="H9" t="e">
        <f>VLOOKUP(C9,'ASIGNACION RANKING'!D:AB,6,0)</f>
        <v>#N/A</v>
      </c>
      <c r="I9" t="e">
        <f>VLOOKUP(C9,'ASIGNACION RANKING'!D:AB,7,0)</f>
        <v>#N/A</v>
      </c>
      <c r="J9" t="e">
        <f>VLOOKUP(C9,'ASIGNACION RANKING'!D:AB,11,0)</f>
        <v>#N/A</v>
      </c>
      <c r="K9" t="e">
        <f>VLOOKUP(C9,'DOMINGO 1'!D:AB,7,0)</f>
        <v>#N/A</v>
      </c>
      <c r="L9" t="e">
        <f>VLOOKUP(C9,'DOMINGO 2'!D:AB,7,0)</f>
        <v>#N/A</v>
      </c>
      <c r="M9" t="e">
        <f>VLOOKUP(C9,'DOMINGO 1'!D:AB,11,0)</f>
        <v>#N/A</v>
      </c>
      <c r="N9" t="e">
        <f>VLOOKUP(C9,'DOMINGO 2'!D:AB,11,0)</f>
        <v>#N/A</v>
      </c>
      <c r="O9" t="e">
        <f t="shared" si="0"/>
        <v>#N/A</v>
      </c>
      <c r="P9" t="e">
        <f t="shared" si="1"/>
        <v>#N/A</v>
      </c>
      <c r="Q9" s="475" t="e">
        <f t="shared" si="2"/>
        <v>#N/A</v>
      </c>
      <c r="R9" s="185" t="e">
        <f>VLOOKUP(C9,RANKING!E:O,9,0)</f>
        <v>#N/A</v>
      </c>
      <c r="S9" s="185"/>
      <c r="T9" s="185"/>
      <c r="U9" s="185"/>
    </row>
    <row r="10" spans="1:21">
      <c r="A10" t="s">
        <v>30</v>
      </c>
      <c r="B10" t="s">
        <v>219</v>
      </c>
      <c r="C10" t="s">
        <v>697</v>
      </c>
      <c r="F10" t="s">
        <v>241</v>
      </c>
      <c r="G10" t="s">
        <v>1388</v>
      </c>
      <c r="H10" t="e">
        <f>VLOOKUP(C10,'ASIGNACION RANKING'!D:AB,6,0)</f>
        <v>#N/A</v>
      </c>
      <c r="I10" t="e">
        <f>VLOOKUP(C10,'ASIGNACION RANKING'!D:AB,7,0)</f>
        <v>#N/A</v>
      </c>
      <c r="J10" t="e">
        <f>VLOOKUP(C10,'ASIGNACION RANKING'!D:AB,11,0)</f>
        <v>#N/A</v>
      </c>
      <c r="K10" t="e">
        <f>VLOOKUP(C10,'DOMINGO 1'!D:AB,7,0)</f>
        <v>#N/A</v>
      </c>
      <c r="L10" t="e">
        <f>VLOOKUP(C10,'DOMINGO 2'!D:AB,7,0)</f>
        <v>#N/A</v>
      </c>
      <c r="M10" t="e">
        <f>VLOOKUP(C10,'DOMINGO 1'!D:AB,11,0)</f>
        <v>#N/A</v>
      </c>
      <c r="N10" t="e">
        <f>VLOOKUP(C10,'DOMINGO 2'!D:AB,11,0)</f>
        <v>#N/A</v>
      </c>
      <c r="O10" t="e">
        <f t="shared" si="0"/>
        <v>#N/A</v>
      </c>
      <c r="P10" t="e">
        <f t="shared" si="1"/>
        <v>#N/A</v>
      </c>
      <c r="Q10" s="475" t="e">
        <f t="shared" si="2"/>
        <v>#N/A</v>
      </c>
      <c r="R10" s="185" t="e">
        <f>VLOOKUP(C10,RANKING!E:O,9,0)</f>
        <v>#N/A</v>
      </c>
      <c r="S10" s="185"/>
      <c r="T10" s="185"/>
      <c r="U10" s="185"/>
    </row>
    <row r="11" spans="1:21">
      <c r="A11" t="s">
        <v>30</v>
      </c>
      <c r="B11" t="s">
        <v>219</v>
      </c>
      <c r="C11" t="s">
        <v>600</v>
      </c>
      <c r="F11" t="s">
        <v>241</v>
      </c>
      <c r="G11" t="s">
        <v>1388</v>
      </c>
      <c r="H11" t="e">
        <f>VLOOKUP(C11,'ASIGNACION RANKING'!D:AB,6,0)</f>
        <v>#N/A</v>
      </c>
      <c r="I11" t="e">
        <f>VLOOKUP(C11,'ASIGNACION RANKING'!D:AB,7,0)</f>
        <v>#N/A</v>
      </c>
      <c r="J11" t="e">
        <f>VLOOKUP(C11,'ASIGNACION RANKING'!D:AB,11,0)</f>
        <v>#N/A</v>
      </c>
      <c r="K11" t="e">
        <f>VLOOKUP(C11,'DOMINGO 1'!D:AB,7,0)</f>
        <v>#N/A</v>
      </c>
      <c r="L11" t="e">
        <f>VLOOKUP(C11,'DOMINGO 2'!D:AB,7,0)</f>
        <v>#N/A</v>
      </c>
      <c r="M11" t="e">
        <f>VLOOKUP(C11,'DOMINGO 1'!D:AB,11,0)</f>
        <v>#N/A</v>
      </c>
      <c r="N11" t="e">
        <f>VLOOKUP(C11,'DOMINGO 2'!D:AB,11,0)</f>
        <v>#N/A</v>
      </c>
      <c r="O11" t="e">
        <f t="shared" si="0"/>
        <v>#N/A</v>
      </c>
      <c r="P11" t="e">
        <f t="shared" si="1"/>
        <v>#N/A</v>
      </c>
      <c r="Q11" s="475" t="e">
        <f t="shared" si="2"/>
        <v>#N/A</v>
      </c>
      <c r="R11" s="185" t="e">
        <f>VLOOKUP(C11,RANKING!E:O,9,0)</f>
        <v>#N/A</v>
      </c>
      <c r="S11" s="185"/>
      <c r="T11" s="185"/>
      <c r="U11" s="185"/>
    </row>
    <row r="12" spans="1:21">
      <c r="A12" t="s">
        <v>112</v>
      </c>
      <c r="B12" t="s">
        <v>219</v>
      </c>
      <c r="C12" t="s">
        <v>594</v>
      </c>
      <c r="F12" t="s">
        <v>241</v>
      </c>
      <c r="G12" t="s">
        <v>1388</v>
      </c>
      <c r="H12">
        <f>VLOOKUP(C12,'ASIGNACION RANKING'!D:AB,6,0)</f>
        <v>935</v>
      </c>
      <c r="I12">
        <f>VLOOKUP(C12,'ASIGNACION RANKING'!D:AB,7,0)</f>
        <v>1897052</v>
      </c>
      <c r="J12">
        <f>VLOOKUP(C12,'ASIGNACION RANKING'!D:AB,11,0)</f>
        <v>150727</v>
      </c>
      <c r="K12">
        <f>VLOOKUP(C12,'DOMINGO 1'!D:AB,7,0)</f>
        <v>122758</v>
      </c>
      <c r="L12">
        <f>VLOOKUP(C12,'DOMINGO 2'!D:AB,7,0)</f>
        <v>162651</v>
      </c>
      <c r="M12">
        <f>VLOOKUP(C12,'DOMINGO 1'!D:AB,11,0)</f>
        <v>4090</v>
      </c>
      <c r="N12">
        <f>VLOOKUP(C12,'DOMINGO 2'!D:AB,11,0)</f>
        <v>4019</v>
      </c>
      <c r="O12">
        <f t="shared" si="0"/>
        <v>1611643</v>
      </c>
      <c r="P12">
        <f t="shared" si="1"/>
        <v>142618</v>
      </c>
      <c r="Q12" s="475">
        <f t="shared" si="2"/>
        <v>8.8492302575694487E-2</v>
      </c>
      <c r="R12" s="185" t="str">
        <f>VLOOKUP(C12,RANKING!E:O,9,0)</f>
        <v>B6</v>
      </c>
      <c r="S12" s="185"/>
      <c r="T12" s="185"/>
      <c r="U12" s="185"/>
    </row>
    <row r="13" spans="1:21">
      <c r="A13" t="s">
        <v>112</v>
      </c>
      <c r="B13" t="s">
        <v>219</v>
      </c>
      <c r="C13" t="s">
        <v>571</v>
      </c>
      <c r="F13" t="s">
        <v>241</v>
      </c>
      <c r="G13" t="s">
        <v>1388</v>
      </c>
      <c r="H13" t="e">
        <f>VLOOKUP(C13,'ASIGNACION RANKING'!D:AB,6,0)</f>
        <v>#N/A</v>
      </c>
      <c r="I13" t="e">
        <f>VLOOKUP(C13,'ASIGNACION RANKING'!D:AB,7,0)</f>
        <v>#N/A</v>
      </c>
      <c r="J13" t="e">
        <f>VLOOKUP(C13,'ASIGNACION RANKING'!D:AB,11,0)</f>
        <v>#N/A</v>
      </c>
      <c r="K13" t="e">
        <f>VLOOKUP(C13,'DOMINGO 1'!D:AB,7,0)</f>
        <v>#N/A</v>
      </c>
      <c r="L13" t="e">
        <f>VLOOKUP(C13,'DOMINGO 2'!D:AB,7,0)</f>
        <v>#N/A</v>
      </c>
      <c r="M13" t="e">
        <f>VLOOKUP(C13,'DOMINGO 1'!D:AB,11,0)</f>
        <v>#N/A</v>
      </c>
      <c r="N13" t="e">
        <f>VLOOKUP(C13,'DOMINGO 2'!D:AB,11,0)</f>
        <v>#N/A</v>
      </c>
      <c r="O13" t="e">
        <f t="shared" si="0"/>
        <v>#N/A</v>
      </c>
      <c r="P13" t="e">
        <f t="shared" si="1"/>
        <v>#N/A</v>
      </c>
      <c r="Q13" s="475" t="e">
        <f t="shared" si="2"/>
        <v>#N/A</v>
      </c>
      <c r="R13" s="185" t="e">
        <f>VLOOKUP(C13,RANKING!E:O,9,0)</f>
        <v>#N/A</v>
      </c>
      <c r="S13" s="185"/>
      <c r="T13" s="185"/>
      <c r="U13" s="185"/>
    </row>
    <row r="14" spans="1:21">
      <c r="A14" t="s">
        <v>112</v>
      </c>
      <c r="B14" t="s">
        <v>219</v>
      </c>
      <c r="C14" t="s">
        <v>572</v>
      </c>
      <c r="F14" t="s">
        <v>241</v>
      </c>
      <c r="G14" t="s">
        <v>1388</v>
      </c>
      <c r="H14" t="e">
        <f>VLOOKUP(C14,'ASIGNACION RANKING'!D:AB,6,0)</f>
        <v>#N/A</v>
      </c>
      <c r="I14" t="e">
        <f>VLOOKUP(C14,'ASIGNACION RANKING'!D:AB,7,0)</f>
        <v>#N/A</v>
      </c>
      <c r="J14" t="e">
        <f>VLOOKUP(C14,'ASIGNACION RANKING'!D:AB,11,0)</f>
        <v>#N/A</v>
      </c>
      <c r="K14" t="e">
        <f>VLOOKUP(C14,'DOMINGO 1'!D:AB,7,0)</f>
        <v>#N/A</v>
      </c>
      <c r="L14" t="e">
        <f>VLOOKUP(C14,'DOMINGO 2'!D:AB,7,0)</f>
        <v>#N/A</v>
      </c>
      <c r="M14" t="e">
        <f>VLOOKUP(C14,'DOMINGO 1'!D:AB,11,0)</f>
        <v>#N/A</v>
      </c>
      <c r="N14" t="e">
        <f>VLOOKUP(C14,'DOMINGO 2'!D:AB,11,0)</f>
        <v>#N/A</v>
      </c>
      <c r="O14" t="e">
        <f t="shared" si="0"/>
        <v>#N/A</v>
      </c>
      <c r="P14" t="e">
        <f t="shared" si="1"/>
        <v>#N/A</v>
      </c>
      <c r="Q14" s="475" t="e">
        <f t="shared" si="2"/>
        <v>#N/A</v>
      </c>
      <c r="R14" s="185" t="e">
        <f>VLOOKUP(C14,RANKING!E:O,9,0)</f>
        <v>#N/A</v>
      </c>
      <c r="S14" s="185"/>
      <c r="T14" s="185"/>
      <c r="U14" s="185"/>
    </row>
    <row r="15" spans="1:21">
      <c r="A15" t="s">
        <v>28</v>
      </c>
      <c r="B15" t="s">
        <v>251</v>
      </c>
      <c r="C15" t="s">
        <v>611</v>
      </c>
      <c r="F15" t="s">
        <v>240</v>
      </c>
      <c r="G15" t="s">
        <v>1388</v>
      </c>
      <c r="H15">
        <f>VLOOKUP(C15,'ASIGNACION RANKING'!D:AB,6,0)</f>
        <v>928</v>
      </c>
      <c r="I15">
        <f>VLOOKUP(C15,'ASIGNACION RANKING'!D:AB,7,0)</f>
        <v>1784363</v>
      </c>
      <c r="J15">
        <f>VLOOKUP(C15,'ASIGNACION RANKING'!D:AB,11,0)</f>
        <v>150166</v>
      </c>
      <c r="K15">
        <f>VLOOKUP(C15,'DOMINGO 1'!D:AB,7,0)</f>
        <v>148155</v>
      </c>
      <c r="L15">
        <f>VLOOKUP(C15,'DOMINGO 2'!D:AB,7,0)</f>
        <v>135241</v>
      </c>
      <c r="M15">
        <f>VLOOKUP(C15,'DOMINGO 1'!D:AB,11,0)</f>
        <v>3898</v>
      </c>
      <c r="N15">
        <f>VLOOKUP(C15,'DOMINGO 2'!D:AB,11,0)</f>
        <v>6698</v>
      </c>
      <c r="O15">
        <f t="shared" si="0"/>
        <v>1500967</v>
      </c>
      <c r="P15">
        <f t="shared" si="1"/>
        <v>139570</v>
      </c>
      <c r="Q15" s="475">
        <f t="shared" si="2"/>
        <v>9.2986721227048957E-2</v>
      </c>
      <c r="R15" s="185" t="str">
        <f>VLOOKUP(C15,RANKING!E:O,9,0)</f>
        <v>B3</v>
      </c>
      <c r="S15" s="185">
        <v>10000</v>
      </c>
      <c r="T15" s="185"/>
      <c r="U15" s="185"/>
    </row>
    <row r="16" spans="1:21">
      <c r="A16" t="s">
        <v>28</v>
      </c>
      <c r="B16" t="s">
        <v>251</v>
      </c>
      <c r="C16" t="s">
        <v>551</v>
      </c>
      <c r="F16" t="s">
        <v>240</v>
      </c>
      <c r="G16" t="s">
        <v>1388</v>
      </c>
      <c r="H16">
        <f>VLOOKUP(C16,'ASIGNACION RANKING'!D:AB,6,0)</f>
        <v>892</v>
      </c>
      <c r="I16">
        <f>VLOOKUP(C16,'ASIGNACION RANKING'!D:AB,7,0)</f>
        <v>1699596</v>
      </c>
      <c r="J16">
        <f>VLOOKUP(C16,'ASIGNACION RANKING'!D:AB,11,0)</f>
        <v>162632</v>
      </c>
      <c r="K16">
        <f>VLOOKUP(C16,'DOMINGO 1'!D:AB,7,0)</f>
        <v>130494</v>
      </c>
      <c r="L16">
        <f>VLOOKUP(C16,'DOMINGO 2'!D:AB,7,0)</f>
        <v>116669</v>
      </c>
      <c r="M16">
        <f>VLOOKUP(C16,'DOMINGO 1'!D:AB,11,0)</f>
        <v>17387</v>
      </c>
      <c r="N16">
        <f>VLOOKUP(C16,'DOMINGO 2'!D:AB,11,0)</f>
        <v>680</v>
      </c>
      <c r="O16">
        <f t="shared" si="0"/>
        <v>1452433</v>
      </c>
      <c r="P16">
        <f t="shared" si="1"/>
        <v>144565</v>
      </c>
      <c r="Q16" s="475">
        <f t="shared" si="2"/>
        <v>9.9532990506274649E-2</v>
      </c>
      <c r="R16" s="185" t="str">
        <f>VLOOKUP(C16,RANKING!E:O,9,0)</f>
        <v>B2</v>
      </c>
      <c r="S16" s="185"/>
      <c r="T16" s="185"/>
      <c r="U16" s="185"/>
    </row>
    <row r="17" spans="1:21">
      <c r="A17" t="s">
        <v>28</v>
      </c>
      <c r="B17" t="s">
        <v>251</v>
      </c>
      <c r="C17" t="s">
        <v>612</v>
      </c>
      <c r="F17" t="s">
        <v>240</v>
      </c>
      <c r="G17" t="s">
        <v>1388</v>
      </c>
      <c r="H17">
        <f>VLOOKUP(C17,'ASIGNACION RANKING'!D:AB,6,0)</f>
        <v>960</v>
      </c>
      <c r="I17">
        <f>VLOOKUP(C17,'ASIGNACION RANKING'!D:AB,7,0)</f>
        <v>1684427</v>
      </c>
      <c r="J17">
        <f>VLOOKUP(C17,'ASIGNACION RANKING'!D:AB,11,0)</f>
        <v>146554</v>
      </c>
      <c r="K17">
        <f>VLOOKUP(C17,'DOMINGO 1'!D:AB,7,0)</f>
        <v>144616</v>
      </c>
      <c r="L17">
        <f>VLOOKUP(C17,'DOMINGO 2'!D:AB,7,0)</f>
        <v>104116</v>
      </c>
      <c r="M17">
        <f>VLOOKUP(C17,'DOMINGO 1'!D:AB,11,0)</f>
        <v>5765</v>
      </c>
      <c r="N17">
        <f>VLOOKUP(C17,'DOMINGO 2'!D:AB,11,0)</f>
        <v>3989</v>
      </c>
      <c r="O17">
        <f t="shared" si="0"/>
        <v>1435695</v>
      </c>
      <c r="P17">
        <f t="shared" si="1"/>
        <v>136800</v>
      </c>
      <c r="Q17" s="475">
        <f t="shared" si="2"/>
        <v>9.5284862035460174E-2</v>
      </c>
      <c r="R17" s="185" t="str">
        <f>VLOOKUP(C17,RANKING!E:O,9,0)</f>
        <v>B2</v>
      </c>
      <c r="S17" s="185"/>
      <c r="T17" s="185"/>
      <c r="U17" s="185"/>
    </row>
    <row r="18" spans="1:21">
      <c r="A18" t="s">
        <v>28</v>
      </c>
      <c r="B18" t="s">
        <v>251</v>
      </c>
      <c r="C18" t="s">
        <v>613</v>
      </c>
      <c r="F18" t="s">
        <v>240</v>
      </c>
      <c r="G18" t="s">
        <v>1388</v>
      </c>
      <c r="H18" t="e">
        <f>VLOOKUP(C18,'ASIGNACION RANKING'!D:AB,6,0)</f>
        <v>#N/A</v>
      </c>
      <c r="I18" t="e">
        <f>VLOOKUP(C18,'ASIGNACION RANKING'!D:AB,7,0)</f>
        <v>#N/A</v>
      </c>
      <c r="J18" t="e">
        <f>VLOOKUP(C18,'ASIGNACION RANKING'!D:AB,11,0)</f>
        <v>#N/A</v>
      </c>
      <c r="K18" t="e">
        <f>VLOOKUP(C18,'DOMINGO 1'!D:AB,7,0)</f>
        <v>#N/A</v>
      </c>
      <c r="L18" t="e">
        <f>VLOOKUP(C18,'DOMINGO 2'!D:AB,7,0)</f>
        <v>#N/A</v>
      </c>
      <c r="M18" t="e">
        <f>VLOOKUP(C18,'DOMINGO 1'!D:AB,11,0)</f>
        <v>#N/A</v>
      </c>
      <c r="N18" t="e">
        <f>VLOOKUP(C18,'DOMINGO 2'!D:AB,11,0)</f>
        <v>#N/A</v>
      </c>
      <c r="O18" t="e">
        <f t="shared" si="0"/>
        <v>#N/A</v>
      </c>
      <c r="P18" t="e">
        <f t="shared" si="1"/>
        <v>#N/A</v>
      </c>
      <c r="Q18" s="475" t="e">
        <f t="shared" si="2"/>
        <v>#N/A</v>
      </c>
      <c r="R18" s="185" t="e">
        <f>VLOOKUP(C18,RANKING!E:O,9,0)</f>
        <v>#N/A</v>
      </c>
      <c r="S18" s="185"/>
      <c r="T18" s="185"/>
      <c r="U18" s="185"/>
    </row>
    <row r="19" spans="1:21">
      <c r="A19" t="s">
        <v>28</v>
      </c>
      <c r="B19" t="s">
        <v>251</v>
      </c>
      <c r="C19" t="s">
        <v>605</v>
      </c>
      <c r="F19" t="s">
        <v>240</v>
      </c>
      <c r="G19" t="s">
        <v>1388</v>
      </c>
      <c r="H19">
        <f>VLOOKUP(C19,'ASIGNACION RANKING'!D:AB,6,0)</f>
        <v>231</v>
      </c>
      <c r="I19">
        <f>VLOOKUP(C19,'ASIGNACION RANKING'!D:AB,7,0)</f>
        <v>356300</v>
      </c>
      <c r="J19">
        <f>VLOOKUP(C19,'ASIGNACION RANKING'!D:AB,11,0)</f>
        <v>16051</v>
      </c>
      <c r="K19">
        <f>VLOOKUP(C19,'DOMINGO 1'!D:AB,7,0)</f>
        <v>119843</v>
      </c>
      <c r="L19" t="e">
        <f>VLOOKUP(C19,'DOMINGO 2'!D:AB,7,0)</f>
        <v>#N/A</v>
      </c>
      <c r="M19">
        <f>VLOOKUP(C19,'DOMINGO 1'!D:AB,11,0)</f>
        <v>6611</v>
      </c>
      <c r="N19" t="e">
        <f>VLOOKUP(C19,'DOMINGO 2'!D:AB,11,0)</f>
        <v>#N/A</v>
      </c>
      <c r="O19" t="e">
        <f t="shared" si="0"/>
        <v>#N/A</v>
      </c>
      <c r="P19" t="e">
        <f t="shared" si="1"/>
        <v>#N/A</v>
      </c>
      <c r="Q19" s="475" t="e">
        <f t="shared" si="2"/>
        <v>#N/A</v>
      </c>
      <c r="R19" s="185" t="e">
        <f>VLOOKUP(C19,RANKING!E:O,9,0)</f>
        <v>#N/A</v>
      </c>
      <c r="S19" s="185"/>
      <c r="T19" s="185"/>
      <c r="U19" s="185"/>
    </row>
    <row r="20" spans="1:21">
      <c r="A20" t="s">
        <v>28</v>
      </c>
      <c r="B20" t="s">
        <v>251</v>
      </c>
      <c r="C20" t="s">
        <v>658</v>
      </c>
      <c r="F20" t="s">
        <v>240</v>
      </c>
      <c r="G20" t="s">
        <v>1388</v>
      </c>
      <c r="H20">
        <f>VLOOKUP(C20,'ASIGNACION RANKING'!D:AB,6,0)</f>
        <v>1002</v>
      </c>
      <c r="I20">
        <f>VLOOKUP(C20,'ASIGNACION RANKING'!D:AB,7,0)</f>
        <v>1734384</v>
      </c>
      <c r="J20">
        <f>VLOOKUP(C20,'ASIGNACION RANKING'!D:AB,11,0)</f>
        <v>134395</v>
      </c>
      <c r="K20">
        <f>VLOOKUP(C20,'DOMINGO 1'!D:AB,7,0)</f>
        <v>125992</v>
      </c>
      <c r="L20">
        <f>VLOOKUP(C20,'DOMINGO 2'!D:AB,7,0)</f>
        <v>136031</v>
      </c>
      <c r="M20">
        <f>VLOOKUP(C20,'DOMINGO 1'!D:AB,11,0)</f>
        <v>6647</v>
      </c>
      <c r="N20">
        <f>VLOOKUP(C20,'DOMINGO 2'!D:AB,11,0)</f>
        <v>2252</v>
      </c>
      <c r="O20">
        <f t="shared" si="0"/>
        <v>1472361</v>
      </c>
      <c r="P20">
        <f t="shared" si="1"/>
        <v>125496</v>
      </c>
      <c r="Q20" s="475">
        <f t="shared" si="2"/>
        <v>8.5234531476995112E-2</v>
      </c>
      <c r="R20" s="185" t="str">
        <f>VLOOKUP(C20,RANKING!E:O,9,0)</f>
        <v>B7</v>
      </c>
      <c r="S20" s="185">
        <v>30000</v>
      </c>
      <c r="T20" s="185"/>
      <c r="U20" s="185"/>
    </row>
    <row r="21" spans="1:21">
      <c r="A21" t="s">
        <v>28</v>
      </c>
      <c r="B21" t="s">
        <v>251</v>
      </c>
      <c r="C21" t="s">
        <v>616</v>
      </c>
      <c r="F21" t="s">
        <v>240</v>
      </c>
      <c r="G21" t="s">
        <v>1388</v>
      </c>
      <c r="H21">
        <f>VLOOKUP(C21,'ASIGNACION RANKING'!D:AB,6,0)</f>
        <v>1011</v>
      </c>
      <c r="I21">
        <f>VLOOKUP(C21,'ASIGNACION RANKING'!D:AB,7,0)</f>
        <v>2047451</v>
      </c>
      <c r="J21">
        <f>VLOOKUP(C21,'ASIGNACION RANKING'!D:AB,11,0)</f>
        <v>129409</v>
      </c>
      <c r="K21">
        <f>VLOOKUP(C21,'DOMINGO 1'!D:AB,7,0)</f>
        <v>155182</v>
      </c>
      <c r="L21">
        <f>VLOOKUP(C21,'DOMINGO 2'!D:AB,7,0)</f>
        <v>153195</v>
      </c>
      <c r="M21">
        <f>VLOOKUP(C21,'DOMINGO 1'!D:AB,11,0)</f>
        <v>5161</v>
      </c>
      <c r="N21">
        <f>VLOOKUP(C21,'DOMINGO 2'!D:AB,11,0)</f>
        <v>5798</v>
      </c>
      <c r="O21">
        <f t="shared" si="0"/>
        <v>1739074</v>
      </c>
      <c r="P21">
        <f t="shared" si="1"/>
        <v>118450</v>
      </c>
      <c r="Q21" s="475">
        <f t="shared" si="2"/>
        <v>6.8110960200658516E-2</v>
      </c>
      <c r="R21" s="185" t="str">
        <f>VLOOKUP(C21,RANKING!E:O,9,0)</f>
        <v>C0</v>
      </c>
      <c r="S21" s="185">
        <v>10000</v>
      </c>
      <c r="T21" s="185"/>
      <c r="U21" s="185"/>
    </row>
    <row r="22" spans="1:21">
      <c r="A22" t="s">
        <v>28</v>
      </c>
      <c r="B22" t="s">
        <v>251</v>
      </c>
      <c r="C22" t="s">
        <v>1424</v>
      </c>
      <c r="F22" t="s">
        <v>240</v>
      </c>
      <c r="G22" t="s">
        <v>1388</v>
      </c>
      <c r="H22" t="e">
        <f>VLOOKUP(C22,'ASIGNACION RANKING'!D:AB,6,0)</f>
        <v>#N/A</v>
      </c>
      <c r="I22" t="e">
        <f>VLOOKUP(C22,'ASIGNACION RANKING'!D:AB,7,0)</f>
        <v>#N/A</v>
      </c>
      <c r="J22" t="e">
        <f>VLOOKUP(C22,'ASIGNACION RANKING'!D:AB,11,0)</f>
        <v>#N/A</v>
      </c>
      <c r="K22" t="e">
        <f>VLOOKUP(C22,'DOMINGO 1'!D:AB,7,0)</f>
        <v>#N/A</v>
      </c>
      <c r="L22" t="e">
        <f>VLOOKUP(C22,'DOMINGO 2'!D:AB,7,0)</f>
        <v>#N/A</v>
      </c>
      <c r="M22" t="e">
        <f>VLOOKUP(C22,'DOMINGO 1'!D:AB,11,0)</f>
        <v>#N/A</v>
      </c>
      <c r="N22" t="e">
        <f>VLOOKUP(C22,'DOMINGO 2'!D:AB,11,0)</f>
        <v>#N/A</v>
      </c>
      <c r="O22" t="e">
        <f t="shared" si="0"/>
        <v>#N/A</v>
      </c>
      <c r="P22" t="e">
        <f t="shared" si="1"/>
        <v>#N/A</v>
      </c>
      <c r="Q22" s="475" t="e">
        <f t="shared" si="2"/>
        <v>#N/A</v>
      </c>
      <c r="R22" s="185" t="e">
        <f>VLOOKUP(C22,RANKING!E:O,9,0)</f>
        <v>#N/A</v>
      </c>
      <c r="S22" s="185"/>
      <c r="T22" s="185"/>
      <c r="U22" s="185"/>
    </row>
    <row r="23" spans="1:21">
      <c r="A23" t="s">
        <v>28</v>
      </c>
      <c r="B23" t="s">
        <v>251</v>
      </c>
      <c r="C23" t="s">
        <v>617</v>
      </c>
      <c r="F23" t="s">
        <v>240</v>
      </c>
      <c r="G23" t="s">
        <v>1388</v>
      </c>
      <c r="H23">
        <f>VLOOKUP(C23,'ASIGNACION RANKING'!D:AB,6,0)</f>
        <v>922</v>
      </c>
      <c r="I23">
        <f>VLOOKUP(C23,'ASIGNACION RANKING'!D:AB,7,0)</f>
        <v>1697048</v>
      </c>
      <c r="J23">
        <f>VLOOKUP(C23,'ASIGNACION RANKING'!D:AB,11,0)</f>
        <v>144075</v>
      </c>
      <c r="K23">
        <f>VLOOKUP(C23,'DOMINGO 1'!D:AB,7,0)</f>
        <v>130446</v>
      </c>
      <c r="L23">
        <f>VLOOKUP(C23,'DOMINGO 2'!D:AB,7,0)</f>
        <v>105178</v>
      </c>
      <c r="M23">
        <f>VLOOKUP(C23,'DOMINGO 1'!D:AB,11,0)</f>
        <v>7024</v>
      </c>
      <c r="N23">
        <f>VLOOKUP(C23,'DOMINGO 2'!D:AB,11,0)</f>
        <v>7590</v>
      </c>
      <c r="O23">
        <f t="shared" si="0"/>
        <v>1461424</v>
      </c>
      <c r="P23">
        <f t="shared" si="1"/>
        <v>129461</v>
      </c>
      <c r="Q23" s="475">
        <f t="shared" si="2"/>
        <v>8.8585516592036256E-2</v>
      </c>
      <c r="R23" s="185" t="str">
        <f>VLOOKUP(C23,RANKING!E:O,9,0)</f>
        <v>B5</v>
      </c>
      <c r="S23" s="185">
        <v>30000</v>
      </c>
      <c r="T23" s="185"/>
      <c r="U23" s="185"/>
    </row>
    <row r="24" spans="1:21">
      <c r="A24" t="s">
        <v>28</v>
      </c>
      <c r="B24" t="s">
        <v>251</v>
      </c>
      <c r="C24" t="s">
        <v>659</v>
      </c>
      <c r="F24" t="s">
        <v>240</v>
      </c>
      <c r="G24" t="s">
        <v>1388</v>
      </c>
      <c r="H24">
        <f>VLOOKUP(C24,'ASIGNACION RANKING'!D:AB,6,0)</f>
        <v>844</v>
      </c>
      <c r="I24">
        <f>VLOOKUP(C24,'ASIGNACION RANKING'!D:AB,7,0)</f>
        <v>1515921</v>
      </c>
      <c r="J24">
        <f>VLOOKUP(C24,'ASIGNACION RANKING'!D:AB,11,0)</f>
        <v>152525</v>
      </c>
      <c r="K24">
        <f>VLOOKUP(C24,'DOMINGO 1'!D:AB,7,0)</f>
        <v>124629</v>
      </c>
      <c r="L24">
        <f>VLOOKUP(C24,'DOMINGO 2'!D:AB,7,0)</f>
        <v>106613</v>
      </c>
      <c r="M24">
        <f>VLOOKUP(C24,'DOMINGO 1'!D:AB,11,0)</f>
        <v>9235</v>
      </c>
      <c r="N24">
        <f>VLOOKUP(C24,'DOMINGO 2'!D:AB,11,0)</f>
        <v>2655</v>
      </c>
      <c r="O24">
        <f t="shared" si="0"/>
        <v>1284679</v>
      </c>
      <c r="P24">
        <f t="shared" si="1"/>
        <v>140635</v>
      </c>
      <c r="Q24" s="475">
        <f t="shared" si="2"/>
        <v>0.10947092620024146</v>
      </c>
      <c r="R24" s="185" t="str">
        <f>VLOOKUP(C24,RANKING!E:O,9,0)</f>
        <v>A5</v>
      </c>
      <c r="S24" s="185"/>
      <c r="T24" s="185"/>
      <c r="U24" s="185"/>
    </row>
    <row r="25" spans="1:21">
      <c r="A25" t="s">
        <v>28</v>
      </c>
      <c r="B25" t="s">
        <v>251</v>
      </c>
      <c r="C25" t="s">
        <v>618</v>
      </c>
      <c r="F25" t="s">
        <v>240</v>
      </c>
      <c r="G25" t="s">
        <v>1388</v>
      </c>
      <c r="H25">
        <f>VLOOKUP(C25,'ASIGNACION RANKING'!D:AB,6,0)</f>
        <v>956</v>
      </c>
      <c r="I25">
        <f>VLOOKUP(C25,'ASIGNACION RANKING'!D:AB,7,0)</f>
        <v>1555092</v>
      </c>
      <c r="J25">
        <f>VLOOKUP(C25,'ASIGNACION RANKING'!D:AB,11,0)</f>
        <v>123906</v>
      </c>
      <c r="K25">
        <f>VLOOKUP(C25,'DOMINGO 1'!D:AB,7,0)</f>
        <v>119412</v>
      </c>
      <c r="L25">
        <f>VLOOKUP(C25,'DOMINGO 2'!D:AB,7,0)</f>
        <v>116136</v>
      </c>
      <c r="M25">
        <f>VLOOKUP(C25,'DOMINGO 1'!D:AB,11,0)</f>
        <v>3083</v>
      </c>
      <c r="N25">
        <f>VLOOKUP(C25,'DOMINGO 2'!D:AB,11,0)</f>
        <v>8970</v>
      </c>
      <c r="O25">
        <f t="shared" si="0"/>
        <v>1319544</v>
      </c>
      <c r="P25">
        <f t="shared" si="1"/>
        <v>111853</v>
      </c>
      <c r="Q25" s="475">
        <f t="shared" si="2"/>
        <v>8.4766404151737265E-2</v>
      </c>
      <c r="R25" s="185" t="str">
        <f>VLOOKUP(C25,RANKING!E:O,9,0)</f>
        <v>B7</v>
      </c>
      <c r="S25" s="185"/>
      <c r="T25" s="185"/>
      <c r="U25" s="185"/>
    </row>
    <row r="26" spans="1:21">
      <c r="A26" t="s">
        <v>28</v>
      </c>
      <c r="B26" t="s">
        <v>251</v>
      </c>
      <c r="C26" t="s">
        <v>446</v>
      </c>
      <c r="F26" t="s">
        <v>240</v>
      </c>
      <c r="G26" t="s">
        <v>1388</v>
      </c>
      <c r="H26">
        <f>VLOOKUP(C26,'ASIGNACION RANKING'!D:AB,6,0)</f>
        <v>926</v>
      </c>
      <c r="I26">
        <f>VLOOKUP(C26,'ASIGNACION RANKING'!D:AB,7,0)</f>
        <v>1789761</v>
      </c>
      <c r="J26">
        <f>VLOOKUP(C26,'ASIGNACION RANKING'!D:AB,11,0)</f>
        <v>125988</v>
      </c>
      <c r="K26">
        <f>VLOOKUP(C26,'DOMINGO 1'!D:AB,7,0)</f>
        <v>133250</v>
      </c>
      <c r="L26">
        <f>VLOOKUP(C26,'DOMINGO 2'!D:AB,7,0)</f>
        <v>141398</v>
      </c>
      <c r="M26">
        <f>VLOOKUP(C26,'DOMINGO 1'!D:AB,11,0)</f>
        <v>3159</v>
      </c>
      <c r="N26">
        <f>VLOOKUP(C26,'DOMINGO 2'!D:AB,11,0)</f>
        <v>6760</v>
      </c>
      <c r="O26">
        <f t="shared" si="0"/>
        <v>1515113</v>
      </c>
      <c r="P26">
        <f t="shared" si="1"/>
        <v>116069</v>
      </c>
      <c r="Q26" s="475">
        <f t="shared" si="2"/>
        <v>7.6607487362328752E-2</v>
      </c>
      <c r="R26" s="185" t="str">
        <f>VLOOKUP(C26,RANKING!E:O,9,0)</f>
        <v>C0</v>
      </c>
      <c r="S26" s="185">
        <v>10000</v>
      </c>
      <c r="T26" s="185"/>
      <c r="U26" s="185"/>
    </row>
    <row r="27" spans="1:21">
      <c r="A27" t="s">
        <v>28</v>
      </c>
      <c r="B27" t="s">
        <v>251</v>
      </c>
      <c r="C27" t="s">
        <v>619</v>
      </c>
      <c r="F27" t="s">
        <v>240</v>
      </c>
      <c r="G27" t="s">
        <v>1388</v>
      </c>
      <c r="H27">
        <f>VLOOKUP(C27,'ASIGNACION RANKING'!D:AB,6,0)</f>
        <v>965</v>
      </c>
      <c r="I27">
        <f>VLOOKUP(C27,'ASIGNACION RANKING'!D:AB,7,0)</f>
        <v>1771239</v>
      </c>
      <c r="J27">
        <f>VLOOKUP(C27,'ASIGNACION RANKING'!D:AB,11,0)</f>
        <v>147187</v>
      </c>
      <c r="K27">
        <f>VLOOKUP(C27,'DOMINGO 1'!D:AB,7,0)</f>
        <v>143787</v>
      </c>
      <c r="L27">
        <f>VLOOKUP(C27,'DOMINGO 2'!D:AB,7,0)</f>
        <v>128633</v>
      </c>
      <c r="M27">
        <f>VLOOKUP(C27,'DOMINGO 1'!D:AB,11,0)</f>
        <v>7726</v>
      </c>
      <c r="N27">
        <f>VLOOKUP(C27,'DOMINGO 2'!D:AB,11,0)</f>
        <v>2250</v>
      </c>
      <c r="O27">
        <f t="shared" si="0"/>
        <v>1498819</v>
      </c>
      <c r="P27">
        <f t="shared" si="1"/>
        <v>137211</v>
      </c>
      <c r="Q27" s="475">
        <f t="shared" si="2"/>
        <v>9.1546077278177013E-2</v>
      </c>
      <c r="R27" s="185" t="str">
        <f>VLOOKUP(C27,RANKING!E:O,9,0)</f>
        <v>B4</v>
      </c>
      <c r="S27" s="185"/>
      <c r="T27" s="185"/>
      <c r="U27" s="185"/>
    </row>
    <row r="28" spans="1:21">
      <c r="A28" t="s">
        <v>28</v>
      </c>
      <c r="B28" t="s">
        <v>251</v>
      </c>
      <c r="C28" t="s">
        <v>620</v>
      </c>
      <c r="F28" t="s">
        <v>240</v>
      </c>
      <c r="G28" t="s">
        <v>1388</v>
      </c>
      <c r="H28">
        <f>VLOOKUP(C28,'ASIGNACION RANKING'!D:AB,6,0)</f>
        <v>903</v>
      </c>
      <c r="I28">
        <f>VLOOKUP(C28,'ASIGNACION RANKING'!D:AB,7,0)</f>
        <v>1334015</v>
      </c>
      <c r="J28">
        <f>VLOOKUP(C28,'ASIGNACION RANKING'!D:AB,11,0)</f>
        <v>155833</v>
      </c>
      <c r="K28">
        <f>VLOOKUP(C28,'DOMINGO 1'!D:AB,7,0)</f>
        <v>104658</v>
      </c>
      <c r="L28">
        <f>VLOOKUP(C28,'DOMINGO 2'!D:AB,7,0)</f>
        <v>82610</v>
      </c>
      <c r="M28">
        <f>VLOOKUP(C28,'DOMINGO 1'!D:AB,11,0)</f>
        <v>1847</v>
      </c>
      <c r="N28">
        <f>VLOOKUP(C28,'DOMINGO 2'!D:AB,11,0)</f>
        <v>6305</v>
      </c>
      <c r="O28">
        <f t="shared" si="0"/>
        <v>1146747</v>
      </c>
      <c r="P28">
        <f t="shared" si="1"/>
        <v>147681</v>
      </c>
      <c r="Q28" s="475">
        <f t="shared" si="2"/>
        <v>0.12878254750175933</v>
      </c>
      <c r="R28" s="185" t="str">
        <f>VLOOKUP(C28,RANKING!E:O,9,0)</f>
        <v>A2</v>
      </c>
      <c r="S28" s="185">
        <v>30000</v>
      </c>
      <c r="T28" s="185"/>
      <c r="U28" s="185"/>
    </row>
    <row r="29" spans="1:21">
      <c r="A29" t="s">
        <v>28</v>
      </c>
      <c r="B29" t="s">
        <v>251</v>
      </c>
      <c r="C29" t="s">
        <v>677</v>
      </c>
      <c r="F29" t="s">
        <v>240</v>
      </c>
      <c r="G29" t="s">
        <v>1388</v>
      </c>
      <c r="H29">
        <f>VLOOKUP(C29,'ASIGNACION RANKING'!D:AB,6,0)</f>
        <v>997</v>
      </c>
      <c r="I29">
        <f>VLOOKUP(C29,'ASIGNACION RANKING'!D:AB,7,0)</f>
        <v>1888157</v>
      </c>
      <c r="J29">
        <f>VLOOKUP(C29,'ASIGNACION RANKING'!D:AB,11,0)</f>
        <v>132170</v>
      </c>
      <c r="K29">
        <f>VLOOKUP(C29,'DOMINGO 1'!D:AB,7,0)</f>
        <v>148717</v>
      </c>
      <c r="L29">
        <f>VLOOKUP(C29,'DOMINGO 2'!D:AB,7,0)</f>
        <v>132382</v>
      </c>
      <c r="M29">
        <f>VLOOKUP(C29,'DOMINGO 1'!D:AB,11,0)</f>
        <v>6216</v>
      </c>
      <c r="N29">
        <f>VLOOKUP(C29,'DOMINGO 2'!D:AB,11,0)</f>
        <v>2586</v>
      </c>
      <c r="O29">
        <f t="shared" si="0"/>
        <v>1607058</v>
      </c>
      <c r="P29">
        <f t="shared" si="1"/>
        <v>123368</v>
      </c>
      <c r="Q29" s="475">
        <f t="shared" si="2"/>
        <v>7.6766364375150123E-2</v>
      </c>
      <c r="R29" s="185" t="str">
        <f>VLOOKUP(C29,RANKING!E:O,9,0)</f>
        <v>B10</v>
      </c>
      <c r="S29" s="185">
        <v>10000</v>
      </c>
      <c r="T29" s="185"/>
      <c r="U29" s="185"/>
    </row>
    <row r="30" spans="1:21">
      <c r="A30" t="s">
        <v>30</v>
      </c>
      <c r="B30" t="s">
        <v>251</v>
      </c>
      <c r="C30" t="s">
        <v>660</v>
      </c>
      <c r="F30" t="s">
        <v>240</v>
      </c>
      <c r="G30" t="s">
        <v>1388</v>
      </c>
      <c r="H30" t="e">
        <f>VLOOKUP(C30,'ASIGNACION RANKING'!D:AB,6,0)</f>
        <v>#N/A</v>
      </c>
      <c r="I30" t="e">
        <f>VLOOKUP(C30,'ASIGNACION RANKING'!D:AB,7,0)</f>
        <v>#N/A</v>
      </c>
      <c r="J30" t="e">
        <f>VLOOKUP(C30,'ASIGNACION RANKING'!D:AB,11,0)</f>
        <v>#N/A</v>
      </c>
      <c r="K30" t="e">
        <f>VLOOKUP(C30,'DOMINGO 1'!D:AB,7,0)</f>
        <v>#N/A</v>
      </c>
      <c r="L30" t="e">
        <f>VLOOKUP(C30,'DOMINGO 2'!D:AB,7,0)</f>
        <v>#N/A</v>
      </c>
      <c r="M30">
        <v>0</v>
      </c>
      <c r="N30">
        <v>0</v>
      </c>
      <c r="O30" t="e">
        <f t="shared" si="0"/>
        <v>#N/A</v>
      </c>
      <c r="P30" t="e">
        <f t="shared" si="1"/>
        <v>#N/A</v>
      </c>
      <c r="Q30" s="475" t="e">
        <f t="shared" si="2"/>
        <v>#N/A</v>
      </c>
      <c r="R30" s="185" t="e">
        <f>VLOOKUP(C30,RANKING!E:O,9,0)</f>
        <v>#N/A</v>
      </c>
      <c r="S30" s="185"/>
      <c r="T30" s="185"/>
      <c r="U30" s="185"/>
    </row>
    <row r="31" spans="1:21">
      <c r="A31" t="s">
        <v>30</v>
      </c>
      <c r="B31" t="s">
        <v>251</v>
      </c>
      <c r="C31" t="s">
        <v>631</v>
      </c>
      <c r="F31" t="s">
        <v>240</v>
      </c>
      <c r="G31" t="s">
        <v>1388</v>
      </c>
      <c r="H31" t="e">
        <f>VLOOKUP(C31,'ASIGNACION RANKING'!D:AB,6,0)</f>
        <v>#N/A</v>
      </c>
      <c r="I31" t="e">
        <f>VLOOKUP(C31,'ASIGNACION RANKING'!D:AB,7,0)</f>
        <v>#N/A</v>
      </c>
      <c r="J31" t="e">
        <f>VLOOKUP(C31,'ASIGNACION RANKING'!D:AB,11,0)</f>
        <v>#N/A</v>
      </c>
      <c r="K31" t="e">
        <f>VLOOKUP(C31,'DOMINGO 1'!D:AB,7,0)</f>
        <v>#N/A</v>
      </c>
      <c r="L31" t="e">
        <f>VLOOKUP(C31,'DOMINGO 2'!D:AB,7,0)</f>
        <v>#N/A</v>
      </c>
      <c r="M31">
        <v>0</v>
      </c>
      <c r="N31">
        <v>0</v>
      </c>
      <c r="O31" t="e">
        <f t="shared" si="0"/>
        <v>#N/A</v>
      </c>
      <c r="P31" t="e">
        <f t="shared" si="1"/>
        <v>#N/A</v>
      </c>
      <c r="Q31" s="475" t="e">
        <f t="shared" si="2"/>
        <v>#N/A</v>
      </c>
      <c r="R31" s="185" t="e">
        <f>VLOOKUP(C31,RANKING!E:O,9,0)</f>
        <v>#N/A</v>
      </c>
      <c r="S31" s="185"/>
      <c r="T31" s="185"/>
      <c r="U31" s="185"/>
    </row>
    <row r="32" spans="1:21">
      <c r="A32" t="s">
        <v>30</v>
      </c>
      <c r="B32" t="s">
        <v>251</v>
      </c>
      <c r="C32" t="s">
        <v>671</v>
      </c>
      <c r="F32" t="s">
        <v>240</v>
      </c>
      <c r="G32" t="s">
        <v>1388</v>
      </c>
      <c r="H32" t="e">
        <f>VLOOKUP(C32,'ASIGNACION RANKING'!D:AB,6,0)</f>
        <v>#N/A</v>
      </c>
      <c r="I32" t="e">
        <f>VLOOKUP(C32,'ASIGNACION RANKING'!D:AB,7,0)</f>
        <v>#N/A</v>
      </c>
      <c r="J32" t="e">
        <f>VLOOKUP(C32,'ASIGNACION RANKING'!D:AB,11,0)</f>
        <v>#N/A</v>
      </c>
      <c r="K32" t="e">
        <f>VLOOKUP(C32,'DOMINGO 1'!D:AB,7,0)</f>
        <v>#N/A</v>
      </c>
      <c r="L32" t="e">
        <f>VLOOKUP(C32,'DOMINGO 2'!D:AB,7,0)</f>
        <v>#N/A</v>
      </c>
      <c r="M32">
        <v>0</v>
      </c>
      <c r="N32">
        <v>0</v>
      </c>
      <c r="O32" t="e">
        <f t="shared" si="0"/>
        <v>#N/A</v>
      </c>
      <c r="P32" t="e">
        <f t="shared" si="1"/>
        <v>#N/A</v>
      </c>
      <c r="Q32" s="475" t="e">
        <f t="shared" si="2"/>
        <v>#N/A</v>
      </c>
      <c r="R32" s="185" t="e">
        <f>VLOOKUP(C32,RANKING!E:O,9,0)</f>
        <v>#N/A</v>
      </c>
      <c r="S32" s="185"/>
      <c r="T32" s="185"/>
      <c r="U32" s="185"/>
    </row>
    <row r="33" spans="1:21">
      <c r="A33" t="s">
        <v>30</v>
      </c>
      <c r="B33" t="s">
        <v>251</v>
      </c>
      <c r="C33" t="s">
        <v>661</v>
      </c>
      <c r="F33" t="s">
        <v>240</v>
      </c>
      <c r="G33" t="s">
        <v>1388</v>
      </c>
      <c r="H33" t="e">
        <f>VLOOKUP(C33,'ASIGNACION RANKING'!D:AB,6,0)</f>
        <v>#N/A</v>
      </c>
      <c r="I33" t="e">
        <f>VLOOKUP(C33,'ASIGNACION RANKING'!D:AB,7,0)</f>
        <v>#N/A</v>
      </c>
      <c r="J33" t="e">
        <f>VLOOKUP(C33,'ASIGNACION RANKING'!D:AB,11,0)</f>
        <v>#N/A</v>
      </c>
      <c r="K33" t="e">
        <f>VLOOKUP(C33,'DOMINGO 1'!D:AB,7,0)</f>
        <v>#N/A</v>
      </c>
      <c r="L33" t="e">
        <f>VLOOKUP(C33,'DOMINGO 2'!D:AB,7,0)</f>
        <v>#N/A</v>
      </c>
      <c r="M33">
        <v>0</v>
      </c>
      <c r="N33">
        <v>0</v>
      </c>
      <c r="O33" t="e">
        <f t="shared" si="0"/>
        <v>#N/A</v>
      </c>
      <c r="P33" t="e">
        <f t="shared" si="1"/>
        <v>#N/A</v>
      </c>
      <c r="Q33" s="475" t="e">
        <f t="shared" si="2"/>
        <v>#N/A</v>
      </c>
      <c r="R33" s="185" t="e">
        <f>VLOOKUP(C33,RANKING!E:O,9,0)</f>
        <v>#N/A</v>
      </c>
      <c r="S33" s="185"/>
      <c r="T33" s="185"/>
      <c r="U33" s="185"/>
    </row>
    <row r="34" spans="1:21">
      <c r="A34" t="s">
        <v>30</v>
      </c>
      <c r="B34" t="s">
        <v>251</v>
      </c>
      <c r="C34" t="s">
        <v>632</v>
      </c>
      <c r="F34" t="s">
        <v>240</v>
      </c>
      <c r="G34" t="s">
        <v>1388</v>
      </c>
      <c r="H34" t="e">
        <f>VLOOKUP(C34,'ASIGNACION RANKING'!D:AB,6,0)</f>
        <v>#N/A</v>
      </c>
      <c r="I34" t="e">
        <f>VLOOKUP(C34,'ASIGNACION RANKING'!D:AB,7,0)</f>
        <v>#N/A</v>
      </c>
      <c r="J34" t="e">
        <f>VLOOKUP(C34,'ASIGNACION RANKING'!D:AB,11,0)</f>
        <v>#N/A</v>
      </c>
      <c r="K34" t="e">
        <f>VLOOKUP(C34,'DOMINGO 1'!D:AB,7,0)</f>
        <v>#N/A</v>
      </c>
      <c r="L34" t="e">
        <f>VLOOKUP(C34,'DOMINGO 2'!D:AB,7,0)</f>
        <v>#N/A</v>
      </c>
      <c r="M34">
        <v>0</v>
      </c>
      <c r="N34">
        <v>0</v>
      </c>
      <c r="O34" t="e">
        <f t="shared" si="0"/>
        <v>#N/A</v>
      </c>
      <c r="P34" t="e">
        <f t="shared" si="1"/>
        <v>#N/A</v>
      </c>
      <c r="Q34" s="475" t="e">
        <f t="shared" si="2"/>
        <v>#N/A</v>
      </c>
      <c r="R34" s="185" t="e">
        <f>VLOOKUP(C34,RANKING!E:O,9,0)</f>
        <v>#N/A</v>
      </c>
      <c r="S34" s="185"/>
      <c r="T34" s="185"/>
      <c r="U34" s="185"/>
    </row>
    <row r="35" spans="1:21">
      <c r="A35" t="s">
        <v>30</v>
      </c>
      <c r="B35" t="s">
        <v>251</v>
      </c>
      <c r="C35" t="s">
        <v>633</v>
      </c>
      <c r="F35" t="s">
        <v>240</v>
      </c>
      <c r="G35" t="s">
        <v>1388</v>
      </c>
      <c r="H35" t="e">
        <f>VLOOKUP(C35,'ASIGNACION RANKING'!D:AB,6,0)</f>
        <v>#N/A</v>
      </c>
      <c r="I35" t="e">
        <f>VLOOKUP(C35,'ASIGNACION RANKING'!D:AB,7,0)</f>
        <v>#N/A</v>
      </c>
      <c r="J35" t="e">
        <f>VLOOKUP(C35,'ASIGNACION RANKING'!D:AB,11,0)</f>
        <v>#N/A</v>
      </c>
      <c r="K35" t="e">
        <f>VLOOKUP(C35,'DOMINGO 1'!D:AB,7,0)</f>
        <v>#N/A</v>
      </c>
      <c r="L35" t="e">
        <f>VLOOKUP(C35,'DOMINGO 2'!D:AB,7,0)</f>
        <v>#N/A</v>
      </c>
      <c r="M35">
        <v>0</v>
      </c>
      <c r="N35">
        <v>0</v>
      </c>
      <c r="O35" t="e">
        <f t="shared" si="0"/>
        <v>#N/A</v>
      </c>
      <c r="P35" t="e">
        <f t="shared" si="1"/>
        <v>#N/A</v>
      </c>
      <c r="Q35" s="475" t="e">
        <f t="shared" si="2"/>
        <v>#N/A</v>
      </c>
      <c r="R35" s="185" t="e">
        <f>VLOOKUP(C35,RANKING!E:O,9,0)</f>
        <v>#N/A</v>
      </c>
      <c r="S35" s="185">
        <v>20000</v>
      </c>
      <c r="T35" s="185"/>
      <c r="U35" s="185"/>
    </row>
    <row r="36" spans="1:21">
      <c r="A36" t="s">
        <v>30</v>
      </c>
      <c r="B36" t="s">
        <v>251</v>
      </c>
      <c r="C36" t="s">
        <v>662</v>
      </c>
      <c r="F36" t="s">
        <v>240</v>
      </c>
      <c r="G36" t="s">
        <v>1388</v>
      </c>
      <c r="H36">
        <f>VLOOKUP(C36,'ASIGNACION RANKING'!D:AB,6,0)</f>
        <v>938</v>
      </c>
      <c r="I36">
        <f>VLOOKUP(C36,'ASIGNACION RANKING'!D:AB,7,0)</f>
        <v>1737851</v>
      </c>
      <c r="J36">
        <f>VLOOKUP(C36,'ASIGNACION RANKING'!D:AB,11,0)</f>
        <v>145218</v>
      </c>
      <c r="K36">
        <f>VLOOKUP(C36,'DOMINGO 1'!D:AB,7,0)</f>
        <v>137639</v>
      </c>
      <c r="L36">
        <f>VLOOKUP(C36,'DOMINGO 2'!D:AB,7,0)</f>
        <v>121021</v>
      </c>
      <c r="M36">
        <v>0</v>
      </c>
      <c r="N36">
        <v>0</v>
      </c>
      <c r="O36">
        <f t="shared" si="0"/>
        <v>1479191</v>
      </c>
      <c r="P36">
        <f t="shared" si="1"/>
        <v>145218</v>
      </c>
      <c r="Q36" s="475">
        <f t="shared" si="2"/>
        <v>9.8173934265419413E-2</v>
      </c>
      <c r="R36" s="185" t="str">
        <f>VLOOKUP(C36,RANKING!E:O,9,0)</f>
        <v>B5</v>
      </c>
      <c r="S36" s="185">
        <v>60000</v>
      </c>
      <c r="T36" s="185"/>
      <c r="U36" s="185"/>
    </row>
    <row r="37" spans="1:21">
      <c r="A37" t="s">
        <v>30</v>
      </c>
      <c r="B37" t="s">
        <v>251</v>
      </c>
      <c r="C37" t="s">
        <v>634</v>
      </c>
      <c r="F37" t="s">
        <v>240</v>
      </c>
      <c r="G37" t="s">
        <v>1388</v>
      </c>
      <c r="H37" t="e">
        <f>VLOOKUP(C37,'ASIGNACION RANKING'!D:AB,6,0)</f>
        <v>#N/A</v>
      </c>
      <c r="I37" t="e">
        <f>VLOOKUP(C37,'ASIGNACION RANKING'!D:AB,7,0)</f>
        <v>#N/A</v>
      </c>
      <c r="J37" t="e">
        <f>VLOOKUP(C37,'ASIGNACION RANKING'!D:AB,11,0)</f>
        <v>#N/A</v>
      </c>
      <c r="K37" t="e">
        <f>VLOOKUP(C37,'DOMINGO 1'!D:AB,7,0)</f>
        <v>#N/A</v>
      </c>
      <c r="L37" t="e">
        <f>VLOOKUP(C37,'DOMINGO 2'!D:AB,7,0)</f>
        <v>#N/A</v>
      </c>
      <c r="M37">
        <v>0</v>
      </c>
      <c r="N37">
        <v>0</v>
      </c>
      <c r="O37" t="e">
        <f t="shared" si="0"/>
        <v>#N/A</v>
      </c>
      <c r="P37" t="e">
        <f t="shared" si="1"/>
        <v>#N/A</v>
      </c>
      <c r="Q37" s="475" t="e">
        <f t="shared" si="2"/>
        <v>#N/A</v>
      </c>
      <c r="R37" s="185" t="e">
        <f>VLOOKUP(C37,RANKING!E:O,9,0)</f>
        <v>#N/A</v>
      </c>
      <c r="S37" s="185"/>
      <c r="T37" s="185"/>
      <c r="U37" s="185"/>
    </row>
    <row r="38" spans="1:21">
      <c r="A38" t="s">
        <v>30</v>
      </c>
      <c r="B38" t="s">
        <v>251</v>
      </c>
      <c r="C38" t="s">
        <v>1411</v>
      </c>
      <c r="F38" t="s">
        <v>240</v>
      </c>
      <c r="G38" t="s">
        <v>1388</v>
      </c>
      <c r="H38" t="e">
        <f>VLOOKUP(C38,'ASIGNACION RANKING'!D:AB,6,0)</f>
        <v>#N/A</v>
      </c>
      <c r="I38" t="e">
        <f>VLOOKUP(C38,'ASIGNACION RANKING'!D:AB,7,0)</f>
        <v>#N/A</v>
      </c>
      <c r="J38" t="e">
        <f>VLOOKUP(C38,'ASIGNACION RANKING'!D:AB,11,0)</f>
        <v>#N/A</v>
      </c>
      <c r="K38" t="e">
        <f>VLOOKUP(C38,'DOMINGO 1'!D:AB,7,0)</f>
        <v>#N/A</v>
      </c>
      <c r="L38" t="e">
        <f>VLOOKUP(C38,'DOMINGO 2'!D:AB,7,0)</f>
        <v>#N/A</v>
      </c>
      <c r="M38">
        <v>0</v>
      </c>
      <c r="N38">
        <v>0</v>
      </c>
      <c r="O38" t="e">
        <f t="shared" si="0"/>
        <v>#N/A</v>
      </c>
      <c r="P38" t="e">
        <f t="shared" si="1"/>
        <v>#N/A</v>
      </c>
      <c r="Q38" s="475" t="e">
        <f t="shared" si="2"/>
        <v>#N/A</v>
      </c>
      <c r="R38" s="185" t="e">
        <f>VLOOKUP(C38,RANKING!E:O,9,0)</f>
        <v>#N/A</v>
      </c>
      <c r="S38" s="185">
        <v>40000</v>
      </c>
      <c r="T38" s="185"/>
      <c r="U38" s="185"/>
    </row>
    <row r="39" spans="1:21">
      <c r="A39" t="s">
        <v>30</v>
      </c>
      <c r="B39" t="s">
        <v>251</v>
      </c>
      <c r="C39" t="s">
        <v>1412</v>
      </c>
      <c r="F39" t="s">
        <v>240</v>
      </c>
      <c r="G39" t="s">
        <v>1388</v>
      </c>
      <c r="H39" t="e">
        <f>VLOOKUP(C39,'ASIGNACION RANKING'!D:AB,6,0)</f>
        <v>#N/A</v>
      </c>
      <c r="I39" t="e">
        <f>VLOOKUP(C39,'ASIGNACION RANKING'!D:AB,7,0)</f>
        <v>#N/A</v>
      </c>
      <c r="J39" t="e">
        <f>VLOOKUP(C39,'ASIGNACION RANKING'!D:AB,11,0)</f>
        <v>#N/A</v>
      </c>
      <c r="K39" t="e">
        <f>VLOOKUP(C39,'DOMINGO 1'!D:AB,7,0)</f>
        <v>#N/A</v>
      </c>
      <c r="L39" t="e">
        <f>VLOOKUP(C39,'DOMINGO 2'!D:AB,7,0)</f>
        <v>#N/A</v>
      </c>
      <c r="M39">
        <v>0</v>
      </c>
      <c r="N39">
        <v>0</v>
      </c>
      <c r="O39" t="e">
        <f t="shared" si="0"/>
        <v>#N/A</v>
      </c>
      <c r="P39" t="e">
        <f t="shared" si="1"/>
        <v>#N/A</v>
      </c>
      <c r="Q39" s="475" t="e">
        <f t="shared" si="2"/>
        <v>#N/A</v>
      </c>
      <c r="R39" s="185" t="e">
        <f>VLOOKUP(C39,RANKING!E:O,9,0)</f>
        <v>#N/A</v>
      </c>
      <c r="S39" s="185"/>
      <c r="T39" s="185"/>
      <c r="U39" s="185"/>
    </row>
    <row r="40" spans="1:21">
      <c r="A40" t="s">
        <v>30</v>
      </c>
      <c r="B40" t="s">
        <v>251</v>
      </c>
      <c r="C40" t="s">
        <v>635</v>
      </c>
      <c r="F40" t="s">
        <v>240</v>
      </c>
      <c r="G40" t="s">
        <v>1388</v>
      </c>
      <c r="H40" t="e">
        <f>VLOOKUP(C40,'ASIGNACION RANKING'!D:AB,6,0)</f>
        <v>#N/A</v>
      </c>
      <c r="I40" t="e">
        <f>VLOOKUP(C40,'ASIGNACION RANKING'!D:AB,7,0)</f>
        <v>#N/A</v>
      </c>
      <c r="J40" t="e">
        <f>VLOOKUP(C40,'ASIGNACION RANKING'!D:AB,11,0)</f>
        <v>#N/A</v>
      </c>
      <c r="K40" t="e">
        <f>VLOOKUP(C40,'DOMINGO 1'!D:AB,7,0)</f>
        <v>#N/A</v>
      </c>
      <c r="L40" t="e">
        <f>VLOOKUP(C40,'DOMINGO 2'!D:AB,7,0)</f>
        <v>#N/A</v>
      </c>
      <c r="M40">
        <v>0</v>
      </c>
      <c r="N40">
        <v>0</v>
      </c>
      <c r="O40" t="e">
        <f t="shared" si="0"/>
        <v>#N/A</v>
      </c>
      <c r="P40" t="e">
        <f t="shared" si="1"/>
        <v>#N/A</v>
      </c>
      <c r="Q40" s="475" t="e">
        <f t="shared" si="2"/>
        <v>#N/A</v>
      </c>
      <c r="R40" s="185" t="e">
        <f>VLOOKUP(C40,RANKING!E:O,9,0)</f>
        <v>#N/A</v>
      </c>
      <c r="S40" s="185"/>
      <c r="T40" s="185"/>
      <c r="U40" s="185"/>
    </row>
    <row r="41" spans="1:21">
      <c r="A41" t="s">
        <v>30</v>
      </c>
      <c r="B41" t="s">
        <v>251</v>
      </c>
      <c r="C41" t="s">
        <v>636</v>
      </c>
      <c r="F41" t="s">
        <v>240</v>
      </c>
      <c r="G41" t="s">
        <v>1388</v>
      </c>
      <c r="H41" t="e">
        <f>VLOOKUP(C41,'ASIGNACION RANKING'!D:AB,6,0)</f>
        <v>#N/A</v>
      </c>
      <c r="I41" t="e">
        <f>VLOOKUP(C41,'ASIGNACION RANKING'!D:AB,7,0)</f>
        <v>#N/A</v>
      </c>
      <c r="J41" t="e">
        <f>VLOOKUP(C41,'ASIGNACION RANKING'!D:AB,11,0)</f>
        <v>#N/A</v>
      </c>
      <c r="K41" t="e">
        <f>VLOOKUP(C41,'DOMINGO 1'!D:AB,7,0)</f>
        <v>#N/A</v>
      </c>
      <c r="L41" t="e">
        <f>VLOOKUP(C41,'DOMINGO 2'!D:AB,7,0)</f>
        <v>#N/A</v>
      </c>
      <c r="M41">
        <v>0</v>
      </c>
      <c r="N41">
        <v>0</v>
      </c>
      <c r="O41" t="e">
        <f t="shared" si="0"/>
        <v>#N/A</v>
      </c>
      <c r="P41" t="e">
        <f t="shared" si="1"/>
        <v>#N/A</v>
      </c>
      <c r="Q41" s="475" t="e">
        <f t="shared" si="2"/>
        <v>#N/A</v>
      </c>
      <c r="R41" s="185" t="e">
        <f>VLOOKUP(C41,RANKING!E:O,9,0)</f>
        <v>#N/A</v>
      </c>
      <c r="S41" s="185">
        <v>20000</v>
      </c>
      <c r="T41" s="185"/>
      <c r="U41" s="185"/>
    </row>
    <row r="42" spans="1:21">
      <c r="A42" t="s">
        <v>30</v>
      </c>
      <c r="B42" t="s">
        <v>251</v>
      </c>
      <c r="C42" t="s">
        <v>591</v>
      </c>
      <c r="F42" t="s">
        <v>240</v>
      </c>
      <c r="G42" t="s">
        <v>1388</v>
      </c>
      <c r="H42" t="e">
        <f>VLOOKUP(C42,'ASIGNACION RANKING'!D:AB,6,0)</f>
        <v>#N/A</v>
      </c>
      <c r="I42" t="e">
        <f>VLOOKUP(C42,'ASIGNACION RANKING'!D:AB,7,0)</f>
        <v>#N/A</v>
      </c>
      <c r="J42" t="e">
        <f>VLOOKUP(C42,'ASIGNACION RANKING'!D:AB,11,0)</f>
        <v>#N/A</v>
      </c>
      <c r="K42" t="e">
        <f>VLOOKUP(C42,'DOMINGO 1'!D:AB,7,0)</f>
        <v>#N/A</v>
      </c>
      <c r="L42" t="e">
        <f>VLOOKUP(C42,'DOMINGO 2'!D:AB,7,0)</f>
        <v>#N/A</v>
      </c>
      <c r="M42">
        <v>0</v>
      </c>
      <c r="N42">
        <v>0</v>
      </c>
      <c r="O42" t="e">
        <f t="shared" si="0"/>
        <v>#N/A</v>
      </c>
      <c r="P42" t="e">
        <f t="shared" si="1"/>
        <v>#N/A</v>
      </c>
      <c r="Q42" s="475" t="e">
        <f t="shared" si="2"/>
        <v>#N/A</v>
      </c>
      <c r="R42" s="185" t="e">
        <f>VLOOKUP(C42,RANKING!E:O,9,0)</f>
        <v>#N/A</v>
      </c>
      <c r="S42" s="185"/>
      <c r="T42" s="185"/>
      <c r="U42" s="185"/>
    </row>
    <row r="43" spans="1:21">
      <c r="A43" t="s">
        <v>112</v>
      </c>
      <c r="B43" t="s">
        <v>251</v>
      </c>
      <c r="C43" t="s">
        <v>614</v>
      </c>
      <c r="F43" t="s">
        <v>240</v>
      </c>
      <c r="G43" t="s">
        <v>1388</v>
      </c>
      <c r="H43" t="e">
        <f>VLOOKUP(C43,'ASIGNACION RANKING'!D:AB,6,0)</f>
        <v>#N/A</v>
      </c>
      <c r="I43" t="e">
        <f>VLOOKUP(C43,'ASIGNACION RANKING'!D:AB,7,0)</f>
        <v>#N/A</v>
      </c>
      <c r="J43" t="e">
        <f>VLOOKUP(C43,'ASIGNACION RANKING'!D:AB,11,0)</f>
        <v>#N/A</v>
      </c>
      <c r="K43" t="e">
        <f>VLOOKUP(C43,'DOMINGO 1'!D:AB,7,0)</f>
        <v>#N/A</v>
      </c>
      <c r="L43" t="e">
        <f>VLOOKUP(C43,'DOMINGO 2'!D:AB,7,0)</f>
        <v>#N/A</v>
      </c>
      <c r="M43">
        <v>0</v>
      </c>
      <c r="N43">
        <v>0</v>
      </c>
      <c r="O43" t="e">
        <f t="shared" si="0"/>
        <v>#N/A</v>
      </c>
      <c r="P43" t="e">
        <f t="shared" si="1"/>
        <v>#N/A</v>
      </c>
      <c r="Q43" s="475" t="e">
        <f t="shared" si="2"/>
        <v>#N/A</v>
      </c>
      <c r="R43" s="185" t="e">
        <f>VLOOKUP(C43,RANKING!E:O,9,0)</f>
        <v>#N/A</v>
      </c>
      <c r="S43" s="185"/>
      <c r="T43" s="185"/>
      <c r="U43" s="185"/>
    </row>
    <row r="44" spans="1:21">
      <c r="A44" t="s">
        <v>112</v>
      </c>
      <c r="B44" t="s">
        <v>251</v>
      </c>
      <c r="C44" t="s">
        <v>665</v>
      </c>
      <c r="F44" t="s">
        <v>240</v>
      </c>
      <c r="G44" t="s">
        <v>1388</v>
      </c>
      <c r="H44" t="e">
        <f>VLOOKUP(C44,'ASIGNACION RANKING'!D:AB,6,0)</f>
        <v>#N/A</v>
      </c>
      <c r="I44" t="e">
        <f>VLOOKUP(C44,'ASIGNACION RANKING'!D:AB,7,0)</f>
        <v>#N/A</v>
      </c>
      <c r="J44" t="e">
        <f>VLOOKUP(C44,'ASIGNACION RANKING'!D:AB,11,0)</f>
        <v>#N/A</v>
      </c>
      <c r="K44" t="e">
        <f>VLOOKUP(C44,'DOMINGO 1'!D:AB,7,0)</f>
        <v>#N/A</v>
      </c>
      <c r="L44" t="e">
        <f>VLOOKUP(C44,'DOMINGO 2'!D:AB,7,0)</f>
        <v>#N/A</v>
      </c>
      <c r="M44">
        <v>0</v>
      </c>
      <c r="N44">
        <v>0</v>
      </c>
      <c r="O44" t="e">
        <f t="shared" si="0"/>
        <v>#N/A</v>
      </c>
      <c r="P44" t="e">
        <f t="shared" si="1"/>
        <v>#N/A</v>
      </c>
      <c r="Q44" s="475" t="e">
        <f t="shared" si="2"/>
        <v>#N/A</v>
      </c>
      <c r="R44" s="185" t="e">
        <f>VLOOKUP(C44,RANKING!E:O,9,0)</f>
        <v>#N/A</v>
      </c>
      <c r="S44" s="185"/>
      <c r="T44" s="185"/>
      <c r="U44" s="185"/>
    </row>
    <row r="45" spans="1:21">
      <c r="A45" t="s">
        <v>28</v>
      </c>
      <c r="B45" t="s">
        <v>221</v>
      </c>
      <c r="C45" t="s">
        <v>686</v>
      </c>
      <c r="F45" t="s">
        <v>239</v>
      </c>
      <c r="G45" t="s">
        <v>1388</v>
      </c>
      <c r="H45">
        <f>VLOOKUP(C45,'ASIGNACION RANKING'!D:AB,6,0)</f>
        <v>960</v>
      </c>
      <c r="I45">
        <f>VLOOKUP(C45,'ASIGNACION RANKING'!D:AB,7,0)</f>
        <v>2340514</v>
      </c>
      <c r="J45">
        <f>VLOOKUP(C45,'ASIGNACION RANKING'!D:AB,11,0)</f>
        <v>161754</v>
      </c>
      <c r="K45">
        <f>VLOOKUP(C45,'DOMINGO 1'!D:AB,7,0)</f>
        <v>178083</v>
      </c>
      <c r="L45">
        <f>VLOOKUP(C45,'DOMINGO 2'!D:AB,7,0)</f>
        <v>180598</v>
      </c>
      <c r="M45">
        <f>VLOOKUP(C45,'DOMINGO 1'!D:AB,11,0)</f>
        <v>6946</v>
      </c>
      <c r="N45">
        <f>VLOOKUP(C45,'DOMINGO 2'!D:AB,11,0)</f>
        <v>6129</v>
      </c>
      <c r="O45">
        <f t="shared" si="0"/>
        <v>1981833</v>
      </c>
      <c r="P45">
        <f t="shared" si="1"/>
        <v>148679</v>
      </c>
      <c r="Q45" s="475">
        <f t="shared" si="2"/>
        <v>7.5020952824985762E-2</v>
      </c>
      <c r="R45" s="185" t="str">
        <f>VLOOKUP(C45,RANKING!E:O,9,0)</f>
        <v>C0</v>
      </c>
      <c r="S45" s="185">
        <v>10000</v>
      </c>
      <c r="T45" s="185"/>
      <c r="U45" s="185"/>
    </row>
    <row r="46" spans="1:21">
      <c r="A46" t="s">
        <v>28</v>
      </c>
      <c r="B46" t="s">
        <v>221</v>
      </c>
      <c r="C46" t="s">
        <v>1454</v>
      </c>
      <c r="F46" t="s">
        <v>239</v>
      </c>
      <c r="G46" t="s">
        <v>1388</v>
      </c>
      <c r="H46" t="e">
        <f>VLOOKUP(C46,'ASIGNACION RANKING'!D:AB,6,0)</f>
        <v>#N/A</v>
      </c>
      <c r="I46" t="e">
        <f>VLOOKUP(C46,'ASIGNACION RANKING'!D:AB,7,0)</f>
        <v>#N/A</v>
      </c>
      <c r="J46" t="e">
        <f>VLOOKUP(C46,'ASIGNACION RANKING'!D:AB,11,0)</f>
        <v>#N/A</v>
      </c>
      <c r="K46" t="e">
        <f>VLOOKUP(C46,'DOMINGO 1'!D:AB,7,0)</f>
        <v>#N/A</v>
      </c>
      <c r="L46" t="e">
        <f>VLOOKUP(C46,'DOMINGO 2'!D:AB,7,0)</f>
        <v>#N/A</v>
      </c>
      <c r="M46" t="e">
        <f>VLOOKUP(C46,'DOMINGO 1'!D:AB,11,0)</f>
        <v>#N/A</v>
      </c>
      <c r="N46" t="e">
        <f>VLOOKUP(C46,'DOMINGO 2'!D:AB,11,0)</f>
        <v>#N/A</v>
      </c>
      <c r="O46" t="e">
        <f t="shared" si="0"/>
        <v>#N/A</v>
      </c>
      <c r="P46" t="e">
        <f t="shared" si="1"/>
        <v>#N/A</v>
      </c>
      <c r="Q46" s="475" t="e">
        <f t="shared" si="2"/>
        <v>#N/A</v>
      </c>
      <c r="R46" s="185" t="e">
        <f>VLOOKUP(C46,RANKING!E:O,9,0)</f>
        <v>#N/A</v>
      </c>
      <c r="S46" s="185">
        <v>20000</v>
      </c>
      <c r="T46" s="185"/>
      <c r="U46" s="185"/>
    </row>
    <row r="47" spans="1:21">
      <c r="A47" t="s">
        <v>28</v>
      </c>
      <c r="B47" t="s">
        <v>221</v>
      </c>
      <c r="C47" t="s">
        <v>587</v>
      </c>
      <c r="F47" t="s">
        <v>239</v>
      </c>
      <c r="G47" t="s">
        <v>1388</v>
      </c>
      <c r="H47">
        <f>VLOOKUP(C47,'ASIGNACION RANKING'!D:AB,6,0)</f>
        <v>884</v>
      </c>
      <c r="I47">
        <f>VLOOKUP(C47,'ASIGNACION RANKING'!D:AB,7,0)</f>
        <v>2170252</v>
      </c>
      <c r="J47">
        <f>VLOOKUP(C47,'ASIGNACION RANKING'!D:AB,11,0)</f>
        <v>175187</v>
      </c>
      <c r="K47">
        <f>VLOOKUP(C47,'DOMINGO 1'!D:AB,7,0)</f>
        <v>177873</v>
      </c>
      <c r="L47">
        <f>VLOOKUP(C47,'DOMINGO 2'!D:AB,7,0)</f>
        <v>147791</v>
      </c>
      <c r="M47">
        <f>VLOOKUP(C47,'DOMINGO 1'!D:AB,11,0)</f>
        <v>7612</v>
      </c>
      <c r="N47">
        <f>VLOOKUP(C47,'DOMINGO 2'!D:AB,11,0)</f>
        <v>6488</v>
      </c>
      <c r="O47">
        <f t="shared" si="0"/>
        <v>1844588</v>
      </c>
      <c r="P47">
        <f t="shared" si="1"/>
        <v>161087</v>
      </c>
      <c r="Q47" s="475">
        <f t="shared" si="2"/>
        <v>8.7329528328277103E-2</v>
      </c>
      <c r="R47" s="185" t="str">
        <f>VLOOKUP(C47,RANKING!E:O,9,0)</f>
        <v>B6</v>
      </c>
      <c r="S47" s="185">
        <v>10000</v>
      </c>
      <c r="T47" s="185"/>
      <c r="U47" s="185"/>
    </row>
    <row r="48" spans="1:21">
      <c r="A48" t="s">
        <v>28</v>
      </c>
      <c r="B48" t="s">
        <v>221</v>
      </c>
      <c r="C48" t="s">
        <v>552</v>
      </c>
      <c r="F48" t="s">
        <v>239</v>
      </c>
      <c r="G48" t="s">
        <v>1388</v>
      </c>
      <c r="H48">
        <f>VLOOKUP(C48,'ASIGNACION RANKING'!D:AB,6,0)</f>
        <v>971</v>
      </c>
      <c r="I48">
        <f>VLOOKUP(C48,'ASIGNACION RANKING'!D:AB,7,0)</f>
        <v>2058105</v>
      </c>
      <c r="J48">
        <f>VLOOKUP(C48,'ASIGNACION RANKING'!D:AB,11,0)</f>
        <v>157603</v>
      </c>
      <c r="K48">
        <f>VLOOKUP(C48,'DOMINGO 1'!D:AB,7,0)</f>
        <v>140080</v>
      </c>
      <c r="L48">
        <f>VLOOKUP(C48,'DOMINGO 2'!D:AB,7,0)</f>
        <v>165025</v>
      </c>
      <c r="M48">
        <f>VLOOKUP(C48,'DOMINGO 1'!D:AB,11,0)</f>
        <v>4209</v>
      </c>
      <c r="N48">
        <f>VLOOKUP(C48,'DOMINGO 2'!D:AB,11,0)</f>
        <v>9490</v>
      </c>
      <c r="O48">
        <f t="shared" si="0"/>
        <v>1753000</v>
      </c>
      <c r="P48">
        <f t="shared" si="1"/>
        <v>143904</v>
      </c>
      <c r="Q48" s="475">
        <f t="shared" si="2"/>
        <v>8.2090131203650885E-2</v>
      </c>
      <c r="R48" s="185" t="str">
        <f>VLOOKUP(C48,RANKING!E:O,9,0)</f>
        <v>B8</v>
      </c>
      <c r="S48" s="185"/>
      <c r="T48" s="185"/>
      <c r="U48" s="185"/>
    </row>
    <row r="49" spans="1:21">
      <c r="A49" t="s">
        <v>28</v>
      </c>
      <c r="B49" t="s">
        <v>221</v>
      </c>
      <c r="C49" t="s">
        <v>553</v>
      </c>
      <c r="F49" t="s">
        <v>239</v>
      </c>
      <c r="G49" t="s">
        <v>1388</v>
      </c>
      <c r="H49">
        <f>VLOOKUP(C49,'ASIGNACION RANKING'!D:AB,6,0)</f>
        <v>893</v>
      </c>
      <c r="I49">
        <f>VLOOKUP(C49,'ASIGNACION RANKING'!D:AB,7,0)</f>
        <v>1977404</v>
      </c>
      <c r="J49">
        <f>VLOOKUP(C49,'ASIGNACION RANKING'!D:AB,11,0)</f>
        <v>138833</v>
      </c>
      <c r="K49">
        <f>VLOOKUP(C49,'DOMINGO 1'!D:AB,7,0)</f>
        <v>135978</v>
      </c>
      <c r="L49">
        <f>VLOOKUP(C49,'DOMINGO 2'!D:AB,7,0)</f>
        <v>156861</v>
      </c>
      <c r="M49">
        <f>VLOOKUP(C49,'DOMINGO 1'!D:AB,11,0)</f>
        <v>7253</v>
      </c>
      <c r="N49">
        <f>VLOOKUP(C49,'DOMINGO 2'!D:AB,11,0)</f>
        <v>3482</v>
      </c>
      <c r="O49">
        <f t="shared" si="0"/>
        <v>1684565</v>
      </c>
      <c r="P49">
        <f t="shared" si="1"/>
        <v>128098</v>
      </c>
      <c r="Q49" s="475">
        <f t="shared" si="2"/>
        <v>7.6042182996797394E-2</v>
      </c>
      <c r="R49" s="185" t="str">
        <f>VLOOKUP(C49,RANKING!E:O,9,0)</f>
        <v>B10</v>
      </c>
      <c r="S49" s="185">
        <v>10000</v>
      </c>
      <c r="T49" s="185"/>
      <c r="U49" s="185"/>
    </row>
    <row r="50" spans="1:21">
      <c r="A50" t="s">
        <v>28</v>
      </c>
      <c r="B50" t="s">
        <v>221</v>
      </c>
      <c r="C50" t="s">
        <v>554</v>
      </c>
      <c r="F50" t="s">
        <v>239</v>
      </c>
      <c r="G50" t="s">
        <v>1388</v>
      </c>
      <c r="H50">
        <f>VLOOKUP(C50,'ASIGNACION RANKING'!D:AB,6,0)</f>
        <v>964</v>
      </c>
      <c r="I50">
        <f>VLOOKUP(C50,'ASIGNACION RANKING'!D:AB,7,0)</f>
        <v>2105451</v>
      </c>
      <c r="J50">
        <f>VLOOKUP(C50,'ASIGNACION RANKING'!D:AB,11,0)</f>
        <v>164885</v>
      </c>
      <c r="K50">
        <f>VLOOKUP(C50,'DOMINGO 1'!D:AB,7,0)</f>
        <v>177881</v>
      </c>
      <c r="L50">
        <f>VLOOKUP(C50,'DOMINGO 2'!D:AB,7,0)</f>
        <v>132526</v>
      </c>
      <c r="M50">
        <f>VLOOKUP(C50,'DOMINGO 1'!D:AB,11,0)</f>
        <v>4206</v>
      </c>
      <c r="N50">
        <f>VLOOKUP(C50,'DOMINGO 2'!D:AB,11,0)</f>
        <v>8788</v>
      </c>
      <c r="O50">
        <f t="shared" si="0"/>
        <v>1795044</v>
      </c>
      <c r="P50">
        <f t="shared" si="1"/>
        <v>151891</v>
      </c>
      <c r="Q50" s="475">
        <f t="shared" si="2"/>
        <v>8.4616867330271572E-2</v>
      </c>
      <c r="R50" s="185" t="str">
        <f>VLOOKUP(C50,RANKING!E:O,9,0)</f>
        <v>B7</v>
      </c>
      <c r="S50" s="185">
        <v>10000</v>
      </c>
      <c r="T50" s="185"/>
      <c r="U50" s="185"/>
    </row>
    <row r="51" spans="1:21">
      <c r="A51" t="s">
        <v>28</v>
      </c>
      <c r="B51" t="s">
        <v>221</v>
      </c>
      <c r="C51" t="s">
        <v>1455</v>
      </c>
      <c r="F51" t="s">
        <v>239</v>
      </c>
      <c r="G51" t="s">
        <v>1388</v>
      </c>
      <c r="H51" t="e">
        <f>VLOOKUP(C51,'ASIGNACION RANKING'!D:AB,6,0)</f>
        <v>#N/A</v>
      </c>
      <c r="I51" t="e">
        <f>VLOOKUP(C51,'ASIGNACION RANKING'!D:AB,7,0)</f>
        <v>#N/A</v>
      </c>
      <c r="J51" t="e">
        <f>VLOOKUP(C51,'ASIGNACION RANKING'!D:AB,11,0)</f>
        <v>#N/A</v>
      </c>
      <c r="K51" t="e">
        <f>VLOOKUP(C51,'DOMINGO 1'!D:AB,7,0)</f>
        <v>#N/A</v>
      </c>
      <c r="L51" t="e">
        <f>VLOOKUP(C51,'DOMINGO 2'!D:AB,7,0)</f>
        <v>#N/A</v>
      </c>
      <c r="M51" t="e">
        <f>VLOOKUP(C51,'DOMINGO 1'!D:AB,11,0)</f>
        <v>#N/A</v>
      </c>
      <c r="N51" t="e">
        <f>VLOOKUP(C51,'DOMINGO 2'!D:AB,11,0)</f>
        <v>#N/A</v>
      </c>
      <c r="O51" t="e">
        <f t="shared" si="0"/>
        <v>#N/A</v>
      </c>
      <c r="P51" t="e">
        <f t="shared" si="1"/>
        <v>#N/A</v>
      </c>
      <c r="Q51" s="475" t="e">
        <f t="shared" si="2"/>
        <v>#N/A</v>
      </c>
      <c r="R51" s="185" t="e">
        <f>VLOOKUP(C51,RANKING!E:O,9,0)</f>
        <v>#N/A</v>
      </c>
      <c r="S51" s="185">
        <v>40000</v>
      </c>
      <c r="T51" s="185"/>
      <c r="U51" s="185"/>
    </row>
    <row r="52" spans="1:21">
      <c r="A52" t="s">
        <v>28</v>
      </c>
      <c r="B52" t="s">
        <v>221</v>
      </c>
      <c r="C52" t="s">
        <v>555</v>
      </c>
      <c r="F52" t="s">
        <v>239</v>
      </c>
      <c r="G52" t="s">
        <v>1388</v>
      </c>
      <c r="H52" t="e">
        <f>VLOOKUP(C52,'ASIGNACION RANKING'!D:AB,6,0)</f>
        <v>#N/A</v>
      </c>
      <c r="I52" t="e">
        <f>VLOOKUP(C52,'ASIGNACION RANKING'!D:AB,7,0)</f>
        <v>#N/A</v>
      </c>
      <c r="J52" t="e">
        <f>VLOOKUP(C52,'ASIGNACION RANKING'!D:AB,11,0)</f>
        <v>#N/A</v>
      </c>
      <c r="K52" t="e">
        <f>VLOOKUP(C52,'DOMINGO 1'!D:AB,7,0)</f>
        <v>#N/A</v>
      </c>
      <c r="L52" t="e">
        <f>VLOOKUP(C52,'DOMINGO 2'!D:AB,7,0)</f>
        <v>#N/A</v>
      </c>
      <c r="M52" t="e">
        <f>VLOOKUP(C52,'DOMINGO 1'!D:AB,11,0)</f>
        <v>#N/A</v>
      </c>
      <c r="N52" t="e">
        <f>VLOOKUP(C52,'DOMINGO 2'!D:AB,11,0)</f>
        <v>#N/A</v>
      </c>
      <c r="O52" t="e">
        <f t="shared" si="0"/>
        <v>#N/A</v>
      </c>
      <c r="P52" t="e">
        <f t="shared" si="1"/>
        <v>#N/A</v>
      </c>
      <c r="Q52" s="475" t="e">
        <f t="shared" si="2"/>
        <v>#N/A</v>
      </c>
      <c r="R52" s="185" t="e">
        <f>VLOOKUP(C52,RANKING!E:O,9,0)</f>
        <v>#N/A</v>
      </c>
      <c r="S52" s="185">
        <v>10000</v>
      </c>
      <c r="T52" s="185"/>
      <c r="U52" s="185"/>
    </row>
    <row r="53" spans="1:21">
      <c r="A53" t="s">
        <v>28</v>
      </c>
      <c r="B53" t="s">
        <v>221</v>
      </c>
      <c r="C53" t="s">
        <v>1456</v>
      </c>
      <c r="F53" t="s">
        <v>239</v>
      </c>
      <c r="G53" t="s">
        <v>1388</v>
      </c>
      <c r="H53" t="e">
        <f>VLOOKUP(C53,'ASIGNACION RANKING'!D:AB,6,0)</f>
        <v>#N/A</v>
      </c>
      <c r="I53" t="e">
        <f>VLOOKUP(C53,'ASIGNACION RANKING'!D:AB,7,0)</f>
        <v>#N/A</v>
      </c>
      <c r="J53" t="e">
        <f>VLOOKUP(C53,'ASIGNACION RANKING'!D:AB,11,0)</f>
        <v>#N/A</v>
      </c>
      <c r="K53" t="e">
        <f>VLOOKUP(C53,'DOMINGO 1'!D:AB,7,0)</f>
        <v>#N/A</v>
      </c>
      <c r="L53" t="e">
        <f>VLOOKUP(C53,'DOMINGO 2'!D:AB,7,0)</f>
        <v>#N/A</v>
      </c>
      <c r="M53" t="e">
        <f>VLOOKUP(C53,'DOMINGO 1'!D:AB,11,0)</f>
        <v>#N/A</v>
      </c>
      <c r="N53" t="e">
        <f>VLOOKUP(C53,'DOMINGO 2'!D:AB,11,0)</f>
        <v>#N/A</v>
      </c>
      <c r="O53" t="e">
        <f t="shared" si="0"/>
        <v>#N/A</v>
      </c>
      <c r="P53" t="e">
        <f t="shared" si="1"/>
        <v>#N/A</v>
      </c>
      <c r="Q53" s="475" t="e">
        <f t="shared" si="2"/>
        <v>#N/A</v>
      </c>
      <c r="R53" s="185" t="e">
        <f>VLOOKUP(C53,RANKING!E:O,9,0)</f>
        <v>#N/A</v>
      </c>
      <c r="S53" s="185"/>
      <c r="T53" s="185"/>
      <c r="U53" s="185"/>
    </row>
    <row r="54" spans="1:21">
      <c r="A54" t="s">
        <v>28</v>
      </c>
      <c r="B54" t="s">
        <v>221</v>
      </c>
      <c r="C54" t="s">
        <v>1457</v>
      </c>
      <c r="F54" t="s">
        <v>239</v>
      </c>
      <c r="G54" t="s">
        <v>1388</v>
      </c>
      <c r="H54" t="e">
        <f>VLOOKUP(C54,'ASIGNACION RANKING'!D:AB,6,0)</f>
        <v>#N/A</v>
      </c>
      <c r="I54" t="e">
        <f>VLOOKUP(C54,'ASIGNACION RANKING'!D:AB,7,0)</f>
        <v>#N/A</v>
      </c>
      <c r="J54" t="e">
        <f>VLOOKUP(C54,'ASIGNACION RANKING'!D:AB,11,0)</f>
        <v>#N/A</v>
      </c>
      <c r="K54" t="e">
        <f>VLOOKUP(C54,'DOMINGO 1'!D:AB,7,0)</f>
        <v>#N/A</v>
      </c>
      <c r="L54" t="e">
        <f>VLOOKUP(C54,'DOMINGO 2'!D:AB,7,0)</f>
        <v>#N/A</v>
      </c>
      <c r="M54" t="e">
        <f>VLOOKUP(C54,'DOMINGO 1'!D:AB,11,0)</f>
        <v>#N/A</v>
      </c>
      <c r="N54" t="e">
        <f>VLOOKUP(C54,'DOMINGO 2'!D:AB,11,0)</f>
        <v>#N/A</v>
      </c>
      <c r="O54" t="e">
        <f t="shared" si="0"/>
        <v>#N/A</v>
      </c>
      <c r="P54" t="e">
        <f t="shared" si="1"/>
        <v>#N/A</v>
      </c>
      <c r="Q54" s="475" t="e">
        <f t="shared" si="2"/>
        <v>#N/A</v>
      </c>
      <c r="R54" s="185" t="e">
        <f>VLOOKUP(C54,RANKING!E:O,9,0)</f>
        <v>#N/A</v>
      </c>
      <c r="S54" s="185"/>
      <c r="T54" s="185"/>
      <c r="U54" s="185"/>
    </row>
    <row r="55" spans="1:21">
      <c r="A55" t="s">
        <v>28</v>
      </c>
      <c r="B55" t="s">
        <v>221</v>
      </c>
      <c r="C55" t="s">
        <v>556</v>
      </c>
      <c r="F55" t="s">
        <v>239</v>
      </c>
      <c r="G55" t="s">
        <v>1388</v>
      </c>
      <c r="H55">
        <f>VLOOKUP(C55,'ASIGNACION RANKING'!D:AB,6,0)</f>
        <v>856</v>
      </c>
      <c r="I55">
        <f>VLOOKUP(C55,'ASIGNACION RANKING'!D:AB,7,0)</f>
        <v>1907427</v>
      </c>
      <c r="J55">
        <f>VLOOKUP(C55,'ASIGNACION RANKING'!D:AB,11,0)</f>
        <v>163763</v>
      </c>
      <c r="K55">
        <f>VLOOKUP(C55,'DOMINGO 1'!D:AB,7,0)</f>
        <v>133268</v>
      </c>
      <c r="L55">
        <f>VLOOKUP(C55,'DOMINGO 2'!D:AB,7,0)</f>
        <v>156985</v>
      </c>
      <c r="M55">
        <f>VLOOKUP(C55,'DOMINGO 1'!D:AB,11,0)</f>
        <v>9288</v>
      </c>
      <c r="N55">
        <f>VLOOKUP(C55,'DOMINGO 2'!D:AB,11,0)</f>
        <v>8428</v>
      </c>
      <c r="O55">
        <f t="shared" si="0"/>
        <v>1617174</v>
      </c>
      <c r="P55">
        <f t="shared" si="1"/>
        <v>146047</v>
      </c>
      <c r="Q55" s="475">
        <f t="shared" si="2"/>
        <v>9.0310009930904156E-2</v>
      </c>
      <c r="R55" s="185" t="str">
        <f>VLOOKUP(C55,RANKING!E:O,9,0)</f>
        <v>B5</v>
      </c>
      <c r="S55" s="185"/>
      <c r="T55" s="185"/>
      <c r="U55" s="185"/>
    </row>
    <row r="56" spans="1:21">
      <c r="A56" t="s">
        <v>28</v>
      </c>
      <c r="B56" t="s">
        <v>221</v>
      </c>
      <c r="C56" t="s">
        <v>592</v>
      </c>
      <c r="F56" t="s">
        <v>239</v>
      </c>
      <c r="G56" t="s">
        <v>1388</v>
      </c>
      <c r="H56">
        <f>VLOOKUP(C56,'ASIGNACION RANKING'!D:AB,6,0)</f>
        <v>892</v>
      </c>
      <c r="I56">
        <f>VLOOKUP(C56,'ASIGNACION RANKING'!D:AB,7,0)</f>
        <v>1873250</v>
      </c>
      <c r="J56">
        <f>VLOOKUP(C56,'ASIGNACION RANKING'!D:AB,11,0)</f>
        <v>166066</v>
      </c>
      <c r="K56">
        <f>VLOOKUP(C56,'DOMINGO 1'!D:AB,7,0)</f>
        <v>135647</v>
      </c>
      <c r="L56">
        <f>VLOOKUP(C56,'DOMINGO 2'!D:AB,7,0)</f>
        <v>146563</v>
      </c>
      <c r="M56">
        <f>VLOOKUP(C56,'DOMINGO 1'!D:AB,11,0)</f>
        <v>5020</v>
      </c>
      <c r="N56">
        <f>VLOOKUP(C56,'DOMINGO 2'!D:AB,11,0)</f>
        <v>5639</v>
      </c>
      <c r="O56">
        <f t="shared" si="0"/>
        <v>1591040</v>
      </c>
      <c r="P56">
        <f t="shared" si="1"/>
        <v>155407</v>
      </c>
      <c r="Q56" s="475">
        <f t="shared" si="2"/>
        <v>9.7676362630732094E-2</v>
      </c>
      <c r="R56" s="185" t="str">
        <f>VLOOKUP(C56,RANKING!E:O,9,0)</f>
        <v>B2</v>
      </c>
      <c r="S56" s="185">
        <v>20000</v>
      </c>
      <c r="T56" s="185"/>
      <c r="U56" s="185"/>
    </row>
    <row r="57" spans="1:21">
      <c r="A57" t="s">
        <v>30</v>
      </c>
      <c r="B57" t="s">
        <v>221</v>
      </c>
      <c r="C57" t="s">
        <v>688</v>
      </c>
      <c r="F57" t="s">
        <v>239</v>
      </c>
      <c r="G57" t="s">
        <v>1388</v>
      </c>
      <c r="H57" t="e">
        <f>VLOOKUP(C57,'ASIGNACION RANKING'!D:AB,6,0)</f>
        <v>#N/A</v>
      </c>
      <c r="I57" t="e">
        <f>VLOOKUP(C57,'ASIGNACION RANKING'!D:AB,7,0)</f>
        <v>#N/A</v>
      </c>
      <c r="J57" t="e">
        <f>VLOOKUP(C57,'ASIGNACION RANKING'!D:AB,11,0)</f>
        <v>#N/A</v>
      </c>
      <c r="K57" t="e">
        <f>VLOOKUP(C57,'DOMINGO 1'!D:AB,7,0)</f>
        <v>#N/A</v>
      </c>
      <c r="L57" t="e">
        <f>VLOOKUP(C57,'DOMINGO 2'!D:AB,7,0)</f>
        <v>#N/A</v>
      </c>
      <c r="M57">
        <v>0</v>
      </c>
      <c r="N57">
        <v>0</v>
      </c>
      <c r="O57" t="e">
        <f t="shared" si="0"/>
        <v>#N/A</v>
      </c>
      <c r="P57" t="e">
        <f t="shared" si="1"/>
        <v>#N/A</v>
      </c>
      <c r="Q57" s="475" t="e">
        <f t="shared" si="2"/>
        <v>#N/A</v>
      </c>
      <c r="R57" s="185" t="e">
        <f>VLOOKUP(C57,RANKING!E:O,9,0)</f>
        <v>#N/A</v>
      </c>
      <c r="S57" s="185">
        <v>20000</v>
      </c>
      <c r="T57" s="185"/>
      <c r="U57" s="185"/>
    </row>
    <row r="58" spans="1:21">
      <c r="A58" t="s">
        <v>30</v>
      </c>
      <c r="B58" t="s">
        <v>221</v>
      </c>
      <c r="C58" t="s">
        <v>689</v>
      </c>
      <c r="F58" t="s">
        <v>239</v>
      </c>
      <c r="G58" t="s">
        <v>1388</v>
      </c>
      <c r="H58" t="e">
        <f>VLOOKUP(C58,'ASIGNACION RANKING'!D:AB,6,0)</f>
        <v>#N/A</v>
      </c>
      <c r="I58" t="e">
        <f>VLOOKUP(C58,'ASIGNACION RANKING'!D:AB,7,0)</f>
        <v>#N/A</v>
      </c>
      <c r="J58" t="e">
        <f>VLOOKUP(C58,'ASIGNACION RANKING'!D:AB,11,0)</f>
        <v>#N/A</v>
      </c>
      <c r="K58" t="e">
        <f>VLOOKUP(C58,'DOMINGO 1'!D:AB,7,0)</f>
        <v>#N/A</v>
      </c>
      <c r="L58" t="e">
        <f>VLOOKUP(C58,'DOMINGO 2'!D:AB,7,0)</f>
        <v>#N/A</v>
      </c>
      <c r="M58">
        <v>0</v>
      </c>
      <c r="N58">
        <v>0</v>
      </c>
      <c r="O58" t="e">
        <f t="shared" si="0"/>
        <v>#N/A</v>
      </c>
      <c r="P58" t="e">
        <f t="shared" si="1"/>
        <v>#N/A</v>
      </c>
      <c r="Q58" s="475" t="e">
        <f t="shared" si="2"/>
        <v>#N/A</v>
      </c>
      <c r="R58" s="185" t="e">
        <f>VLOOKUP(C58,RANKING!E:O,9,0)</f>
        <v>#N/A</v>
      </c>
      <c r="S58" s="185"/>
      <c r="T58" s="185"/>
      <c r="U58" s="185"/>
    </row>
    <row r="59" spans="1:21">
      <c r="A59" t="s">
        <v>30</v>
      </c>
      <c r="B59" t="s">
        <v>221</v>
      </c>
      <c r="C59" t="s">
        <v>690</v>
      </c>
      <c r="F59" t="s">
        <v>239</v>
      </c>
      <c r="G59" t="s">
        <v>1388</v>
      </c>
      <c r="H59" t="e">
        <f>VLOOKUP(C59,'ASIGNACION RANKING'!D:AB,6,0)</f>
        <v>#N/A</v>
      </c>
      <c r="I59" t="e">
        <f>VLOOKUP(C59,'ASIGNACION RANKING'!D:AB,7,0)</f>
        <v>#N/A</v>
      </c>
      <c r="J59" t="e">
        <f>VLOOKUP(C59,'ASIGNACION RANKING'!D:AB,11,0)</f>
        <v>#N/A</v>
      </c>
      <c r="K59" t="e">
        <f>VLOOKUP(C59,'DOMINGO 1'!D:AB,7,0)</f>
        <v>#N/A</v>
      </c>
      <c r="L59" t="e">
        <f>VLOOKUP(C59,'DOMINGO 2'!D:AB,7,0)</f>
        <v>#N/A</v>
      </c>
      <c r="M59">
        <v>0</v>
      </c>
      <c r="N59">
        <v>0</v>
      </c>
      <c r="O59" t="e">
        <f t="shared" si="0"/>
        <v>#N/A</v>
      </c>
      <c r="P59" t="e">
        <f t="shared" si="1"/>
        <v>#N/A</v>
      </c>
      <c r="Q59" s="475" t="e">
        <f t="shared" si="2"/>
        <v>#N/A</v>
      </c>
      <c r="R59" s="185" t="e">
        <f>VLOOKUP(C59,RANKING!E:O,9,0)</f>
        <v>#N/A</v>
      </c>
      <c r="S59" s="185">
        <v>20000</v>
      </c>
      <c r="T59" s="185"/>
      <c r="U59" s="185"/>
    </row>
    <row r="60" spans="1:21">
      <c r="A60" t="s">
        <v>30</v>
      </c>
      <c r="B60" t="s">
        <v>221</v>
      </c>
      <c r="C60" t="s">
        <v>646</v>
      </c>
      <c r="F60" t="s">
        <v>239</v>
      </c>
      <c r="G60" t="s">
        <v>1388</v>
      </c>
      <c r="H60" t="e">
        <f>VLOOKUP(C60,'ASIGNACION RANKING'!D:AB,6,0)</f>
        <v>#N/A</v>
      </c>
      <c r="I60" t="e">
        <f>VLOOKUP(C60,'ASIGNACION RANKING'!D:AB,7,0)</f>
        <v>#N/A</v>
      </c>
      <c r="J60" t="e">
        <f>VLOOKUP(C60,'ASIGNACION RANKING'!D:AB,11,0)</f>
        <v>#N/A</v>
      </c>
      <c r="K60" t="e">
        <f>VLOOKUP(C60,'DOMINGO 1'!D:AB,7,0)</f>
        <v>#N/A</v>
      </c>
      <c r="L60" t="e">
        <f>VLOOKUP(C60,'DOMINGO 2'!D:AB,7,0)</f>
        <v>#N/A</v>
      </c>
      <c r="M60">
        <v>0</v>
      </c>
      <c r="N60">
        <v>0</v>
      </c>
      <c r="O60" t="e">
        <f t="shared" si="0"/>
        <v>#N/A</v>
      </c>
      <c r="P60" t="e">
        <f t="shared" si="1"/>
        <v>#N/A</v>
      </c>
      <c r="Q60" s="475" t="e">
        <f t="shared" si="2"/>
        <v>#N/A</v>
      </c>
      <c r="R60" s="185" t="e">
        <f>VLOOKUP(C60,RANKING!E:O,9,0)</f>
        <v>#N/A</v>
      </c>
      <c r="S60" s="185"/>
      <c r="T60" s="185"/>
      <c r="U60" s="185"/>
    </row>
    <row r="61" spans="1:21">
      <c r="A61" t="s">
        <v>30</v>
      </c>
      <c r="B61" t="s">
        <v>221</v>
      </c>
      <c r="C61" t="s">
        <v>1416</v>
      </c>
      <c r="F61" t="s">
        <v>239</v>
      </c>
      <c r="G61" t="s">
        <v>1388</v>
      </c>
      <c r="H61" t="e">
        <f>VLOOKUP(C61,'ASIGNACION RANKING'!D:AB,6,0)</f>
        <v>#N/A</v>
      </c>
      <c r="I61" t="e">
        <f>VLOOKUP(C61,'ASIGNACION RANKING'!D:AB,7,0)</f>
        <v>#N/A</v>
      </c>
      <c r="J61" t="e">
        <f>VLOOKUP(C61,'ASIGNACION RANKING'!D:AB,11,0)</f>
        <v>#N/A</v>
      </c>
      <c r="K61" t="e">
        <f>VLOOKUP(C61,'DOMINGO 1'!D:AB,7,0)</f>
        <v>#N/A</v>
      </c>
      <c r="L61" t="e">
        <f>VLOOKUP(C61,'DOMINGO 2'!D:AB,7,0)</f>
        <v>#N/A</v>
      </c>
      <c r="M61">
        <v>0</v>
      </c>
      <c r="N61">
        <v>0</v>
      </c>
      <c r="O61" t="e">
        <f t="shared" si="0"/>
        <v>#N/A</v>
      </c>
      <c r="P61" t="e">
        <f t="shared" si="1"/>
        <v>#N/A</v>
      </c>
      <c r="Q61" s="475" t="e">
        <f t="shared" si="2"/>
        <v>#N/A</v>
      </c>
      <c r="R61" s="185" t="e">
        <f>VLOOKUP(C61,RANKING!E:O,9,0)</f>
        <v>#N/A</v>
      </c>
      <c r="S61" s="185">
        <v>60000</v>
      </c>
      <c r="T61" s="185"/>
      <c r="U61" s="185"/>
    </row>
    <row r="62" spans="1:21">
      <c r="A62" t="s">
        <v>30</v>
      </c>
      <c r="B62" t="s">
        <v>221</v>
      </c>
      <c r="C62" t="s">
        <v>597</v>
      </c>
      <c r="F62" t="s">
        <v>239</v>
      </c>
      <c r="G62" t="s">
        <v>1388</v>
      </c>
      <c r="H62" t="e">
        <f>VLOOKUP(C62,'ASIGNACION RANKING'!D:AB,6,0)</f>
        <v>#N/A</v>
      </c>
      <c r="I62" t="e">
        <f>VLOOKUP(C62,'ASIGNACION RANKING'!D:AB,7,0)</f>
        <v>#N/A</v>
      </c>
      <c r="J62" t="e">
        <f>VLOOKUP(C62,'ASIGNACION RANKING'!D:AB,11,0)</f>
        <v>#N/A</v>
      </c>
      <c r="K62" t="e">
        <f>VLOOKUP(C62,'DOMINGO 1'!D:AB,7,0)</f>
        <v>#N/A</v>
      </c>
      <c r="L62" t="e">
        <f>VLOOKUP(C62,'DOMINGO 2'!D:AB,7,0)</f>
        <v>#N/A</v>
      </c>
      <c r="M62">
        <v>0</v>
      </c>
      <c r="N62">
        <v>0</v>
      </c>
      <c r="O62" t="e">
        <f t="shared" si="0"/>
        <v>#N/A</v>
      </c>
      <c r="P62" t="e">
        <f t="shared" si="1"/>
        <v>#N/A</v>
      </c>
      <c r="Q62" s="475" t="e">
        <f t="shared" si="2"/>
        <v>#N/A</v>
      </c>
      <c r="R62" s="185" t="e">
        <f>VLOOKUP(C62,RANKING!E:O,9,0)</f>
        <v>#N/A</v>
      </c>
      <c r="S62" s="185"/>
      <c r="T62" s="185"/>
      <c r="U62" s="185"/>
    </row>
    <row r="63" spans="1:21">
      <c r="A63" t="s">
        <v>30</v>
      </c>
      <c r="B63" t="s">
        <v>221</v>
      </c>
      <c r="C63" t="s">
        <v>691</v>
      </c>
      <c r="F63" t="s">
        <v>239</v>
      </c>
      <c r="G63" t="s">
        <v>1388</v>
      </c>
      <c r="H63" t="e">
        <f>VLOOKUP(C63,'ASIGNACION RANKING'!D:AB,6,0)</f>
        <v>#N/A</v>
      </c>
      <c r="I63" t="e">
        <f>VLOOKUP(C63,'ASIGNACION RANKING'!D:AB,7,0)</f>
        <v>#N/A</v>
      </c>
      <c r="J63" t="e">
        <f>VLOOKUP(C63,'ASIGNACION RANKING'!D:AB,11,0)</f>
        <v>#N/A</v>
      </c>
      <c r="K63" t="e">
        <f>VLOOKUP(C63,'DOMINGO 1'!D:AB,7,0)</f>
        <v>#N/A</v>
      </c>
      <c r="L63" t="e">
        <f>VLOOKUP(C63,'DOMINGO 2'!D:AB,7,0)</f>
        <v>#N/A</v>
      </c>
      <c r="M63">
        <v>0</v>
      </c>
      <c r="N63">
        <v>0</v>
      </c>
      <c r="O63" t="e">
        <f t="shared" si="0"/>
        <v>#N/A</v>
      </c>
      <c r="P63" t="e">
        <f t="shared" si="1"/>
        <v>#N/A</v>
      </c>
      <c r="Q63" s="475" t="e">
        <f t="shared" si="2"/>
        <v>#N/A</v>
      </c>
      <c r="R63" s="185" t="e">
        <f>VLOOKUP(C63,RANKING!E:O,9,0)</f>
        <v>#N/A</v>
      </c>
      <c r="S63" s="185">
        <v>40000</v>
      </c>
      <c r="T63" s="185"/>
      <c r="U63" s="185"/>
    </row>
    <row r="64" spans="1:21">
      <c r="A64" t="s">
        <v>30</v>
      </c>
      <c r="B64" t="s">
        <v>221</v>
      </c>
      <c r="C64" t="s">
        <v>647</v>
      </c>
      <c r="F64" t="s">
        <v>239</v>
      </c>
      <c r="G64" t="s">
        <v>1388</v>
      </c>
      <c r="H64" t="e">
        <f>VLOOKUP(C64,'ASIGNACION RANKING'!D:AB,6,0)</f>
        <v>#N/A</v>
      </c>
      <c r="I64" t="e">
        <f>VLOOKUP(C64,'ASIGNACION RANKING'!D:AB,7,0)</f>
        <v>#N/A</v>
      </c>
      <c r="J64" t="e">
        <f>VLOOKUP(C64,'ASIGNACION RANKING'!D:AB,11,0)</f>
        <v>#N/A</v>
      </c>
      <c r="K64" t="e">
        <f>VLOOKUP(C64,'DOMINGO 1'!D:AB,7,0)</f>
        <v>#N/A</v>
      </c>
      <c r="L64" t="e">
        <f>VLOOKUP(C64,'DOMINGO 2'!D:AB,7,0)</f>
        <v>#N/A</v>
      </c>
      <c r="M64">
        <v>0</v>
      </c>
      <c r="N64">
        <v>0</v>
      </c>
      <c r="O64" t="e">
        <f t="shared" si="0"/>
        <v>#N/A</v>
      </c>
      <c r="P64" t="e">
        <f t="shared" si="1"/>
        <v>#N/A</v>
      </c>
      <c r="Q64" s="475" t="e">
        <f t="shared" si="2"/>
        <v>#N/A</v>
      </c>
      <c r="R64" s="185" t="e">
        <f>VLOOKUP(C64,RANKING!E:O,9,0)</f>
        <v>#N/A</v>
      </c>
      <c r="S64" s="185"/>
      <c r="T64" s="185"/>
      <c r="U64" s="185"/>
    </row>
    <row r="65" spans="1:21">
      <c r="A65" t="s">
        <v>30</v>
      </c>
      <c r="B65" t="s">
        <v>221</v>
      </c>
      <c r="C65" t="s">
        <v>1417</v>
      </c>
      <c r="F65" t="s">
        <v>239</v>
      </c>
      <c r="G65" t="s">
        <v>1388</v>
      </c>
      <c r="H65" t="e">
        <f>VLOOKUP(C65,'ASIGNACION RANKING'!D:AB,6,0)</f>
        <v>#N/A</v>
      </c>
      <c r="I65" t="e">
        <f>VLOOKUP(C65,'ASIGNACION RANKING'!D:AB,7,0)</f>
        <v>#N/A</v>
      </c>
      <c r="J65" t="e">
        <f>VLOOKUP(C65,'ASIGNACION RANKING'!D:AB,11,0)</f>
        <v>#N/A</v>
      </c>
      <c r="K65" t="e">
        <f>VLOOKUP(C65,'DOMINGO 1'!D:AB,7,0)</f>
        <v>#N/A</v>
      </c>
      <c r="L65" t="e">
        <f>VLOOKUP(C65,'DOMINGO 2'!D:AB,7,0)</f>
        <v>#N/A</v>
      </c>
      <c r="M65">
        <v>0</v>
      </c>
      <c r="N65">
        <v>0</v>
      </c>
      <c r="O65" t="e">
        <f t="shared" si="0"/>
        <v>#N/A</v>
      </c>
      <c r="P65" t="e">
        <f t="shared" si="1"/>
        <v>#N/A</v>
      </c>
      <c r="Q65" s="475" t="e">
        <f t="shared" si="2"/>
        <v>#N/A</v>
      </c>
      <c r="R65" s="185" t="e">
        <f>VLOOKUP(C65,RANKING!E:O,9,0)</f>
        <v>#N/A</v>
      </c>
      <c r="S65" s="185"/>
      <c r="T65" s="185"/>
      <c r="U65" s="185"/>
    </row>
    <row r="66" spans="1:21">
      <c r="A66" t="s">
        <v>30</v>
      </c>
      <c r="B66" t="s">
        <v>221</v>
      </c>
      <c r="C66" t="s">
        <v>694</v>
      </c>
      <c r="F66" t="s">
        <v>239</v>
      </c>
      <c r="G66" t="s">
        <v>1388</v>
      </c>
      <c r="H66" t="e">
        <f>VLOOKUP(C66,'ASIGNACION RANKING'!D:AB,6,0)</f>
        <v>#N/A</v>
      </c>
      <c r="I66" t="e">
        <f>VLOOKUP(C66,'ASIGNACION RANKING'!D:AB,7,0)</f>
        <v>#N/A</v>
      </c>
      <c r="J66" t="e">
        <f>VLOOKUP(C66,'ASIGNACION RANKING'!D:AB,11,0)</f>
        <v>#N/A</v>
      </c>
      <c r="K66" t="e">
        <f>VLOOKUP(C66,'DOMINGO 1'!D:AB,7,0)</f>
        <v>#N/A</v>
      </c>
      <c r="L66" t="e">
        <f>VLOOKUP(C66,'DOMINGO 2'!D:AB,7,0)</f>
        <v>#N/A</v>
      </c>
      <c r="M66">
        <v>0</v>
      </c>
      <c r="N66">
        <v>0</v>
      </c>
      <c r="O66" t="e">
        <f t="shared" si="0"/>
        <v>#N/A</v>
      </c>
      <c r="P66" t="e">
        <f t="shared" si="1"/>
        <v>#N/A</v>
      </c>
      <c r="Q66" s="475" t="e">
        <f t="shared" si="2"/>
        <v>#N/A</v>
      </c>
      <c r="R66" s="185" t="e">
        <f>VLOOKUP(C66,RANKING!E:O,9,0)</f>
        <v>#N/A</v>
      </c>
      <c r="S66" s="185"/>
      <c r="T66" s="185"/>
      <c r="U66" s="185"/>
    </row>
    <row r="67" spans="1:21">
      <c r="A67" t="s">
        <v>30</v>
      </c>
      <c r="B67" t="s">
        <v>221</v>
      </c>
      <c r="C67" t="s">
        <v>695</v>
      </c>
      <c r="F67" t="s">
        <v>239</v>
      </c>
      <c r="G67" t="s">
        <v>1388</v>
      </c>
      <c r="H67" t="e">
        <f>VLOOKUP(C67,'ASIGNACION RANKING'!D:AB,6,0)</f>
        <v>#N/A</v>
      </c>
      <c r="I67" t="e">
        <f>VLOOKUP(C67,'ASIGNACION RANKING'!D:AB,7,0)</f>
        <v>#N/A</v>
      </c>
      <c r="J67" t="e">
        <f>VLOOKUP(C67,'ASIGNACION RANKING'!D:AB,11,0)</f>
        <v>#N/A</v>
      </c>
      <c r="K67" t="e">
        <f>VLOOKUP(C67,'DOMINGO 1'!D:AB,7,0)</f>
        <v>#N/A</v>
      </c>
      <c r="L67" t="e">
        <f>VLOOKUP(C67,'DOMINGO 2'!D:AB,7,0)</f>
        <v>#N/A</v>
      </c>
      <c r="M67">
        <v>0</v>
      </c>
      <c r="N67">
        <v>0</v>
      </c>
      <c r="O67" t="e">
        <f>I67-K67-L67</f>
        <v>#N/A</v>
      </c>
      <c r="P67" t="e">
        <f>J67-M67-N67</f>
        <v>#N/A</v>
      </c>
      <c r="Q67" s="475" t="e">
        <f>P67/O67</f>
        <v>#N/A</v>
      </c>
      <c r="R67" s="185" t="e">
        <f>VLOOKUP(C67,RANKING!E:O,9,0)</f>
        <v>#N/A</v>
      </c>
      <c r="S67" s="185">
        <v>20000</v>
      </c>
      <c r="T67" s="185"/>
      <c r="U67" s="185"/>
    </row>
    <row r="68" spans="1:21">
      <c r="A68" t="s">
        <v>112</v>
      </c>
      <c r="B68" t="s">
        <v>221</v>
      </c>
      <c r="C68" t="s">
        <v>595</v>
      </c>
      <c r="F68" t="s">
        <v>239</v>
      </c>
      <c r="G68" t="s">
        <v>1388</v>
      </c>
      <c r="H68" t="e">
        <f>VLOOKUP(C68,'ASIGNACION RANKING'!D:AB,6,0)</f>
        <v>#N/A</v>
      </c>
      <c r="I68" t="e">
        <f>VLOOKUP(C68,'ASIGNACION RANKING'!D:AB,7,0)</f>
        <v>#N/A</v>
      </c>
      <c r="J68" t="e">
        <f>VLOOKUP(C68,'ASIGNACION RANKING'!D:AB,11,0)</f>
        <v>#N/A</v>
      </c>
      <c r="K68" t="e">
        <f>VLOOKUP(C68,'DOMINGO 1'!D:AB,7,0)</f>
        <v>#N/A</v>
      </c>
      <c r="L68" t="e">
        <f>VLOOKUP(C68,'DOMINGO 2'!D:AB,7,0)</f>
        <v>#N/A</v>
      </c>
      <c r="M68">
        <v>0</v>
      </c>
      <c r="N68">
        <v>0</v>
      </c>
      <c r="O68" t="e">
        <f>I68-K68-L68</f>
        <v>#N/A</v>
      </c>
      <c r="P68" t="e">
        <f>J68-M68-N68</f>
        <v>#N/A</v>
      </c>
      <c r="Q68" s="475" t="e">
        <f>P68/O68</f>
        <v>#N/A</v>
      </c>
      <c r="R68" s="185" t="e">
        <f>VLOOKUP(C68,RANKING!E:O,9,0)</f>
        <v>#N/A</v>
      </c>
      <c r="S68" s="185"/>
      <c r="T68" s="185"/>
      <c r="U68" s="185"/>
    </row>
    <row r="69" spans="1:21">
      <c r="A69" t="s">
        <v>112</v>
      </c>
      <c r="B69" t="s">
        <v>221</v>
      </c>
      <c r="C69" t="s">
        <v>683</v>
      </c>
      <c r="F69" t="s">
        <v>239</v>
      </c>
      <c r="G69" t="s">
        <v>1388</v>
      </c>
      <c r="H69" t="e">
        <f>VLOOKUP(C69,'ASIGNACION RANKING'!D:AB,6,0)</f>
        <v>#N/A</v>
      </c>
      <c r="I69" t="e">
        <f>VLOOKUP(C69,'ASIGNACION RANKING'!D:AB,7,0)</f>
        <v>#N/A</v>
      </c>
      <c r="J69" t="e">
        <f>VLOOKUP(C69,'ASIGNACION RANKING'!D:AB,11,0)</f>
        <v>#N/A</v>
      </c>
      <c r="K69" t="e">
        <f>VLOOKUP(C69,'DOMINGO 1'!D:AB,7,0)</f>
        <v>#N/A</v>
      </c>
      <c r="L69" t="e">
        <f>VLOOKUP(C69,'DOMINGO 2'!D:AB,7,0)</f>
        <v>#N/A</v>
      </c>
      <c r="M69">
        <v>0</v>
      </c>
      <c r="N69">
        <v>0</v>
      </c>
      <c r="O69" t="e">
        <f>I69-K69-L69</f>
        <v>#N/A</v>
      </c>
      <c r="P69" t="e">
        <f>J69-M69-N69</f>
        <v>#N/A</v>
      </c>
      <c r="Q69" s="475" t="e">
        <f>P69/O69</f>
        <v>#N/A</v>
      </c>
      <c r="R69" s="185" t="e">
        <f>VLOOKUP(C69,RANKING!E:O,9,0)</f>
        <v>#N/A</v>
      </c>
      <c r="S69" s="185"/>
      <c r="T69" s="185"/>
      <c r="U69" s="185"/>
    </row>
    <row r="70" spans="1:21">
      <c r="A70" t="s">
        <v>112</v>
      </c>
      <c r="B70" t="s">
        <v>221</v>
      </c>
      <c r="C70" t="s">
        <v>684</v>
      </c>
      <c r="F70" t="s">
        <v>239</v>
      </c>
      <c r="G70" t="s">
        <v>1388</v>
      </c>
      <c r="H70" t="e">
        <f>VLOOKUP(C70,'ASIGNACION RANKING'!D:AB,6,0)</f>
        <v>#N/A</v>
      </c>
      <c r="I70" t="e">
        <f>VLOOKUP(C70,'ASIGNACION RANKING'!D:AB,7,0)</f>
        <v>#N/A</v>
      </c>
      <c r="J70" t="e">
        <f>VLOOKUP(C70,'ASIGNACION RANKING'!D:AB,11,0)</f>
        <v>#N/A</v>
      </c>
      <c r="K70" t="e">
        <f>VLOOKUP(C70,'DOMINGO 1'!D:AB,7,0)</f>
        <v>#N/A</v>
      </c>
      <c r="L70" t="e">
        <f>VLOOKUP(C70,'DOMINGO 2'!D:AB,7,0)</f>
        <v>#N/A</v>
      </c>
      <c r="M70">
        <v>0</v>
      </c>
      <c r="N70">
        <v>0</v>
      </c>
      <c r="O70" t="e">
        <f>I70-K70-L70</f>
        <v>#N/A</v>
      </c>
      <c r="P70" t="e">
        <f>J70-M70-N70</f>
        <v>#N/A</v>
      </c>
      <c r="Q70" s="475" t="e">
        <f>P70/O70</f>
        <v>#N/A</v>
      </c>
      <c r="R70" s="185" t="e">
        <f>VLOOKUP(C70,RANKING!E:O,9,0)</f>
        <v>#N/A</v>
      </c>
      <c r="S70" s="185"/>
      <c r="T70" s="185"/>
      <c r="U70" s="1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498-1362-4018-9E27-CB0D8772469C}">
  <dimension ref="A1:AC985"/>
  <sheetViews>
    <sheetView topLeftCell="A266" zoomScale="85" zoomScaleNormal="85" workbookViewId="0">
      <selection activeCell="A280" sqref="A280:F285"/>
    </sheetView>
  </sheetViews>
  <sheetFormatPr baseColWidth="10" defaultColWidth="12.5703125" defaultRowHeight="15"/>
  <cols>
    <col min="1" max="1" width="30" style="412" bestFit="1" customWidth="1"/>
    <col min="2" max="2" width="35.5703125" style="303" bestFit="1" customWidth="1"/>
    <col min="3" max="3" width="17.85546875" style="303" bestFit="1" customWidth="1"/>
    <col min="4" max="4" width="18.7109375" style="303" bestFit="1" customWidth="1"/>
    <col min="5" max="5" width="17.7109375" style="339" customWidth="1"/>
    <col min="6" max="6" width="20.140625" style="337" bestFit="1" customWidth="1"/>
    <col min="7" max="7" width="23" style="303" customWidth="1"/>
    <col min="8" max="8" width="30.28515625" style="303" customWidth="1"/>
    <col min="9" max="9" width="37" style="303" customWidth="1"/>
    <col min="10" max="10" width="15.28515625" style="303" customWidth="1"/>
    <col min="11" max="11" width="20" style="303" customWidth="1"/>
    <col min="12" max="12" width="18.7109375" style="303" customWidth="1"/>
    <col min="13" max="13" width="15.7109375" style="303" bestFit="1" customWidth="1"/>
    <col min="14" max="14" width="17.7109375" style="303" bestFit="1" customWidth="1"/>
    <col min="15" max="15" width="15.5703125" style="303" bestFit="1" customWidth="1"/>
    <col min="16" max="16" width="50.5703125" style="303" bestFit="1" customWidth="1"/>
    <col min="17" max="17" width="44.28515625" style="303" bestFit="1" customWidth="1"/>
    <col min="18" max="18" width="24.7109375" style="303" bestFit="1" customWidth="1"/>
    <col min="19" max="19" width="35.42578125" style="303" bestFit="1" customWidth="1"/>
    <col min="20" max="20" width="38.140625" style="303" bestFit="1" customWidth="1"/>
    <col min="21" max="21" width="35.42578125" style="303" bestFit="1" customWidth="1"/>
    <col min="22" max="22" width="36.7109375" style="303" bestFit="1" customWidth="1"/>
    <col min="23" max="16384" width="12.5703125" style="303"/>
  </cols>
  <sheetData>
    <row r="1" spans="1:29" ht="30" customHeight="1">
      <c r="A1" s="301" t="s">
        <v>288</v>
      </c>
      <c r="B1" s="301" t="s">
        <v>289</v>
      </c>
      <c r="C1" s="301" t="s">
        <v>290</v>
      </c>
      <c r="D1" s="301" t="s">
        <v>291</v>
      </c>
      <c r="E1" s="301" t="s">
        <v>292</v>
      </c>
      <c r="F1" s="301" t="s">
        <v>293</v>
      </c>
      <c r="G1" s="301" t="s">
        <v>294</v>
      </c>
      <c r="H1" s="301" t="s">
        <v>295</v>
      </c>
      <c r="I1" s="301" t="s">
        <v>296</v>
      </c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</row>
    <row r="2" spans="1:29">
      <c r="A2" s="304" t="s">
        <v>212</v>
      </c>
      <c r="B2" s="305" t="s">
        <v>143</v>
      </c>
      <c r="C2" s="305" t="s">
        <v>145</v>
      </c>
      <c r="D2" s="305" t="s">
        <v>143</v>
      </c>
      <c r="E2" s="305" t="s">
        <v>145</v>
      </c>
      <c r="F2" s="306" t="s">
        <v>143</v>
      </c>
      <c r="G2" s="307"/>
      <c r="H2" s="308">
        <v>45917</v>
      </c>
      <c r="I2" s="304" t="s">
        <v>297</v>
      </c>
      <c r="M2"/>
      <c r="N2"/>
    </row>
    <row r="3" spans="1:29">
      <c r="A3" s="309" t="s">
        <v>214</v>
      </c>
      <c r="B3" s="310" t="s">
        <v>143</v>
      </c>
      <c r="C3" s="310" t="s">
        <v>143</v>
      </c>
      <c r="D3" s="310" t="s">
        <v>143</v>
      </c>
      <c r="E3" s="310" t="s">
        <v>145</v>
      </c>
      <c r="F3" s="311" t="s">
        <v>143</v>
      </c>
      <c r="G3" s="312"/>
      <c r="H3" s="313">
        <v>46113</v>
      </c>
      <c r="I3" s="312"/>
      <c r="M3" t="s">
        <v>163</v>
      </c>
      <c r="N3">
        <v>13</v>
      </c>
    </row>
    <row r="4" spans="1:29">
      <c r="A4" s="309" t="s">
        <v>216</v>
      </c>
      <c r="B4" s="310" t="s">
        <v>143</v>
      </c>
      <c r="C4" s="310" t="s">
        <v>145</v>
      </c>
      <c r="D4" s="310" t="s">
        <v>143</v>
      </c>
      <c r="E4" s="310" t="s">
        <v>145</v>
      </c>
      <c r="F4" s="311" t="s">
        <v>143</v>
      </c>
      <c r="G4" s="312"/>
      <c r="H4" s="313">
        <v>46155</v>
      </c>
      <c r="I4" s="312"/>
      <c r="M4" t="s">
        <v>164</v>
      </c>
      <c r="N4">
        <v>11</v>
      </c>
    </row>
    <row r="5" spans="1:29">
      <c r="A5" s="309" t="s">
        <v>218</v>
      </c>
      <c r="B5" s="310" t="s">
        <v>143</v>
      </c>
      <c r="C5" s="310"/>
      <c r="D5" s="310" t="s">
        <v>143</v>
      </c>
      <c r="E5" s="310" t="s">
        <v>145</v>
      </c>
      <c r="F5" s="311" t="s">
        <v>145</v>
      </c>
      <c r="G5" s="314">
        <v>46239</v>
      </c>
      <c r="H5" s="313">
        <v>46178</v>
      </c>
      <c r="I5" s="312"/>
      <c r="M5" t="s">
        <v>165</v>
      </c>
      <c r="N5">
        <v>7</v>
      </c>
    </row>
    <row r="6" spans="1:29">
      <c r="A6" s="304" t="s">
        <v>189</v>
      </c>
      <c r="B6" s="305" t="s">
        <v>143</v>
      </c>
      <c r="C6" s="305"/>
      <c r="D6" s="305" t="s">
        <v>143</v>
      </c>
      <c r="E6" s="305" t="s">
        <v>143</v>
      </c>
      <c r="F6" s="306" t="s">
        <v>143</v>
      </c>
      <c r="G6" s="307"/>
      <c r="H6" s="308">
        <v>46028</v>
      </c>
      <c r="I6" s="304" t="s">
        <v>297</v>
      </c>
      <c r="J6" s="891" t="s">
        <v>298</v>
      </c>
      <c r="M6" s="254" t="s">
        <v>166</v>
      </c>
      <c r="N6" s="254">
        <f>SUM(N3:N5)</f>
        <v>31</v>
      </c>
    </row>
    <row r="7" spans="1:29">
      <c r="A7" s="315" t="s">
        <v>191</v>
      </c>
      <c r="B7" s="310" t="s">
        <v>143</v>
      </c>
      <c r="C7" s="310"/>
      <c r="D7" s="310" t="s">
        <v>143</v>
      </c>
      <c r="E7" s="310" t="s">
        <v>143</v>
      </c>
      <c r="F7" s="311" t="s">
        <v>145</v>
      </c>
      <c r="G7" s="314">
        <v>46266</v>
      </c>
      <c r="H7" s="313">
        <v>46204</v>
      </c>
      <c r="I7" s="312"/>
      <c r="J7" s="892"/>
      <c r="M7" t="s">
        <v>168</v>
      </c>
      <c r="N7">
        <v>13</v>
      </c>
    </row>
    <row r="8" spans="1:29">
      <c r="A8" s="315" t="s">
        <v>197</v>
      </c>
      <c r="B8" s="310" t="s">
        <v>143</v>
      </c>
      <c r="C8" s="310"/>
      <c r="D8" s="310" t="s">
        <v>143</v>
      </c>
      <c r="E8" s="310" t="s">
        <v>143</v>
      </c>
      <c r="F8" s="311" t="s">
        <v>145</v>
      </c>
      <c r="G8" s="314">
        <v>46239</v>
      </c>
      <c r="H8" s="313">
        <v>46178</v>
      </c>
      <c r="I8" s="312"/>
      <c r="J8" s="892"/>
      <c r="M8" t="s">
        <v>169</v>
      </c>
      <c r="N8">
        <v>13</v>
      </c>
    </row>
    <row r="9" spans="1:29">
      <c r="A9" s="316" t="s">
        <v>198</v>
      </c>
      <c r="B9" s="310" t="s">
        <v>143</v>
      </c>
      <c r="C9" s="310"/>
      <c r="D9" s="310" t="s">
        <v>143</v>
      </c>
      <c r="E9" s="310" t="s">
        <v>143</v>
      </c>
      <c r="F9" s="311" t="s">
        <v>143</v>
      </c>
      <c r="G9" s="312"/>
      <c r="H9" s="313">
        <v>46158</v>
      </c>
      <c r="I9" s="312"/>
      <c r="J9" s="892"/>
      <c r="M9" t="s">
        <v>170</v>
      </c>
      <c r="N9">
        <v>8</v>
      </c>
    </row>
    <row r="10" spans="1:29" ht="12.75" customHeight="1">
      <c r="A10" s="316" t="s">
        <v>211</v>
      </c>
      <c r="B10" s="310" t="s">
        <v>143</v>
      </c>
      <c r="C10" s="310" t="s">
        <v>145</v>
      </c>
      <c r="D10" s="310" t="s">
        <v>143</v>
      </c>
      <c r="E10" s="310" t="s">
        <v>145</v>
      </c>
      <c r="F10" s="311" t="s">
        <v>143</v>
      </c>
      <c r="G10" s="312"/>
      <c r="H10" s="313">
        <v>45512</v>
      </c>
      <c r="I10" s="312"/>
      <c r="J10" s="893"/>
      <c r="M10" s="254" t="s">
        <v>172</v>
      </c>
      <c r="N10" s="254">
        <f>SUM(N7:N9)</f>
        <v>34</v>
      </c>
    </row>
    <row r="11" spans="1:29" ht="12.75" customHeight="1">
      <c r="A11" s="316" t="s">
        <v>213</v>
      </c>
      <c r="B11" s="310" t="s">
        <v>143</v>
      </c>
      <c r="C11" s="310" t="s">
        <v>145</v>
      </c>
      <c r="D11" s="310" t="s">
        <v>143</v>
      </c>
      <c r="E11" s="310" t="s">
        <v>145</v>
      </c>
      <c r="F11" s="311" t="s">
        <v>143</v>
      </c>
      <c r="G11" s="312"/>
      <c r="H11" s="313">
        <v>46072</v>
      </c>
      <c r="I11" s="312"/>
      <c r="J11" s="893"/>
      <c r="M11" t="s">
        <v>173</v>
      </c>
      <c r="N11">
        <v>11</v>
      </c>
    </row>
    <row r="12" spans="1:29" ht="12.75" customHeight="1">
      <c r="A12" s="309" t="s">
        <v>215</v>
      </c>
      <c r="B12" s="310" t="s">
        <v>143</v>
      </c>
      <c r="C12" s="310" t="s">
        <v>143</v>
      </c>
      <c r="D12" s="310" t="s">
        <v>145</v>
      </c>
      <c r="E12" s="310" t="s">
        <v>145</v>
      </c>
      <c r="F12" s="311" t="s">
        <v>143</v>
      </c>
      <c r="G12" s="312"/>
      <c r="H12" s="313">
        <v>46128</v>
      </c>
      <c r="I12" s="312"/>
      <c r="J12" s="893"/>
      <c r="M12" t="s">
        <v>174</v>
      </c>
      <c r="N12">
        <v>10</v>
      </c>
    </row>
    <row r="13" spans="1:29" ht="12.75" customHeight="1">
      <c r="A13" s="309" t="s">
        <v>217</v>
      </c>
      <c r="B13" s="310" t="s">
        <v>143</v>
      </c>
      <c r="C13" s="310" t="s">
        <v>145</v>
      </c>
      <c r="D13" s="310" t="s">
        <v>143</v>
      </c>
      <c r="E13" s="310" t="s">
        <v>145</v>
      </c>
      <c r="F13" s="311" t="s">
        <v>143</v>
      </c>
      <c r="G13" s="312"/>
      <c r="H13" s="313">
        <v>46158</v>
      </c>
      <c r="I13" s="312"/>
      <c r="J13" s="893"/>
      <c r="M13" t="s">
        <v>175</v>
      </c>
      <c r="N13">
        <v>7</v>
      </c>
    </row>
    <row r="14" spans="1:29">
      <c r="A14" s="316" t="s">
        <v>178</v>
      </c>
      <c r="B14" s="310" t="s">
        <v>143</v>
      </c>
      <c r="C14" s="310" t="s">
        <v>145</v>
      </c>
      <c r="D14" s="310" t="s">
        <v>143</v>
      </c>
      <c r="E14" s="310" t="s">
        <v>143</v>
      </c>
      <c r="F14" s="311" t="s">
        <v>145</v>
      </c>
      <c r="G14" s="314">
        <v>46252</v>
      </c>
      <c r="H14" s="313">
        <v>46191</v>
      </c>
      <c r="I14" s="312"/>
      <c r="J14" s="892"/>
      <c r="M14" s="254" t="s">
        <v>176</v>
      </c>
      <c r="N14" s="254">
        <f>SUM(N11:N13)</f>
        <v>28</v>
      </c>
    </row>
    <row r="15" spans="1:29">
      <c r="A15" s="309" t="s">
        <v>182</v>
      </c>
      <c r="B15" s="310" t="s">
        <v>143</v>
      </c>
      <c r="C15" s="310" t="s">
        <v>145</v>
      </c>
      <c r="D15" s="310" t="s">
        <v>143</v>
      </c>
      <c r="E15" s="310" t="s">
        <v>143</v>
      </c>
      <c r="F15" s="311" t="s">
        <v>143</v>
      </c>
      <c r="G15" s="312"/>
      <c r="H15" s="313">
        <v>46137</v>
      </c>
      <c r="I15" s="312"/>
      <c r="J15" s="892"/>
      <c r="M15" s="258" t="s">
        <v>299</v>
      </c>
      <c r="N15" s="258">
        <f>N6+N10+N14</f>
        <v>93</v>
      </c>
    </row>
    <row r="16" spans="1:29">
      <c r="A16" s="309" t="s">
        <v>194</v>
      </c>
      <c r="B16" s="310" t="s">
        <v>143</v>
      </c>
      <c r="C16" s="310" t="s">
        <v>145</v>
      </c>
      <c r="D16" s="310" t="s">
        <v>145</v>
      </c>
      <c r="E16" s="310" t="s">
        <v>143</v>
      </c>
      <c r="F16" s="311" t="s">
        <v>145</v>
      </c>
      <c r="G16" s="314">
        <v>46235</v>
      </c>
      <c r="H16" s="317" t="s">
        <v>300</v>
      </c>
      <c r="I16" s="312"/>
      <c r="J16" s="892"/>
    </row>
    <row r="17" spans="1:11">
      <c r="A17" s="309" t="s">
        <v>177</v>
      </c>
      <c r="B17" s="310" t="s">
        <v>143</v>
      </c>
      <c r="C17" s="310" t="s">
        <v>145</v>
      </c>
      <c r="D17" s="310" t="s">
        <v>145</v>
      </c>
      <c r="E17" s="310" t="s">
        <v>143</v>
      </c>
      <c r="F17" s="311" t="s">
        <v>143</v>
      </c>
      <c r="G17" s="312"/>
      <c r="H17" s="313">
        <v>45932</v>
      </c>
      <c r="I17" s="312"/>
      <c r="J17" s="892"/>
    </row>
    <row r="18" spans="1:11">
      <c r="A18" s="315" t="s">
        <v>179</v>
      </c>
      <c r="B18" s="310" t="s">
        <v>143</v>
      </c>
      <c r="C18" s="310" t="s">
        <v>145</v>
      </c>
      <c r="D18" s="310" t="s">
        <v>143</v>
      </c>
      <c r="E18" s="310" t="s">
        <v>143</v>
      </c>
      <c r="F18" s="311" t="s">
        <v>143</v>
      </c>
      <c r="G18" s="312"/>
      <c r="H18" s="313">
        <v>46158</v>
      </c>
      <c r="I18" s="312"/>
      <c r="J18" s="892"/>
    </row>
    <row r="19" spans="1:11">
      <c r="A19" s="316" t="s">
        <v>183</v>
      </c>
      <c r="B19" s="310" t="s">
        <v>143</v>
      </c>
      <c r="C19" s="310" t="s">
        <v>145</v>
      </c>
      <c r="D19" s="310" t="s">
        <v>143</v>
      </c>
      <c r="E19" s="310" t="s">
        <v>143</v>
      </c>
      <c r="F19" s="311" t="s">
        <v>143</v>
      </c>
      <c r="G19" s="312"/>
      <c r="H19" s="318">
        <v>46009</v>
      </c>
      <c r="I19" s="312"/>
      <c r="J19" s="892"/>
    </row>
    <row r="20" spans="1:11">
      <c r="A20" s="315" t="s">
        <v>184</v>
      </c>
      <c r="B20" s="310" t="s">
        <v>143</v>
      </c>
      <c r="C20" s="310" t="s">
        <v>143</v>
      </c>
      <c r="D20" s="310" t="s">
        <v>145</v>
      </c>
      <c r="E20" s="310" t="s">
        <v>145</v>
      </c>
      <c r="F20" s="311" t="s">
        <v>143</v>
      </c>
      <c r="G20" s="312"/>
      <c r="H20" s="313">
        <v>46155</v>
      </c>
      <c r="I20" s="312"/>
    </row>
    <row r="21" spans="1:11">
      <c r="A21" s="316" t="s">
        <v>185</v>
      </c>
      <c r="B21" s="319" t="s">
        <v>143</v>
      </c>
      <c r="C21" s="319" t="s">
        <v>143</v>
      </c>
      <c r="D21" s="319" t="s">
        <v>143</v>
      </c>
      <c r="E21" s="319" t="s">
        <v>145</v>
      </c>
      <c r="F21" s="320" t="s">
        <v>143</v>
      </c>
      <c r="G21" s="321"/>
      <c r="H21" s="322">
        <v>46158</v>
      </c>
      <c r="I21" s="320" t="s">
        <v>301</v>
      </c>
    </row>
    <row r="22" spans="1:11">
      <c r="A22" s="315" t="s">
        <v>188</v>
      </c>
      <c r="B22" s="310" t="s">
        <v>143</v>
      </c>
      <c r="C22" s="310" t="s">
        <v>145</v>
      </c>
      <c r="D22" s="310" t="s">
        <v>143</v>
      </c>
      <c r="E22" s="310" t="s">
        <v>145</v>
      </c>
      <c r="F22" s="311" t="s">
        <v>143</v>
      </c>
      <c r="G22" s="312"/>
      <c r="H22" s="313">
        <v>46164</v>
      </c>
      <c r="I22" s="312"/>
    </row>
    <row r="23" spans="1:11">
      <c r="A23" s="315" t="s">
        <v>190</v>
      </c>
      <c r="B23" s="319" t="s">
        <v>143</v>
      </c>
      <c r="C23" s="319" t="s">
        <v>145</v>
      </c>
      <c r="D23" s="319" t="s">
        <v>145</v>
      </c>
      <c r="E23" s="319" t="s">
        <v>145</v>
      </c>
      <c r="F23" s="320" t="s">
        <v>143</v>
      </c>
      <c r="G23" s="321"/>
      <c r="H23" s="322">
        <v>46151</v>
      </c>
      <c r="I23" s="320" t="s">
        <v>301</v>
      </c>
    </row>
    <row r="24" spans="1:11">
      <c r="A24" s="315" t="s">
        <v>196</v>
      </c>
      <c r="B24" s="319" t="s">
        <v>143</v>
      </c>
      <c r="C24" s="319" t="s">
        <v>143</v>
      </c>
      <c r="D24" s="319" t="s">
        <v>143</v>
      </c>
      <c r="E24" s="319" t="s">
        <v>145</v>
      </c>
      <c r="F24" s="320" t="s">
        <v>143</v>
      </c>
      <c r="G24" s="321"/>
      <c r="H24" s="322">
        <v>45962</v>
      </c>
      <c r="I24" s="320" t="s">
        <v>302</v>
      </c>
    </row>
    <row r="25" spans="1:11">
      <c r="A25" s="315" t="s">
        <v>199</v>
      </c>
      <c r="B25" s="310" t="s">
        <v>143</v>
      </c>
      <c r="C25" s="310" t="s">
        <v>145</v>
      </c>
      <c r="D25" s="310" t="s">
        <v>143</v>
      </c>
      <c r="E25" s="310" t="s">
        <v>143</v>
      </c>
      <c r="F25" s="311" t="s">
        <v>145</v>
      </c>
      <c r="G25" s="314">
        <v>46271</v>
      </c>
      <c r="H25" s="313">
        <v>46209</v>
      </c>
      <c r="I25" s="312"/>
      <c r="J25" s="883" t="s">
        <v>303</v>
      </c>
    </row>
    <row r="26" spans="1:11">
      <c r="A26" s="316" t="s">
        <v>201</v>
      </c>
      <c r="B26" s="310" t="s">
        <v>143</v>
      </c>
      <c r="C26" s="310" t="s">
        <v>145</v>
      </c>
      <c r="D26" s="310" t="s">
        <v>143</v>
      </c>
      <c r="E26" s="310" t="s">
        <v>143</v>
      </c>
      <c r="F26" s="311" t="s">
        <v>143</v>
      </c>
      <c r="G26" s="312"/>
      <c r="H26" s="313">
        <v>46155</v>
      </c>
      <c r="I26" s="312"/>
      <c r="J26" s="883"/>
    </row>
    <row r="27" spans="1:11">
      <c r="A27" s="309" t="s">
        <v>181</v>
      </c>
      <c r="B27" s="310" t="s">
        <v>143</v>
      </c>
      <c r="C27" s="310" t="s">
        <v>143</v>
      </c>
      <c r="D27" s="310" t="s">
        <v>143</v>
      </c>
      <c r="E27" s="310" t="s">
        <v>143</v>
      </c>
      <c r="F27" s="311" t="s">
        <v>143</v>
      </c>
      <c r="G27" s="312"/>
      <c r="H27" s="313">
        <v>45885</v>
      </c>
      <c r="I27" s="312"/>
      <c r="J27" s="883"/>
      <c r="K27" s="323" t="s">
        <v>304</v>
      </c>
    </row>
    <row r="28" spans="1:11">
      <c r="A28" s="309" t="s">
        <v>208</v>
      </c>
      <c r="B28" s="310" t="s">
        <v>143</v>
      </c>
      <c r="C28" s="310" t="s">
        <v>143</v>
      </c>
      <c r="D28" s="310" t="s">
        <v>143</v>
      </c>
      <c r="E28" s="310" t="s">
        <v>143</v>
      </c>
      <c r="F28" s="311" t="s">
        <v>143</v>
      </c>
      <c r="G28" s="312"/>
      <c r="H28" s="313">
        <v>46102</v>
      </c>
      <c r="I28" s="312"/>
      <c r="J28" s="883"/>
    </row>
    <row r="29" spans="1:11">
      <c r="A29" s="315" t="s">
        <v>209</v>
      </c>
      <c r="B29" s="310" t="s">
        <v>143</v>
      </c>
      <c r="C29" s="310" t="s">
        <v>145</v>
      </c>
      <c r="D29" s="310" t="s">
        <v>143</v>
      </c>
      <c r="E29" s="310" t="s">
        <v>143</v>
      </c>
      <c r="F29" s="311" t="s">
        <v>143</v>
      </c>
      <c r="G29" s="312"/>
      <c r="H29" s="318">
        <v>45952</v>
      </c>
      <c r="I29" s="312"/>
      <c r="J29" s="883"/>
    </row>
    <row r="30" spans="1:11">
      <c r="A30" s="315" t="s">
        <v>210</v>
      </c>
      <c r="B30" s="310" t="s">
        <v>143</v>
      </c>
      <c r="C30" s="310" t="s">
        <v>143</v>
      </c>
      <c r="D30" s="310" t="s">
        <v>143</v>
      </c>
      <c r="E30" s="310" t="s">
        <v>143</v>
      </c>
      <c r="F30" s="311" t="s">
        <v>143</v>
      </c>
      <c r="G30" s="312"/>
      <c r="H30" s="313">
        <v>46155</v>
      </c>
      <c r="I30" s="312"/>
      <c r="J30" s="883"/>
    </row>
    <row r="31" spans="1:11">
      <c r="A31" s="315" t="s">
        <v>180</v>
      </c>
      <c r="B31" s="319" t="s">
        <v>143</v>
      </c>
      <c r="C31" s="319" t="s">
        <v>145</v>
      </c>
      <c r="D31" s="319" t="s">
        <v>145</v>
      </c>
      <c r="E31" s="319" t="s">
        <v>143</v>
      </c>
      <c r="F31" s="320" t="s">
        <v>145</v>
      </c>
      <c r="G31" s="324">
        <v>46244</v>
      </c>
      <c r="H31" s="322">
        <v>46183</v>
      </c>
      <c r="I31" s="320" t="s">
        <v>305</v>
      </c>
      <c r="J31" s="883"/>
    </row>
    <row r="32" spans="1:11">
      <c r="A32" s="315" t="s">
        <v>186</v>
      </c>
      <c r="B32" s="310" t="s">
        <v>143</v>
      </c>
      <c r="C32" s="310" t="s">
        <v>143</v>
      </c>
      <c r="D32" s="310" t="s">
        <v>145</v>
      </c>
      <c r="E32" s="310" t="s">
        <v>143</v>
      </c>
      <c r="F32" s="311" t="s">
        <v>143</v>
      </c>
      <c r="G32" s="314">
        <v>46240</v>
      </c>
      <c r="H32" s="313">
        <v>46179</v>
      </c>
      <c r="I32" s="312"/>
      <c r="J32" s="883"/>
    </row>
    <row r="33" spans="1:10">
      <c r="A33" s="316" t="s">
        <v>187</v>
      </c>
      <c r="B33" s="319" t="s">
        <v>143</v>
      </c>
      <c r="C33" s="319" t="s">
        <v>145</v>
      </c>
      <c r="D33" s="319" t="s">
        <v>143</v>
      </c>
      <c r="E33" s="319" t="s">
        <v>143</v>
      </c>
      <c r="F33" s="320" t="s">
        <v>145</v>
      </c>
      <c r="G33" s="324">
        <v>46244</v>
      </c>
      <c r="H33" s="322">
        <v>46183</v>
      </c>
      <c r="I33" s="320" t="s">
        <v>305</v>
      </c>
      <c r="J33" s="883"/>
    </row>
    <row r="34" spans="1:10">
      <c r="A34" s="315" t="s">
        <v>193</v>
      </c>
      <c r="B34" s="310" t="s">
        <v>143</v>
      </c>
      <c r="C34" s="310" t="s">
        <v>145</v>
      </c>
      <c r="D34" s="310" t="s">
        <v>143</v>
      </c>
      <c r="E34" s="310" t="s">
        <v>143</v>
      </c>
      <c r="F34" s="311" t="s">
        <v>143</v>
      </c>
      <c r="G34" s="312"/>
      <c r="H34" s="313">
        <v>46158</v>
      </c>
      <c r="I34" s="312"/>
      <c r="J34" s="883"/>
    </row>
    <row r="35" spans="1:10">
      <c r="A35" s="316" t="s">
        <v>195</v>
      </c>
      <c r="B35" s="319" t="s">
        <v>143</v>
      </c>
      <c r="C35" s="319" t="s">
        <v>143</v>
      </c>
      <c r="D35" s="319" t="s">
        <v>143</v>
      </c>
      <c r="E35" s="319" t="s">
        <v>143</v>
      </c>
      <c r="F35" s="320" t="s">
        <v>145</v>
      </c>
      <c r="G35" s="324">
        <v>46239</v>
      </c>
      <c r="H35" s="322">
        <v>46178</v>
      </c>
      <c r="I35" s="320" t="s">
        <v>301</v>
      </c>
      <c r="J35" s="883"/>
    </row>
    <row r="36" spans="1:10">
      <c r="A36" s="316" t="s">
        <v>200</v>
      </c>
      <c r="B36" s="310" t="s">
        <v>143</v>
      </c>
      <c r="C36" s="310" t="s">
        <v>145</v>
      </c>
      <c r="D36" s="310" t="s">
        <v>143</v>
      </c>
      <c r="E36" s="310" t="s">
        <v>143</v>
      </c>
      <c r="F36" s="311" t="s">
        <v>145</v>
      </c>
      <c r="G36" s="314">
        <v>46235</v>
      </c>
      <c r="H36" s="317" t="s">
        <v>300</v>
      </c>
      <c r="I36" s="312"/>
      <c r="J36" s="891" t="s">
        <v>306</v>
      </c>
    </row>
    <row r="37" spans="1:10">
      <c r="A37" s="315" t="s">
        <v>202</v>
      </c>
      <c r="B37" s="310" t="s">
        <v>143</v>
      </c>
      <c r="C37" s="310" t="s">
        <v>145</v>
      </c>
      <c r="D37" s="310" t="s">
        <v>145</v>
      </c>
      <c r="E37" s="310" t="s">
        <v>143</v>
      </c>
      <c r="F37" s="311" t="s">
        <v>145</v>
      </c>
      <c r="G37" s="314">
        <v>46266</v>
      </c>
      <c r="H37" s="313">
        <v>46204</v>
      </c>
      <c r="I37" s="312"/>
      <c r="J37" s="892"/>
    </row>
    <row r="38" spans="1:10">
      <c r="A38" s="315" t="s">
        <v>203</v>
      </c>
      <c r="B38" s="310" t="s">
        <v>143</v>
      </c>
      <c r="C38" s="310" t="s">
        <v>145</v>
      </c>
      <c r="D38" s="310" t="s">
        <v>143</v>
      </c>
      <c r="E38" s="310" t="s">
        <v>143</v>
      </c>
      <c r="F38" s="311" t="s">
        <v>143</v>
      </c>
      <c r="G38" s="312"/>
      <c r="H38" s="313">
        <v>46155</v>
      </c>
      <c r="I38" s="312"/>
      <c r="J38" s="892"/>
    </row>
    <row r="39" spans="1:10">
      <c r="A39" s="309" t="s">
        <v>204</v>
      </c>
      <c r="B39" s="310" t="s">
        <v>143</v>
      </c>
      <c r="C39" s="310" t="s">
        <v>145</v>
      </c>
      <c r="D39" s="310" t="s">
        <v>143</v>
      </c>
      <c r="E39" s="310" t="s">
        <v>143</v>
      </c>
      <c r="F39" s="311" t="s">
        <v>145</v>
      </c>
      <c r="G39" s="314">
        <v>46252</v>
      </c>
      <c r="H39" s="313">
        <v>46191</v>
      </c>
      <c r="I39" s="312"/>
      <c r="J39" s="892"/>
    </row>
    <row r="40" spans="1:10">
      <c r="A40" s="316" t="s">
        <v>205</v>
      </c>
      <c r="B40" s="310" t="s">
        <v>143</v>
      </c>
      <c r="C40" s="310" t="s">
        <v>145</v>
      </c>
      <c r="D40" s="310" t="s">
        <v>143</v>
      </c>
      <c r="E40" s="310" t="s">
        <v>143</v>
      </c>
      <c r="F40" s="311" t="s">
        <v>145</v>
      </c>
      <c r="G40" s="314">
        <v>46235</v>
      </c>
      <c r="H40" s="317" t="s">
        <v>300</v>
      </c>
      <c r="I40" s="312"/>
      <c r="J40" s="892"/>
    </row>
    <row r="41" spans="1:10">
      <c r="A41" s="309" t="s">
        <v>206</v>
      </c>
      <c r="B41" s="310" t="s">
        <v>143</v>
      </c>
      <c r="C41" s="310" t="s">
        <v>143</v>
      </c>
      <c r="D41" s="310" t="s">
        <v>143</v>
      </c>
      <c r="E41" s="310" t="s">
        <v>143</v>
      </c>
      <c r="F41" s="311" t="s">
        <v>145</v>
      </c>
      <c r="G41" s="314">
        <v>46267</v>
      </c>
      <c r="H41" s="313">
        <v>46205</v>
      </c>
      <c r="I41" s="312"/>
      <c r="J41" s="892"/>
    </row>
    <row r="42" spans="1:10">
      <c r="A42" s="316" t="s">
        <v>207</v>
      </c>
      <c r="B42" s="310" t="s">
        <v>143</v>
      </c>
      <c r="C42" s="310" t="s">
        <v>145</v>
      </c>
      <c r="D42" s="310" t="s">
        <v>143</v>
      </c>
      <c r="E42" s="310" t="s">
        <v>143</v>
      </c>
      <c r="F42" s="311" t="s">
        <v>145</v>
      </c>
      <c r="G42" s="314">
        <v>46267</v>
      </c>
      <c r="H42" s="313">
        <v>46205</v>
      </c>
      <c r="I42" s="312"/>
      <c r="J42" s="892"/>
    </row>
    <row r="43" spans="1:10">
      <c r="A43" s="316" t="s">
        <v>192</v>
      </c>
      <c r="B43" s="310" t="s">
        <v>143</v>
      </c>
      <c r="C43" s="310" t="s">
        <v>143</v>
      </c>
      <c r="D43" s="310" t="s">
        <v>143</v>
      </c>
      <c r="E43" s="310" t="s">
        <v>143</v>
      </c>
      <c r="F43" s="311" t="s">
        <v>143</v>
      </c>
      <c r="G43" s="312"/>
      <c r="H43" s="313">
        <v>45855</v>
      </c>
      <c r="I43" s="312"/>
      <c r="J43" s="892"/>
    </row>
    <row r="44" spans="1:10">
      <c r="A44" s="316" t="s">
        <v>222</v>
      </c>
      <c r="B44" s="310" t="s">
        <v>143</v>
      </c>
      <c r="C44" s="310" t="s">
        <v>145</v>
      </c>
      <c r="D44" s="310" t="s">
        <v>143</v>
      </c>
      <c r="E44" s="310" t="s">
        <v>143</v>
      </c>
      <c r="F44" s="311" t="s">
        <v>143</v>
      </c>
      <c r="G44" s="312"/>
      <c r="H44" s="318">
        <v>46036</v>
      </c>
      <c r="I44" s="312"/>
      <c r="J44" s="892"/>
    </row>
    <row r="45" spans="1:10">
      <c r="A45" s="315" t="s">
        <v>307</v>
      </c>
      <c r="B45" s="310" t="s">
        <v>143</v>
      </c>
      <c r="C45" s="310" t="s">
        <v>143</v>
      </c>
      <c r="D45" s="310" t="s">
        <v>143</v>
      </c>
      <c r="E45" s="310" t="s">
        <v>143</v>
      </c>
      <c r="F45" s="311" t="s">
        <v>143</v>
      </c>
      <c r="G45" s="312"/>
      <c r="H45" s="313">
        <v>46128</v>
      </c>
      <c r="I45" s="312"/>
      <c r="J45" s="892"/>
    </row>
    <row r="46" spans="1:10">
      <c r="A46" s="316" t="s">
        <v>308</v>
      </c>
      <c r="B46" s="310" t="s">
        <v>145</v>
      </c>
      <c r="C46" s="310"/>
      <c r="D46" s="310"/>
      <c r="E46" s="310" t="s">
        <v>143</v>
      </c>
      <c r="F46" s="311" t="s">
        <v>143</v>
      </c>
      <c r="G46" s="312"/>
      <c r="H46" s="313">
        <v>46132</v>
      </c>
      <c r="I46" s="312"/>
      <c r="J46" s="891" t="s">
        <v>309</v>
      </c>
    </row>
    <row r="47" spans="1:10">
      <c r="A47" s="315" t="s">
        <v>310</v>
      </c>
      <c r="B47" s="319" t="s">
        <v>143</v>
      </c>
      <c r="C47" s="319" t="s">
        <v>145</v>
      </c>
      <c r="D47" s="319" t="s">
        <v>143</v>
      </c>
      <c r="E47" s="319" t="s">
        <v>143</v>
      </c>
      <c r="F47" s="320" t="s">
        <v>145</v>
      </c>
      <c r="G47" s="324">
        <v>46237</v>
      </c>
      <c r="H47" s="322">
        <v>46176</v>
      </c>
      <c r="I47" s="320" t="s">
        <v>311</v>
      </c>
      <c r="J47" s="892"/>
    </row>
    <row r="48" spans="1:10">
      <c r="A48" s="316" t="s">
        <v>312</v>
      </c>
      <c r="B48" s="310" t="s">
        <v>143</v>
      </c>
      <c r="C48" s="310" t="s">
        <v>145</v>
      </c>
      <c r="D48" s="310" t="s">
        <v>143</v>
      </c>
      <c r="E48" s="310" t="s">
        <v>143</v>
      </c>
      <c r="F48" s="311" t="s">
        <v>143</v>
      </c>
      <c r="G48" s="312"/>
      <c r="H48" s="313">
        <v>45917</v>
      </c>
      <c r="I48" s="312"/>
      <c r="J48" s="892"/>
    </row>
    <row r="49" spans="1:11">
      <c r="A49" s="315" t="s">
        <v>313</v>
      </c>
      <c r="B49" s="310" t="s">
        <v>143</v>
      </c>
      <c r="C49" s="310" t="s">
        <v>145</v>
      </c>
      <c r="D49" s="310" t="s">
        <v>143</v>
      </c>
      <c r="E49" s="310" t="s">
        <v>143</v>
      </c>
      <c r="F49" s="311" t="s">
        <v>145</v>
      </c>
      <c r="G49" s="314">
        <v>46237</v>
      </c>
      <c r="H49" s="313">
        <v>46176</v>
      </c>
      <c r="I49" s="312"/>
      <c r="J49" s="892"/>
    </row>
    <row r="50" spans="1:11">
      <c r="A50" s="315" t="s">
        <v>314</v>
      </c>
      <c r="B50" s="310" t="s">
        <v>143</v>
      </c>
      <c r="C50" s="310" t="s">
        <v>145</v>
      </c>
      <c r="D50" s="310" t="s">
        <v>143</v>
      </c>
      <c r="E50" s="310" t="s">
        <v>143</v>
      </c>
      <c r="F50" s="311" t="s">
        <v>143</v>
      </c>
      <c r="G50" s="312"/>
      <c r="H50" s="313">
        <v>46155</v>
      </c>
      <c r="I50" s="312"/>
      <c r="J50" s="892"/>
    </row>
    <row r="51" spans="1:11">
      <c r="A51" s="316" t="s">
        <v>315</v>
      </c>
      <c r="B51" s="310" t="s">
        <v>143</v>
      </c>
      <c r="C51" s="310" t="s">
        <v>145</v>
      </c>
      <c r="D51" s="310" t="s">
        <v>145</v>
      </c>
      <c r="E51" s="310" t="s">
        <v>143</v>
      </c>
      <c r="F51" s="311" t="s">
        <v>143</v>
      </c>
      <c r="G51" s="312"/>
      <c r="H51" s="313">
        <v>46083</v>
      </c>
      <c r="I51" s="312"/>
      <c r="J51" s="892"/>
    </row>
    <row r="52" spans="1:11">
      <c r="A52" s="316" t="s">
        <v>316</v>
      </c>
      <c r="B52" s="310" t="s">
        <v>143</v>
      </c>
      <c r="C52" s="310" t="s">
        <v>143</v>
      </c>
      <c r="D52" s="310" t="s">
        <v>143</v>
      </c>
      <c r="E52" s="310" t="s">
        <v>143</v>
      </c>
      <c r="F52" s="311" t="s">
        <v>143</v>
      </c>
      <c r="G52" s="312"/>
      <c r="H52" s="313">
        <v>45793</v>
      </c>
      <c r="I52" s="312"/>
      <c r="J52" s="892"/>
    </row>
    <row r="53" spans="1:11">
      <c r="A53" s="316" t="s">
        <v>317</v>
      </c>
      <c r="B53" s="310" t="s">
        <v>143</v>
      </c>
      <c r="C53" s="310" t="s">
        <v>143</v>
      </c>
      <c r="D53" s="310" t="s">
        <v>143</v>
      </c>
      <c r="E53" s="310" t="s">
        <v>143</v>
      </c>
      <c r="F53" s="311" t="s">
        <v>143</v>
      </c>
      <c r="G53" s="312"/>
      <c r="H53" s="318">
        <v>45982</v>
      </c>
      <c r="I53" s="312"/>
      <c r="J53" s="892"/>
    </row>
    <row r="54" spans="1:11" ht="12.75" customHeight="1">
      <c r="A54" s="316" t="s">
        <v>318</v>
      </c>
      <c r="B54" s="310" t="s">
        <v>143</v>
      </c>
      <c r="C54" s="310" t="s">
        <v>143</v>
      </c>
      <c r="D54" s="310" t="s">
        <v>145</v>
      </c>
      <c r="E54" s="310" t="s">
        <v>145</v>
      </c>
      <c r="F54" s="311" t="s">
        <v>143</v>
      </c>
      <c r="G54" s="312"/>
      <c r="H54" s="313">
        <v>45917</v>
      </c>
      <c r="I54" s="312"/>
      <c r="J54" s="893"/>
    </row>
    <row r="55" spans="1:11" ht="12.75" customHeight="1">
      <c r="A55" s="309" t="s">
        <v>319</v>
      </c>
      <c r="B55" s="310" t="s">
        <v>143</v>
      </c>
      <c r="C55" s="310" t="s">
        <v>145</v>
      </c>
      <c r="D55" s="310" t="s">
        <v>143</v>
      </c>
      <c r="E55" s="310" t="s">
        <v>145</v>
      </c>
      <c r="F55" s="311" t="s">
        <v>143</v>
      </c>
      <c r="G55" s="312"/>
      <c r="H55" s="313">
        <v>46158</v>
      </c>
      <c r="I55" s="312"/>
      <c r="J55" s="893"/>
    </row>
    <row r="56" spans="1:11" ht="12.75" customHeight="1">
      <c r="A56" s="309" t="s">
        <v>320</v>
      </c>
      <c r="B56" s="310" t="s">
        <v>143</v>
      </c>
      <c r="C56" s="310" t="s">
        <v>143</v>
      </c>
      <c r="D56" s="310" t="s">
        <v>143</v>
      </c>
      <c r="E56" s="310" t="s">
        <v>145</v>
      </c>
      <c r="F56" s="311" t="s">
        <v>143</v>
      </c>
      <c r="G56" s="312"/>
      <c r="H56" s="313">
        <v>46155</v>
      </c>
      <c r="I56" s="312"/>
      <c r="J56" s="893"/>
    </row>
    <row r="57" spans="1:11" ht="12.75" customHeight="1">
      <c r="A57" s="316" t="s">
        <v>321</v>
      </c>
      <c r="B57" s="310" t="s">
        <v>143</v>
      </c>
      <c r="C57" s="310" t="s">
        <v>143</v>
      </c>
      <c r="D57" s="310" t="s">
        <v>143</v>
      </c>
      <c r="E57" s="310" t="s">
        <v>145</v>
      </c>
      <c r="F57" s="311" t="s">
        <v>143</v>
      </c>
      <c r="G57" s="312"/>
      <c r="H57" s="313">
        <v>46155</v>
      </c>
      <c r="I57" s="312"/>
      <c r="J57" s="893"/>
    </row>
    <row r="58" spans="1:11">
      <c r="A58" s="315" t="s">
        <v>322</v>
      </c>
      <c r="B58" s="310" t="s">
        <v>143</v>
      </c>
      <c r="C58" s="310" t="s">
        <v>145</v>
      </c>
      <c r="D58" s="310" t="s">
        <v>145</v>
      </c>
      <c r="E58" s="310" t="s">
        <v>143</v>
      </c>
      <c r="F58" s="311" t="s">
        <v>143</v>
      </c>
      <c r="G58" s="312"/>
      <c r="H58" s="313">
        <v>46128</v>
      </c>
      <c r="I58" s="312"/>
      <c r="J58" s="892"/>
    </row>
    <row r="59" spans="1:11">
      <c r="A59" s="316" t="s">
        <v>323</v>
      </c>
      <c r="B59" s="319" t="s">
        <v>143</v>
      </c>
      <c r="C59" s="319" t="s">
        <v>145</v>
      </c>
      <c r="D59" s="319" t="s">
        <v>143</v>
      </c>
      <c r="E59" s="319" t="s">
        <v>143</v>
      </c>
      <c r="F59" s="320" t="s">
        <v>143</v>
      </c>
      <c r="G59" s="321"/>
      <c r="H59" s="322">
        <v>45870</v>
      </c>
      <c r="I59" s="320" t="s">
        <v>311</v>
      </c>
      <c r="J59" s="894" t="s">
        <v>324</v>
      </c>
    </row>
    <row r="60" spans="1:11">
      <c r="A60" s="316" t="s">
        <v>325</v>
      </c>
      <c r="B60" s="325" t="s">
        <v>143</v>
      </c>
      <c r="C60" s="325" t="s">
        <v>145</v>
      </c>
      <c r="D60" s="325" t="s">
        <v>145</v>
      </c>
      <c r="E60" s="325" t="s">
        <v>143</v>
      </c>
      <c r="F60" s="326" t="s">
        <v>143</v>
      </c>
      <c r="G60" s="327"/>
      <c r="H60" s="328">
        <v>45832</v>
      </c>
      <c r="I60" s="327"/>
      <c r="J60" s="894"/>
      <c r="K60" s="329" t="s">
        <v>326</v>
      </c>
    </row>
    <row r="61" spans="1:11">
      <c r="A61" s="316" t="s">
        <v>327</v>
      </c>
      <c r="B61" s="310" t="s">
        <v>143</v>
      </c>
      <c r="C61" s="310" t="s">
        <v>143</v>
      </c>
      <c r="D61" s="310" t="s">
        <v>143</v>
      </c>
      <c r="E61" s="310" t="s">
        <v>143</v>
      </c>
      <c r="F61" s="311" t="s">
        <v>145</v>
      </c>
      <c r="G61" s="314">
        <v>46237</v>
      </c>
      <c r="H61" s="313">
        <v>46176</v>
      </c>
      <c r="I61" s="312"/>
      <c r="J61" s="894"/>
    </row>
    <row r="62" spans="1:11">
      <c r="A62" s="316" t="s">
        <v>328</v>
      </c>
      <c r="B62" s="310" t="s">
        <v>143</v>
      </c>
      <c r="C62" s="310" t="s">
        <v>143</v>
      </c>
      <c r="D62" s="310" t="s">
        <v>143</v>
      </c>
      <c r="E62" s="310" t="s">
        <v>143</v>
      </c>
      <c r="F62" s="311" t="s">
        <v>143</v>
      </c>
      <c r="G62" s="312"/>
      <c r="H62" s="313">
        <v>46139</v>
      </c>
      <c r="I62" s="312"/>
      <c r="J62" s="894"/>
    </row>
    <row r="63" spans="1:11">
      <c r="A63" s="315" t="s">
        <v>329</v>
      </c>
      <c r="B63" s="310" t="s">
        <v>143</v>
      </c>
      <c r="C63" s="310" t="s">
        <v>143</v>
      </c>
      <c r="D63" s="310" t="s">
        <v>143</v>
      </c>
      <c r="E63" s="310" t="s">
        <v>143</v>
      </c>
      <c r="F63" s="311" t="s">
        <v>143</v>
      </c>
      <c r="G63" s="312"/>
      <c r="H63" s="313">
        <v>46084</v>
      </c>
      <c r="I63" s="312"/>
      <c r="J63" s="894"/>
    </row>
    <row r="64" spans="1:11">
      <c r="A64" s="316" t="s">
        <v>330</v>
      </c>
      <c r="B64" s="310" t="s">
        <v>143</v>
      </c>
      <c r="C64" s="310" t="s">
        <v>145</v>
      </c>
      <c r="D64" s="310" t="s">
        <v>143</v>
      </c>
      <c r="E64" s="310" t="s">
        <v>143</v>
      </c>
      <c r="F64" s="311" t="s">
        <v>143</v>
      </c>
      <c r="G64" s="312"/>
      <c r="H64" s="313">
        <v>46169</v>
      </c>
      <c r="I64" s="312"/>
      <c r="J64" s="894"/>
    </row>
    <row r="65" spans="1:11">
      <c r="A65" s="315" t="s">
        <v>331</v>
      </c>
      <c r="B65" s="310" t="s">
        <v>143</v>
      </c>
      <c r="C65" s="310" t="s">
        <v>145</v>
      </c>
      <c r="D65" s="310" t="s">
        <v>143</v>
      </c>
      <c r="E65" s="310" t="s">
        <v>143</v>
      </c>
      <c r="F65" s="311" t="s">
        <v>143</v>
      </c>
      <c r="G65" s="312"/>
      <c r="H65" s="313">
        <v>46155</v>
      </c>
      <c r="I65" s="312"/>
      <c r="J65" s="894"/>
    </row>
    <row r="66" spans="1:11">
      <c r="A66" s="315" t="s">
        <v>332</v>
      </c>
      <c r="B66" s="310" t="s">
        <v>145</v>
      </c>
      <c r="C66" s="310" t="s">
        <v>145</v>
      </c>
      <c r="D66" s="310" t="s">
        <v>143</v>
      </c>
      <c r="E66" s="310" t="s">
        <v>143</v>
      </c>
      <c r="F66" s="311" t="s">
        <v>143</v>
      </c>
      <c r="G66" s="312"/>
      <c r="H66" s="318">
        <v>45950</v>
      </c>
      <c r="I66" s="312"/>
      <c r="J66" s="894"/>
    </row>
    <row r="67" spans="1:11">
      <c r="A67" s="316" t="s">
        <v>333</v>
      </c>
      <c r="B67" s="310" t="s">
        <v>143</v>
      </c>
      <c r="C67" s="310" t="s">
        <v>145</v>
      </c>
      <c r="D67" s="310" t="s">
        <v>143</v>
      </c>
      <c r="E67" s="310" t="s">
        <v>143</v>
      </c>
      <c r="F67" s="311" t="s">
        <v>143</v>
      </c>
      <c r="G67" s="312"/>
      <c r="H67" s="318">
        <v>46059</v>
      </c>
      <c r="I67" s="312"/>
      <c r="J67" s="894"/>
    </row>
    <row r="68" spans="1:11">
      <c r="A68" s="304" t="s">
        <v>334</v>
      </c>
      <c r="B68" s="305" t="s">
        <v>145</v>
      </c>
      <c r="C68" s="305" t="s">
        <v>145</v>
      </c>
      <c r="D68" s="305" t="s">
        <v>143</v>
      </c>
      <c r="E68" s="305" t="s">
        <v>143</v>
      </c>
      <c r="F68" s="306" t="s">
        <v>143</v>
      </c>
      <c r="G68" s="307"/>
      <c r="H68" s="308">
        <v>46093</v>
      </c>
      <c r="I68" s="306" t="s">
        <v>297</v>
      </c>
      <c r="J68" s="894"/>
    </row>
    <row r="69" spans="1:11">
      <c r="A69" s="316" t="s">
        <v>335</v>
      </c>
      <c r="B69" s="310" t="s">
        <v>143</v>
      </c>
      <c r="C69" s="310" t="s">
        <v>145</v>
      </c>
      <c r="D69" s="310" t="s">
        <v>143</v>
      </c>
      <c r="E69" s="310" t="s">
        <v>143</v>
      </c>
      <c r="F69" s="311" t="s">
        <v>143</v>
      </c>
      <c r="G69" s="312"/>
      <c r="H69" s="313">
        <v>46084</v>
      </c>
      <c r="I69" s="312"/>
      <c r="J69" s="883" t="s">
        <v>336</v>
      </c>
    </row>
    <row r="70" spans="1:11">
      <c r="A70" s="315" t="s">
        <v>337</v>
      </c>
      <c r="B70" s="310" t="s">
        <v>143</v>
      </c>
      <c r="C70" s="310" t="s">
        <v>145</v>
      </c>
      <c r="D70" s="310" t="s">
        <v>143</v>
      </c>
      <c r="E70" s="310" t="s">
        <v>143</v>
      </c>
      <c r="F70" s="311" t="s">
        <v>143</v>
      </c>
      <c r="G70" s="312"/>
      <c r="H70" s="313">
        <v>45875</v>
      </c>
      <c r="I70" s="312"/>
      <c r="J70" s="883"/>
      <c r="K70" s="323" t="s">
        <v>338</v>
      </c>
    </row>
    <row r="71" spans="1:11">
      <c r="A71" s="309" t="s">
        <v>339</v>
      </c>
      <c r="B71" s="310" t="s">
        <v>143</v>
      </c>
      <c r="C71" s="310" t="s">
        <v>143</v>
      </c>
      <c r="D71" s="310" t="s">
        <v>143</v>
      </c>
      <c r="E71" s="310" t="s">
        <v>143</v>
      </c>
      <c r="F71" s="311" t="s">
        <v>143</v>
      </c>
      <c r="G71" s="312"/>
      <c r="H71" s="313">
        <v>45749</v>
      </c>
      <c r="I71" s="311" t="s">
        <v>311</v>
      </c>
      <c r="J71" s="883"/>
    </row>
    <row r="72" spans="1:11">
      <c r="A72" s="316" t="s">
        <v>340</v>
      </c>
      <c r="B72" s="310" t="s">
        <v>143</v>
      </c>
      <c r="C72" s="310" t="s">
        <v>145</v>
      </c>
      <c r="D72" s="310" t="s">
        <v>145</v>
      </c>
      <c r="E72" s="310" t="s">
        <v>143</v>
      </c>
      <c r="F72" s="311" t="s">
        <v>145</v>
      </c>
      <c r="G72" s="314">
        <v>46282</v>
      </c>
      <c r="H72" s="313">
        <v>46220</v>
      </c>
      <c r="I72" s="312"/>
      <c r="J72" s="883"/>
    </row>
    <row r="73" spans="1:11" ht="12.75" customHeight="1">
      <c r="A73" s="309" t="s">
        <v>341</v>
      </c>
      <c r="B73" s="310" t="s">
        <v>143</v>
      </c>
      <c r="C73" s="310" t="s">
        <v>145</v>
      </c>
      <c r="D73" s="310" t="s">
        <v>143</v>
      </c>
      <c r="E73" s="310" t="s">
        <v>145</v>
      </c>
      <c r="F73" s="311" t="s">
        <v>143</v>
      </c>
      <c r="G73" s="312"/>
      <c r="H73" s="313">
        <v>46030</v>
      </c>
      <c r="I73" s="312"/>
      <c r="J73" s="884"/>
    </row>
    <row r="74" spans="1:11" ht="12.75" customHeight="1">
      <c r="A74" s="315" t="s">
        <v>342</v>
      </c>
      <c r="B74" s="310" t="s">
        <v>143</v>
      </c>
      <c r="C74" s="310" t="s">
        <v>145</v>
      </c>
      <c r="D74" s="310" t="s">
        <v>143</v>
      </c>
      <c r="E74" s="310" t="s">
        <v>145</v>
      </c>
      <c r="F74" s="311" t="s">
        <v>143</v>
      </c>
      <c r="G74" s="312"/>
      <c r="H74" s="313">
        <v>46097</v>
      </c>
      <c r="I74" s="312"/>
      <c r="J74" s="884"/>
    </row>
    <row r="75" spans="1:11" ht="12.75" customHeight="1">
      <c r="A75" s="315" t="s">
        <v>343</v>
      </c>
      <c r="B75" s="310" t="s">
        <v>143</v>
      </c>
      <c r="C75" s="310" t="s">
        <v>145</v>
      </c>
      <c r="D75" s="310" t="s">
        <v>143</v>
      </c>
      <c r="E75" s="310" t="s">
        <v>145</v>
      </c>
      <c r="F75" s="311" t="s">
        <v>143</v>
      </c>
      <c r="G75" s="312"/>
      <c r="H75" s="313">
        <v>45763</v>
      </c>
      <c r="I75" s="312"/>
      <c r="J75" s="884"/>
    </row>
    <row r="76" spans="1:11" ht="12.75" customHeight="1">
      <c r="A76" s="309" t="s">
        <v>344</v>
      </c>
      <c r="B76" s="310" t="s">
        <v>143</v>
      </c>
      <c r="C76" s="310" t="s">
        <v>145</v>
      </c>
      <c r="D76" s="310" t="s">
        <v>143</v>
      </c>
      <c r="E76" s="310" t="s">
        <v>145</v>
      </c>
      <c r="F76" s="311" t="s">
        <v>143</v>
      </c>
      <c r="G76" s="312"/>
      <c r="H76" s="313">
        <v>46158</v>
      </c>
      <c r="I76" s="312"/>
      <c r="J76" s="884"/>
    </row>
    <row r="77" spans="1:11">
      <c r="A77" s="309" t="s">
        <v>345</v>
      </c>
      <c r="B77" s="319" t="s">
        <v>143</v>
      </c>
      <c r="C77" s="319" t="s">
        <v>145</v>
      </c>
      <c r="D77" s="319" t="s">
        <v>145</v>
      </c>
      <c r="E77" s="319" t="s">
        <v>143</v>
      </c>
      <c r="F77" s="320" t="s">
        <v>143</v>
      </c>
      <c r="G77" s="321"/>
      <c r="H77" s="330">
        <v>46057</v>
      </c>
      <c r="I77" s="320" t="s">
        <v>301</v>
      </c>
      <c r="J77" s="883"/>
    </row>
    <row r="78" spans="1:11">
      <c r="A78" s="309" t="s">
        <v>346</v>
      </c>
      <c r="B78" s="319" t="s">
        <v>143</v>
      </c>
      <c r="C78" s="319" t="s">
        <v>145</v>
      </c>
      <c r="D78" s="319" t="s">
        <v>143</v>
      </c>
      <c r="E78" s="319" t="s">
        <v>143</v>
      </c>
      <c r="F78" s="320" t="s">
        <v>143</v>
      </c>
      <c r="G78" s="321"/>
      <c r="H78" s="322">
        <v>46128</v>
      </c>
      <c r="I78" s="320" t="s">
        <v>301</v>
      </c>
      <c r="J78" s="883"/>
    </row>
    <row r="79" spans="1:11">
      <c r="A79" s="315" t="s">
        <v>347</v>
      </c>
      <c r="B79" s="310" t="s">
        <v>143</v>
      </c>
      <c r="C79" s="310" t="s">
        <v>145</v>
      </c>
      <c r="D79" s="331" t="s">
        <v>145</v>
      </c>
      <c r="E79" s="310" t="s">
        <v>143</v>
      </c>
      <c r="F79" s="311" t="s">
        <v>143</v>
      </c>
      <c r="G79" s="312"/>
      <c r="H79" s="313">
        <v>46139</v>
      </c>
      <c r="I79" s="312"/>
      <c r="J79" s="883"/>
    </row>
    <row r="80" spans="1:11">
      <c r="A80" s="315" t="s">
        <v>348</v>
      </c>
      <c r="B80" s="310" t="s">
        <v>143</v>
      </c>
      <c r="C80" s="310" t="s">
        <v>143</v>
      </c>
      <c r="D80" s="310" t="s">
        <v>143</v>
      </c>
      <c r="E80" s="310" t="s">
        <v>143</v>
      </c>
      <c r="F80" s="311" t="s">
        <v>143</v>
      </c>
      <c r="G80" s="312"/>
      <c r="H80" s="313">
        <v>45782</v>
      </c>
      <c r="I80" s="312"/>
      <c r="J80" s="883"/>
    </row>
    <row r="81" spans="1:22" ht="12.75" customHeight="1">
      <c r="A81" s="332" t="s">
        <v>349</v>
      </c>
      <c r="B81" s="310" t="s">
        <v>143</v>
      </c>
      <c r="C81" s="310" t="s">
        <v>143</v>
      </c>
      <c r="D81" s="310" t="s">
        <v>143</v>
      </c>
      <c r="E81" s="310" t="s">
        <v>145</v>
      </c>
      <c r="F81" s="311" t="s">
        <v>143</v>
      </c>
      <c r="G81" s="312"/>
      <c r="H81" s="313">
        <v>45901</v>
      </c>
      <c r="I81" s="312"/>
      <c r="J81" s="884"/>
    </row>
    <row r="82" spans="1:22" ht="12.75" customHeight="1">
      <c r="A82" s="309" t="s">
        <v>350</v>
      </c>
      <c r="B82" s="310" t="s">
        <v>143</v>
      </c>
      <c r="C82" s="310" t="s">
        <v>143</v>
      </c>
      <c r="D82" s="310" t="s">
        <v>145</v>
      </c>
      <c r="E82" s="310" t="s">
        <v>145</v>
      </c>
      <c r="F82" s="311" t="s">
        <v>143</v>
      </c>
      <c r="G82" s="312"/>
      <c r="H82" s="313">
        <v>45786</v>
      </c>
      <c r="I82" s="312"/>
      <c r="J82" s="884"/>
    </row>
    <row r="83" spans="1:22" ht="12.75" customHeight="1">
      <c r="A83" s="309" t="s">
        <v>351</v>
      </c>
      <c r="B83" s="310" t="s">
        <v>143</v>
      </c>
      <c r="C83" s="310" t="s">
        <v>145</v>
      </c>
      <c r="D83" s="310" t="s">
        <v>143</v>
      </c>
      <c r="E83" s="310" t="s">
        <v>145</v>
      </c>
      <c r="F83" s="311" t="s">
        <v>143</v>
      </c>
      <c r="G83" s="312"/>
      <c r="H83" s="313">
        <v>46102</v>
      </c>
      <c r="I83" s="312"/>
      <c r="J83" s="884"/>
    </row>
    <row r="84" spans="1:22">
      <c r="A84" s="315" t="s">
        <v>352</v>
      </c>
      <c r="B84" s="310" t="s">
        <v>145</v>
      </c>
      <c r="C84" s="310"/>
      <c r="D84" s="310" t="s">
        <v>143</v>
      </c>
      <c r="E84" s="310" t="s">
        <v>143</v>
      </c>
      <c r="F84" s="311" t="s">
        <v>143</v>
      </c>
      <c r="G84" s="312"/>
      <c r="H84" s="313">
        <v>45839</v>
      </c>
      <c r="I84" s="312"/>
      <c r="J84" s="883"/>
    </row>
    <row r="85" spans="1:22">
      <c r="A85" s="309" t="s">
        <v>353</v>
      </c>
      <c r="B85" s="310" t="s">
        <v>145</v>
      </c>
      <c r="C85" s="310" t="s">
        <v>145</v>
      </c>
      <c r="D85" s="310"/>
      <c r="E85" s="310"/>
      <c r="F85" s="311"/>
      <c r="G85" s="312"/>
      <c r="H85" s="313"/>
      <c r="I85" s="312"/>
      <c r="J85" s="333"/>
    </row>
    <row r="86" spans="1:22">
      <c r="A86" s="315" t="s">
        <v>354</v>
      </c>
      <c r="B86" s="310" t="s">
        <v>145</v>
      </c>
      <c r="C86" s="310" t="s">
        <v>145</v>
      </c>
      <c r="D86" s="310" t="s">
        <v>143</v>
      </c>
      <c r="E86" s="310" t="s">
        <v>143</v>
      </c>
      <c r="F86" s="311" t="s">
        <v>143</v>
      </c>
      <c r="G86" s="312"/>
      <c r="H86" s="313">
        <v>45839</v>
      </c>
      <c r="I86" s="312"/>
      <c r="J86" s="333"/>
    </row>
    <row r="87" spans="1:22">
      <c r="A87" s="334" t="s">
        <v>355</v>
      </c>
      <c r="B87" s="335"/>
      <c r="C87" s="335"/>
      <c r="D87" s="335"/>
      <c r="E87" s="336">
        <f>COUNTIF(E2:E84,"NO")</f>
        <v>59</v>
      </c>
      <c r="H87" s="338"/>
    </row>
    <row r="88" spans="1:22">
      <c r="A88" s="303"/>
      <c r="U88" s="450" t="s">
        <v>119</v>
      </c>
      <c r="V88" s="450" t="s">
        <v>1294</v>
      </c>
    </row>
    <row r="89" spans="1:22">
      <c r="A89" s="303"/>
      <c r="E89" s="374"/>
      <c r="F89" s="384"/>
      <c r="U89" s="450" t="s">
        <v>652</v>
      </c>
      <c r="V89" s="450" t="s">
        <v>1294</v>
      </c>
    </row>
    <row r="90" spans="1:22">
      <c r="A90" s="303"/>
      <c r="E90" s="374"/>
      <c r="F90" s="384"/>
      <c r="U90" s="450" t="s">
        <v>121</v>
      </c>
      <c r="V90" s="450" t="s">
        <v>1294</v>
      </c>
    </row>
    <row r="91" spans="1:22">
      <c r="A91" s="303"/>
      <c r="E91" s="374"/>
      <c r="F91" s="384"/>
      <c r="U91" s="450" t="s">
        <v>123</v>
      </c>
      <c r="V91" s="450" t="s">
        <v>1294</v>
      </c>
    </row>
    <row r="92" spans="1:22" ht="15.75" thickBot="1">
      <c r="U92" s="450" t="s">
        <v>415</v>
      </c>
      <c r="V92" s="450" t="s">
        <v>1294</v>
      </c>
    </row>
    <row r="93" spans="1:22" ht="15.75" thickBot="1">
      <c r="A93" s="374"/>
      <c r="B93" s="379" t="s">
        <v>288</v>
      </c>
      <c r="C93" s="380" t="s">
        <v>150</v>
      </c>
      <c r="D93" s="380" t="s">
        <v>69</v>
      </c>
      <c r="E93" s="381" t="s">
        <v>1351</v>
      </c>
      <c r="F93" s="381" t="s">
        <v>1352</v>
      </c>
      <c r="H93" s="303" t="s">
        <v>1493</v>
      </c>
      <c r="I93" s="303" t="s">
        <v>0</v>
      </c>
      <c r="J93" s="303" t="s">
        <v>1494</v>
      </c>
      <c r="U93" s="451" t="s">
        <v>22</v>
      </c>
      <c r="V93" s="450" t="s">
        <v>1292</v>
      </c>
    </row>
    <row r="94" spans="1:22">
      <c r="A94" s="408"/>
      <c r="B94" s="454" t="s">
        <v>223</v>
      </c>
      <c r="C94" s="885" t="s">
        <v>237</v>
      </c>
      <c r="D94" s="885" t="s">
        <v>1346</v>
      </c>
      <c r="E94" s="888" t="s">
        <v>1388</v>
      </c>
      <c r="F94" s="888" t="s">
        <v>1388</v>
      </c>
      <c r="H94" s="303" t="s">
        <v>1391</v>
      </c>
      <c r="I94" s="303" t="s">
        <v>1504</v>
      </c>
      <c r="J94" s="303">
        <v>1069759144</v>
      </c>
      <c r="U94" s="451" t="s">
        <v>417</v>
      </c>
      <c r="V94" s="450" t="s">
        <v>1292</v>
      </c>
    </row>
    <row r="95" spans="1:22">
      <c r="A95" s="409"/>
      <c r="B95" s="375" t="s">
        <v>120</v>
      </c>
      <c r="C95" s="886"/>
      <c r="D95" s="886"/>
      <c r="E95" s="889"/>
      <c r="F95" s="889"/>
      <c r="H95" s="303" t="s">
        <v>1505</v>
      </c>
      <c r="I95" s="303" t="s">
        <v>1506</v>
      </c>
      <c r="J95" s="303">
        <v>1074526378</v>
      </c>
      <c r="U95" s="451" t="s">
        <v>275</v>
      </c>
      <c r="V95" s="450" t="s">
        <v>1292</v>
      </c>
    </row>
    <row r="96" spans="1:22">
      <c r="A96" s="409"/>
      <c r="B96" s="453" t="s">
        <v>271</v>
      </c>
      <c r="C96" s="886"/>
      <c r="D96" s="886"/>
      <c r="E96" s="889"/>
      <c r="F96" s="889"/>
      <c r="H96" s="303" t="s">
        <v>1507</v>
      </c>
      <c r="I96" s="303" t="s">
        <v>1508</v>
      </c>
      <c r="J96" s="303">
        <v>1000833623</v>
      </c>
      <c r="U96" s="451" t="s">
        <v>113</v>
      </c>
      <c r="V96" s="450" t="s">
        <v>1292</v>
      </c>
    </row>
    <row r="97" spans="1:22">
      <c r="A97" s="409"/>
      <c r="B97" s="453" t="s">
        <v>436</v>
      </c>
      <c r="C97" s="886"/>
      <c r="D97" s="886"/>
      <c r="E97" s="889"/>
      <c r="F97" s="889"/>
      <c r="H97" s="303" t="s">
        <v>356</v>
      </c>
      <c r="I97" s="303" t="s">
        <v>1509</v>
      </c>
      <c r="J97" s="303">
        <v>1021395581</v>
      </c>
      <c r="U97" s="451" t="s">
        <v>654</v>
      </c>
      <c r="V97" s="450" t="s">
        <v>1293</v>
      </c>
    </row>
    <row r="98" spans="1:22">
      <c r="A98" s="374"/>
      <c r="B98" s="375" t="s">
        <v>360</v>
      </c>
      <c r="C98" s="886"/>
      <c r="D98" s="886"/>
      <c r="E98" s="889"/>
      <c r="F98" s="889"/>
      <c r="H98" s="303" t="s">
        <v>133</v>
      </c>
      <c r="I98" s="303" t="s">
        <v>1510</v>
      </c>
      <c r="J98" s="303">
        <v>1033100219</v>
      </c>
      <c r="U98" s="451" t="s">
        <v>438</v>
      </c>
      <c r="V98" s="450" t="s">
        <v>1292</v>
      </c>
    </row>
    <row r="99" spans="1:22">
      <c r="A99" s="374"/>
      <c r="B99" s="375" t="s">
        <v>657</v>
      </c>
      <c r="C99" s="886"/>
      <c r="D99" s="886"/>
      <c r="E99" s="889"/>
      <c r="F99" s="889"/>
      <c r="H99" s="303" t="s">
        <v>1511</v>
      </c>
      <c r="I99" s="303" t="s">
        <v>1511</v>
      </c>
      <c r="J99" s="303">
        <v>1033720732</v>
      </c>
      <c r="U99" s="451" t="s">
        <v>362</v>
      </c>
      <c r="V99" s="450" t="s">
        <v>1292</v>
      </c>
    </row>
    <row r="100" spans="1:22">
      <c r="A100" s="374"/>
      <c r="B100" s="375" t="s">
        <v>418</v>
      </c>
      <c r="C100" s="886"/>
      <c r="D100" s="886"/>
      <c r="E100" s="889"/>
      <c r="F100" s="889"/>
      <c r="H100" s="303" t="s">
        <v>131</v>
      </c>
      <c r="I100" s="303" t="s">
        <v>1512</v>
      </c>
      <c r="J100" s="303">
        <v>1027281784</v>
      </c>
      <c r="U100" s="450" t="s">
        <v>110</v>
      </c>
      <c r="V100" s="450" t="s">
        <v>1298</v>
      </c>
    </row>
    <row r="101" spans="1:22">
      <c r="A101" s="374"/>
      <c r="B101" s="453" t="s">
        <v>357</v>
      </c>
      <c r="C101" s="886"/>
      <c r="D101" s="886"/>
      <c r="E101" s="889"/>
      <c r="F101" s="889"/>
      <c r="H101" s="303" t="s">
        <v>127</v>
      </c>
      <c r="I101" s="303" t="s">
        <v>1513</v>
      </c>
      <c r="J101" s="303">
        <v>1193030834</v>
      </c>
      <c r="U101" s="450" t="s">
        <v>358</v>
      </c>
      <c r="V101" s="450" t="s">
        <v>1298</v>
      </c>
    </row>
    <row r="102" spans="1:22">
      <c r="A102" s="374"/>
      <c r="B102" s="375" t="s">
        <v>126</v>
      </c>
      <c r="C102" s="886"/>
      <c r="D102" s="886"/>
      <c r="E102" s="889"/>
      <c r="F102" s="889"/>
      <c r="H102" s="303" t="s">
        <v>1514</v>
      </c>
      <c r="I102" s="303" t="s">
        <v>1515</v>
      </c>
      <c r="J102" s="303">
        <v>1012338266</v>
      </c>
      <c r="U102" s="450" t="s">
        <v>114</v>
      </c>
      <c r="V102" s="450" t="s">
        <v>1298</v>
      </c>
    </row>
    <row r="103" spans="1:22">
      <c r="A103" s="374"/>
      <c r="B103" s="375" t="s">
        <v>656</v>
      </c>
      <c r="C103" s="886"/>
      <c r="D103" s="886"/>
      <c r="E103" s="889"/>
      <c r="F103" s="889"/>
      <c r="H103" s="303" t="s">
        <v>1516</v>
      </c>
      <c r="I103" s="303" t="s">
        <v>1516</v>
      </c>
      <c r="J103" s="303">
        <v>1020726956</v>
      </c>
      <c r="U103" s="450" t="s">
        <v>117</v>
      </c>
      <c r="V103" s="450" t="s">
        <v>1298</v>
      </c>
    </row>
    <row r="104" spans="1:22">
      <c r="A104" s="374"/>
      <c r="B104" s="375" t="s">
        <v>118</v>
      </c>
      <c r="C104" s="886"/>
      <c r="D104" s="886"/>
      <c r="E104" s="889"/>
      <c r="F104" s="889"/>
      <c r="H104" s="303" t="s">
        <v>128</v>
      </c>
      <c r="I104" s="303" t="s">
        <v>1517</v>
      </c>
      <c r="J104" s="303">
        <v>1140917929</v>
      </c>
      <c r="U104" s="450" t="s">
        <v>29</v>
      </c>
      <c r="V104" s="450" t="s">
        <v>1298</v>
      </c>
    </row>
    <row r="105" spans="1:22">
      <c r="A105" s="374"/>
      <c r="B105" s="375" t="s">
        <v>277</v>
      </c>
      <c r="C105" s="886"/>
      <c r="D105" s="886"/>
      <c r="E105" s="889"/>
      <c r="F105" s="889"/>
      <c r="H105" s="303" t="s">
        <v>440</v>
      </c>
      <c r="I105" s="303" t="s">
        <v>1518</v>
      </c>
      <c r="J105" s="303">
        <v>1033713642</v>
      </c>
      <c r="U105" s="449"/>
      <c r="V105" s="449"/>
    </row>
    <row r="106" spans="1:22">
      <c r="A106" s="409"/>
      <c r="B106" s="375" t="s">
        <v>422</v>
      </c>
      <c r="C106" s="886"/>
      <c r="D106" s="886"/>
      <c r="E106" s="889"/>
      <c r="F106" s="889"/>
      <c r="H106" s="303" t="s">
        <v>129</v>
      </c>
      <c r="I106" s="303" t="s">
        <v>1519</v>
      </c>
      <c r="J106" s="303">
        <v>1013101148</v>
      </c>
      <c r="U106" s="449" t="s">
        <v>287</v>
      </c>
      <c r="V106" s="449" t="s">
        <v>1294</v>
      </c>
    </row>
    <row r="107" spans="1:22">
      <c r="A107" s="374"/>
      <c r="B107" s="375" t="s">
        <v>416</v>
      </c>
      <c r="C107" s="886"/>
      <c r="D107" s="886"/>
      <c r="E107" s="889"/>
      <c r="F107" s="889"/>
      <c r="H107" s="303" t="s">
        <v>1520</v>
      </c>
      <c r="I107" s="303" t="s">
        <v>1521</v>
      </c>
      <c r="J107" s="303">
        <v>1014180951</v>
      </c>
      <c r="U107" s="449" t="s">
        <v>440</v>
      </c>
      <c r="V107" s="449" t="s">
        <v>1295</v>
      </c>
    </row>
    <row r="108" spans="1:22" ht="15.75" thickBot="1">
      <c r="A108" s="374"/>
      <c r="B108" s="401" t="s">
        <v>359</v>
      </c>
      <c r="C108" s="887"/>
      <c r="D108" s="887"/>
      <c r="E108" s="890"/>
      <c r="F108" s="890"/>
      <c r="H108" s="303" t="s">
        <v>1522</v>
      </c>
      <c r="I108" s="303" t="s">
        <v>1522</v>
      </c>
      <c r="J108" s="303">
        <v>1022938844</v>
      </c>
      <c r="U108" s="449" t="s">
        <v>116</v>
      </c>
      <c r="V108" s="449" t="s">
        <v>1297</v>
      </c>
    </row>
    <row r="109" spans="1:22">
      <c r="A109" s="408"/>
      <c r="B109" s="400" t="s">
        <v>1353</v>
      </c>
      <c r="C109" s="885" t="s">
        <v>238</v>
      </c>
      <c r="D109" s="885" t="s">
        <v>1389</v>
      </c>
      <c r="E109" s="888" t="s">
        <v>240</v>
      </c>
      <c r="F109" s="888" t="s">
        <v>1388</v>
      </c>
      <c r="H109" s="303" t="s">
        <v>1523</v>
      </c>
      <c r="I109" s="303" t="s">
        <v>1523</v>
      </c>
      <c r="J109" s="303">
        <v>1000603835</v>
      </c>
      <c r="U109" s="449" t="s">
        <v>437</v>
      </c>
      <c r="V109" s="449" t="s">
        <v>1294</v>
      </c>
    </row>
    <row r="110" spans="1:22">
      <c r="A110" s="408"/>
      <c r="B110" s="375" t="s">
        <v>1354</v>
      </c>
      <c r="C110" s="886"/>
      <c r="D110" s="886"/>
      <c r="E110" s="889"/>
      <c r="F110" s="889"/>
      <c r="H110" s="303" t="s">
        <v>1524</v>
      </c>
      <c r="I110" s="303" t="s">
        <v>1524</v>
      </c>
      <c r="J110" s="303">
        <v>1001294443</v>
      </c>
      <c r="U110" s="449" t="s">
        <v>366</v>
      </c>
      <c r="V110" s="449" t="s">
        <v>1294</v>
      </c>
    </row>
    <row r="111" spans="1:22">
      <c r="A111" s="374"/>
      <c r="B111" s="375" t="s">
        <v>22</v>
      </c>
      <c r="C111" s="886"/>
      <c r="D111" s="886"/>
      <c r="E111" s="889"/>
      <c r="F111" s="889"/>
      <c r="H111" s="303" t="s">
        <v>1525</v>
      </c>
      <c r="I111" s="303" t="s">
        <v>1525</v>
      </c>
      <c r="J111" s="303">
        <v>1025152211</v>
      </c>
      <c r="U111" s="449" t="s">
        <v>19</v>
      </c>
      <c r="V111" s="449" t="s">
        <v>1294</v>
      </c>
    </row>
    <row r="112" spans="1:22">
      <c r="A112" s="374"/>
      <c r="B112" s="453" t="s">
        <v>417</v>
      </c>
      <c r="C112" s="886"/>
      <c r="D112" s="886"/>
      <c r="E112" s="889"/>
      <c r="F112" s="889"/>
      <c r="H112" s="303" t="s">
        <v>1365</v>
      </c>
      <c r="I112" s="303" t="s">
        <v>1526</v>
      </c>
      <c r="J112" s="303">
        <v>1012451417</v>
      </c>
      <c r="U112" s="452" t="s">
        <v>278</v>
      </c>
      <c r="V112" s="449" t="s">
        <v>1296</v>
      </c>
    </row>
    <row r="113" spans="1:22">
      <c r="A113" s="374"/>
      <c r="B113" s="375" t="s">
        <v>275</v>
      </c>
      <c r="C113" s="886"/>
      <c r="D113" s="886"/>
      <c r="E113" s="889"/>
      <c r="F113" s="889"/>
      <c r="H113" s="303" t="s">
        <v>1527</v>
      </c>
      <c r="I113" s="303" t="s">
        <v>1528</v>
      </c>
      <c r="J113" s="303">
        <v>1016088395</v>
      </c>
      <c r="U113" s="452" t="s">
        <v>111</v>
      </c>
      <c r="V113" s="449" t="s">
        <v>1292</v>
      </c>
    </row>
    <row r="114" spans="1:22">
      <c r="A114" s="374"/>
      <c r="B114" s="453" t="s">
        <v>1355</v>
      </c>
      <c r="C114" s="886"/>
      <c r="D114" s="886"/>
      <c r="E114" s="889"/>
      <c r="F114" s="889"/>
      <c r="H114" s="303" t="s">
        <v>1529</v>
      </c>
      <c r="I114" s="303" t="s">
        <v>1530</v>
      </c>
      <c r="J114" s="303">
        <v>1070916058</v>
      </c>
      <c r="U114" s="452" t="s">
        <v>130</v>
      </c>
      <c r="V114" s="449" t="s">
        <v>1296</v>
      </c>
    </row>
    <row r="115" spans="1:22">
      <c r="A115" s="374"/>
      <c r="B115" s="375" t="s">
        <v>438</v>
      </c>
      <c r="C115" s="886"/>
      <c r="D115" s="886"/>
      <c r="E115" s="889"/>
      <c r="F115" s="889"/>
      <c r="H115" s="303" t="s">
        <v>1531</v>
      </c>
      <c r="I115" s="303" t="s">
        <v>1531</v>
      </c>
      <c r="J115" s="303" t="s">
        <v>1532</v>
      </c>
      <c r="U115" s="452" t="s">
        <v>361</v>
      </c>
      <c r="V115" s="449" t="s">
        <v>1292</v>
      </c>
    </row>
    <row r="116" spans="1:22">
      <c r="A116" s="374"/>
      <c r="B116" s="375" t="s">
        <v>1356</v>
      </c>
      <c r="C116" s="886"/>
      <c r="D116" s="886"/>
      <c r="E116" s="889"/>
      <c r="F116" s="889"/>
      <c r="H116" s="303" t="s">
        <v>1533</v>
      </c>
      <c r="I116" s="303" t="s">
        <v>1533</v>
      </c>
      <c r="J116" s="303">
        <v>1104696590</v>
      </c>
      <c r="U116" s="452" t="s">
        <v>655</v>
      </c>
      <c r="V116" s="449" t="s">
        <v>1292</v>
      </c>
    </row>
    <row r="117" spans="1:22">
      <c r="A117" s="374"/>
      <c r="B117" s="375" t="s">
        <v>1357</v>
      </c>
      <c r="C117" s="886"/>
      <c r="D117" s="886"/>
      <c r="E117" s="889"/>
      <c r="F117" s="889"/>
      <c r="H117" s="303" t="s">
        <v>1329</v>
      </c>
      <c r="I117" s="303" t="s">
        <v>1329</v>
      </c>
      <c r="J117" s="303">
        <v>1001287467</v>
      </c>
      <c r="U117" s="452" t="s">
        <v>439</v>
      </c>
      <c r="V117" s="449" t="s">
        <v>1292</v>
      </c>
    </row>
    <row r="118" spans="1:22">
      <c r="A118" s="374"/>
      <c r="B118" s="375" t="s">
        <v>1358</v>
      </c>
      <c r="C118" s="886"/>
      <c r="D118" s="886"/>
      <c r="E118" s="889"/>
      <c r="F118" s="889"/>
      <c r="H118" s="303" t="s">
        <v>1534</v>
      </c>
      <c r="I118" s="303" t="s">
        <v>1534</v>
      </c>
      <c r="J118" s="303">
        <v>1030533926</v>
      </c>
      <c r="U118" s="452" t="s">
        <v>430</v>
      </c>
      <c r="V118" s="449" t="s">
        <v>1300</v>
      </c>
    </row>
    <row r="119" spans="1:22">
      <c r="A119" s="374"/>
      <c r="B119" s="375" t="s">
        <v>1359</v>
      </c>
      <c r="C119" s="886"/>
      <c r="D119" s="886"/>
      <c r="E119" s="889"/>
      <c r="F119" s="889"/>
      <c r="H119" s="303" t="s">
        <v>1535</v>
      </c>
      <c r="I119" s="303" t="s">
        <v>1536</v>
      </c>
      <c r="J119" s="303">
        <v>1007652227</v>
      </c>
      <c r="U119" s="452" t="s">
        <v>363</v>
      </c>
      <c r="V119" s="449" t="s">
        <v>1300</v>
      </c>
    </row>
    <row r="120" spans="1:22">
      <c r="A120" s="374"/>
      <c r="B120" s="453" t="s">
        <v>1360</v>
      </c>
      <c r="C120" s="886"/>
      <c r="D120" s="886"/>
      <c r="E120" s="889"/>
      <c r="F120" s="889"/>
      <c r="H120" s="303" t="s">
        <v>124</v>
      </c>
      <c r="I120" s="303" t="s">
        <v>1537</v>
      </c>
      <c r="J120" s="303">
        <v>1022937949</v>
      </c>
      <c r="U120" s="452"/>
      <c r="V120" s="449"/>
    </row>
    <row r="121" spans="1:22">
      <c r="A121" s="374"/>
      <c r="B121" s="375" t="s">
        <v>1361</v>
      </c>
      <c r="C121" s="886"/>
      <c r="D121" s="886"/>
      <c r="E121" s="889"/>
      <c r="F121" s="889"/>
      <c r="H121" s="303" t="s">
        <v>1538</v>
      </c>
      <c r="I121" s="303" t="s">
        <v>1539</v>
      </c>
      <c r="J121" s="303">
        <v>1003496013</v>
      </c>
      <c r="U121" s="452"/>
      <c r="V121" s="449"/>
    </row>
    <row r="122" spans="1:22">
      <c r="A122" s="374"/>
      <c r="B122" s="375" t="s">
        <v>1362</v>
      </c>
      <c r="C122" s="886"/>
      <c r="D122" s="886"/>
      <c r="E122" s="889"/>
      <c r="F122" s="889"/>
      <c r="H122" s="303" t="s">
        <v>1540</v>
      </c>
      <c r="I122" s="303" t="s">
        <v>1541</v>
      </c>
      <c r="J122" s="303">
        <v>1000065252</v>
      </c>
      <c r="U122" s="452"/>
      <c r="V122" s="449"/>
    </row>
    <row r="123" spans="1:22">
      <c r="A123" s="374"/>
      <c r="B123" s="375" t="s">
        <v>654</v>
      </c>
      <c r="C123" s="886"/>
      <c r="D123" s="886"/>
      <c r="E123" s="889"/>
      <c r="F123" s="889"/>
      <c r="H123" s="303" t="s">
        <v>126</v>
      </c>
      <c r="I123" s="303" t="s">
        <v>1542</v>
      </c>
      <c r="J123" s="303">
        <v>1021670879</v>
      </c>
      <c r="U123" s="452"/>
      <c r="V123" s="449"/>
    </row>
    <row r="124" spans="1:22">
      <c r="A124" s="374"/>
      <c r="B124" s="375" t="s">
        <v>1363</v>
      </c>
      <c r="C124" s="886"/>
      <c r="D124" s="886"/>
      <c r="E124" s="889"/>
      <c r="F124" s="889"/>
      <c r="H124" s="303" t="s">
        <v>1330</v>
      </c>
      <c r="I124" s="303" t="s">
        <v>1330</v>
      </c>
      <c r="J124" s="303">
        <v>1000729213</v>
      </c>
      <c r="U124" s="452"/>
      <c r="V124" s="449"/>
    </row>
    <row r="125" spans="1:22">
      <c r="A125" s="374"/>
      <c r="B125" s="375" t="s">
        <v>1364</v>
      </c>
      <c r="C125" s="886"/>
      <c r="D125" s="886"/>
      <c r="E125" s="889"/>
      <c r="F125" s="889"/>
      <c r="H125" s="303" t="s">
        <v>1543</v>
      </c>
      <c r="I125" s="303" t="s">
        <v>1544</v>
      </c>
      <c r="J125" s="303">
        <v>1022952609</v>
      </c>
      <c r="U125" s="452"/>
      <c r="V125" s="449"/>
    </row>
    <row r="126" spans="1:22">
      <c r="A126" s="374"/>
      <c r="B126" s="375" t="s">
        <v>1365</v>
      </c>
      <c r="C126" s="886"/>
      <c r="D126" s="886"/>
      <c r="E126" s="889"/>
      <c r="F126" s="889"/>
      <c r="H126" s="303" t="s">
        <v>1545</v>
      </c>
      <c r="I126" s="303" t="s">
        <v>1546</v>
      </c>
      <c r="J126" s="303">
        <v>1022953053</v>
      </c>
      <c r="U126" s="452"/>
      <c r="V126" s="449"/>
    </row>
    <row r="127" spans="1:22">
      <c r="A127" s="409"/>
      <c r="B127" s="375" t="s">
        <v>1366</v>
      </c>
      <c r="C127" s="886"/>
      <c r="D127" s="886"/>
      <c r="E127" s="889"/>
      <c r="F127" s="889"/>
      <c r="H127" s="303" t="s">
        <v>1547</v>
      </c>
      <c r="I127" s="303" t="s">
        <v>1548</v>
      </c>
      <c r="J127" s="303">
        <v>1022953053</v>
      </c>
      <c r="U127" s="452" t="s">
        <v>125</v>
      </c>
      <c r="V127" s="449" t="s">
        <v>1300</v>
      </c>
    </row>
    <row r="128" spans="1:22" ht="15.75" thickBot="1">
      <c r="A128" s="409"/>
      <c r="B128" s="455" t="s">
        <v>364</v>
      </c>
      <c r="C128" s="887"/>
      <c r="D128" s="887"/>
      <c r="E128" s="890"/>
      <c r="F128" s="890"/>
      <c r="H128" s="303" t="s">
        <v>1375</v>
      </c>
      <c r="I128" s="303" t="s">
        <v>1549</v>
      </c>
      <c r="J128" s="303">
        <v>1000365318</v>
      </c>
      <c r="U128" s="452" t="s">
        <v>127</v>
      </c>
      <c r="V128" s="449" t="s">
        <v>1299</v>
      </c>
    </row>
    <row r="129" spans="1:22" ht="15.75" hidden="1" thickBot="1">
      <c r="A129" s="374"/>
      <c r="B129" s="413"/>
      <c r="C129" s="867" t="s">
        <v>112</v>
      </c>
      <c r="D129" s="867" t="s">
        <v>220</v>
      </c>
      <c r="E129" s="870" t="s">
        <v>240</v>
      </c>
      <c r="F129" s="303"/>
      <c r="H129" s="303" t="s">
        <v>430</v>
      </c>
      <c r="I129" s="303" t="s">
        <v>1550</v>
      </c>
      <c r="J129" s="303">
        <v>1014859828</v>
      </c>
      <c r="U129" s="452" t="s">
        <v>115</v>
      </c>
      <c r="V129" s="449" t="s">
        <v>1299</v>
      </c>
    </row>
    <row r="130" spans="1:22" ht="15.75" hidden="1" thickBot="1">
      <c r="A130" s="374"/>
      <c r="B130" s="413"/>
      <c r="C130" s="868"/>
      <c r="D130" s="868"/>
      <c r="E130" s="871"/>
      <c r="F130" s="303"/>
      <c r="H130" s="303" t="s">
        <v>1551</v>
      </c>
      <c r="I130" s="303" t="s">
        <v>1551</v>
      </c>
      <c r="J130" s="303">
        <v>1031647462</v>
      </c>
    </row>
    <row r="131" spans="1:22" ht="15.75" hidden="1" thickBot="1">
      <c r="A131" s="374"/>
      <c r="B131" s="413"/>
      <c r="C131" s="869"/>
      <c r="D131" s="869"/>
      <c r="E131" s="872"/>
      <c r="F131" s="303"/>
      <c r="H131" s="303" t="s">
        <v>144</v>
      </c>
      <c r="I131" s="303" t="s">
        <v>1552</v>
      </c>
      <c r="J131" s="303">
        <v>1002034374</v>
      </c>
    </row>
    <row r="132" spans="1:22">
      <c r="A132" s="408"/>
      <c r="B132" s="407" t="s">
        <v>1367</v>
      </c>
      <c r="C132" s="879" t="s">
        <v>87</v>
      </c>
      <c r="D132" s="879" t="s">
        <v>1390</v>
      </c>
      <c r="E132" s="881" t="s">
        <v>240</v>
      </c>
      <c r="F132" s="881" t="s">
        <v>1388</v>
      </c>
      <c r="H132" s="303" t="s">
        <v>1553</v>
      </c>
      <c r="I132" s="303" t="s">
        <v>1553</v>
      </c>
      <c r="J132" s="303">
        <v>1030527868</v>
      </c>
    </row>
    <row r="133" spans="1:22">
      <c r="A133" s="409"/>
      <c r="B133" s="376" t="s">
        <v>1368</v>
      </c>
      <c r="C133" s="880"/>
      <c r="D133" s="880"/>
      <c r="E133" s="882"/>
      <c r="F133" s="882"/>
      <c r="H133" s="303" t="s">
        <v>1554</v>
      </c>
      <c r="I133" s="303" t="s">
        <v>1555</v>
      </c>
      <c r="J133" s="303">
        <v>1140915956</v>
      </c>
    </row>
    <row r="134" spans="1:22">
      <c r="A134" s="409"/>
      <c r="B134" s="376" t="s">
        <v>1369</v>
      </c>
      <c r="C134" s="880"/>
      <c r="D134" s="880"/>
      <c r="E134" s="882"/>
      <c r="F134" s="882"/>
      <c r="H134" s="303" t="s">
        <v>1556</v>
      </c>
      <c r="I134" s="303" t="s">
        <v>1556</v>
      </c>
      <c r="J134" s="303">
        <v>1000324678</v>
      </c>
      <c r="U134" s="402"/>
    </row>
    <row r="135" spans="1:22">
      <c r="A135" s="374"/>
      <c r="B135" s="376" t="s">
        <v>1370</v>
      </c>
      <c r="C135" s="880"/>
      <c r="D135" s="880"/>
      <c r="E135" s="882"/>
      <c r="F135" s="882"/>
      <c r="H135" s="303" t="s">
        <v>1557</v>
      </c>
      <c r="I135" s="303" t="s">
        <v>1558</v>
      </c>
      <c r="J135" s="303">
        <v>1000241677</v>
      </c>
      <c r="U135" s="402">
        <v>8.3333333333333329E-2</v>
      </c>
      <c r="V135" s="303" t="s">
        <v>250</v>
      </c>
    </row>
    <row r="136" spans="1:22">
      <c r="A136" s="374"/>
      <c r="B136" s="453" t="s">
        <v>1371</v>
      </c>
      <c r="C136" s="880"/>
      <c r="D136" s="880"/>
      <c r="E136" s="882"/>
      <c r="F136" s="882"/>
      <c r="H136" s="303" t="s">
        <v>1559</v>
      </c>
      <c r="I136" s="303" t="s">
        <v>1559</v>
      </c>
      <c r="J136" s="303">
        <v>1028780348</v>
      </c>
      <c r="U136" s="402">
        <v>0.10416666666666667</v>
      </c>
      <c r="V136" s="303" t="s">
        <v>444</v>
      </c>
    </row>
    <row r="137" spans="1:22">
      <c r="A137" s="374"/>
      <c r="B137" s="410" t="s">
        <v>110</v>
      </c>
      <c r="C137" s="880"/>
      <c r="D137" s="880"/>
      <c r="E137" s="882"/>
      <c r="F137" s="882"/>
      <c r="H137" s="303" t="s">
        <v>1560</v>
      </c>
      <c r="I137" s="303" t="s">
        <v>1560</v>
      </c>
      <c r="J137" s="303">
        <v>1025460250</v>
      </c>
      <c r="U137" s="402"/>
    </row>
    <row r="138" spans="1:22">
      <c r="A138" s="374"/>
      <c r="B138" s="456" t="s">
        <v>1372</v>
      </c>
      <c r="C138" s="880"/>
      <c r="D138" s="880"/>
      <c r="E138" s="882"/>
      <c r="F138" s="882"/>
      <c r="H138" s="303" t="s">
        <v>1561</v>
      </c>
      <c r="I138" s="303" t="s">
        <v>1561</v>
      </c>
      <c r="J138" s="303">
        <v>1033810866</v>
      </c>
      <c r="U138" s="402"/>
    </row>
    <row r="139" spans="1:22">
      <c r="A139" s="374"/>
      <c r="B139" s="456" t="s">
        <v>114</v>
      </c>
      <c r="C139" s="880"/>
      <c r="D139" s="880"/>
      <c r="E139" s="882"/>
      <c r="F139" s="882"/>
      <c r="H139" s="303" t="s">
        <v>1562</v>
      </c>
      <c r="I139" s="303" t="s">
        <v>1563</v>
      </c>
      <c r="J139" s="303">
        <v>1018492872</v>
      </c>
      <c r="U139" s="402"/>
    </row>
    <row r="140" spans="1:22">
      <c r="A140" s="374"/>
      <c r="B140" s="410" t="s">
        <v>117</v>
      </c>
      <c r="C140" s="880"/>
      <c r="D140" s="880"/>
      <c r="E140" s="882"/>
      <c r="F140" s="882"/>
      <c r="H140" s="303" t="s">
        <v>1564</v>
      </c>
      <c r="I140" s="303" t="s">
        <v>216</v>
      </c>
      <c r="J140" s="303">
        <v>1012316575</v>
      </c>
      <c r="U140" s="402"/>
    </row>
    <row r="141" spans="1:22">
      <c r="A141" s="374"/>
      <c r="B141" s="410" t="s">
        <v>29</v>
      </c>
      <c r="C141" s="880"/>
      <c r="D141" s="880"/>
      <c r="E141" s="882"/>
      <c r="F141" s="882"/>
      <c r="H141" s="303" t="s">
        <v>1565</v>
      </c>
      <c r="I141" s="303" t="s">
        <v>1566</v>
      </c>
      <c r="J141" s="303">
        <v>1022412700</v>
      </c>
      <c r="U141" s="402"/>
    </row>
    <row r="142" spans="1:22">
      <c r="A142" s="374"/>
      <c r="B142" s="410" t="s">
        <v>1373</v>
      </c>
      <c r="C142" s="880"/>
      <c r="D142" s="880"/>
      <c r="E142" s="882"/>
      <c r="F142" s="882"/>
      <c r="H142" s="303" t="s">
        <v>1567</v>
      </c>
      <c r="I142" s="303" t="s">
        <v>1568</v>
      </c>
      <c r="J142" s="303">
        <v>1012322435</v>
      </c>
      <c r="U142" s="402"/>
    </row>
    <row r="143" spans="1:22" ht="15.75" thickBot="1">
      <c r="A143" s="409"/>
      <c r="B143" s="410" t="s">
        <v>1374</v>
      </c>
      <c r="C143" s="880"/>
      <c r="D143" s="880"/>
      <c r="E143" s="882"/>
      <c r="F143" s="882"/>
      <c r="H143" s="303" t="s">
        <v>114</v>
      </c>
      <c r="I143" s="303" t="s">
        <v>206</v>
      </c>
      <c r="J143" s="303">
        <v>1079173704</v>
      </c>
    </row>
    <row r="144" spans="1:22">
      <c r="A144" s="374"/>
      <c r="B144" s="376" t="s">
        <v>1375</v>
      </c>
      <c r="C144" s="880"/>
      <c r="D144" s="880"/>
      <c r="E144" s="882"/>
      <c r="F144" s="882"/>
      <c r="H144" s="303" t="s">
        <v>1569</v>
      </c>
      <c r="I144" s="303" t="s">
        <v>1569</v>
      </c>
      <c r="J144" s="303">
        <v>1020722572</v>
      </c>
      <c r="U144" s="403" t="s">
        <v>442</v>
      </c>
      <c r="V144" s="405" t="s">
        <v>443</v>
      </c>
    </row>
    <row r="145" spans="1:22">
      <c r="A145" s="374"/>
      <c r="B145" s="376" t="s">
        <v>1376</v>
      </c>
      <c r="C145" s="880"/>
      <c r="D145" s="880"/>
      <c r="E145" s="882"/>
      <c r="F145" s="882"/>
      <c r="H145" s="303" t="s">
        <v>1570</v>
      </c>
      <c r="I145" s="303" t="s">
        <v>1570</v>
      </c>
      <c r="J145" s="303">
        <v>1024472778</v>
      </c>
      <c r="U145" s="404">
        <v>46298</v>
      </c>
      <c r="V145" s="406" t="s">
        <v>1478</v>
      </c>
    </row>
    <row r="146" spans="1:22">
      <c r="A146" s="409"/>
      <c r="B146" s="376" t="s">
        <v>1377</v>
      </c>
      <c r="C146" s="880"/>
      <c r="D146" s="880"/>
      <c r="E146" s="882"/>
      <c r="F146" s="882"/>
      <c r="H146" s="303" t="s">
        <v>1372</v>
      </c>
      <c r="I146" s="303" t="s">
        <v>199</v>
      </c>
      <c r="J146" s="303">
        <v>1013686702</v>
      </c>
      <c r="U146" s="404">
        <v>46305</v>
      </c>
      <c r="V146" s="406" t="s">
        <v>1476</v>
      </c>
    </row>
    <row r="147" spans="1:22">
      <c r="A147" s="408"/>
      <c r="B147" s="340" t="s">
        <v>20</v>
      </c>
      <c r="C147" s="874" t="s">
        <v>235</v>
      </c>
      <c r="D147" s="874" t="s">
        <v>239</v>
      </c>
      <c r="E147" s="898" t="s">
        <v>1388</v>
      </c>
      <c r="F147" s="898" t="s">
        <v>1388</v>
      </c>
      <c r="H147" s="303" t="s">
        <v>1571</v>
      </c>
      <c r="I147" s="303" t="s">
        <v>1572</v>
      </c>
      <c r="J147" s="303">
        <v>1032503037</v>
      </c>
      <c r="U147" s="404">
        <v>46312</v>
      </c>
      <c r="V147" s="406" t="s">
        <v>1475</v>
      </c>
    </row>
    <row r="148" spans="1:22">
      <c r="A148" s="408"/>
      <c r="B148" s="340" t="s">
        <v>133</v>
      </c>
      <c r="C148" s="874"/>
      <c r="D148" s="874"/>
      <c r="E148" s="898"/>
      <c r="F148" s="898"/>
      <c r="H148" s="303" t="s">
        <v>20</v>
      </c>
      <c r="I148" s="303" t="s">
        <v>319</v>
      </c>
      <c r="J148" s="303">
        <v>1029281411</v>
      </c>
      <c r="U148" s="404">
        <v>46319</v>
      </c>
      <c r="V148" s="406" t="s">
        <v>1480</v>
      </c>
    </row>
    <row r="149" spans="1:22">
      <c r="A149" s="409"/>
      <c r="B149" s="453" t="s">
        <v>131</v>
      </c>
      <c r="C149" s="874"/>
      <c r="D149" s="874"/>
      <c r="E149" s="898"/>
      <c r="F149" s="898"/>
      <c r="H149" s="303" t="s">
        <v>1573</v>
      </c>
      <c r="I149" s="303" t="s">
        <v>1573</v>
      </c>
      <c r="J149" s="303">
        <v>1001089585</v>
      </c>
      <c r="U149" s="404">
        <v>46326</v>
      </c>
      <c r="V149" s="406" t="s">
        <v>227</v>
      </c>
    </row>
    <row r="150" spans="1:22">
      <c r="A150" s="374"/>
      <c r="B150" s="453" t="s">
        <v>128</v>
      </c>
      <c r="C150" s="874"/>
      <c r="D150" s="874"/>
      <c r="E150" s="898"/>
      <c r="F150" s="898"/>
      <c r="H150" s="303" t="s">
        <v>1574</v>
      </c>
      <c r="I150" s="303" t="s">
        <v>1574</v>
      </c>
      <c r="J150" s="303">
        <v>1000733003</v>
      </c>
      <c r="U150" s="404"/>
      <c r="V150" s="406"/>
    </row>
    <row r="151" spans="1:22">
      <c r="A151" s="374"/>
      <c r="B151" s="340" t="s">
        <v>224</v>
      </c>
      <c r="C151" s="874"/>
      <c r="D151" s="874"/>
      <c r="E151" s="898"/>
      <c r="F151" s="898"/>
      <c r="H151" s="303" t="s">
        <v>1383</v>
      </c>
      <c r="I151" s="303" t="s">
        <v>1383</v>
      </c>
      <c r="J151" s="303">
        <v>1000790082</v>
      </c>
      <c r="U151" s="404"/>
      <c r="V151" s="406"/>
    </row>
    <row r="152" spans="1:22">
      <c r="A152" s="409"/>
      <c r="B152" s="340" t="s">
        <v>365</v>
      </c>
      <c r="C152" s="874"/>
      <c r="D152" s="874"/>
      <c r="E152" s="898"/>
      <c r="F152" s="898"/>
      <c r="H152" s="303" t="s">
        <v>130</v>
      </c>
      <c r="I152" s="303" t="s">
        <v>1575</v>
      </c>
      <c r="J152" s="303">
        <v>1033686455</v>
      </c>
      <c r="U152" s="404"/>
      <c r="V152" s="406"/>
    </row>
    <row r="153" spans="1:22">
      <c r="A153" s="409"/>
      <c r="B153" s="453" t="s">
        <v>403</v>
      </c>
      <c r="C153" s="874"/>
      <c r="D153" s="874"/>
      <c r="E153" s="898"/>
      <c r="F153" s="898"/>
      <c r="H153" s="303" t="s">
        <v>111</v>
      </c>
      <c r="I153" s="303" t="s">
        <v>212</v>
      </c>
      <c r="J153" s="303">
        <v>1023365660</v>
      </c>
    </row>
    <row r="154" spans="1:22">
      <c r="A154" s="374"/>
      <c r="B154" s="340" t="s">
        <v>272</v>
      </c>
      <c r="C154" s="874"/>
      <c r="D154" s="874"/>
      <c r="E154" s="898"/>
      <c r="F154" s="898"/>
      <c r="H154" s="303" t="s">
        <v>125</v>
      </c>
      <c r="I154" s="303" t="s">
        <v>183</v>
      </c>
      <c r="J154" s="303">
        <v>1022399211</v>
      </c>
    </row>
    <row r="155" spans="1:22">
      <c r="A155" s="374"/>
      <c r="B155" s="340" t="s">
        <v>122</v>
      </c>
      <c r="C155" s="874"/>
      <c r="D155" s="874"/>
      <c r="E155" s="898"/>
      <c r="F155" s="898"/>
      <c r="H155" s="303" t="s">
        <v>1576</v>
      </c>
      <c r="I155" s="303" t="s">
        <v>1576</v>
      </c>
      <c r="J155" s="303">
        <v>1140918008</v>
      </c>
    </row>
    <row r="156" spans="1:22">
      <c r="A156" s="409"/>
      <c r="B156" s="340" t="s">
        <v>356</v>
      </c>
      <c r="C156" s="874"/>
      <c r="D156" s="874"/>
      <c r="E156" s="898"/>
      <c r="F156" s="898"/>
      <c r="H156" s="303" t="s">
        <v>1577</v>
      </c>
      <c r="I156" s="303" t="s">
        <v>1578</v>
      </c>
      <c r="J156" s="303">
        <v>1033821405</v>
      </c>
    </row>
    <row r="157" spans="1:22">
      <c r="A157" s="374"/>
      <c r="B157" s="340" t="s">
        <v>132</v>
      </c>
      <c r="C157" s="874"/>
      <c r="D157" s="874"/>
      <c r="E157" s="898"/>
      <c r="F157" s="898"/>
      <c r="H157" s="303" t="s">
        <v>1579</v>
      </c>
      <c r="I157" s="303" t="s">
        <v>1580</v>
      </c>
      <c r="J157" s="303">
        <v>1233488521</v>
      </c>
    </row>
    <row r="158" spans="1:22" ht="15.75" thickBot="1">
      <c r="A158" s="374"/>
      <c r="B158" s="399" t="s">
        <v>124</v>
      </c>
      <c r="C158" s="875"/>
      <c r="D158" s="875"/>
      <c r="E158" s="899"/>
      <c r="F158" s="899"/>
      <c r="H158" s="303" t="s">
        <v>1581</v>
      </c>
      <c r="I158" s="303" t="s">
        <v>1582</v>
      </c>
      <c r="J158" s="303">
        <v>1233913719</v>
      </c>
    </row>
    <row r="159" spans="1:22">
      <c r="A159" s="409"/>
      <c r="B159" s="377" t="s">
        <v>1378</v>
      </c>
      <c r="C159" s="873" t="s">
        <v>236</v>
      </c>
      <c r="D159" s="873" t="s">
        <v>137</v>
      </c>
      <c r="E159" s="876" t="s">
        <v>240</v>
      </c>
      <c r="F159" s="876" t="s">
        <v>1388</v>
      </c>
      <c r="H159" s="303" t="s">
        <v>1583</v>
      </c>
      <c r="I159" s="303" t="s">
        <v>1583</v>
      </c>
      <c r="J159" s="303">
        <v>1193531948</v>
      </c>
    </row>
    <row r="160" spans="1:22">
      <c r="A160" s="374"/>
      <c r="B160" s="340" t="s">
        <v>1379</v>
      </c>
      <c r="C160" s="874"/>
      <c r="D160" s="874"/>
      <c r="E160" s="877"/>
      <c r="F160" s="877"/>
      <c r="H160" s="303" t="s">
        <v>1584</v>
      </c>
      <c r="I160" s="303" t="s">
        <v>1585</v>
      </c>
      <c r="J160" s="303">
        <v>1013111055</v>
      </c>
    </row>
    <row r="161" spans="1:10">
      <c r="A161" s="374"/>
      <c r="B161" s="411" t="s">
        <v>1380</v>
      </c>
      <c r="C161" s="874"/>
      <c r="D161" s="874"/>
      <c r="E161" s="877"/>
      <c r="F161" s="877"/>
      <c r="H161" s="303" t="s">
        <v>1586</v>
      </c>
      <c r="I161" s="303" t="s">
        <v>1587</v>
      </c>
      <c r="J161" s="303">
        <v>1021680196</v>
      </c>
    </row>
    <row r="162" spans="1:10">
      <c r="A162" s="409"/>
      <c r="B162" s="340" t="s">
        <v>1381</v>
      </c>
      <c r="C162" s="874"/>
      <c r="D162" s="874"/>
      <c r="E162" s="877"/>
      <c r="F162" s="877"/>
      <c r="H162" s="303" t="s">
        <v>272</v>
      </c>
      <c r="I162" s="303" t="s">
        <v>1588</v>
      </c>
      <c r="J162" s="303">
        <v>1000621526</v>
      </c>
    </row>
    <row r="163" spans="1:10">
      <c r="A163" s="374"/>
      <c r="B163" s="453" t="s">
        <v>1382</v>
      </c>
      <c r="C163" s="874"/>
      <c r="D163" s="874"/>
      <c r="E163" s="877"/>
      <c r="F163" s="877"/>
      <c r="H163" s="303" t="s">
        <v>1589</v>
      </c>
      <c r="I163" s="303" t="s">
        <v>218</v>
      </c>
      <c r="J163" s="303">
        <v>1000729471</v>
      </c>
    </row>
    <row r="164" spans="1:10">
      <c r="A164" s="374"/>
      <c r="B164" s="340" t="s">
        <v>119</v>
      </c>
      <c r="C164" s="874"/>
      <c r="D164" s="874"/>
      <c r="E164" s="877"/>
      <c r="F164" s="877"/>
      <c r="H164" s="303" t="s">
        <v>1376</v>
      </c>
      <c r="I164" s="303" t="s">
        <v>1590</v>
      </c>
      <c r="J164" s="303">
        <v>1000183584</v>
      </c>
    </row>
    <row r="165" spans="1:10">
      <c r="A165" s="374"/>
      <c r="B165" s="340" t="s">
        <v>652</v>
      </c>
      <c r="C165" s="874"/>
      <c r="D165" s="874"/>
      <c r="E165" s="877"/>
      <c r="F165" s="877"/>
      <c r="G165" s="303">
        <v>9998021275</v>
      </c>
      <c r="H165" s="303" t="s">
        <v>1591</v>
      </c>
      <c r="I165" s="303" t="s">
        <v>1592</v>
      </c>
      <c r="J165" s="303">
        <v>1007268730</v>
      </c>
    </row>
    <row r="166" spans="1:10">
      <c r="A166" s="374"/>
      <c r="B166" s="340" t="s">
        <v>121</v>
      </c>
      <c r="C166" s="874"/>
      <c r="D166" s="874"/>
      <c r="E166" s="877"/>
      <c r="F166" s="877"/>
      <c r="H166" s="303" t="s">
        <v>1593</v>
      </c>
      <c r="I166" s="303" t="s">
        <v>1594</v>
      </c>
      <c r="J166" s="303">
        <v>1013111772</v>
      </c>
    </row>
    <row r="167" spans="1:10">
      <c r="A167" s="374"/>
      <c r="B167" s="340" t="s">
        <v>123</v>
      </c>
      <c r="C167" s="874"/>
      <c r="D167" s="874"/>
      <c r="E167" s="877"/>
      <c r="F167" s="877"/>
      <c r="H167" s="303" t="s">
        <v>1595</v>
      </c>
      <c r="I167" s="303" t="s">
        <v>307</v>
      </c>
      <c r="J167" s="303">
        <v>1053586281</v>
      </c>
    </row>
    <row r="168" spans="1:10">
      <c r="A168" s="374"/>
      <c r="B168" s="453" t="s">
        <v>415</v>
      </c>
      <c r="C168" s="874"/>
      <c r="D168" s="874"/>
      <c r="E168" s="877"/>
      <c r="F168" s="877"/>
      <c r="H168" s="303" t="s">
        <v>1596</v>
      </c>
      <c r="I168" s="303" t="s">
        <v>1596</v>
      </c>
      <c r="J168" s="303">
        <v>1024478659</v>
      </c>
    </row>
    <row r="169" spans="1:10">
      <c r="A169" s="374"/>
      <c r="B169" s="340" t="s">
        <v>281</v>
      </c>
      <c r="C169" s="874"/>
      <c r="D169" s="874"/>
      <c r="E169" s="877"/>
      <c r="F169" s="877"/>
      <c r="H169" s="303" t="s">
        <v>1597</v>
      </c>
      <c r="I169" s="303" t="s">
        <v>184</v>
      </c>
      <c r="J169" s="303">
        <v>1000972065</v>
      </c>
    </row>
    <row r="170" spans="1:10">
      <c r="A170" s="374"/>
      <c r="B170" s="453" t="s">
        <v>1383</v>
      </c>
      <c r="C170" s="874"/>
      <c r="D170" s="874"/>
      <c r="E170" s="877"/>
      <c r="F170" s="877"/>
      <c r="H170" s="303" t="s">
        <v>1598</v>
      </c>
      <c r="I170" s="303" t="s">
        <v>1599</v>
      </c>
      <c r="J170" s="303">
        <v>1000792155</v>
      </c>
    </row>
    <row r="171" spans="1:10">
      <c r="A171" s="374"/>
      <c r="B171" s="340" t="s">
        <v>1384</v>
      </c>
      <c r="C171" s="874"/>
      <c r="D171" s="874"/>
      <c r="E171" s="877"/>
      <c r="F171" s="877"/>
      <c r="H171" s="303" t="s">
        <v>1600</v>
      </c>
      <c r="I171" s="303" t="s">
        <v>1600</v>
      </c>
      <c r="J171" s="303">
        <v>1000255783</v>
      </c>
    </row>
    <row r="172" spans="1:10">
      <c r="A172" s="374"/>
      <c r="B172" s="340" t="s">
        <v>1385</v>
      </c>
      <c r="C172" s="874"/>
      <c r="D172" s="874"/>
      <c r="E172" s="877"/>
      <c r="F172" s="877"/>
      <c r="H172" s="303" t="s">
        <v>1601</v>
      </c>
      <c r="I172" s="303" t="s">
        <v>1601</v>
      </c>
      <c r="J172" s="303">
        <v>1093590809</v>
      </c>
    </row>
    <row r="173" spans="1:10">
      <c r="A173" s="374"/>
      <c r="B173" s="340" t="s">
        <v>1386</v>
      </c>
      <c r="C173" s="874"/>
      <c r="D173" s="874"/>
      <c r="E173" s="877"/>
      <c r="F173" s="877"/>
      <c r="H173" s="303" t="s">
        <v>1602</v>
      </c>
      <c r="I173" s="303" t="s">
        <v>1602</v>
      </c>
      <c r="J173" s="303">
        <v>1000730462</v>
      </c>
    </row>
    <row r="174" spans="1:10" ht="15.75" thickBot="1">
      <c r="A174" s="374"/>
      <c r="B174" s="399" t="s">
        <v>1387</v>
      </c>
      <c r="C174" s="875"/>
      <c r="D174" s="875"/>
      <c r="E174" s="878"/>
      <c r="F174" s="878"/>
      <c r="H174" s="303" t="s">
        <v>1603</v>
      </c>
      <c r="I174" s="303" t="s">
        <v>193</v>
      </c>
      <c r="J174" s="303">
        <v>1000118445</v>
      </c>
    </row>
    <row r="175" spans="1:10">
      <c r="A175" s="374"/>
      <c r="B175" s="340"/>
      <c r="C175" s="895" t="s">
        <v>664</v>
      </c>
      <c r="D175" s="895" t="s">
        <v>239</v>
      </c>
      <c r="E175" s="876" t="s">
        <v>1388</v>
      </c>
      <c r="F175" s="876" t="s">
        <v>1388</v>
      </c>
      <c r="H175" s="303" t="s">
        <v>1604</v>
      </c>
      <c r="I175" s="303" t="s">
        <v>1604</v>
      </c>
      <c r="J175" s="303">
        <v>1010961409</v>
      </c>
    </row>
    <row r="176" spans="1:10" ht="15.75" thickBot="1">
      <c r="A176" s="374"/>
      <c r="B176" s="399"/>
      <c r="C176" s="896"/>
      <c r="D176" s="896"/>
      <c r="E176" s="877"/>
      <c r="F176" s="877"/>
      <c r="H176" s="303" t="s">
        <v>1605</v>
      </c>
      <c r="I176" s="303" t="s">
        <v>1606</v>
      </c>
      <c r="J176" s="303">
        <v>1034776945</v>
      </c>
    </row>
    <row r="177" spans="1:15" ht="15.75" thickBot="1">
      <c r="A177" s="374"/>
      <c r="B177" s="399"/>
      <c r="C177" s="896"/>
      <c r="D177" s="896"/>
      <c r="E177" s="877"/>
      <c r="F177" s="877"/>
      <c r="H177" s="303" t="s">
        <v>1607</v>
      </c>
      <c r="I177" s="303" t="s">
        <v>1608</v>
      </c>
      <c r="J177" s="303">
        <v>1000034622</v>
      </c>
    </row>
    <row r="178" spans="1:15">
      <c r="A178" s="374"/>
      <c r="B178" s="457"/>
      <c r="C178" s="896"/>
      <c r="D178" s="896"/>
      <c r="E178" s="877"/>
      <c r="F178" s="877"/>
      <c r="H178" s="303" t="s">
        <v>1609</v>
      </c>
      <c r="I178" s="303" t="s">
        <v>321</v>
      </c>
      <c r="J178" s="303">
        <v>1019135632</v>
      </c>
    </row>
    <row r="179" spans="1:15" ht="15.75" thickBot="1">
      <c r="A179" s="374"/>
      <c r="B179" s="399"/>
      <c r="C179" s="897"/>
      <c r="D179" s="897"/>
      <c r="E179" s="878"/>
      <c r="F179" s="878"/>
      <c r="H179" s="338" t="s">
        <v>1610</v>
      </c>
      <c r="I179" s="303" t="s">
        <v>1611</v>
      </c>
      <c r="J179" s="303">
        <v>1030558364</v>
      </c>
    </row>
    <row r="180" spans="1:15" ht="15.75" thickBot="1">
      <c r="B180" s="412"/>
      <c r="H180" s="338" t="s">
        <v>1612</v>
      </c>
      <c r="I180" s="303" t="s">
        <v>1613</v>
      </c>
      <c r="J180" s="303">
        <v>1016107173</v>
      </c>
    </row>
    <row r="181" spans="1:15" ht="15.75" thickBot="1">
      <c r="B181" s="908" t="s">
        <v>1633</v>
      </c>
      <c r="C181" s="909"/>
      <c r="D181" s="909"/>
      <c r="E181" s="910"/>
      <c r="G181" s="908" t="s">
        <v>1636</v>
      </c>
      <c r="H181" s="909"/>
      <c r="I181" s="909"/>
      <c r="J181" s="910"/>
      <c r="L181" s="903" t="s">
        <v>1637</v>
      </c>
      <c r="M181" s="904"/>
      <c r="N181" s="904"/>
      <c r="O181" s="498"/>
    </row>
    <row r="182" spans="1:15" ht="15.75" thickBot="1">
      <c r="B182" s="489" t="s">
        <v>1634</v>
      </c>
      <c r="C182" s="490" t="s">
        <v>150</v>
      </c>
      <c r="D182" s="490" t="s">
        <v>1635</v>
      </c>
      <c r="E182" s="491" t="s">
        <v>83</v>
      </c>
      <c r="G182" s="489" t="s">
        <v>1634</v>
      </c>
      <c r="H182" s="490" t="s">
        <v>150</v>
      </c>
      <c r="I182" s="490" t="s">
        <v>1635</v>
      </c>
      <c r="J182" s="491" t="s">
        <v>83</v>
      </c>
      <c r="L182" s="489" t="s">
        <v>1634</v>
      </c>
      <c r="M182" s="490" t="s">
        <v>150</v>
      </c>
      <c r="N182" s="490" t="s">
        <v>1635</v>
      </c>
      <c r="O182" s="491"/>
    </row>
    <row r="183" spans="1:15">
      <c r="B183" s="485" t="s">
        <v>1615</v>
      </c>
      <c r="C183" s="486" t="s">
        <v>237</v>
      </c>
      <c r="D183" s="488">
        <v>0.1133</v>
      </c>
      <c r="E183" s="492">
        <v>500000</v>
      </c>
      <c r="G183" s="485" t="s">
        <v>1615</v>
      </c>
      <c r="H183" s="486" t="s">
        <v>237</v>
      </c>
      <c r="I183" s="488">
        <v>9.3700000000000006E-2</v>
      </c>
      <c r="J183" s="492">
        <v>500000</v>
      </c>
      <c r="L183" s="485" t="s">
        <v>1615</v>
      </c>
      <c r="M183" s="486" t="s">
        <v>237</v>
      </c>
      <c r="N183" s="488">
        <f>I183-D183</f>
        <v>-1.9599999999999992E-2</v>
      </c>
      <c r="O183" s="492"/>
    </row>
    <row r="184" spans="1:15">
      <c r="B184" s="479" t="s">
        <v>1615</v>
      </c>
      <c r="C184" s="480" t="s">
        <v>238</v>
      </c>
      <c r="D184" s="482">
        <v>1.1599999999999999E-2</v>
      </c>
      <c r="E184" s="484">
        <v>280000</v>
      </c>
      <c r="G184" s="479" t="s">
        <v>1615</v>
      </c>
      <c r="H184" s="480" t="s">
        <v>238</v>
      </c>
      <c r="I184" s="482">
        <v>8.9999999999999993E-3</v>
      </c>
      <c r="J184" s="484">
        <v>200000</v>
      </c>
      <c r="L184" s="479" t="s">
        <v>1615</v>
      </c>
      <c r="M184" s="480" t="s">
        <v>238</v>
      </c>
      <c r="N184" s="488">
        <f>I184-D184</f>
        <v>-2.5999999999999999E-3</v>
      </c>
      <c r="O184" s="492"/>
    </row>
    <row r="185" spans="1:15">
      <c r="B185" s="479" t="s">
        <v>1615</v>
      </c>
      <c r="C185" s="480" t="s">
        <v>1616</v>
      </c>
      <c r="D185" s="482">
        <v>1.9E-3</v>
      </c>
      <c r="E185" s="484">
        <v>560000</v>
      </c>
      <c r="G185" s="479" t="s">
        <v>1617</v>
      </c>
      <c r="H185" s="480" t="s">
        <v>68</v>
      </c>
      <c r="I185" s="482">
        <v>8.8900000000000007E-2</v>
      </c>
      <c r="J185" s="484">
        <v>350000</v>
      </c>
      <c r="L185" s="479" t="s">
        <v>1617</v>
      </c>
      <c r="M185" s="480" t="s">
        <v>68</v>
      </c>
      <c r="N185" s="482">
        <f>I185-D186</f>
        <v>-2.7999999999999997E-2</v>
      </c>
      <c r="O185" s="484"/>
    </row>
    <row r="186" spans="1:15">
      <c r="B186" s="479" t="s">
        <v>1617</v>
      </c>
      <c r="C186" s="480" t="s">
        <v>68</v>
      </c>
      <c r="D186" s="482">
        <v>0.1169</v>
      </c>
      <c r="E186" s="484">
        <v>500000</v>
      </c>
      <c r="G186" s="479" t="s">
        <v>1617</v>
      </c>
      <c r="H186" s="480" t="s">
        <v>87</v>
      </c>
      <c r="I186" s="482">
        <v>7.9000000000000008E-3</v>
      </c>
      <c r="J186" s="484">
        <v>140000</v>
      </c>
      <c r="L186" s="479" t="s">
        <v>1617</v>
      </c>
      <c r="M186" s="480" t="s">
        <v>87</v>
      </c>
      <c r="N186" s="482">
        <f>I186-D187</f>
        <v>-2.3E-3</v>
      </c>
      <c r="O186" s="484"/>
    </row>
    <row r="187" spans="1:15">
      <c r="B187" s="479" t="s">
        <v>1617</v>
      </c>
      <c r="C187" s="480" t="s">
        <v>87</v>
      </c>
      <c r="D187" s="482">
        <v>1.0200000000000001E-2</v>
      </c>
      <c r="E187" s="484">
        <v>280000</v>
      </c>
      <c r="G187" s="479" t="s">
        <v>1618</v>
      </c>
      <c r="H187" s="480" t="s">
        <v>235</v>
      </c>
      <c r="I187" s="482">
        <v>8.8200000000000001E-2</v>
      </c>
      <c r="J187" s="484">
        <v>350000</v>
      </c>
      <c r="L187" s="479" t="s">
        <v>1618</v>
      </c>
      <c r="M187" s="480" t="s">
        <v>235</v>
      </c>
      <c r="N187" s="482">
        <f>I187-D190</f>
        <v>7.7300000000000008E-2</v>
      </c>
      <c r="O187" s="484"/>
    </row>
    <row r="188" spans="1:15">
      <c r="B188" s="479" t="s">
        <v>1617</v>
      </c>
      <c r="C188" s="480" t="s">
        <v>95</v>
      </c>
      <c r="D188" s="482">
        <v>1.5E-3</v>
      </c>
      <c r="E188" s="484">
        <v>560000</v>
      </c>
      <c r="G188" s="479" t="s">
        <v>1618</v>
      </c>
      <c r="H188" s="480" t="s">
        <v>236</v>
      </c>
      <c r="I188" s="482">
        <v>8.0999999999999996E-3</v>
      </c>
      <c r="J188" s="484">
        <v>200000</v>
      </c>
      <c r="L188" s="479" t="s">
        <v>1618</v>
      </c>
      <c r="M188" s="480" t="s">
        <v>236</v>
      </c>
      <c r="N188" s="482">
        <v>8.0999999999999996E-3</v>
      </c>
      <c r="O188" s="484"/>
    </row>
    <row r="189" spans="1:15">
      <c r="B189" s="479" t="s">
        <v>1618</v>
      </c>
      <c r="C189" s="480" t="s">
        <v>235</v>
      </c>
      <c r="D189" s="482">
        <v>0.106</v>
      </c>
      <c r="E189" s="484">
        <v>350000</v>
      </c>
      <c r="G189" s="479" t="s">
        <v>1620</v>
      </c>
      <c r="H189" s="480" t="s">
        <v>28</v>
      </c>
      <c r="I189" s="482">
        <v>9.0300000000000005E-2</v>
      </c>
      <c r="J189" s="484">
        <v>700000</v>
      </c>
      <c r="L189" s="479" t="s">
        <v>1620</v>
      </c>
      <c r="M189" s="480" t="s">
        <v>28</v>
      </c>
      <c r="N189" s="482">
        <f>I189-D192</f>
        <v>-2.0899999999999988E-2</v>
      </c>
      <c r="O189" s="484"/>
    </row>
    <row r="190" spans="1:15">
      <c r="B190" s="479" t="s">
        <v>1618</v>
      </c>
      <c r="C190" s="480" t="s">
        <v>236</v>
      </c>
      <c r="D190" s="482">
        <v>1.09E-2</v>
      </c>
      <c r="E190" s="484">
        <v>280000</v>
      </c>
      <c r="G190" s="479" t="s">
        <v>1620</v>
      </c>
      <c r="H190" s="480" t="s">
        <v>30</v>
      </c>
      <c r="I190" s="482">
        <v>8.3999999999999995E-3</v>
      </c>
      <c r="J190" s="484">
        <v>340000</v>
      </c>
      <c r="L190" s="479" t="s">
        <v>1620</v>
      </c>
      <c r="M190" s="480" t="s">
        <v>30</v>
      </c>
      <c r="N190" s="482">
        <f>I190-D193</f>
        <v>-2.5999999999999999E-3</v>
      </c>
      <c r="O190" s="484"/>
    </row>
    <row r="191" spans="1:15">
      <c r="B191" s="479" t="s">
        <v>1618</v>
      </c>
      <c r="C191" s="480" t="s">
        <v>1619</v>
      </c>
      <c r="D191" s="482">
        <v>1.1999999999999999E-3</v>
      </c>
      <c r="E191" s="484">
        <v>300000</v>
      </c>
      <c r="G191" s="479" t="s">
        <v>1621</v>
      </c>
      <c r="H191" s="480" t="s">
        <v>237</v>
      </c>
      <c r="I191" s="482">
        <v>9.2200000000000004E-2</v>
      </c>
      <c r="J191" s="484">
        <v>500000</v>
      </c>
      <c r="L191" s="479" t="s">
        <v>1621</v>
      </c>
      <c r="M191" s="480" t="s">
        <v>237</v>
      </c>
      <c r="N191" s="482">
        <f>I191-D195</f>
        <v>-1.6E-2</v>
      </c>
      <c r="O191" s="484"/>
    </row>
    <row r="192" spans="1:15">
      <c r="B192" s="479" t="s">
        <v>1620</v>
      </c>
      <c r="C192" s="480" t="s">
        <v>28</v>
      </c>
      <c r="D192" s="482">
        <v>0.11119999999999999</v>
      </c>
      <c r="E192" s="484">
        <v>700000</v>
      </c>
      <c r="G192" s="479" t="s">
        <v>1621</v>
      </c>
      <c r="H192" s="480" t="s">
        <v>238</v>
      </c>
      <c r="I192" s="482">
        <v>6.8999999999999999E-3</v>
      </c>
      <c r="J192" s="484">
        <v>140000</v>
      </c>
      <c r="L192" s="479" t="s">
        <v>1621</v>
      </c>
      <c r="M192" s="480" t="s">
        <v>238</v>
      </c>
      <c r="N192" s="482">
        <f>I192-D196</f>
        <v>-3.7000000000000002E-3</v>
      </c>
      <c r="O192" s="484"/>
    </row>
    <row r="193" spans="2:15">
      <c r="B193" s="479" t="s">
        <v>1620</v>
      </c>
      <c r="C193" s="480" t="s">
        <v>30</v>
      </c>
      <c r="D193" s="482">
        <v>1.0999999999999999E-2</v>
      </c>
      <c r="E193" s="484">
        <v>440000</v>
      </c>
      <c r="G193" s="479" t="s">
        <v>239</v>
      </c>
      <c r="H193" s="480" t="s">
        <v>235</v>
      </c>
      <c r="I193" s="482">
        <v>8.1299999999999997E-2</v>
      </c>
      <c r="J193" s="484">
        <v>350000</v>
      </c>
      <c r="L193" s="479" t="s">
        <v>239</v>
      </c>
      <c r="M193" s="480" t="s">
        <v>235</v>
      </c>
      <c r="N193" s="482">
        <f>I193-D198</f>
        <v>-3.4600000000000006E-2</v>
      </c>
      <c r="O193" s="484"/>
    </row>
    <row r="194" spans="2:15">
      <c r="B194" s="479" t="s">
        <v>1620</v>
      </c>
      <c r="C194" s="480" t="s">
        <v>31</v>
      </c>
      <c r="D194" s="482">
        <v>1.5E-3</v>
      </c>
      <c r="E194" s="484">
        <v>800000</v>
      </c>
      <c r="G194" s="479" t="s">
        <v>239</v>
      </c>
      <c r="H194" s="480" t="s">
        <v>236</v>
      </c>
      <c r="I194" s="482">
        <v>7.4999999999999997E-3</v>
      </c>
      <c r="J194" s="484">
        <v>140000</v>
      </c>
      <c r="L194" s="479" t="s">
        <v>239</v>
      </c>
      <c r="M194" s="480" t="s">
        <v>236</v>
      </c>
      <c r="N194" s="482">
        <f>I194-D199</f>
        <v>-3.0000000000000009E-3</v>
      </c>
      <c r="O194" s="484"/>
    </row>
    <row r="195" spans="2:15">
      <c r="B195" s="479" t="s">
        <v>1621</v>
      </c>
      <c r="C195" s="480" t="s">
        <v>237</v>
      </c>
      <c r="D195" s="482">
        <v>0.1082</v>
      </c>
      <c r="E195" s="484">
        <v>350000</v>
      </c>
      <c r="G195" s="479" t="s">
        <v>241</v>
      </c>
      <c r="H195" s="480" t="s">
        <v>87</v>
      </c>
      <c r="I195" s="482">
        <v>8.6E-3</v>
      </c>
      <c r="J195" s="484">
        <v>200000</v>
      </c>
      <c r="L195" s="479" t="s">
        <v>241</v>
      </c>
      <c r="M195" s="480" t="s">
        <v>87</v>
      </c>
      <c r="N195" s="482">
        <f>I195-D202</f>
        <v>-3.1000000000000003E-3</v>
      </c>
      <c r="O195" s="484"/>
    </row>
    <row r="196" spans="2:15">
      <c r="B196" s="479" t="s">
        <v>1621</v>
      </c>
      <c r="C196" s="480" t="s">
        <v>238</v>
      </c>
      <c r="D196" s="482">
        <v>1.06E-2</v>
      </c>
      <c r="E196" s="484">
        <v>280000</v>
      </c>
      <c r="G196" s="479" t="s">
        <v>1388</v>
      </c>
      <c r="H196" s="480" t="s">
        <v>28</v>
      </c>
      <c r="I196" s="482">
        <v>8.6699999999999999E-2</v>
      </c>
      <c r="J196" s="484">
        <v>700000</v>
      </c>
      <c r="L196" s="479" t="s">
        <v>1388</v>
      </c>
      <c r="M196" s="480" t="s">
        <v>28</v>
      </c>
      <c r="N196" s="482">
        <f>I196-D204</f>
        <v>-2.5099999999999997E-2</v>
      </c>
      <c r="O196" s="484"/>
    </row>
    <row r="197" spans="2:15">
      <c r="B197" s="479" t="s">
        <v>1621</v>
      </c>
      <c r="C197" s="480" t="s">
        <v>1616</v>
      </c>
      <c r="D197" s="482">
        <v>1.2999999999999999E-3</v>
      </c>
      <c r="E197" s="484">
        <v>410000</v>
      </c>
      <c r="G197" s="479" t="s">
        <v>1388</v>
      </c>
      <c r="H197" s="480" t="s">
        <v>30</v>
      </c>
      <c r="I197" s="482">
        <v>7.4999999999999997E-3</v>
      </c>
      <c r="J197" s="484">
        <v>340000</v>
      </c>
      <c r="L197" s="479" t="s">
        <v>1388</v>
      </c>
      <c r="M197" s="480" t="s">
        <v>30</v>
      </c>
      <c r="N197" s="482">
        <f>I197-D205</f>
        <v>-3.3000000000000008E-3</v>
      </c>
      <c r="O197" s="484"/>
    </row>
    <row r="198" spans="2:15">
      <c r="B198" s="479" t="s">
        <v>239</v>
      </c>
      <c r="C198" s="480" t="s">
        <v>235</v>
      </c>
      <c r="D198" s="482">
        <v>0.1159</v>
      </c>
      <c r="E198" s="484">
        <v>500000</v>
      </c>
      <c r="G198" s="479" t="s">
        <v>1622</v>
      </c>
      <c r="H198" s="480" t="s">
        <v>68</v>
      </c>
      <c r="I198" s="482">
        <v>9.06E-2</v>
      </c>
      <c r="J198" s="484">
        <v>500000</v>
      </c>
      <c r="L198" s="479" t="s">
        <v>1622</v>
      </c>
      <c r="M198" s="480" t="s">
        <v>68</v>
      </c>
      <c r="N198" s="482">
        <f>I198-D207</f>
        <v>-3.5900000000000001E-2</v>
      </c>
      <c r="O198" s="484"/>
    </row>
    <row r="199" spans="2:15">
      <c r="B199" s="479" t="s">
        <v>239</v>
      </c>
      <c r="C199" s="480" t="s">
        <v>236</v>
      </c>
      <c r="D199" s="482">
        <v>1.0500000000000001E-2</v>
      </c>
      <c r="E199" s="484">
        <v>280000</v>
      </c>
      <c r="G199" s="479" t="s">
        <v>1622</v>
      </c>
      <c r="H199" s="480" t="s">
        <v>87</v>
      </c>
      <c r="I199" s="482">
        <v>6.7000000000000002E-3</v>
      </c>
      <c r="J199" s="484">
        <v>140000</v>
      </c>
      <c r="L199" s="479" t="s">
        <v>1622</v>
      </c>
      <c r="M199" s="480" t="s">
        <v>87</v>
      </c>
      <c r="N199" s="482">
        <f>I199-D208</f>
        <v>-3.9999999999999992E-3</v>
      </c>
      <c r="O199" s="484"/>
    </row>
    <row r="200" spans="2:15">
      <c r="B200" s="479" t="s">
        <v>239</v>
      </c>
      <c r="C200" s="480" t="s">
        <v>1619</v>
      </c>
      <c r="D200" s="482">
        <v>1.4E-3</v>
      </c>
      <c r="E200" s="484">
        <v>410000</v>
      </c>
      <c r="G200" s="479" t="s">
        <v>1628</v>
      </c>
      <c r="H200" s="480" t="s">
        <v>237</v>
      </c>
      <c r="I200" s="482">
        <v>8.5699999999999998E-2</v>
      </c>
      <c r="J200" s="484">
        <v>350000</v>
      </c>
      <c r="L200" s="479" t="s">
        <v>1628</v>
      </c>
      <c r="M200" s="480" t="s">
        <v>237</v>
      </c>
      <c r="N200" s="482">
        <f>I200-D210</f>
        <v>-1.9199999999999995E-2</v>
      </c>
      <c r="O200" s="484"/>
    </row>
    <row r="201" spans="2:15">
      <c r="B201" s="479" t="s">
        <v>241</v>
      </c>
      <c r="C201" s="480" t="s">
        <v>68</v>
      </c>
      <c r="D201" s="482">
        <v>0.1106</v>
      </c>
      <c r="E201" s="484">
        <v>500000</v>
      </c>
      <c r="G201" s="479" t="s">
        <v>1628</v>
      </c>
      <c r="H201" s="480" t="s">
        <v>238</v>
      </c>
      <c r="I201" s="482">
        <v>7.7999999999999996E-3</v>
      </c>
      <c r="J201" s="484">
        <v>200000</v>
      </c>
      <c r="L201" s="479" t="s">
        <v>1628</v>
      </c>
      <c r="M201" s="480" t="s">
        <v>238</v>
      </c>
      <c r="N201" s="482">
        <f>I201-D211</f>
        <v>-1.3000000000000008E-3</v>
      </c>
      <c r="O201" s="484"/>
    </row>
    <row r="202" spans="2:15">
      <c r="B202" s="479" t="s">
        <v>241</v>
      </c>
      <c r="C202" s="480" t="s">
        <v>87</v>
      </c>
      <c r="D202" s="482">
        <v>1.17E-2</v>
      </c>
      <c r="E202" s="484">
        <v>280000</v>
      </c>
      <c r="G202" s="479" t="s">
        <v>1623</v>
      </c>
      <c r="H202" s="480" t="s">
        <v>235</v>
      </c>
      <c r="I202" s="482">
        <v>9.6600000000000005E-2</v>
      </c>
      <c r="J202" s="484">
        <v>500000</v>
      </c>
      <c r="L202" s="479" t="s">
        <v>1623</v>
      </c>
      <c r="M202" s="480" t="s">
        <v>235</v>
      </c>
      <c r="N202" s="482">
        <f>I202-D213</f>
        <v>-9.1999999999999998E-3</v>
      </c>
      <c r="O202" s="484"/>
    </row>
    <row r="203" spans="2:15">
      <c r="B203" s="479" t="s">
        <v>241</v>
      </c>
      <c r="C203" s="480" t="s">
        <v>95</v>
      </c>
      <c r="D203" s="482">
        <v>1.6999999999999999E-3</v>
      </c>
      <c r="E203" s="484">
        <v>560000</v>
      </c>
      <c r="G203" s="479" t="s">
        <v>1623</v>
      </c>
      <c r="H203" s="480" t="s">
        <v>236</v>
      </c>
      <c r="I203" s="482">
        <v>7.6E-3</v>
      </c>
      <c r="J203" s="484">
        <v>200000</v>
      </c>
      <c r="L203" s="479" t="s">
        <v>1623</v>
      </c>
      <c r="M203" s="480" t="s">
        <v>236</v>
      </c>
      <c r="N203" s="482">
        <f>I203-D214</f>
        <v>-3.8000000000000004E-3</v>
      </c>
      <c r="O203" s="484"/>
    </row>
    <row r="204" spans="2:15">
      <c r="B204" s="479" t="s">
        <v>1388</v>
      </c>
      <c r="C204" s="480" t="s">
        <v>28</v>
      </c>
      <c r="D204" s="482">
        <v>0.1118</v>
      </c>
      <c r="E204" s="484">
        <v>700000</v>
      </c>
      <c r="G204" s="479" t="s">
        <v>1624</v>
      </c>
      <c r="H204" s="480" t="s">
        <v>28</v>
      </c>
      <c r="I204" s="482">
        <v>9.0899999999999995E-2</v>
      </c>
      <c r="J204" s="484">
        <v>700000</v>
      </c>
      <c r="L204" s="479" t="s">
        <v>1624</v>
      </c>
      <c r="M204" s="480" t="s">
        <v>28</v>
      </c>
      <c r="N204" s="482">
        <f>I204-D216</f>
        <v>-1.9600000000000006E-2</v>
      </c>
      <c r="O204" s="484"/>
    </row>
    <row r="205" spans="2:15">
      <c r="B205" s="479" t="s">
        <v>1388</v>
      </c>
      <c r="C205" s="480" t="s">
        <v>30</v>
      </c>
      <c r="D205" s="482">
        <v>1.0800000000000001E-2</v>
      </c>
      <c r="E205" s="484">
        <v>440000</v>
      </c>
      <c r="G205" s="479" t="s">
        <v>1624</v>
      </c>
      <c r="H205" s="480" t="s">
        <v>30</v>
      </c>
      <c r="I205" s="482">
        <v>7.4999999999999997E-3</v>
      </c>
      <c r="J205" s="484">
        <v>340000</v>
      </c>
      <c r="L205" s="479" t="s">
        <v>1624</v>
      </c>
      <c r="M205" s="480" t="s">
        <v>30</v>
      </c>
      <c r="N205" s="482">
        <f>I205-D217</f>
        <v>-2.8000000000000004E-3</v>
      </c>
      <c r="O205" s="484"/>
    </row>
    <row r="206" spans="2:15">
      <c r="B206" s="479" t="s">
        <v>1388</v>
      </c>
      <c r="C206" s="480" t="s">
        <v>31</v>
      </c>
      <c r="D206" s="482">
        <v>1.5E-3</v>
      </c>
      <c r="E206" s="484">
        <v>800000</v>
      </c>
      <c r="G206" s="479" t="s">
        <v>1596</v>
      </c>
      <c r="H206" s="480" t="s">
        <v>95</v>
      </c>
      <c r="I206" s="482">
        <v>8.9999999999999998E-4</v>
      </c>
      <c r="J206" s="484">
        <v>160000</v>
      </c>
      <c r="L206" s="479" t="s">
        <v>1596</v>
      </c>
      <c r="M206" s="480" t="s">
        <v>95</v>
      </c>
      <c r="N206" s="482">
        <f>I206-L239</f>
        <v>-6.333333333333334E-4</v>
      </c>
      <c r="O206" s="484"/>
    </row>
    <row r="207" spans="2:15">
      <c r="B207" s="479" t="s">
        <v>1622</v>
      </c>
      <c r="C207" s="480" t="s">
        <v>68</v>
      </c>
      <c r="D207" s="482">
        <v>0.1265</v>
      </c>
      <c r="E207" s="484">
        <v>500000</v>
      </c>
      <c r="G207" s="479" t="s">
        <v>1614</v>
      </c>
      <c r="H207" s="480" t="s">
        <v>1619</v>
      </c>
      <c r="I207" s="482">
        <v>1.1999999999999999E-3</v>
      </c>
      <c r="J207" s="484">
        <v>300000</v>
      </c>
      <c r="L207" s="479" t="s">
        <v>1614</v>
      </c>
      <c r="M207" s="480" t="s">
        <v>1619</v>
      </c>
      <c r="N207" s="482">
        <f>I207-L241</f>
        <v>-3.3333333333333565E-5</v>
      </c>
      <c r="O207" s="484"/>
    </row>
    <row r="208" spans="2:15">
      <c r="B208" s="479" t="s">
        <v>1622</v>
      </c>
      <c r="C208" s="480" t="s">
        <v>87</v>
      </c>
      <c r="D208" s="482">
        <v>1.0699999999999999E-2</v>
      </c>
      <c r="E208" s="484">
        <v>280000</v>
      </c>
      <c r="G208" s="479" t="s">
        <v>1581</v>
      </c>
      <c r="H208" s="480" t="s">
        <v>1630</v>
      </c>
      <c r="I208" s="482">
        <v>1.2999999999999999E-3</v>
      </c>
      <c r="J208" s="484">
        <v>410000</v>
      </c>
      <c r="L208" s="479" t="s">
        <v>1581</v>
      </c>
      <c r="M208" s="480" t="s">
        <v>1630</v>
      </c>
      <c r="N208" s="482">
        <f>I208-L241</f>
        <v>6.666666666666648E-5</v>
      </c>
      <c r="O208" s="484"/>
    </row>
    <row r="209" spans="2:15">
      <c r="B209" s="479" t="s">
        <v>1622</v>
      </c>
      <c r="C209" s="480" t="s">
        <v>95</v>
      </c>
      <c r="D209" s="482">
        <v>1.4E-3</v>
      </c>
      <c r="E209" s="484">
        <v>410000</v>
      </c>
      <c r="G209" s="479" t="s">
        <v>1469</v>
      </c>
      <c r="H209" s="480" t="s">
        <v>1616</v>
      </c>
      <c r="I209" s="482">
        <v>1.2999999999999999E-3</v>
      </c>
      <c r="J209" s="484">
        <v>410000</v>
      </c>
      <c r="L209" s="479" t="s">
        <v>1469</v>
      </c>
      <c r="M209" s="480" t="s">
        <v>1616</v>
      </c>
      <c r="N209" s="482">
        <f>I209-L240</f>
        <v>-2.6666666666666657E-4</v>
      </c>
      <c r="O209" s="484"/>
    </row>
    <row r="210" spans="2:15">
      <c r="B210" s="479" t="s">
        <v>1339</v>
      </c>
      <c r="C210" s="480" t="s">
        <v>237</v>
      </c>
      <c r="D210" s="482">
        <v>0.10489999999999999</v>
      </c>
      <c r="E210" s="484">
        <v>350000</v>
      </c>
      <c r="G210" s="479" t="s">
        <v>1629</v>
      </c>
      <c r="H210" s="480" t="s">
        <v>1616</v>
      </c>
      <c r="I210" s="482">
        <v>1.5E-3</v>
      </c>
      <c r="J210" s="484">
        <v>560000</v>
      </c>
      <c r="L210" s="479" t="s">
        <v>1629</v>
      </c>
      <c r="M210" s="480" t="s">
        <v>1616</v>
      </c>
      <c r="N210" s="482">
        <f>I210-L240</f>
        <v>-6.666666666666648E-5</v>
      </c>
      <c r="O210" s="484"/>
    </row>
    <row r="211" spans="2:15">
      <c r="B211" s="479" t="s">
        <v>1339</v>
      </c>
      <c r="C211" s="480" t="s">
        <v>238</v>
      </c>
      <c r="D211" s="482">
        <v>9.1000000000000004E-3</v>
      </c>
      <c r="E211" s="484">
        <v>200000</v>
      </c>
      <c r="G211" s="479" t="s">
        <v>1339</v>
      </c>
      <c r="H211" s="480" t="s">
        <v>31</v>
      </c>
      <c r="I211" s="482">
        <v>1.1999999999999999E-3</v>
      </c>
      <c r="J211" s="484">
        <v>460000</v>
      </c>
      <c r="L211" s="479" t="s">
        <v>1339</v>
      </c>
      <c r="M211" s="480" t="s">
        <v>31</v>
      </c>
      <c r="N211" s="482">
        <f>I211-L242</f>
        <v>-2.3333333333333344E-4</v>
      </c>
      <c r="O211" s="484"/>
    </row>
    <row r="212" spans="2:15">
      <c r="B212" s="479" t="s">
        <v>1339</v>
      </c>
      <c r="C212" s="480" t="s">
        <v>1616</v>
      </c>
      <c r="D212" s="482">
        <v>1.5E-3</v>
      </c>
      <c r="E212" s="484">
        <v>560000</v>
      </c>
      <c r="G212" s="479"/>
      <c r="H212" s="480"/>
      <c r="I212" s="482"/>
      <c r="J212" s="483"/>
      <c r="L212" s="902" t="s">
        <v>21</v>
      </c>
      <c r="M212" s="902"/>
      <c r="N212" s="902"/>
      <c r="O212" s="497"/>
    </row>
    <row r="213" spans="2:15">
      <c r="B213" s="479" t="s">
        <v>1623</v>
      </c>
      <c r="C213" s="480" t="s">
        <v>235</v>
      </c>
      <c r="D213" s="482">
        <v>0.10580000000000001</v>
      </c>
      <c r="E213" s="484">
        <v>350000</v>
      </c>
      <c r="G213" s="479"/>
      <c r="H213" s="480"/>
      <c r="I213" s="482"/>
      <c r="J213" s="483"/>
    </row>
    <row r="214" spans="2:15">
      <c r="B214" s="479" t="s">
        <v>1623</v>
      </c>
      <c r="C214" s="480" t="s">
        <v>236</v>
      </c>
      <c r="D214" s="482">
        <v>1.14E-2</v>
      </c>
      <c r="E214" s="484">
        <v>280000</v>
      </c>
      <c r="G214" s="479"/>
      <c r="H214" s="480"/>
      <c r="I214" s="482"/>
      <c r="J214" s="483"/>
    </row>
    <row r="215" spans="2:15">
      <c r="B215" s="479" t="s">
        <v>1623</v>
      </c>
      <c r="C215" s="480" t="s">
        <v>1619</v>
      </c>
      <c r="D215" s="482">
        <v>1.1000000000000001E-3</v>
      </c>
      <c r="E215" s="484">
        <v>230000</v>
      </c>
      <c r="G215" s="479"/>
      <c r="H215" s="480"/>
      <c r="I215" s="482"/>
      <c r="J215" s="483"/>
      <c r="L215" s="481" t="s">
        <v>1625</v>
      </c>
      <c r="M215" s="481" t="s">
        <v>1626</v>
      </c>
      <c r="N215" s="481" t="s">
        <v>1627</v>
      </c>
    </row>
    <row r="216" spans="2:15">
      <c r="B216" s="479" t="s">
        <v>1624</v>
      </c>
      <c r="C216" s="480" t="s">
        <v>28</v>
      </c>
      <c r="D216" s="482">
        <v>0.1105</v>
      </c>
      <c r="E216" s="484">
        <v>700000</v>
      </c>
      <c r="G216" s="479"/>
      <c r="H216" s="480"/>
      <c r="I216" s="482"/>
      <c r="J216" s="483"/>
      <c r="L216" s="479" t="s">
        <v>1618</v>
      </c>
      <c r="M216" s="480" t="s">
        <v>69</v>
      </c>
      <c r="N216" s="484">
        <f>I221-D223</f>
        <v>-380000</v>
      </c>
    </row>
    <row r="217" spans="2:15">
      <c r="B217" s="479" t="s">
        <v>1624</v>
      </c>
      <c r="C217" s="480" t="s">
        <v>30</v>
      </c>
      <c r="D217" s="482">
        <v>1.03E-2</v>
      </c>
      <c r="E217" s="484">
        <v>440000</v>
      </c>
      <c r="G217" s="479"/>
      <c r="H217" s="480"/>
      <c r="I217" s="482"/>
      <c r="J217" s="483"/>
      <c r="L217" s="479" t="s">
        <v>1615</v>
      </c>
      <c r="M217" s="480" t="s">
        <v>69</v>
      </c>
      <c r="N217" s="484">
        <f>I222-D221</f>
        <v>-640000</v>
      </c>
    </row>
    <row r="218" spans="2:15">
      <c r="B218" s="479" t="s">
        <v>1624</v>
      </c>
      <c r="C218" s="480" t="s">
        <v>31</v>
      </c>
      <c r="D218" s="482">
        <v>1.2999999999999999E-3</v>
      </c>
      <c r="E218" s="484">
        <v>570000</v>
      </c>
      <c r="G218" s="479"/>
      <c r="H218" s="480"/>
      <c r="I218" s="482"/>
      <c r="J218" s="483"/>
      <c r="L218" s="479" t="s">
        <v>1617</v>
      </c>
      <c r="M218" s="480" t="s">
        <v>69</v>
      </c>
      <c r="N218" s="484">
        <f>I223-D222</f>
        <v>-850000</v>
      </c>
    </row>
    <row r="219" spans="2:15">
      <c r="B219" s="911" t="s">
        <v>21</v>
      </c>
      <c r="C219" s="912"/>
      <c r="D219" s="913"/>
      <c r="E219" s="493">
        <f>SUM(E183:E218)</f>
        <v>15930000</v>
      </c>
      <c r="G219" s="481"/>
      <c r="H219" s="481"/>
      <c r="I219" s="481"/>
      <c r="J219" s="493">
        <f>SUM(J183:J218)</f>
        <v>10380000</v>
      </c>
      <c r="L219" s="479" t="s">
        <v>1631</v>
      </c>
      <c r="M219" s="480" t="s">
        <v>69</v>
      </c>
      <c r="N219" s="484">
        <f>I224-D227</f>
        <v>-550000</v>
      </c>
    </row>
    <row r="220" spans="2:15">
      <c r="B220" s="481" t="s">
        <v>1625</v>
      </c>
      <c r="C220" s="481" t="s">
        <v>1626</v>
      </c>
      <c r="D220" s="481" t="s">
        <v>1627</v>
      </c>
      <c r="E220" s="481"/>
      <c r="G220" s="481" t="s">
        <v>1625</v>
      </c>
      <c r="H220" s="481" t="s">
        <v>1626</v>
      </c>
      <c r="I220" s="481" t="s">
        <v>1627</v>
      </c>
      <c r="J220" s="481"/>
      <c r="L220" s="479" t="s">
        <v>1632</v>
      </c>
      <c r="M220" s="480" t="s">
        <v>69</v>
      </c>
      <c r="N220" s="484">
        <f>I225-D228</f>
        <v>-560000</v>
      </c>
    </row>
    <row r="221" spans="2:15">
      <c r="B221" s="479" t="s">
        <v>1615</v>
      </c>
      <c r="C221" s="480" t="s">
        <v>69</v>
      </c>
      <c r="D221" s="484">
        <v>1340000</v>
      </c>
      <c r="E221" s="481"/>
      <c r="G221" s="479" t="s">
        <v>1618</v>
      </c>
      <c r="H221" s="480" t="s">
        <v>69</v>
      </c>
      <c r="I221" s="484">
        <v>550000</v>
      </c>
      <c r="J221" s="481"/>
      <c r="L221" s="479" t="s">
        <v>231</v>
      </c>
      <c r="M221" s="480" t="s">
        <v>69</v>
      </c>
      <c r="N221" s="484">
        <f>I226-D229</f>
        <v>-160000</v>
      </c>
    </row>
    <row r="222" spans="2:15">
      <c r="B222" s="479" t="s">
        <v>1617</v>
      </c>
      <c r="C222" s="480" t="s">
        <v>69</v>
      </c>
      <c r="D222" s="484">
        <v>1340000</v>
      </c>
      <c r="E222" s="481"/>
      <c r="G222" s="479" t="s">
        <v>1615</v>
      </c>
      <c r="H222" s="480" t="s">
        <v>69</v>
      </c>
      <c r="I222" s="484">
        <v>700000</v>
      </c>
      <c r="J222" s="481"/>
      <c r="L222" s="479" t="s">
        <v>1596</v>
      </c>
      <c r="M222" s="480" t="s">
        <v>69</v>
      </c>
      <c r="N222" s="484">
        <f>I227-$C$236</f>
        <v>-988888.88888888899</v>
      </c>
    </row>
    <row r="223" spans="2:15">
      <c r="B223" s="479" t="s">
        <v>1618</v>
      </c>
      <c r="C223" s="480" t="s">
        <v>69</v>
      </c>
      <c r="D223" s="484">
        <v>930000</v>
      </c>
      <c r="E223" s="481"/>
      <c r="G223" s="479" t="s">
        <v>1617</v>
      </c>
      <c r="H223" s="480" t="s">
        <v>69</v>
      </c>
      <c r="I223" s="484">
        <v>490000</v>
      </c>
      <c r="J223" s="481"/>
      <c r="L223" s="479" t="s">
        <v>1614</v>
      </c>
      <c r="M223" s="480" t="s">
        <v>69</v>
      </c>
      <c r="N223" s="484">
        <f>I228-$C$236</f>
        <v>-848888.88888888899</v>
      </c>
    </row>
    <row r="224" spans="2:15">
      <c r="B224" s="479" t="s">
        <v>1621</v>
      </c>
      <c r="C224" s="480" t="s">
        <v>69</v>
      </c>
      <c r="D224" s="484">
        <v>1040000</v>
      </c>
      <c r="E224" s="481"/>
      <c r="G224" s="479" t="s">
        <v>1631</v>
      </c>
      <c r="H224" s="480" t="s">
        <v>69</v>
      </c>
      <c r="I224" s="484">
        <v>640000</v>
      </c>
      <c r="J224" s="481"/>
      <c r="L224" s="479" t="s">
        <v>1581</v>
      </c>
      <c r="M224" s="480" t="s">
        <v>69</v>
      </c>
      <c r="N224" s="484">
        <f>I229-$C$236</f>
        <v>-738888.88888888899</v>
      </c>
    </row>
    <row r="225" spans="2:23">
      <c r="B225" s="479" t="s">
        <v>239</v>
      </c>
      <c r="C225" s="480" t="s">
        <v>69</v>
      </c>
      <c r="D225" s="484">
        <v>1190000</v>
      </c>
      <c r="E225" s="481"/>
      <c r="G225" s="479" t="s">
        <v>1632</v>
      </c>
      <c r="H225" s="480" t="s">
        <v>69</v>
      </c>
      <c r="I225" s="484">
        <v>550000</v>
      </c>
      <c r="J225" s="481"/>
      <c r="L225" s="479" t="s">
        <v>1469</v>
      </c>
      <c r="M225" s="480" t="s">
        <v>1351</v>
      </c>
      <c r="N225" s="484">
        <f>I230-$C$236</f>
        <v>-738888.88888888899</v>
      </c>
    </row>
    <row r="226" spans="2:23">
      <c r="B226" s="479" t="s">
        <v>241</v>
      </c>
      <c r="C226" s="480" t="s">
        <v>69</v>
      </c>
      <c r="D226" s="484">
        <v>1340000</v>
      </c>
      <c r="E226" s="481"/>
      <c r="G226" s="479" t="s">
        <v>231</v>
      </c>
      <c r="H226" s="480" t="s">
        <v>69</v>
      </c>
      <c r="I226" s="484">
        <v>700000</v>
      </c>
      <c r="J226" s="481"/>
      <c r="L226" s="479" t="s">
        <v>1629</v>
      </c>
      <c r="M226" s="480" t="s">
        <v>1351</v>
      </c>
      <c r="N226" s="484">
        <f>I231-$C$236</f>
        <v>-588888.88888888899</v>
      </c>
    </row>
    <row r="227" spans="2:23">
      <c r="B227" s="479" t="s">
        <v>1622</v>
      </c>
      <c r="C227" s="480" t="s">
        <v>69</v>
      </c>
      <c r="D227" s="484">
        <v>1190000</v>
      </c>
      <c r="E227" s="481"/>
      <c r="G227" s="479" t="s">
        <v>1596</v>
      </c>
      <c r="H227" s="480" t="s">
        <v>69</v>
      </c>
      <c r="I227" s="484">
        <v>160000</v>
      </c>
      <c r="J227" s="481"/>
      <c r="L227" s="479" t="s">
        <v>240</v>
      </c>
      <c r="M227" s="480" t="s">
        <v>1351</v>
      </c>
      <c r="N227" s="484">
        <f>I232-D224</f>
        <v>-400000</v>
      </c>
    </row>
    <row r="228" spans="2:23">
      <c r="B228" s="479" t="s">
        <v>1339</v>
      </c>
      <c r="C228" s="480" t="s">
        <v>69</v>
      </c>
      <c r="D228" s="484">
        <v>1110000</v>
      </c>
      <c r="E228" s="481"/>
      <c r="G228" s="479" t="s">
        <v>1614</v>
      </c>
      <c r="H228" s="480" t="s">
        <v>69</v>
      </c>
      <c r="I228" s="484">
        <v>300000</v>
      </c>
      <c r="J228" s="481"/>
      <c r="L228" s="479" t="s">
        <v>239</v>
      </c>
      <c r="M228" s="480" t="s">
        <v>1351</v>
      </c>
      <c r="N228" s="484">
        <f>I233-D225</f>
        <v>-700000</v>
      </c>
    </row>
    <row r="229" spans="2:23">
      <c r="B229" s="479" t="s">
        <v>1623</v>
      </c>
      <c r="C229" s="480" t="s">
        <v>69</v>
      </c>
      <c r="D229" s="484">
        <v>860000</v>
      </c>
      <c r="E229" s="481"/>
      <c r="G229" s="479" t="s">
        <v>1581</v>
      </c>
      <c r="H229" s="480" t="s">
        <v>69</v>
      </c>
      <c r="I229" s="484">
        <v>410000</v>
      </c>
      <c r="J229" s="481"/>
      <c r="L229" s="479" t="s">
        <v>241</v>
      </c>
      <c r="M229" s="480" t="s">
        <v>1351</v>
      </c>
      <c r="N229" s="484">
        <f>I234-D226</f>
        <v>-1140000</v>
      </c>
    </row>
    <row r="230" spans="2:23">
      <c r="B230" s="479" t="s">
        <v>1620</v>
      </c>
      <c r="C230" s="480" t="s">
        <v>1351</v>
      </c>
      <c r="D230" s="484">
        <v>1940000</v>
      </c>
      <c r="E230" s="481"/>
      <c r="G230" s="479" t="s">
        <v>1469</v>
      </c>
      <c r="H230" s="480" t="s">
        <v>1351</v>
      </c>
      <c r="I230" s="484">
        <v>410000</v>
      </c>
      <c r="J230" s="481"/>
      <c r="L230" s="479" t="s">
        <v>1620</v>
      </c>
      <c r="M230" s="480" t="s">
        <v>1351</v>
      </c>
      <c r="N230" s="484">
        <f>I235-$C$235</f>
        <v>-823333.33333333326</v>
      </c>
    </row>
    <row r="231" spans="2:23">
      <c r="B231" s="479" t="s">
        <v>1388</v>
      </c>
      <c r="C231" s="480" t="s">
        <v>1351</v>
      </c>
      <c r="D231" s="484">
        <v>1940000</v>
      </c>
      <c r="G231" s="479" t="s">
        <v>1629</v>
      </c>
      <c r="H231" s="480" t="s">
        <v>1351</v>
      </c>
      <c r="I231" s="484">
        <v>560000</v>
      </c>
      <c r="L231" s="479" t="s">
        <v>1624</v>
      </c>
      <c r="M231" s="480" t="s">
        <v>1351</v>
      </c>
      <c r="N231" s="484">
        <f>I236-$C$235</f>
        <v>-823333.33333333326</v>
      </c>
    </row>
    <row r="232" spans="2:23">
      <c r="B232" s="479" t="s">
        <v>1624</v>
      </c>
      <c r="C232" s="480" t="s">
        <v>1351</v>
      </c>
      <c r="D232" s="484">
        <v>1710000</v>
      </c>
      <c r="G232" s="479" t="s">
        <v>240</v>
      </c>
      <c r="H232" s="480" t="s">
        <v>1351</v>
      </c>
      <c r="I232" s="484">
        <v>640000</v>
      </c>
      <c r="L232" s="479" t="s">
        <v>1388</v>
      </c>
      <c r="M232" s="480" t="s">
        <v>1351</v>
      </c>
      <c r="N232" s="484">
        <f>I237-$C$235</f>
        <v>-823333.33333333326</v>
      </c>
    </row>
    <row r="233" spans="2:23">
      <c r="B233" s="901" t="s">
        <v>21</v>
      </c>
      <c r="C233" s="901"/>
      <c r="D233" s="497">
        <f>SUM(D221:D232)</f>
        <v>15930000</v>
      </c>
      <c r="G233" s="479" t="s">
        <v>239</v>
      </c>
      <c r="H233" s="480" t="s">
        <v>1351</v>
      </c>
      <c r="I233" s="484">
        <v>490000</v>
      </c>
      <c r="L233" s="479" t="s">
        <v>1339</v>
      </c>
      <c r="M233" s="480" t="s">
        <v>1351</v>
      </c>
      <c r="N233" s="484">
        <f>I238-$C$235</f>
        <v>-1403333.3333333333</v>
      </c>
    </row>
    <row r="234" spans="2:23">
      <c r="G234" s="479" t="s">
        <v>241</v>
      </c>
      <c r="H234" s="480" t="s">
        <v>1351</v>
      </c>
      <c r="I234" s="484">
        <v>200000</v>
      </c>
      <c r="L234" s="900" t="s">
        <v>21</v>
      </c>
      <c r="M234" s="901"/>
      <c r="N234" s="497">
        <f>SUM(N216:N233)</f>
        <v>-13157777.77777778</v>
      </c>
    </row>
    <row r="235" spans="2:23">
      <c r="B235" s="496" t="s">
        <v>1643</v>
      </c>
      <c r="C235" s="497">
        <f>AVERAGE(D230:D232)</f>
        <v>1863333.3333333333</v>
      </c>
      <c r="G235" s="479" t="s">
        <v>1620</v>
      </c>
      <c r="H235" s="480" t="s">
        <v>1351</v>
      </c>
      <c r="I235" s="484">
        <v>1040000</v>
      </c>
    </row>
    <row r="236" spans="2:23">
      <c r="B236" s="496" t="s">
        <v>1642</v>
      </c>
      <c r="C236" s="497">
        <f>AVERAGE(D221:D229)</f>
        <v>1148888.888888889</v>
      </c>
      <c r="G236" s="479" t="s">
        <v>1624</v>
      </c>
      <c r="H236" s="480" t="s">
        <v>1351</v>
      </c>
      <c r="I236" s="484">
        <v>1040000</v>
      </c>
    </row>
    <row r="237" spans="2:23">
      <c r="G237" s="479" t="s">
        <v>1388</v>
      </c>
      <c r="H237" s="480" t="s">
        <v>1351</v>
      </c>
      <c r="I237" s="484">
        <v>1040000</v>
      </c>
    </row>
    <row r="238" spans="2:23">
      <c r="G238" s="479" t="s">
        <v>1339</v>
      </c>
      <c r="H238" s="480" t="s">
        <v>1351</v>
      </c>
      <c r="I238" s="484">
        <v>460000</v>
      </c>
      <c r="O238" s="556" t="s">
        <v>2585</v>
      </c>
      <c r="P238" s="557" t="s">
        <v>2586</v>
      </c>
      <c r="Q238" s="557" t="s">
        <v>2587</v>
      </c>
      <c r="R238" s="557" t="s">
        <v>2588</v>
      </c>
      <c r="S238" s="557" t="s">
        <v>2589</v>
      </c>
      <c r="T238" s="557" t="s">
        <v>2590</v>
      </c>
      <c r="U238" s="557" t="s">
        <v>2591</v>
      </c>
      <c r="V238" s="557" t="s">
        <v>2592</v>
      </c>
      <c r="W238" s="557"/>
    </row>
    <row r="239" spans="2:23">
      <c r="G239" s="902" t="s">
        <v>21</v>
      </c>
      <c r="H239" s="902"/>
      <c r="I239" s="497">
        <f>SUM(I221:I238)</f>
        <v>10380000</v>
      </c>
      <c r="K239" s="303" t="s">
        <v>1638</v>
      </c>
      <c r="L239" s="494">
        <f>(D188+D203+D209)/3</f>
        <v>1.5333333333333334E-3</v>
      </c>
      <c r="M239" s="495">
        <f>(E188+E203+E209)/3</f>
        <v>510000</v>
      </c>
      <c r="O239" s="558" t="s">
        <v>28</v>
      </c>
      <c r="P239" s="559" t="s">
        <v>2593</v>
      </c>
      <c r="Q239" s="559" t="s">
        <v>2594</v>
      </c>
      <c r="R239" s="560">
        <v>4000</v>
      </c>
      <c r="S239" s="559"/>
      <c r="T239" s="559"/>
      <c r="U239" s="559"/>
      <c r="V239" s="559"/>
      <c r="W239" s="559"/>
    </row>
    <row r="240" spans="2:23">
      <c r="H240" s="338"/>
      <c r="K240" s="303" t="s">
        <v>1639</v>
      </c>
      <c r="L240" s="494">
        <f>(D185+D197+D212)/3</f>
        <v>1.5666666666666665E-3</v>
      </c>
      <c r="M240" s="495">
        <f>(E185+E197+E212)/3</f>
        <v>510000</v>
      </c>
      <c r="O240" s="558" t="s">
        <v>28</v>
      </c>
      <c r="P240" s="559" t="s">
        <v>2595</v>
      </c>
      <c r="Q240" s="559" t="s">
        <v>2596</v>
      </c>
      <c r="R240" s="561">
        <v>4300</v>
      </c>
      <c r="S240" s="562">
        <v>3600</v>
      </c>
      <c r="T240" s="559"/>
      <c r="U240" s="559"/>
      <c r="V240" s="559"/>
      <c r="W240" s="559"/>
    </row>
    <row r="241" spans="1:23" ht="15.75" thickBot="1">
      <c r="H241" s="338"/>
      <c r="K241" s="303" t="s">
        <v>1640</v>
      </c>
      <c r="L241" s="494">
        <f>(D191+D200+D215)/3</f>
        <v>1.2333333333333335E-3</v>
      </c>
      <c r="M241" s="495">
        <f>(E191+E200+E215)/3</f>
        <v>313333.33333333331</v>
      </c>
      <c r="O241" s="558" t="s">
        <v>28</v>
      </c>
      <c r="P241" s="559" t="s">
        <v>2597</v>
      </c>
      <c r="Q241" s="559" t="s">
        <v>2598</v>
      </c>
      <c r="R241" s="561">
        <v>4700</v>
      </c>
      <c r="S241" s="562">
        <v>3800</v>
      </c>
      <c r="T241" s="563">
        <v>1900</v>
      </c>
      <c r="U241" s="559"/>
      <c r="V241" s="559"/>
      <c r="W241" s="559"/>
    </row>
    <row r="242" spans="1:23" ht="15.75" thickBot="1">
      <c r="B242" s="905" t="s">
        <v>1644</v>
      </c>
      <c r="C242" s="906"/>
      <c r="D242" s="906"/>
      <c r="E242" s="907"/>
      <c r="H242" s="338"/>
      <c r="K242" s="303" t="s">
        <v>1641</v>
      </c>
      <c r="L242" s="494">
        <f>(D194+D206+D218)/3</f>
        <v>1.4333333333333333E-3</v>
      </c>
      <c r="M242" s="495">
        <f>(E194+E206+E218)/3</f>
        <v>723333.33333333337</v>
      </c>
      <c r="O242" s="558" t="s">
        <v>28</v>
      </c>
      <c r="P242" s="559" t="s">
        <v>2599</v>
      </c>
      <c r="Q242" s="559" t="s">
        <v>2600</v>
      </c>
      <c r="R242" s="561">
        <v>5100</v>
      </c>
      <c r="S242" s="562">
        <v>4000</v>
      </c>
      <c r="T242" s="562">
        <v>3100</v>
      </c>
      <c r="U242" s="563"/>
      <c r="V242" s="559"/>
      <c r="W242" s="559"/>
    </row>
    <row r="243" spans="1:23">
      <c r="B243" s="504" t="s">
        <v>150</v>
      </c>
      <c r="C243" s="505" t="s">
        <v>1646</v>
      </c>
      <c r="D243" s="505" t="s">
        <v>1647</v>
      </c>
      <c r="E243" s="506" t="s">
        <v>1648</v>
      </c>
      <c r="H243" s="338">
        <v>7500</v>
      </c>
      <c r="O243" s="558" t="s">
        <v>28</v>
      </c>
      <c r="P243" s="564" t="s">
        <v>2601</v>
      </c>
      <c r="Q243" s="558" t="s">
        <v>2602</v>
      </c>
      <c r="R243" s="561">
        <v>5400</v>
      </c>
      <c r="S243" s="565">
        <v>4200</v>
      </c>
      <c r="T243" s="566">
        <v>3300</v>
      </c>
      <c r="U243" s="562">
        <v>3000</v>
      </c>
      <c r="V243" s="563">
        <v>0</v>
      </c>
      <c r="W243" s="563">
        <v>0</v>
      </c>
    </row>
    <row r="244" spans="1:23">
      <c r="B244" s="500" t="s">
        <v>68</v>
      </c>
      <c r="C244" s="499">
        <v>0.1162</v>
      </c>
      <c r="D244" s="499">
        <v>8.9700000000000002E-2</v>
      </c>
      <c r="E244" s="501">
        <f>D244-C244</f>
        <v>-2.6499999999999996E-2</v>
      </c>
      <c r="H244">
        <v>4.7999999999999996E-3</v>
      </c>
    </row>
    <row r="245" spans="1:23">
      <c r="B245" s="500" t="s">
        <v>87</v>
      </c>
      <c r="C245" s="499">
        <v>1.0800000000000001E-2</v>
      </c>
      <c r="D245" s="499">
        <v>7.7000000000000002E-3</v>
      </c>
      <c r="E245" s="501">
        <f t="shared" ref="E245:E252" si="0">D245-C245</f>
        <v>-3.1000000000000003E-3</v>
      </c>
      <c r="H245" s="507">
        <f>H243/H244</f>
        <v>1562500.0000000002</v>
      </c>
    </row>
    <row r="246" spans="1:23">
      <c r="B246" s="500" t="s">
        <v>95</v>
      </c>
      <c r="C246" s="499">
        <v>1.5E-3</v>
      </c>
      <c r="D246" s="499">
        <v>8.9999999999999998E-4</v>
      </c>
      <c r="E246" s="501">
        <f t="shared" si="0"/>
        <v>-6.0000000000000006E-4</v>
      </c>
      <c r="H246" s="338">
        <v>1.7</v>
      </c>
    </row>
    <row r="247" spans="1:23">
      <c r="B247" s="500" t="s">
        <v>237</v>
      </c>
      <c r="C247" s="499">
        <v>0.1087</v>
      </c>
      <c r="D247" s="499">
        <v>9.0499999999999997E-2</v>
      </c>
      <c r="E247" s="501">
        <f t="shared" si="0"/>
        <v>-1.8200000000000008E-2</v>
      </c>
      <c r="H247" s="508">
        <f>H245*H246</f>
        <v>2656250.0000000005</v>
      </c>
    </row>
    <row r="248" spans="1:23">
      <c r="B248" s="500" t="s">
        <v>238</v>
      </c>
      <c r="C248" s="499">
        <v>1.01E-2</v>
      </c>
      <c r="D248" s="499">
        <v>7.9000000000000008E-3</v>
      </c>
      <c r="E248" s="501">
        <f t="shared" si="0"/>
        <v>-2.1999999999999988E-3</v>
      </c>
      <c r="H248" s="338">
        <v>3</v>
      </c>
    </row>
    <row r="249" spans="1:23">
      <c r="B249" s="500" t="s">
        <v>1645</v>
      </c>
      <c r="C249" s="499">
        <v>1.5E-3</v>
      </c>
      <c r="D249" s="499">
        <v>1.4E-3</v>
      </c>
      <c r="E249" s="501">
        <f t="shared" si="0"/>
        <v>-1.0000000000000005E-4</v>
      </c>
      <c r="H249" s="508">
        <f>H247*H248</f>
        <v>7968750.0000000019</v>
      </c>
    </row>
    <row r="250" spans="1:23">
      <c r="B250" s="500" t="s">
        <v>235</v>
      </c>
      <c r="C250" s="499">
        <v>0.10929999999999999</v>
      </c>
      <c r="D250" s="499">
        <v>8.8499999999999995E-2</v>
      </c>
      <c r="E250" s="501">
        <f t="shared" si="0"/>
        <v>-2.0799999999999999E-2</v>
      </c>
      <c r="H250" s="338"/>
    </row>
    <row r="251" spans="1:23">
      <c r="B251" s="500" t="s">
        <v>236</v>
      </c>
      <c r="C251" s="499">
        <v>1.0699999999999999E-2</v>
      </c>
      <c r="D251" s="499">
        <v>7.7999999999999996E-3</v>
      </c>
      <c r="E251" s="501">
        <f t="shared" si="0"/>
        <v>-2.8999999999999998E-3</v>
      </c>
      <c r="H251" s="338"/>
    </row>
    <row r="252" spans="1:23" ht="15.75" thickBot="1">
      <c r="B252" s="487" t="s">
        <v>1619</v>
      </c>
      <c r="C252" s="502">
        <v>1.1999999999999999E-3</v>
      </c>
      <c r="D252" s="502">
        <v>1.1999999999999999E-3</v>
      </c>
      <c r="E252" s="503">
        <f t="shared" si="0"/>
        <v>0</v>
      </c>
      <c r="H252" s="338"/>
    </row>
    <row r="253" spans="1:23" ht="15.75" thickBot="1">
      <c r="H253" s="338"/>
    </row>
    <row r="254" spans="1:23" ht="15.75" thickBot="1">
      <c r="A254" s="580" t="s">
        <v>246</v>
      </c>
      <c r="B254" s="581" t="s">
        <v>69</v>
      </c>
      <c r="C254" s="581" t="s">
        <v>1351</v>
      </c>
      <c r="D254" s="581" t="s">
        <v>252</v>
      </c>
      <c r="E254" s="589" t="s">
        <v>9</v>
      </c>
      <c r="F254" s="582" t="s">
        <v>4</v>
      </c>
      <c r="G254" s="582" t="s">
        <v>88</v>
      </c>
      <c r="H254" s="582" t="s">
        <v>2814</v>
      </c>
      <c r="I254" s="582" t="s">
        <v>2815</v>
      </c>
      <c r="J254" s="582" t="s">
        <v>2816</v>
      </c>
      <c r="K254" s="582" t="s">
        <v>101</v>
      </c>
      <c r="L254" s="582" t="s">
        <v>2817</v>
      </c>
    </row>
    <row r="255" spans="1:23">
      <c r="A255" s="583" t="s">
        <v>220</v>
      </c>
      <c r="B255" s="584" t="s">
        <v>669</v>
      </c>
      <c r="C255" s="584" t="s">
        <v>269</v>
      </c>
      <c r="D255" s="917">
        <f>RANKING!AG20</f>
        <v>20775528</v>
      </c>
      <c r="E255" s="917">
        <f>RANKING!AH20</f>
        <v>1718274</v>
      </c>
      <c r="F255" s="590">
        <f>E255/D255</f>
        <v>8.2706634459542974E-2</v>
      </c>
      <c r="G255" s="604">
        <v>4</v>
      </c>
      <c r="H255" s="604">
        <v>3900</v>
      </c>
      <c r="I255" s="604">
        <v>4.7999999999999996E-3</v>
      </c>
      <c r="J255" s="607">
        <f>H255/I255</f>
        <v>812500.00000000012</v>
      </c>
      <c r="K255" s="604">
        <f>IF(F255&lt;=5%,0,IF(F255&lt;=6%,0.6,IF(F255&lt;=6.5%,0.7,IF(F255&lt;=7%,0.8,IF(F255&lt;=7.5%,0.9,IF(F255&lt;=8%,1,IF(F255&lt;=8.5%,1.1,IF(F255&lt;=9%,1.2,IF(F255&lt;=9.5%,1.3,IF(F255&lt;=10%,1.4,IF(F255&lt;=20%,1.5)))))))))))</f>
        <v>1.1000000000000001</v>
      </c>
      <c r="L255" s="607">
        <f>J255*K255</f>
        <v>893750.00000000023</v>
      </c>
    </row>
    <row r="256" spans="1:23">
      <c r="A256" s="585" t="s">
        <v>220</v>
      </c>
      <c r="B256" s="586" t="s">
        <v>608</v>
      </c>
      <c r="C256" s="586" t="s">
        <v>1322</v>
      </c>
      <c r="D256" s="918">
        <f>RANKING!AK20</f>
        <v>21359322</v>
      </c>
      <c r="E256" s="918">
        <f>RANKING!AL20</f>
        <v>1908482</v>
      </c>
      <c r="F256" s="591">
        <f t="shared" ref="F256:F270" si="1">E256/D256</f>
        <v>8.9351244388749793E-2</v>
      </c>
      <c r="G256" s="605">
        <v>1</v>
      </c>
      <c r="H256" s="605">
        <v>3700</v>
      </c>
      <c r="I256" s="605">
        <v>4.7999999999999996E-3</v>
      </c>
      <c r="J256" s="607">
        <f t="shared" ref="J256:J270" si="2">H256/I256</f>
        <v>770833.33333333337</v>
      </c>
      <c r="K256" s="604">
        <f t="shared" ref="K256:K270" si="3">IF(F256&lt;=5%,0,IF(F256&lt;=6%,0.6,IF(F256&lt;=6.5%,0.7,IF(F256&lt;=7%,0.8,IF(F256&lt;=7.5%,0.9,IF(F256&lt;=8%,1,IF(F256&lt;=8.5%,1.1,IF(F256&lt;=9%,1.2,IF(F256&lt;=9.5%,1.3,IF(F256&lt;=10%,1.4,IF(F256&lt;=20%,1.5)))))))))))</f>
        <v>1.2</v>
      </c>
      <c r="L256" s="607">
        <f t="shared" ref="L256:L270" si="4">J256*K256</f>
        <v>925000</v>
      </c>
    </row>
    <row r="257" spans="1:12">
      <c r="A257" s="585" t="s">
        <v>220</v>
      </c>
      <c r="B257" s="586" t="s">
        <v>1464</v>
      </c>
      <c r="C257" s="586" t="s">
        <v>227</v>
      </c>
      <c r="D257" s="918">
        <f>RANKING!AC20</f>
        <v>20559672</v>
      </c>
      <c r="E257" s="918">
        <f>RANKING!AD20</f>
        <v>1830895</v>
      </c>
      <c r="F257" s="591">
        <f t="shared" si="1"/>
        <v>8.9052733915210319E-2</v>
      </c>
      <c r="G257" s="605">
        <v>2</v>
      </c>
      <c r="H257" s="605">
        <v>4300</v>
      </c>
      <c r="I257" s="605">
        <v>4.7999999999999996E-3</v>
      </c>
      <c r="J257" s="607">
        <f t="shared" si="2"/>
        <v>895833.33333333337</v>
      </c>
      <c r="K257" s="604">
        <f t="shared" si="3"/>
        <v>1.2</v>
      </c>
      <c r="L257" s="607">
        <f t="shared" si="4"/>
        <v>1075000</v>
      </c>
    </row>
    <row r="258" spans="1:12">
      <c r="A258" s="585" t="s">
        <v>220</v>
      </c>
      <c r="B258" s="586" t="s">
        <v>1678</v>
      </c>
      <c r="C258" s="586" t="s">
        <v>2603</v>
      </c>
      <c r="D258" s="918">
        <f>RANKING!AK46</f>
        <v>21899281</v>
      </c>
      <c r="E258" s="918">
        <f>RANKING!AL46</f>
        <v>1901760</v>
      </c>
      <c r="F258" s="591">
        <f t="shared" si="1"/>
        <v>8.6841207252420755E-2</v>
      </c>
      <c r="G258" s="605">
        <v>3</v>
      </c>
      <c r="H258" s="605">
        <v>3300</v>
      </c>
      <c r="I258" s="605">
        <v>4.7999999999999996E-3</v>
      </c>
      <c r="J258" s="607">
        <f t="shared" si="2"/>
        <v>687500.00000000012</v>
      </c>
      <c r="K258" s="604">
        <f t="shared" si="3"/>
        <v>1.2</v>
      </c>
      <c r="L258" s="607">
        <f t="shared" si="4"/>
        <v>825000.00000000012</v>
      </c>
    </row>
    <row r="259" spans="1:12">
      <c r="A259" s="585" t="s">
        <v>220</v>
      </c>
      <c r="B259" s="586" t="s">
        <v>1694</v>
      </c>
      <c r="C259" s="586" t="s">
        <v>2603</v>
      </c>
      <c r="D259" s="918">
        <f>RANKING!AC45</f>
        <v>22005901</v>
      </c>
      <c r="E259" s="918">
        <f>RANKING!AD45</f>
        <v>1754846</v>
      </c>
      <c r="F259" s="591">
        <f t="shared" si="1"/>
        <v>7.9744337666519546E-2</v>
      </c>
      <c r="G259" s="605">
        <v>6</v>
      </c>
      <c r="H259" s="605">
        <v>0</v>
      </c>
      <c r="I259" s="605">
        <v>4.7999999999999996E-3</v>
      </c>
      <c r="J259" s="607">
        <f t="shared" si="2"/>
        <v>0</v>
      </c>
      <c r="K259" s="604">
        <f t="shared" si="3"/>
        <v>1</v>
      </c>
      <c r="L259" s="607">
        <f t="shared" si="4"/>
        <v>0</v>
      </c>
    </row>
    <row r="260" spans="1:12">
      <c r="A260" s="585" t="s">
        <v>220</v>
      </c>
      <c r="B260" s="586" t="s">
        <v>1719</v>
      </c>
      <c r="C260" s="586" t="s">
        <v>2604</v>
      </c>
      <c r="D260" s="918">
        <f>RANKING!AG46</f>
        <v>22502682</v>
      </c>
      <c r="E260" s="918">
        <f>RANKING!AH46</f>
        <v>1815786</v>
      </c>
      <c r="F260" s="591">
        <f t="shared" si="1"/>
        <v>8.0691981515803313E-2</v>
      </c>
      <c r="G260" s="605">
        <v>5</v>
      </c>
      <c r="H260" s="605">
        <v>2700</v>
      </c>
      <c r="I260" s="604">
        <v>4.7999999999999996E-3</v>
      </c>
      <c r="J260" s="607">
        <f t="shared" si="2"/>
        <v>562500</v>
      </c>
      <c r="K260" s="604">
        <f t="shared" si="3"/>
        <v>1.1000000000000001</v>
      </c>
      <c r="L260" s="607">
        <f t="shared" si="4"/>
        <v>618750</v>
      </c>
    </row>
    <row r="261" spans="1:12">
      <c r="A261" s="585" t="s">
        <v>221</v>
      </c>
      <c r="B261" s="586" t="s">
        <v>532</v>
      </c>
      <c r="C261" s="586" t="s">
        <v>1322</v>
      </c>
      <c r="D261" s="918">
        <f>RANKING!AK144</f>
        <v>19725401</v>
      </c>
      <c r="E261" s="918">
        <f>RANKING!AL144</f>
        <v>1664704</v>
      </c>
      <c r="F261" s="591">
        <f t="shared" si="1"/>
        <v>8.4393924361791176E-2</v>
      </c>
      <c r="G261" s="605">
        <v>2</v>
      </c>
      <c r="H261" s="605">
        <v>4300</v>
      </c>
      <c r="I261" s="605">
        <v>4.7999999999999996E-3</v>
      </c>
      <c r="J261" s="607">
        <f t="shared" si="2"/>
        <v>895833.33333333337</v>
      </c>
      <c r="K261" s="604">
        <f t="shared" si="3"/>
        <v>1.1000000000000001</v>
      </c>
      <c r="L261" s="607">
        <f t="shared" si="4"/>
        <v>985416.66666666674</v>
      </c>
    </row>
    <row r="262" spans="1:12">
      <c r="A262" s="585" t="s">
        <v>221</v>
      </c>
      <c r="B262" s="586" t="s">
        <v>534</v>
      </c>
      <c r="C262" s="586" t="s">
        <v>227</v>
      </c>
      <c r="D262" s="918">
        <f>RANKING!AC144</f>
        <v>21347677</v>
      </c>
      <c r="E262" s="918">
        <f>RANKING!AD144</f>
        <v>1783030</v>
      </c>
      <c r="F262" s="591">
        <f t="shared" si="1"/>
        <v>8.3523373526777647E-2</v>
      </c>
      <c r="G262" s="605">
        <v>4</v>
      </c>
      <c r="H262" s="605">
        <v>0</v>
      </c>
      <c r="I262" s="605">
        <v>4.7999999999999996E-3</v>
      </c>
      <c r="J262" s="607">
        <f t="shared" si="2"/>
        <v>0</v>
      </c>
      <c r="K262" s="604">
        <f t="shared" si="3"/>
        <v>1.1000000000000001</v>
      </c>
      <c r="L262" s="607">
        <f t="shared" si="4"/>
        <v>0</v>
      </c>
    </row>
    <row r="263" spans="1:12">
      <c r="A263" s="585" t="s">
        <v>221</v>
      </c>
      <c r="B263" s="586" t="s">
        <v>541</v>
      </c>
      <c r="C263" s="586" t="s">
        <v>269</v>
      </c>
      <c r="D263" s="918">
        <f>RANKING!AG144</f>
        <v>21100911</v>
      </c>
      <c r="E263" s="918">
        <f>RANKING!AH144</f>
        <v>1694051</v>
      </c>
      <c r="F263" s="591">
        <f t="shared" si="1"/>
        <v>8.0283310990696091E-2</v>
      </c>
      <c r="G263" s="605">
        <v>6</v>
      </c>
      <c r="H263" s="605">
        <v>3900</v>
      </c>
      <c r="I263" s="605">
        <v>4.7999999999999996E-3</v>
      </c>
      <c r="J263" s="607">
        <f t="shared" si="2"/>
        <v>812500.00000000012</v>
      </c>
      <c r="K263" s="604">
        <f t="shared" si="3"/>
        <v>1.1000000000000001</v>
      </c>
      <c r="L263" s="607">
        <f t="shared" si="4"/>
        <v>893750.00000000023</v>
      </c>
    </row>
    <row r="264" spans="1:12">
      <c r="A264" s="585" t="s">
        <v>221</v>
      </c>
      <c r="B264" s="586" t="s">
        <v>2252</v>
      </c>
      <c r="C264" s="586" t="s">
        <v>2604</v>
      </c>
      <c r="D264" s="918">
        <f>RANKING!AC169</f>
        <v>19294233</v>
      </c>
      <c r="E264" s="918">
        <f>RANKING!AD169</f>
        <v>1579956</v>
      </c>
      <c r="F264" s="591">
        <f t="shared" si="1"/>
        <v>8.1887473837389646E-2</v>
      </c>
      <c r="G264" s="605">
        <v>5</v>
      </c>
      <c r="H264" s="605">
        <v>2700</v>
      </c>
      <c r="I264" s="605">
        <v>4.7999999999999996E-3</v>
      </c>
      <c r="J264" s="607">
        <f t="shared" si="2"/>
        <v>562500</v>
      </c>
      <c r="K264" s="604">
        <f t="shared" si="3"/>
        <v>1.1000000000000001</v>
      </c>
      <c r="L264" s="607">
        <f t="shared" si="4"/>
        <v>618750</v>
      </c>
    </row>
    <row r="265" spans="1:12">
      <c r="A265" s="585" t="s">
        <v>221</v>
      </c>
      <c r="B265" s="586" t="s">
        <v>2274</v>
      </c>
      <c r="C265" s="586" t="s">
        <v>2603</v>
      </c>
      <c r="D265" s="918">
        <f>RANKING!AG169</f>
        <v>19060252</v>
      </c>
      <c r="E265" s="918">
        <f>RANKING!AH169</f>
        <v>1608594</v>
      </c>
      <c r="F265" s="591">
        <f t="shared" si="1"/>
        <v>8.4395211563834518E-2</v>
      </c>
      <c r="G265" s="605">
        <v>3</v>
      </c>
      <c r="H265" s="605">
        <v>3300</v>
      </c>
      <c r="I265" s="604">
        <v>4.7999999999999996E-3</v>
      </c>
      <c r="J265" s="607">
        <f t="shared" si="2"/>
        <v>687500.00000000012</v>
      </c>
      <c r="K265" s="604">
        <f t="shared" si="3"/>
        <v>1.1000000000000001</v>
      </c>
      <c r="L265" s="607">
        <f t="shared" si="4"/>
        <v>756250.00000000023</v>
      </c>
    </row>
    <row r="266" spans="1:12">
      <c r="A266" s="585" t="s">
        <v>221</v>
      </c>
      <c r="B266" s="586" t="s">
        <v>2303</v>
      </c>
      <c r="C266" s="586" t="s">
        <v>2603</v>
      </c>
      <c r="D266" s="918">
        <f>RANKING!AK169</f>
        <v>20557738</v>
      </c>
      <c r="E266" s="918">
        <f>RANKING!AL169</f>
        <v>1805485</v>
      </c>
      <c r="F266" s="591">
        <f t="shared" si="1"/>
        <v>8.7825080755479998E-2</v>
      </c>
      <c r="G266" s="605">
        <v>1</v>
      </c>
      <c r="H266" s="605">
        <v>3700</v>
      </c>
      <c r="I266" s="605">
        <v>4.7999999999999996E-3</v>
      </c>
      <c r="J266" s="607">
        <f t="shared" si="2"/>
        <v>770833.33333333337</v>
      </c>
      <c r="K266" s="604">
        <f t="shared" si="3"/>
        <v>1.2</v>
      </c>
      <c r="L266" s="607">
        <f t="shared" si="4"/>
        <v>925000</v>
      </c>
    </row>
    <row r="267" spans="1:12">
      <c r="A267" s="585" t="s">
        <v>219</v>
      </c>
      <c r="B267" s="586" t="s">
        <v>570</v>
      </c>
      <c r="C267" s="586" t="s">
        <v>269</v>
      </c>
      <c r="D267" s="918">
        <f>RANKING!AC237</f>
        <v>18578869</v>
      </c>
      <c r="E267" s="918">
        <f>RANKING!AD237</f>
        <v>1623659</v>
      </c>
      <c r="F267" s="591">
        <f t="shared" si="1"/>
        <v>8.7392779399004319E-2</v>
      </c>
      <c r="G267" s="605">
        <v>1</v>
      </c>
      <c r="H267" s="605">
        <v>4100</v>
      </c>
      <c r="I267" s="605">
        <v>4.7999999999999996E-3</v>
      </c>
      <c r="J267" s="607">
        <f t="shared" si="2"/>
        <v>854166.66666666674</v>
      </c>
      <c r="K267" s="604">
        <f t="shared" si="3"/>
        <v>1.2</v>
      </c>
      <c r="L267" s="607">
        <f t="shared" si="4"/>
        <v>1025000</v>
      </c>
    </row>
    <row r="268" spans="1:12">
      <c r="A268" s="585" t="s">
        <v>219</v>
      </c>
      <c r="B268" s="586" t="s">
        <v>542</v>
      </c>
      <c r="C268" s="586" t="s">
        <v>1322</v>
      </c>
      <c r="D268" s="918">
        <f>RANKING!AG237</f>
        <v>18817504</v>
      </c>
      <c r="E268" s="918">
        <f>RANKING!AH237</f>
        <v>1389335</v>
      </c>
      <c r="F268" s="591">
        <f t="shared" si="1"/>
        <v>7.3832055515970663E-2</v>
      </c>
      <c r="G268" s="605">
        <v>4</v>
      </c>
      <c r="H268" s="605">
        <v>3500</v>
      </c>
      <c r="I268" s="605">
        <v>4.7999999999999996E-3</v>
      </c>
      <c r="J268" s="607">
        <f t="shared" si="2"/>
        <v>729166.66666666674</v>
      </c>
      <c r="K268" s="604">
        <f t="shared" si="3"/>
        <v>0.9</v>
      </c>
      <c r="L268" s="607">
        <f t="shared" si="4"/>
        <v>656250.00000000012</v>
      </c>
    </row>
    <row r="269" spans="1:12">
      <c r="A269" s="585" t="s">
        <v>219</v>
      </c>
      <c r="B269" s="586" t="s">
        <v>2605</v>
      </c>
      <c r="C269" s="586" t="s">
        <v>2604</v>
      </c>
      <c r="D269" s="918">
        <f>RANKING!AC262</f>
        <v>20326420</v>
      </c>
      <c r="E269" s="918">
        <f>RANKING!AD262</f>
        <v>1633720</v>
      </c>
      <c r="F269" s="591">
        <f t="shared" si="1"/>
        <v>8.0374212478144205E-2</v>
      </c>
      <c r="G269" s="605">
        <v>2</v>
      </c>
      <c r="H269" s="605">
        <v>0</v>
      </c>
      <c r="I269" s="605">
        <v>4.7999999999999996E-3</v>
      </c>
      <c r="J269" s="607">
        <f t="shared" si="2"/>
        <v>0</v>
      </c>
      <c r="K269" s="604">
        <f t="shared" si="3"/>
        <v>1.1000000000000001</v>
      </c>
      <c r="L269" s="607">
        <f t="shared" si="4"/>
        <v>0</v>
      </c>
    </row>
    <row r="270" spans="1:12" ht="15.75" thickBot="1">
      <c r="A270" s="587" t="s">
        <v>219</v>
      </c>
      <c r="B270" s="588" t="s">
        <v>2606</v>
      </c>
      <c r="C270" s="588" t="s">
        <v>2603</v>
      </c>
      <c r="D270" s="919">
        <f>RANKING!AG262</f>
        <v>18049425</v>
      </c>
      <c r="E270" s="919">
        <f>RANKING!AH262</f>
        <v>1413781</v>
      </c>
      <c r="F270" s="592">
        <f t="shared" si="1"/>
        <v>7.8328312397763361E-2</v>
      </c>
      <c r="G270" s="606">
        <v>3</v>
      </c>
      <c r="H270" s="606">
        <v>2900</v>
      </c>
      <c r="I270" s="604">
        <v>4.7999999999999996E-3</v>
      </c>
      <c r="J270" s="607">
        <f t="shared" si="2"/>
        <v>604166.66666666674</v>
      </c>
      <c r="K270" s="604">
        <f t="shared" si="3"/>
        <v>1</v>
      </c>
      <c r="L270" s="607">
        <f t="shared" si="4"/>
        <v>604166.66666666674</v>
      </c>
    </row>
    <row r="271" spans="1:12" ht="15.75" thickBot="1">
      <c r="H271" s="338"/>
    </row>
    <row r="272" spans="1:12" ht="15.75" thickBot="1">
      <c r="A272" s="577" t="s">
        <v>246</v>
      </c>
      <c r="B272" s="577" t="s">
        <v>1351</v>
      </c>
      <c r="C272" s="578" t="s">
        <v>252</v>
      </c>
      <c r="D272" s="578" t="s">
        <v>9</v>
      </c>
      <c r="E272" s="579" t="s">
        <v>4</v>
      </c>
      <c r="F272" s="598" t="s">
        <v>2813</v>
      </c>
      <c r="G272" s="578" t="s">
        <v>2814</v>
      </c>
      <c r="H272" s="599" t="s">
        <v>2815</v>
      </c>
      <c r="I272" s="578" t="s">
        <v>2816</v>
      </c>
      <c r="J272" s="578" t="s">
        <v>101</v>
      </c>
      <c r="K272" s="600" t="s">
        <v>2817</v>
      </c>
    </row>
    <row r="273" spans="1:11">
      <c r="A273" s="574" t="s">
        <v>220</v>
      </c>
      <c r="B273" s="574" t="s">
        <v>2604</v>
      </c>
      <c r="C273" s="575">
        <f>D260</f>
        <v>22502682</v>
      </c>
      <c r="D273" s="575">
        <f>E260</f>
        <v>1815786</v>
      </c>
      <c r="E273" s="576">
        <f>D273/C273</f>
        <v>8.0691981515803313E-2</v>
      </c>
      <c r="F273" s="596">
        <v>5</v>
      </c>
      <c r="G273" s="575">
        <f>IF(F273=1,5400,IF(F273=2,4200,IF(F273=3,3300,IF(F273=4,3000,IF(F273=5,0)))))</f>
        <v>0</v>
      </c>
      <c r="H273" s="597">
        <v>4.7999999999999996E-3</v>
      </c>
      <c r="I273" s="575">
        <f>G273/H273</f>
        <v>0</v>
      </c>
      <c r="J273" s="575">
        <f>IF(E273&lt;=6%,0,IF(E273&lt;=6.5%,0.6,IF(E273&lt;=7%,0.7,IF(E273&lt;=7.5%,0.8,IF(E273&lt;=7.8%,1,IF(E273&lt;=8%,1.1,IF(E273&lt;=8.2%,1.3,IF(E273&lt;=8.5%,1.5,IF(E273&lt;=9%,1.6,IF(E273&lt;=10%,1.7,IF(E273&lt;=20%,1.8)))))))))))</f>
        <v>1.3</v>
      </c>
      <c r="K273" s="601">
        <f>I273*J273</f>
        <v>0</v>
      </c>
    </row>
    <row r="274" spans="1:11">
      <c r="A274" s="574" t="s">
        <v>220</v>
      </c>
      <c r="B274" s="570" t="s">
        <v>269</v>
      </c>
      <c r="C274" s="567">
        <f>D255</f>
        <v>20775528</v>
      </c>
      <c r="D274" s="567">
        <f>E255</f>
        <v>1718274</v>
      </c>
      <c r="E274" s="576">
        <f t="shared" ref="E274:E277" si="5">D274/C274</f>
        <v>8.2706634459542974E-2</v>
      </c>
      <c r="F274" s="569">
        <v>4</v>
      </c>
      <c r="G274" s="575">
        <f t="shared" ref="G274:G277" si="6">IF(F274=1,5400,IF(F274=2,4200,IF(F274=3,3300,IF(F274=4,3000,IF(F274=5,0)))))</f>
        <v>3000</v>
      </c>
      <c r="H274" s="593">
        <v>4.7999999999999996E-3</v>
      </c>
      <c r="I274" s="567">
        <f>G274/H274</f>
        <v>625000</v>
      </c>
      <c r="J274" s="567">
        <f>IF(E274&lt;=6%,0,IF(E274&lt;=6.5%,0.6,IF(E274&lt;=7%,0.7,IF(E274&lt;=7.5%,0.8,IF(E274&lt;=7.8%,1,IF(E274&lt;=8%,1.1,IF(E274&lt;=8.2%,1.3,IF(E274&lt;=8.5%,1.5,IF(E274&lt;=9%,1.6,IF(E274&lt;=10%,1.7,IF(E274&lt;=20%,1.8)))))))))))</f>
        <v>1.5</v>
      </c>
      <c r="K274" s="602">
        <f>I274*J274</f>
        <v>937500</v>
      </c>
    </row>
    <row r="275" spans="1:11">
      <c r="A275" s="574" t="s">
        <v>220</v>
      </c>
      <c r="B275" s="570" t="s">
        <v>227</v>
      </c>
      <c r="C275" s="567">
        <f>D257</f>
        <v>20559672</v>
      </c>
      <c r="D275" s="567">
        <f>E257</f>
        <v>1830895</v>
      </c>
      <c r="E275" s="576">
        <f t="shared" si="5"/>
        <v>8.9052733915210319E-2</v>
      </c>
      <c r="F275" s="569">
        <v>2</v>
      </c>
      <c r="G275" s="575">
        <f t="shared" si="6"/>
        <v>4200</v>
      </c>
      <c r="H275" s="593">
        <v>4.7999999999999996E-3</v>
      </c>
      <c r="I275" s="567">
        <f>G275/H275</f>
        <v>875000.00000000012</v>
      </c>
      <c r="J275" s="567">
        <f>IF(E275&lt;=6%,0,IF(E275&lt;=6.5%,0.6,IF(E275&lt;=7%,0.7,IF(E275&lt;=7.5%,0.8,IF(E275&lt;=7.8%,1,IF(E275&lt;=8%,1.1,IF(E275&lt;=8.2%,1.3,IF(E275&lt;=8.5%,1.5,IF(E275&lt;=9%,1.6,IF(E275&lt;=10%,1.7,IF(E275&lt;=20%,1.8)))))))))))</f>
        <v>1.6</v>
      </c>
      <c r="K275" s="602">
        <f>I275*J275</f>
        <v>1400000.0000000002</v>
      </c>
    </row>
    <row r="276" spans="1:11">
      <c r="A276" s="574" t="s">
        <v>220</v>
      </c>
      <c r="B276" s="570" t="s">
        <v>2603</v>
      </c>
      <c r="C276" s="567">
        <f>D258+D259</f>
        <v>43905182</v>
      </c>
      <c r="D276" s="567">
        <f>E258+E259</f>
        <v>3656606</v>
      </c>
      <c r="E276" s="576">
        <f t="shared" si="5"/>
        <v>8.3284155387398237E-2</v>
      </c>
      <c r="F276" s="569">
        <v>3</v>
      </c>
      <c r="G276" s="575">
        <f t="shared" si="6"/>
        <v>3300</v>
      </c>
      <c r="H276" s="593">
        <v>4.7999999999999996E-3</v>
      </c>
      <c r="I276" s="567">
        <f>G276/H276</f>
        <v>687500.00000000012</v>
      </c>
      <c r="J276" s="567">
        <f>IF(E276&lt;=6%,0,IF(E276&lt;=6.5%,0.6,IF(E276&lt;=7%,0.7,IF(E276&lt;=7.5%,0.8,IF(E276&lt;=7.8%,1,IF(E276&lt;=8%,1.1,IF(E276&lt;=8.2%,1.3,IF(E276&lt;=8.5%,1.5,IF(E276&lt;=9%,1.6,IF(E276&lt;=10%,1.7,IF(E276&lt;=20%,1.8)))))))))))</f>
        <v>1.5</v>
      </c>
      <c r="K276" s="602">
        <f>I276*J276</f>
        <v>1031250.0000000002</v>
      </c>
    </row>
    <row r="277" spans="1:11" ht="15.75" thickBot="1">
      <c r="A277" s="571" t="s">
        <v>220</v>
      </c>
      <c r="B277" s="571" t="s">
        <v>1322</v>
      </c>
      <c r="C277" s="572">
        <f>D256</f>
        <v>21359322</v>
      </c>
      <c r="D277" s="572">
        <f>E256</f>
        <v>1908482</v>
      </c>
      <c r="E277" s="576">
        <f t="shared" si="5"/>
        <v>8.9351244388749793E-2</v>
      </c>
      <c r="F277" s="594">
        <v>1</v>
      </c>
      <c r="G277" s="575">
        <f t="shared" si="6"/>
        <v>5400</v>
      </c>
      <c r="H277" s="595">
        <v>4.7999999999999996E-3</v>
      </c>
      <c r="I277" s="572">
        <f>G277/H277</f>
        <v>1125000</v>
      </c>
      <c r="J277" s="572">
        <f>IF(E277&lt;=6%,0,IF(E277&lt;=6.5%,0.6,IF(E277&lt;=7%,0.7,IF(E277&lt;=7.5%,0.8,IF(E277&lt;=7.8%,1,IF(E277&lt;=8%,1.1,IF(E277&lt;=8.2%,1.3,IF(E277&lt;=8.5%,1.5,IF(E277&lt;=9%,1.6,IF(E277&lt;=10%,1.7,IF(E277&lt;=20%,1.8)))))))))))</f>
        <v>1.6</v>
      </c>
      <c r="K277" s="603">
        <f>I277*J277</f>
        <v>1800000</v>
      </c>
    </row>
    <row r="278" spans="1:11">
      <c r="H278" s="338"/>
    </row>
    <row r="279" spans="1:11" ht="15.75" thickBot="1">
      <c r="H279" s="338"/>
    </row>
    <row r="280" spans="1:11" ht="15.75" thickBot="1">
      <c r="A280" s="577" t="s">
        <v>246</v>
      </c>
      <c r="B280" s="577" t="s">
        <v>1351</v>
      </c>
      <c r="C280" s="578" t="s">
        <v>252</v>
      </c>
      <c r="D280" s="578" t="s">
        <v>9</v>
      </c>
      <c r="E280" s="579" t="s">
        <v>4</v>
      </c>
      <c r="F280" s="598" t="s">
        <v>2813</v>
      </c>
      <c r="H280" s="338"/>
    </row>
    <row r="281" spans="1:11">
      <c r="A281" s="574" t="s">
        <v>221</v>
      </c>
      <c r="B281" s="574" t="s">
        <v>2604</v>
      </c>
      <c r="C281" s="575">
        <f>D264</f>
        <v>19294233</v>
      </c>
      <c r="D281" s="575">
        <f>E264</f>
        <v>1579956</v>
      </c>
      <c r="E281" s="576">
        <f>D281/C281</f>
        <v>8.1887473837389646E-2</v>
      </c>
      <c r="F281" s="596">
        <v>4</v>
      </c>
      <c r="H281" s="338"/>
    </row>
    <row r="282" spans="1:11">
      <c r="A282" s="574" t="s">
        <v>221</v>
      </c>
      <c r="B282" s="570" t="s">
        <v>269</v>
      </c>
      <c r="C282" s="567">
        <f>D263</f>
        <v>21100911</v>
      </c>
      <c r="D282" s="567">
        <f>E263</f>
        <v>1694051</v>
      </c>
      <c r="E282" s="568">
        <f>D282/C282</f>
        <v>8.0283310990696091E-2</v>
      </c>
      <c r="F282" s="569">
        <v>5</v>
      </c>
      <c r="H282" s="338"/>
    </row>
    <row r="283" spans="1:11">
      <c r="A283" s="574" t="s">
        <v>221</v>
      </c>
      <c r="B283" s="570" t="s">
        <v>227</v>
      </c>
      <c r="C283" s="567">
        <f>D262</f>
        <v>21347677</v>
      </c>
      <c r="D283" s="567">
        <f>E262</f>
        <v>1783030</v>
      </c>
      <c r="E283" s="568">
        <f>D283/C283</f>
        <v>8.3523373526777647E-2</v>
      </c>
      <c r="F283" s="569">
        <v>3</v>
      </c>
      <c r="H283" s="338"/>
    </row>
    <row r="284" spans="1:11">
      <c r="A284" s="574" t="s">
        <v>221</v>
      </c>
      <c r="B284" s="570" t="s">
        <v>2603</v>
      </c>
      <c r="C284" s="567">
        <f>D265+D266</f>
        <v>39617990</v>
      </c>
      <c r="D284" s="567">
        <f>E265+E266</f>
        <v>3414079</v>
      </c>
      <c r="E284" s="568">
        <f>D284/C284</f>
        <v>8.6174967483206494E-2</v>
      </c>
      <c r="F284" s="569">
        <v>1</v>
      </c>
      <c r="H284" s="338"/>
    </row>
    <row r="285" spans="1:11" ht="15.75" thickBot="1">
      <c r="A285" s="571" t="s">
        <v>221</v>
      </c>
      <c r="B285" s="571" t="s">
        <v>1322</v>
      </c>
      <c r="C285" s="572">
        <f>D261</f>
        <v>19725401</v>
      </c>
      <c r="D285" s="572">
        <f>E261</f>
        <v>1664704</v>
      </c>
      <c r="E285" s="573">
        <f>D285/C285</f>
        <v>8.4393924361791176E-2</v>
      </c>
      <c r="F285" s="594">
        <v>2</v>
      </c>
      <c r="H285" s="338"/>
    </row>
    <row r="286" spans="1:11">
      <c r="H286" s="338"/>
    </row>
    <row r="287" spans="1:11" ht="15.75" thickBot="1">
      <c r="H287" s="338"/>
    </row>
    <row r="288" spans="1:11" ht="15.75" thickBot="1">
      <c r="A288" s="577" t="s">
        <v>246</v>
      </c>
      <c r="B288" s="577" t="s">
        <v>1351</v>
      </c>
      <c r="C288" s="578" t="s">
        <v>252</v>
      </c>
      <c r="D288" s="578" t="s">
        <v>9</v>
      </c>
      <c r="E288" s="579" t="s">
        <v>4</v>
      </c>
      <c r="F288" s="598" t="s">
        <v>2813</v>
      </c>
      <c r="H288" s="338"/>
    </row>
    <row r="289" spans="1:8">
      <c r="A289" s="574" t="s">
        <v>219</v>
      </c>
      <c r="B289" s="574" t="s">
        <v>2604</v>
      </c>
      <c r="C289" s="575">
        <f>D269</f>
        <v>20326420</v>
      </c>
      <c r="D289" s="575">
        <f>E269</f>
        <v>1633720</v>
      </c>
      <c r="E289" s="576">
        <f>D289/C289</f>
        <v>8.0374212478144205E-2</v>
      </c>
      <c r="F289" s="596">
        <v>2</v>
      </c>
      <c r="H289" s="338"/>
    </row>
    <row r="290" spans="1:8">
      <c r="A290" s="574" t="s">
        <v>219</v>
      </c>
      <c r="B290" s="570" t="s">
        <v>269</v>
      </c>
      <c r="C290" s="567">
        <f>D267</f>
        <v>18578869</v>
      </c>
      <c r="D290" s="567">
        <f>E267</f>
        <v>1623659</v>
      </c>
      <c r="E290" s="568">
        <f>D290/C290</f>
        <v>8.7392779399004319E-2</v>
      </c>
      <c r="F290" s="569">
        <v>1</v>
      </c>
      <c r="H290" s="338"/>
    </row>
    <row r="291" spans="1:8">
      <c r="A291" s="574" t="s">
        <v>219</v>
      </c>
      <c r="B291" s="570" t="s">
        <v>2603</v>
      </c>
      <c r="C291" s="567">
        <f>D270</f>
        <v>18049425</v>
      </c>
      <c r="D291" s="567">
        <f>E270</f>
        <v>1413781</v>
      </c>
      <c r="E291" s="568">
        <f>D291/C291</f>
        <v>7.8328312397763361E-2</v>
      </c>
      <c r="F291" s="569">
        <v>3</v>
      </c>
      <c r="H291" s="338"/>
    </row>
    <row r="292" spans="1:8" ht="15.75" thickBot="1">
      <c r="A292" s="571" t="s">
        <v>219</v>
      </c>
      <c r="B292" s="571" t="s">
        <v>1322</v>
      </c>
      <c r="C292" s="572">
        <f>D268</f>
        <v>18817504</v>
      </c>
      <c r="D292" s="572">
        <f>E268</f>
        <v>1389335</v>
      </c>
      <c r="E292" s="573">
        <f>D292/C292</f>
        <v>7.3832055515970663E-2</v>
      </c>
      <c r="F292" s="594">
        <v>4</v>
      </c>
      <c r="H292" s="338"/>
    </row>
    <row r="293" spans="1:8">
      <c r="H293" s="338"/>
    </row>
    <row r="294" spans="1:8">
      <c r="H294" s="338"/>
    </row>
    <row r="295" spans="1:8">
      <c r="H295" s="338"/>
    </row>
    <row r="296" spans="1:8">
      <c r="H296" s="338"/>
    </row>
    <row r="297" spans="1:8">
      <c r="H297" s="338"/>
    </row>
    <row r="298" spans="1:8">
      <c r="H298" s="338"/>
    </row>
    <row r="299" spans="1:8">
      <c r="H299" s="338"/>
    </row>
    <row r="300" spans="1:8">
      <c r="H300" s="338"/>
    </row>
    <row r="301" spans="1:8">
      <c r="H301" s="338"/>
    </row>
    <row r="302" spans="1:8">
      <c r="H302" s="338"/>
    </row>
    <row r="303" spans="1:8">
      <c r="H303" s="338"/>
    </row>
    <row r="304" spans="1:8">
      <c r="H304" s="338"/>
    </row>
    <row r="305" spans="8:8">
      <c r="H305" s="338"/>
    </row>
    <row r="306" spans="8:8">
      <c r="H306" s="338"/>
    </row>
    <row r="307" spans="8:8">
      <c r="H307" s="338"/>
    </row>
    <row r="308" spans="8:8">
      <c r="H308" s="338"/>
    </row>
    <row r="309" spans="8:8">
      <c r="H309" s="338"/>
    </row>
    <row r="310" spans="8:8">
      <c r="H310" s="338"/>
    </row>
    <row r="311" spans="8:8">
      <c r="H311" s="338"/>
    </row>
    <row r="312" spans="8:8">
      <c r="H312" s="338"/>
    </row>
    <row r="313" spans="8:8">
      <c r="H313" s="338"/>
    </row>
    <row r="314" spans="8:8">
      <c r="H314" s="338"/>
    </row>
    <row r="315" spans="8:8">
      <c r="H315" s="338"/>
    </row>
    <row r="316" spans="8:8">
      <c r="H316" s="338"/>
    </row>
    <row r="317" spans="8:8">
      <c r="H317" s="338"/>
    </row>
    <row r="318" spans="8:8">
      <c r="H318" s="338"/>
    </row>
    <row r="319" spans="8:8">
      <c r="H319" s="338"/>
    </row>
    <row r="320" spans="8:8">
      <c r="H320" s="338"/>
    </row>
    <row r="321" spans="8:8">
      <c r="H321" s="338"/>
    </row>
    <row r="322" spans="8:8">
      <c r="H322" s="338"/>
    </row>
    <row r="323" spans="8:8">
      <c r="H323" s="338"/>
    </row>
    <row r="324" spans="8:8">
      <c r="H324" s="338"/>
    </row>
    <row r="325" spans="8:8">
      <c r="H325" s="338"/>
    </row>
    <row r="326" spans="8:8">
      <c r="H326" s="338"/>
    </row>
    <row r="327" spans="8:8">
      <c r="H327" s="338"/>
    </row>
    <row r="328" spans="8:8">
      <c r="H328" s="338"/>
    </row>
    <row r="329" spans="8:8">
      <c r="H329" s="338"/>
    </row>
    <row r="330" spans="8:8">
      <c r="H330" s="338"/>
    </row>
    <row r="331" spans="8:8">
      <c r="H331" s="338"/>
    </row>
    <row r="332" spans="8:8">
      <c r="H332" s="338"/>
    </row>
    <row r="333" spans="8:8">
      <c r="H333" s="338"/>
    </row>
    <row r="334" spans="8:8">
      <c r="H334" s="338"/>
    </row>
    <row r="335" spans="8:8">
      <c r="H335" s="338"/>
    </row>
    <row r="336" spans="8:8">
      <c r="H336" s="338"/>
    </row>
    <row r="337" spans="8:8">
      <c r="H337" s="338"/>
    </row>
    <row r="338" spans="8:8">
      <c r="H338" s="338"/>
    </row>
    <row r="339" spans="8:8">
      <c r="H339" s="338"/>
    </row>
    <row r="340" spans="8:8">
      <c r="H340" s="338"/>
    </row>
    <row r="341" spans="8:8">
      <c r="H341" s="338"/>
    </row>
    <row r="342" spans="8:8">
      <c r="H342" s="338"/>
    </row>
    <row r="343" spans="8:8">
      <c r="H343" s="338"/>
    </row>
    <row r="344" spans="8:8">
      <c r="H344" s="338"/>
    </row>
    <row r="345" spans="8:8">
      <c r="H345" s="338"/>
    </row>
    <row r="346" spans="8:8">
      <c r="H346" s="338"/>
    </row>
    <row r="347" spans="8:8">
      <c r="H347" s="338"/>
    </row>
    <row r="348" spans="8:8">
      <c r="H348" s="338"/>
    </row>
    <row r="349" spans="8:8">
      <c r="H349" s="338"/>
    </row>
    <row r="350" spans="8:8">
      <c r="H350" s="338"/>
    </row>
    <row r="351" spans="8:8">
      <c r="H351" s="338"/>
    </row>
    <row r="352" spans="8:8">
      <c r="H352" s="338"/>
    </row>
    <row r="353" spans="8:8">
      <c r="H353" s="338"/>
    </row>
    <row r="354" spans="8:8">
      <c r="H354" s="338"/>
    </row>
    <row r="355" spans="8:8">
      <c r="H355" s="338"/>
    </row>
    <row r="356" spans="8:8">
      <c r="H356" s="338"/>
    </row>
    <row r="357" spans="8:8">
      <c r="H357" s="338"/>
    </row>
    <row r="358" spans="8:8">
      <c r="H358" s="338"/>
    </row>
    <row r="359" spans="8:8">
      <c r="H359" s="338"/>
    </row>
    <row r="360" spans="8:8">
      <c r="H360" s="338"/>
    </row>
    <row r="361" spans="8:8">
      <c r="H361" s="338"/>
    </row>
    <row r="362" spans="8:8">
      <c r="H362" s="338"/>
    </row>
    <row r="363" spans="8:8">
      <c r="H363" s="338"/>
    </row>
    <row r="364" spans="8:8">
      <c r="H364" s="338"/>
    </row>
    <row r="365" spans="8:8">
      <c r="H365" s="338"/>
    </row>
    <row r="366" spans="8:8">
      <c r="H366" s="338"/>
    </row>
    <row r="367" spans="8:8">
      <c r="H367" s="338"/>
    </row>
    <row r="368" spans="8:8">
      <c r="H368" s="338"/>
    </row>
    <row r="369" spans="8:8">
      <c r="H369" s="338"/>
    </row>
    <row r="370" spans="8:8">
      <c r="H370" s="338"/>
    </row>
    <row r="371" spans="8:8">
      <c r="H371" s="338"/>
    </row>
    <row r="372" spans="8:8">
      <c r="H372" s="338"/>
    </row>
    <row r="373" spans="8:8">
      <c r="H373" s="338"/>
    </row>
    <row r="374" spans="8:8">
      <c r="H374" s="338"/>
    </row>
    <row r="375" spans="8:8">
      <c r="H375" s="338"/>
    </row>
    <row r="376" spans="8:8">
      <c r="H376" s="338"/>
    </row>
    <row r="377" spans="8:8">
      <c r="H377" s="338"/>
    </row>
    <row r="378" spans="8:8">
      <c r="H378" s="338"/>
    </row>
    <row r="379" spans="8:8">
      <c r="H379" s="338"/>
    </row>
    <row r="380" spans="8:8">
      <c r="H380" s="338"/>
    </row>
    <row r="381" spans="8:8">
      <c r="H381" s="338"/>
    </row>
    <row r="382" spans="8:8">
      <c r="H382" s="338"/>
    </row>
    <row r="383" spans="8:8">
      <c r="H383" s="338"/>
    </row>
    <row r="384" spans="8:8">
      <c r="H384" s="338"/>
    </row>
    <row r="385" spans="8:8">
      <c r="H385" s="338"/>
    </row>
    <row r="386" spans="8:8">
      <c r="H386" s="338"/>
    </row>
    <row r="387" spans="8:8">
      <c r="H387" s="338"/>
    </row>
    <row r="388" spans="8:8">
      <c r="H388" s="338"/>
    </row>
    <row r="389" spans="8:8">
      <c r="H389" s="338"/>
    </row>
    <row r="390" spans="8:8">
      <c r="H390" s="338"/>
    </row>
    <row r="391" spans="8:8">
      <c r="H391" s="338"/>
    </row>
    <row r="392" spans="8:8">
      <c r="H392" s="338"/>
    </row>
    <row r="393" spans="8:8">
      <c r="H393" s="338"/>
    </row>
    <row r="394" spans="8:8">
      <c r="H394" s="338"/>
    </row>
    <row r="395" spans="8:8">
      <c r="H395" s="338"/>
    </row>
    <row r="396" spans="8:8">
      <c r="H396" s="338"/>
    </row>
    <row r="397" spans="8:8">
      <c r="H397" s="338"/>
    </row>
    <row r="398" spans="8:8">
      <c r="H398" s="338"/>
    </row>
    <row r="399" spans="8:8">
      <c r="H399" s="338"/>
    </row>
    <row r="400" spans="8:8">
      <c r="H400" s="338"/>
    </row>
    <row r="401" spans="8:8">
      <c r="H401" s="338"/>
    </row>
    <row r="402" spans="8:8">
      <c r="H402" s="338"/>
    </row>
    <row r="403" spans="8:8">
      <c r="H403" s="338"/>
    </row>
    <row r="404" spans="8:8">
      <c r="H404" s="338"/>
    </row>
    <row r="405" spans="8:8">
      <c r="H405" s="338"/>
    </row>
    <row r="406" spans="8:8">
      <c r="H406" s="338"/>
    </row>
    <row r="407" spans="8:8">
      <c r="H407" s="338"/>
    </row>
    <row r="408" spans="8:8">
      <c r="H408" s="338"/>
    </row>
    <row r="409" spans="8:8">
      <c r="H409" s="338"/>
    </row>
    <row r="410" spans="8:8">
      <c r="H410" s="338"/>
    </row>
    <row r="411" spans="8:8">
      <c r="H411" s="338"/>
    </row>
    <row r="412" spans="8:8">
      <c r="H412" s="338"/>
    </row>
    <row r="413" spans="8:8">
      <c r="H413" s="338"/>
    </row>
    <row r="414" spans="8:8">
      <c r="H414" s="338"/>
    </row>
    <row r="415" spans="8:8">
      <c r="H415" s="338"/>
    </row>
    <row r="416" spans="8:8">
      <c r="H416" s="338"/>
    </row>
    <row r="417" spans="8:8">
      <c r="H417" s="338"/>
    </row>
    <row r="418" spans="8:8">
      <c r="H418" s="338"/>
    </row>
    <row r="419" spans="8:8">
      <c r="H419" s="338"/>
    </row>
    <row r="420" spans="8:8">
      <c r="H420" s="338"/>
    </row>
    <row r="421" spans="8:8">
      <c r="H421" s="338"/>
    </row>
    <row r="422" spans="8:8">
      <c r="H422" s="338"/>
    </row>
    <row r="423" spans="8:8">
      <c r="H423" s="338"/>
    </row>
    <row r="424" spans="8:8">
      <c r="H424" s="338"/>
    </row>
    <row r="425" spans="8:8">
      <c r="H425" s="338"/>
    </row>
    <row r="426" spans="8:8">
      <c r="H426" s="338"/>
    </row>
    <row r="427" spans="8:8">
      <c r="H427" s="338"/>
    </row>
    <row r="428" spans="8:8">
      <c r="H428" s="338"/>
    </row>
    <row r="429" spans="8:8">
      <c r="H429" s="338"/>
    </row>
    <row r="430" spans="8:8">
      <c r="H430" s="338"/>
    </row>
    <row r="431" spans="8:8">
      <c r="H431" s="338"/>
    </row>
    <row r="432" spans="8:8">
      <c r="H432" s="338"/>
    </row>
    <row r="433" spans="8:8">
      <c r="H433" s="338"/>
    </row>
    <row r="434" spans="8:8">
      <c r="H434" s="338"/>
    </row>
    <row r="435" spans="8:8">
      <c r="H435" s="338"/>
    </row>
    <row r="436" spans="8:8">
      <c r="H436" s="338"/>
    </row>
    <row r="437" spans="8:8">
      <c r="H437" s="338"/>
    </row>
    <row r="438" spans="8:8">
      <c r="H438" s="338"/>
    </row>
    <row r="439" spans="8:8">
      <c r="H439" s="338"/>
    </row>
    <row r="440" spans="8:8">
      <c r="H440" s="338"/>
    </row>
    <row r="441" spans="8:8">
      <c r="H441" s="338"/>
    </row>
    <row r="442" spans="8:8">
      <c r="H442" s="338"/>
    </row>
    <row r="443" spans="8:8">
      <c r="H443" s="338"/>
    </row>
    <row r="444" spans="8:8">
      <c r="H444" s="338"/>
    </row>
    <row r="445" spans="8:8">
      <c r="H445" s="338"/>
    </row>
    <row r="446" spans="8:8">
      <c r="H446" s="338"/>
    </row>
    <row r="447" spans="8:8">
      <c r="H447" s="338"/>
    </row>
    <row r="448" spans="8:8">
      <c r="H448" s="338"/>
    </row>
    <row r="449" spans="8:8">
      <c r="H449" s="338"/>
    </row>
    <row r="450" spans="8:8">
      <c r="H450" s="338"/>
    </row>
    <row r="451" spans="8:8">
      <c r="H451" s="338"/>
    </row>
    <row r="452" spans="8:8">
      <c r="H452" s="338"/>
    </row>
    <row r="453" spans="8:8">
      <c r="H453" s="338"/>
    </row>
    <row r="454" spans="8:8">
      <c r="H454" s="338"/>
    </row>
    <row r="455" spans="8:8">
      <c r="H455" s="338"/>
    </row>
    <row r="456" spans="8:8">
      <c r="H456" s="338"/>
    </row>
    <row r="457" spans="8:8">
      <c r="H457" s="338"/>
    </row>
    <row r="458" spans="8:8">
      <c r="H458" s="338"/>
    </row>
    <row r="459" spans="8:8">
      <c r="H459" s="338"/>
    </row>
    <row r="460" spans="8:8">
      <c r="H460" s="338"/>
    </row>
    <row r="461" spans="8:8">
      <c r="H461" s="338"/>
    </row>
    <row r="462" spans="8:8">
      <c r="H462" s="338"/>
    </row>
    <row r="463" spans="8:8">
      <c r="H463" s="338"/>
    </row>
    <row r="464" spans="8:8">
      <c r="H464" s="338"/>
    </row>
    <row r="465" spans="8:8">
      <c r="H465" s="338"/>
    </row>
    <row r="466" spans="8:8">
      <c r="H466" s="338"/>
    </row>
    <row r="467" spans="8:8">
      <c r="H467" s="338"/>
    </row>
    <row r="468" spans="8:8">
      <c r="H468" s="338"/>
    </row>
    <row r="469" spans="8:8">
      <c r="H469" s="338"/>
    </row>
    <row r="470" spans="8:8">
      <c r="H470" s="338"/>
    </row>
    <row r="471" spans="8:8">
      <c r="H471" s="338"/>
    </row>
    <row r="472" spans="8:8">
      <c r="H472" s="338"/>
    </row>
    <row r="473" spans="8:8">
      <c r="H473" s="338"/>
    </row>
    <row r="474" spans="8:8">
      <c r="H474" s="338"/>
    </row>
    <row r="475" spans="8:8">
      <c r="H475" s="338"/>
    </row>
    <row r="476" spans="8:8">
      <c r="H476" s="338"/>
    </row>
    <row r="477" spans="8:8">
      <c r="H477" s="338"/>
    </row>
    <row r="478" spans="8:8">
      <c r="H478" s="338"/>
    </row>
    <row r="479" spans="8:8">
      <c r="H479" s="338"/>
    </row>
    <row r="480" spans="8:8">
      <c r="H480" s="338"/>
    </row>
    <row r="481" spans="8:8">
      <c r="H481" s="338"/>
    </row>
    <row r="482" spans="8:8">
      <c r="H482" s="338"/>
    </row>
    <row r="483" spans="8:8">
      <c r="H483" s="338"/>
    </row>
    <row r="484" spans="8:8">
      <c r="H484" s="338"/>
    </row>
    <row r="485" spans="8:8">
      <c r="H485" s="338"/>
    </row>
    <row r="486" spans="8:8">
      <c r="H486" s="338"/>
    </row>
    <row r="487" spans="8:8">
      <c r="H487" s="338"/>
    </row>
    <row r="488" spans="8:8">
      <c r="H488" s="338"/>
    </row>
    <row r="489" spans="8:8">
      <c r="H489" s="338"/>
    </row>
    <row r="490" spans="8:8">
      <c r="H490" s="338"/>
    </row>
    <row r="491" spans="8:8">
      <c r="H491" s="338"/>
    </row>
    <row r="492" spans="8:8">
      <c r="H492" s="338"/>
    </row>
    <row r="493" spans="8:8">
      <c r="H493" s="338"/>
    </row>
    <row r="494" spans="8:8">
      <c r="H494" s="338"/>
    </row>
    <row r="495" spans="8:8">
      <c r="H495" s="338"/>
    </row>
    <row r="496" spans="8:8">
      <c r="H496" s="338"/>
    </row>
    <row r="497" spans="8:8">
      <c r="H497" s="338"/>
    </row>
    <row r="498" spans="8:8">
      <c r="H498" s="338"/>
    </row>
    <row r="499" spans="8:8">
      <c r="H499" s="338"/>
    </row>
    <row r="500" spans="8:8">
      <c r="H500" s="338"/>
    </row>
    <row r="501" spans="8:8">
      <c r="H501" s="338"/>
    </row>
    <row r="502" spans="8:8">
      <c r="H502" s="338"/>
    </row>
    <row r="503" spans="8:8">
      <c r="H503" s="338"/>
    </row>
    <row r="504" spans="8:8">
      <c r="H504" s="338"/>
    </row>
    <row r="505" spans="8:8">
      <c r="H505" s="338"/>
    </row>
    <row r="506" spans="8:8">
      <c r="H506" s="338"/>
    </row>
    <row r="507" spans="8:8">
      <c r="H507" s="338"/>
    </row>
    <row r="508" spans="8:8">
      <c r="H508" s="338"/>
    </row>
    <row r="509" spans="8:8">
      <c r="H509" s="338"/>
    </row>
    <row r="510" spans="8:8">
      <c r="H510" s="338"/>
    </row>
    <row r="511" spans="8:8">
      <c r="H511" s="338"/>
    </row>
    <row r="512" spans="8:8">
      <c r="H512" s="338"/>
    </row>
    <row r="513" spans="8:8">
      <c r="H513" s="338"/>
    </row>
    <row r="514" spans="8:8">
      <c r="H514" s="338"/>
    </row>
    <row r="515" spans="8:8">
      <c r="H515" s="338"/>
    </row>
    <row r="516" spans="8:8">
      <c r="H516" s="338"/>
    </row>
    <row r="517" spans="8:8">
      <c r="H517" s="338"/>
    </row>
    <row r="518" spans="8:8">
      <c r="H518" s="338"/>
    </row>
    <row r="519" spans="8:8">
      <c r="H519" s="338"/>
    </row>
    <row r="520" spans="8:8">
      <c r="H520" s="338"/>
    </row>
    <row r="521" spans="8:8">
      <c r="H521" s="338"/>
    </row>
    <row r="522" spans="8:8">
      <c r="H522" s="338"/>
    </row>
    <row r="523" spans="8:8">
      <c r="H523" s="338"/>
    </row>
    <row r="524" spans="8:8">
      <c r="H524" s="338"/>
    </row>
    <row r="525" spans="8:8">
      <c r="H525" s="338"/>
    </row>
    <row r="526" spans="8:8">
      <c r="H526" s="338"/>
    </row>
    <row r="527" spans="8:8">
      <c r="H527" s="338"/>
    </row>
    <row r="528" spans="8:8">
      <c r="H528" s="338"/>
    </row>
    <row r="529" spans="8:8">
      <c r="H529" s="338"/>
    </row>
    <row r="530" spans="8:8">
      <c r="H530" s="338"/>
    </row>
    <row r="531" spans="8:8">
      <c r="H531" s="338"/>
    </row>
    <row r="532" spans="8:8">
      <c r="H532" s="338"/>
    </row>
    <row r="533" spans="8:8">
      <c r="H533" s="338"/>
    </row>
    <row r="534" spans="8:8">
      <c r="H534" s="338"/>
    </row>
    <row r="535" spans="8:8">
      <c r="H535" s="338"/>
    </row>
    <row r="536" spans="8:8">
      <c r="H536" s="338"/>
    </row>
    <row r="537" spans="8:8">
      <c r="H537" s="338"/>
    </row>
    <row r="538" spans="8:8">
      <c r="H538" s="338"/>
    </row>
    <row r="539" spans="8:8">
      <c r="H539" s="338"/>
    </row>
    <row r="540" spans="8:8">
      <c r="H540" s="338"/>
    </row>
    <row r="541" spans="8:8">
      <c r="H541" s="338"/>
    </row>
    <row r="542" spans="8:8">
      <c r="H542" s="338"/>
    </row>
    <row r="543" spans="8:8">
      <c r="H543" s="338"/>
    </row>
    <row r="544" spans="8:8">
      <c r="H544" s="338"/>
    </row>
    <row r="545" spans="8:8">
      <c r="H545" s="338"/>
    </row>
    <row r="546" spans="8:8">
      <c r="H546" s="338"/>
    </row>
    <row r="547" spans="8:8">
      <c r="H547" s="338"/>
    </row>
    <row r="548" spans="8:8">
      <c r="H548" s="338"/>
    </row>
    <row r="549" spans="8:8">
      <c r="H549" s="338"/>
    </row>
    <row r="550" spans="8:8">
      <c r="H550" s="338"/>
    </row>
    <row r="551" spans="8:8">
      <c r="H551" s="338"/>
    </row>
    <row r="552" spans="8:8">
      <c r="H552" s="338"/>
    </row>
    <row r="553" spans="8:8">
      <c r="H553" s="338"/>
    </row>
    <row r="554" spans="8:8">
      <c r="H554" s="338"/>
    </row>
    <row r="555" spans="8:8">
      <c r="H555" s="338"/>
    </row>
    <row r="556" spans="8:8">
      <c r="H556" s="338"/>
    </row>
    <row r="557" spans="8:8">
      <c r="H557" s="338"/>
    </row>
    <row r="558" spans="8:8">
      <c r="H558" s="338"/>
    </row>
    <row r="559" spans="8:8">
      <c r="H559" s="338"/>
    </row>
    <row r="560" spans="8:8">
      <c r="H560" s="338"/>
    </row>
    <row r="561" spans="8:8">
      <c r="H561" s="338"/>
    </row>
    <row r="562" spans="8:8">
      <c r="H562" s="338"/>
    </row>
    <row r="563" spans="8:8">
      <c r="H563" s="338"/>
    </row>
    <row r="564" spans="8:8">
      <c r="H564" s="338"/>
    </row>
    <row r="565" spans="8:8">
      <c r="H565" s="338"/>
    </row>
    <row r="566" spans="8:8">
      <c r="H566" s="338"/>
    </row>
    <row r="567" spans="8:8">
      <c r="H567" s="338"/>
    </row>
    <row r="568" spans="8:8">
      <c r="H568" s="338"/>
    </row>
    <row r="569" spans="8:8">
      <c r="H569" s="338"/>
    </row>
    <row r="570" spans="8:8">
      <c r="H570" s="338"/>
    </row>
    <row r="571" spans="8:8">
      <c r="H571" s="338"/>
    </row>
    <row r="572" spans="8:8">
      <c r="H572" s="338"/>
    </row>
    <row r="573" spans="8:8">
      <c r="H573" s="338"/>
    </row>
    <row r="574" spans="8:8">
      <c r="H574" s="338"/>
    </row>
    <row r="575" spans="8:8">
      <c r="H575" s="338"/>
    </row>
    <row r="576" spans="8:8">
      <c r="H576" s="338"/>
    </row>
    <row r="577" spans="8:8">
      <c r="H577" s="338"/>
    </row>
    <row r="578" spans="8:8">
      <c r="H578" s="338"/>
    </row>
    <row r="579" spans="8:8">
      <c r="H579" s="338"/>
    </row>
    <row r="580" spans="8:8">
      <c r="H580" s="338"/>
    </row>
    <row r="581" spans="8:8">
      <c r="H581" s="338"/>
    </row>
    <row r="582" spans="8:8">
      <c r="H582" s="338"/>
    </row>
    <row r="583" spans="8:8">
      <c r="H583" s="338"/>
    </row>
    <row r="584" spans="8:8">
      <c r="H584" s="338"/>
    </row>
    <row r="585" spans="8:8">
      <c r="H585" s="338"/>
    </row>
    <row r="586" spans="8:8">
      <c r="H586" s="338"/>
    </row>
    <row r="587" spans="8:8">
      <c r="H587" s="338"/>
    </row>
    <row r="588" spans="8:8">
      <c r="H588" s="338"/>
    </row>
    <row r="589" spans="8:8">
      <c r="H589" s="338"/>
    </row>
    <row r="590" spans="8:8">
      <c r="H590" s="338"/>
    </row>
    <row r="591" spans="8:8">
      <c r="H591" s="338"/>
    </row>
    <row r="592" spans="8:8">
      <c r="H592" s="338"/>
    </row>
    <row r="593" spans="8:8">
      <c r="H593" s="338"/>
    </row>
    <row r="594" spans="8:8">
      <c r="H594" s="338"/>
    </row>
    <row r="595" spans="8:8">
      <c r="H595" s="338"/>
    </row>
    <row r="596" spans="8:8">
      <c r="H596" s="338"/>
    </row>
    <row r="597" spans="8:8">
      <c r="H597" s="338"/>
    </row>
    <row r="598" spans="8:8">
      <c r="H598" s="338"/>
    </row>
    <row r="599" spans="8:8">
      <c r="H599" s="338"/>
    </row>
    <row r="600" spans="8:8">
      <c r="H600" s="338"/>
    </row>
    <row r="601" spans="8:8">
      <c r="H601" s="338"/>
    </row>
    <row r="602" spans="8:8">
      <c r="H602" s="338"/>
    </row>
    <row r="603" spans="8:8">
      <c r="H603" s="338"/>
    </row>
    <row r="604" spans="8:8">
      <c r="H604" s="338"/>
    </row>
    <row r="605" spans="8:8">
      <c r="H605" s="338"/>
    </row>
    <row r="606" spans="8:8">
      <c r="H606" s="338"/>
    </row>
    <row r="607" spans="8:8">
      <c r="H607" s="338"/>
    </row>
    <row r="608" spans="8:8">
      <c r="H608" s="338"/>
    </row>
    <row r="609" spans="8:8">
      <c r="H609" s="338"/>
    </row>
    <row r="610" spans="8:8">
      <c r="H610" s="338"/>
    </row>
    <row r="611" spans="8:8">
      <c r="H611" s="338"/>
    </row>
    <row r="612" spans="8:8">
      <c r="H612" s="338"/>
    </row>
    <row r="613" spans="8:8">
      <c r="H613" s="338"/>
    </row>
    <row r="614" spans="8:8">
      <c r="H614" s="338"/>
    </row>
    <row r="615" spans="8:8">
      <c r="H615" s="338"/>
    </row>
    <row r="616" spans="8:8">
      <c r="H616" s="338"/>
    </row>
    <row r="617" spans="8:8">
      <c r="H617" s="338"/>
    </row>
    <row r="618" spans="8:8">
      <c r="H618" s="338"/>
    </row>
    <row r="619" spans="8:8">
      <c r="H619" s="338"/>
    </row>
    <row r="620" spans="8:8">
      <c r="H620" s="338"/>
    </row>
    <row r="621" spans="8:8">
      <c r="H621" s="338"/>
    </row>
    <row r="622" spans="8:8">
      <c r="H622" s="338"/>
    </row>
    <row r="623" spans="8:8">
      <c r="H623" s="338"/>
    </row>
    <row r="624" spans="8:8">
      <c r="H624" s="338"/>
    </row>
    <row r="625" spans="8:8">
      <c r="H625" s="338"/>
    </row>
    <row r="626" spans="8:8">
      <c r="H626" s="338"/>
    </row>
    <row r="627" spans="8:8">
      <c r="H627" s="338"/>
    </row>
    <row r="628" spans="8:8">
      <c r="H628" s="338"/>
    </row>
    <row r="629" spans="8:8">
      <c r="H629" s="338"/>
    </row>
    <row r="630" spans="8:8">
      <c r="H630" s="338"/>
    </row>
    <row r="631" spans="8:8">
      <c r="H631" s="338"/>
    </row>
    <row r="632" spans="8:8">
      <c r="H632" s="338"/>
    </row>
    <row r="633" spans="8:8">
      <c r="H633" s="338"/>
    </row>
    <row r="634" spans="8:8">
      <c r="H634" s="338"/>
    </row>
    <row r="635" spans="8:8">
      <c r="H635" s="338"/>
    </row>
    <row r="636" spans="8:8">
      <c r="H636" s="338"/>
    </row>
    <row r="637" spans="8:8">
      <c r="H637" s="338"/>
    </row>
    <row r="638" spans="8:8">
      <c r="H638" s="338"/>
    </row>
    <row r="639" spans="8:8">
      <c r="H639" s="338"/>
    </row>
    <row r="640" spans="8:8">
      <c r="H640" s="338"/>
    </row>
    <row r="641" spans="8:8">
      <c r="H641" s="338"/>
    </row>
    <row r="642" spans="8:8">
      <c r="H642" s="338"/>
    </row>
    <row r="643" spans="8:8">
      <c r="H643" s="338"/>
    </row>
    <row r="644" spans="8:8">
      <c r="H644" s="338"/>
    </row>
    <row r="645" spans="8:8">
      <c r="H645" s="338"/>
    </row>
    <row r="646" spans="8:8">
      <c r="H646" s="338"/>
    </row>
    <row r="647" spans="8:8">
      <c r="H647" s="338"/>
    </row>
    <row r="648" spans="8:8">
      <c r="H648" s="338"/>
    </row>
    <row r="649" spans="8:8">
      <c r="H649" s="338"/>
    </row>
    <row r="650" spans="8:8">
      <c r="H650" s="338"/>
    </row>
    <row r="651" spans="8:8">
      <c r="H651" s="338"/>
    </row>
    <row r="652" spans="8:8">
      <c r="H652" s="338"/>
    </row>
    <row r="653" spans="8:8">
      <c r="H653" s="338"/>
    </row>
    <row r="654" spans="8:8">
      <c r="H654" s="338"/>
    </row>
    <row r="655" spans="8:8">
      <c r="H655" s="338"/>
    </row>
    <row r="656" spans="8:8">
      <c r="H656" s="338"/>
    </row>
    <row r="657" spans="8:8">
      <c r="H657" s="338"/>
    </row>
    <row r="658" spans="8:8">
      <c r="H658" s="338"/>
    </row>
    <row r="659" spans="8:8">
      <c r="H659" s="338"/>
    </row>
    <row r="660" spans="8:8">
      <c r="H660" s="338"/>
    </row>
    <row r="661" spans="8:8">
      <c r="H661" s="338"/>
    </row>
    <row r="662" spans="8:8">
      <c r="H662" s="338"/>
    </row>
    <row r="663" spans="8:8">
      <c r="H663" s="338"/>
    </row>
    <row r="664" spans="8:8">
      <c r="H664" s="338"/>
    </row>
    <row r="665" spans="8:8">
      <c r="H665" s="338"/>
    </row>
    <row r="666" spans="8:8">
      <c r="H666" s="338"/>
    </row>
    <row r="667" spans="8:8">
      <c r="H667" s="338"/>
    </row>
    <row r="668" spans="8:8">
      <c r="H668" s="338"/>
    </row>
    <row r="669" spans="8:8">
      <c r="H669" s="338"/>
    </row>
    <row r="670" spans="8:8">
      <c r="H670" s="338"/>
    </row>
    <row r="671" spans="8:8">
      <c r="H671" s="338"/>
    </row>
    <row r="672" spans="8:8">
      <c r="H672" s="338"/>
    </row>
    <row r="673" spans="8:8">
      <c r="H673" s="338"/>
    </row>
    <row r="674" spans="8:8">
      <c r="H674" s="338"/>
    </row>
    <row r="675" spans="8:8">
      <c r="H675" s="338"/>
    </row>
    <row r="676" spans="8:8">
      <c r="H676" s="338"/>
    </row>
    <row r="677" spans="8:8">
      <c r="H677" s="338"/>
    </row>
    <row r="678" spans="8:8">
      <c r="H678" s="338"/>
    </row>
    <row r="679" spans="8:8">
      <c r="H679" s="338"/>
    </row>
    <row r="680" spans="8:8">
      <c r="H680" s="338"/>
    </row>
    <row r="681" spans="8:8">
      <c r="H681" s="338"/>
    </row>
    <row r="682" spans="8:8">
      <c r="H682" s="338"/>
    </row>
    <row r="683" spans="8:8">
      <c r="H683" s="338"/>
    </row>
    <row r="684" spans="8:8">
      <c r="H684" s="338"/>
    </row>
    <row r="685" spans="8:8">
      <c r="H685" s="338"/>
    </row>
    <row r="686" spans="8:8">
      <c r="H686" s="338"/>
    </row>
    <row r="687" spans="8:8">
      <c r="H687" s="338"/>
    </row>
    <row r="688" spans="8:8">
      <c r="H688" s="338"/>
    </row>
    <row r="689" spans="8:8">
      <c r="H689" s="338"/>
    </row>
    <row r="690" spans="8:8">
      <c r="H690" s="338"/>
    </row>
    <row r="691" spans="8:8">
      <c r="H691" s="338"/>
    </row>
    <row r="692" spans="8:8">
      <c r="H692" s="338"/>
    </row>
    <row r="693" spans="8:8">
      <c r="H693" s="338"/>
    </row>
    <row r="694" spans="8:8">
      <c r="H694" s="338"/>
    </row>
    <row r="695" spans="8:8">
      <c r="H695" s="338"/>
    </row>
    <row r="696" spans="8:8">
      <c r="H696" s="338"/>
    </row>
    <row r="697" spans="8:8">
      <c r="H697" s="338"/>
    </row>
    <row r="698" spans="8:8">
      <c r="H698" s="338"/>
    </row>
    <row r="699" spans="8:8">
      <c r="H699" s="338"/>
    </row>
    <row r="700" spans="8:8">
      <c r="H700" s="338"/>
    </row>
    <row r="701" spans="8:8">
      <c r="H701" s="338"/>
    </row>
    <row r="702" spans="8:8">
      <c r="H702" s="338"/>
    </row>
    <row r="703" spans="8:8">
      <c r="H703" s="338"/>
    </row>
    <row r="704" spans="8:8">
      <c r="H704" s="338"/>
    </row>
    <row r="705" spans="8:8">
      <c r="H705" s="338"/>
    </row>
    <row r="706" spans="8:8">
      <c r="H706" s="338"/>
    </row>
    <row r="707" spans="8:8">
      <c r="H707" s="338"/>
    </row>
    <row r="708" spans="8:8">
      <c r="H708" s="338"/>
    </row>
    <row r="709" spans="8:8">
      <c r="H709" s="338"/>
    </row>
    <row r="710" spans="8:8">
      <c r="H710" s="338"/>
    </row>
    <row r="711" spans="8:8">
      <c r="H711" s="338"/>
    </row>
    <row r="712" spans="8:8">
      <c r="H712" s="338"/>
    </row>
    <row r="713" spans="8:8">
      <c r="H713" s="338"/>
    </row>
    <row r="714" spans="8:8">
      <c r="H714" s="338"/>
    </row>
    <row r="715" spans="8:8">
      <c r="H715" s="338"/>
    </row>
    <row r="716" spans="8:8">
      <c r="H716" s="338"/>
    </row>
    <row r="717" spans="8:8">
      <c r="H717" s="338"/>
    </row>
    <row r="718" spans="8:8">
      <c r="H718" s="338"/>
    </row>
    <row r="719" spans="8:8">
      <c r="H719" s="338"/>
    </row>
    <row r="720" spans="8:8">
      <c r="H720" s="338"/>
    </row>
    <row r="721" spans="8:8">
      <c r="H721" s="338"/>
    </row>
    <row r="722" spans="8:8">
      <c r="H722" s="338"/>
    </row>
    <row r="723" spans="8:8">
      <c r="H723" s="338"/>
    </row>
    <row r="724" spans="8:8">
      <c r="H724" s="338"/>
    </row>
    <row r="725" spans="8:8">
      <c r="H725" s="338"/>
    </row>
    <row r="726" spans="8:8">
      <c r="H726" s="338"/>
    </row>
    <row r="727" spans="8:8">
      <c r="H727" s="338"/>
    </row>
    <row r="728" spans="8:8">
      <c r="H728" s="338"/>
    </row>
    <row r="729" spans="8:8">
      <c r="H729" s="338"/>
    </row>
    <row r="730" spans="8:8">
      <c r="H730" s="338"/>
    </row>
    <row r="731" spans="8:8">
      <c r="H731" s="338"/>
    </row>
    <row r="732" spans="8:8">
      <c r="H732" s="338"/>
    </row>
    <row r="733" spans="8:8">
      <c r="H733" s="338"/>
    </row>
    <row r="734" spans="8:8">
      <c r="H734" s="338"/>
    </row>
    <row r="735" spans="8:8">
      <c r="H735" s="338"/>
    </row>
    <row r="736" spans="8:8">
      <c r="H736" s="338"/>
    </row>
    <row r="737" spans="8:8">
      <c r="H737" s="338"/>
    </row>
    <row r="738" spans="8:8">
      <c r="H738" s="338"/>
    </row>
    <row r="739" spans="8:8">
      <c r="H739" s="338"/>
    </row>
    <row r="740" spans="8:8">
      <c r="H740" s="338"/>
    </row>
    <row r="741" spans="8:8">
      <c r="H741" s="338"/>
    </row>
    <row r="742" spans="8:8">
      <c r="H742" s="338"/>
    </row>
    <row r="743" spans="8:8">
      <c r="H743" s="338"/>
    </row>
    <row r="744" spans="8:8">
      <c r="H744" s="338"/>
    </row>
    <row r="745" spans="8:8">
      <c r="H745" s="338"/>
    </row>
    <row r="746" spans="8:8">
      <c r="H746" s="338"/>
    </row>
    <row r="747" spans="8:8">
      <c r="H747" s="338"/>
    </row>
    <row r="748" spans="8:8">
      <c r="H748" s="338"/>
    </row>
    <row r="749" spans="8:8">
      <c r="H749" s="338"/>
    </row>
    <row r="750" spans="8:8">
      <c r="H750" s="338"/>
    </row>
    <row r="751" spans="8:8">
      <c r="H751" s="338"/>
    </row>
    <row r="752" spans="8:8">
      <c r="H752" s="338"/>
    </row>
    <row r="753" spans="8:8">
      <c r="H753" s="338"/>
    </row>
    <row r="754" spans="8:8">
      <c r="H754" s="338"/>
    </row>
    <row r="755" spans="8:8">
      <c r="H755" s="338"/>
    </row>
    <row r="756" spans="8:8">
      <c r="H756" s="338"/>
    </row>
    <row r="757" spans="8:8">
      <c r="H757" s="338"/>
    </row>
    <row r="758" spans="8:8">
      <c r="H758" s="338"/>
    </row>
    <row r="759" spans="8:8">
      <c r="H759" s="338"/>
    </row>
    <row r="760" spans="8:8">
      <c r="H760" s="338"/>
    </row>
    <row r="761" spans="8:8">
      <c r="H761" s="338"/>
    </row>
    <row r="762" spans="8:8">
      <c r="H762" s="338"/>
    </row>
    <row r="763" spans="8:8">
      <c r="H763" s="338"/>
    </row>
    <row r="764" spans="8:8">
      <c r="H764" s="338"/>
    </row>
    <row r="765" spans="8:8">
      <c r="H765" s="338"/>
    </row>
    <row r="766" spans="8:8">
      <c r="H766" s="338"/>
    </row>
    <row r="767" spans="8:8">
      <c r="H767" s="338"/>
    </row>
    <row r="768" spans="8:8">
      <c r="H768" s="338"/>
    </row>
    <row r="769" spans="8:8">
      <c r="H769" s="338"/>
    </row>
    <row r="770" spans="8:8">
      <c r="H770" s="338"/>
    </row>
    <row r="771" spans="8:8">
      <c r="H771" s="338"/>
    </row>
    <row r="772" spans="8:8">
      <c r="H772" s="338"/>
    </row>
    <row r="773" spans="8:8">
      <c r="H773" s="338"/>
    </row>
    <row r="774" spans="8:8">
      <c r="H774" s="338"/>
    </row>
    <row r="775" spans="8:8">
      <c r="H775" s="338"/>
    </row>
    <row r="776" spans="8:8">
      <c r="H776" s="338"/>
    </row>
    <row r="777" spans="8:8">
      <c r="H777" s="338"/>
    </row>
    <row r="778" spans="8:8">
      <c r="H778" s="338"/>
    </row>
    <row r="779" spans="8:8">
      <c r="H779" s="338"/>
    </row>
    <row r="780" spans="8:8">
      <c r="H780" s="338"/>
    </row>
    <row r="781" spans="8:8">
      <c r="H781" s="338"/>
    </row>
    <row r="782" spans="8:8">
      <c r="H782" s="338"/>
    </row>
    <row r="783" spans="8:8">
      <c r="H783" s="338"/>
    </row>
    <row r="784" spans="8:8">
      <c r="H784" s="338"/>
    </row>
    <row r="785" spans="8:8">
      <c r="H785" s="338"/>
    </row>
    <row r="786" spans="8:8">
      <c r="H786" s="338"/>
    </row>
    <row r="787" spans="8:8">
      <c r="H787" s="338"/>
    </row>
    <row r="788" spans="8:8">
      <c r="H788" s="338"/>
    </row>
    <row r="789" spans="8:8">
      <c r="H789" s="338"/>
    </row>
    <row r="790" spans="8:8">
      <c r="H790" s="338"/>
    </row>
    <row r="791" spans="8:8">
      <c r="H791" s="338"/>
    </row>
    <row r="792" spans="8:8">
      <c r="H792" s="338"/>
    </row>
    <row r="793" spans="8:8">
      <c r="H793" s="338"/>
    </row>
    <row r="794" spans="8:8">
      <c r="H794" s="338"/>
    </row>
    <row r="795" spans="8:8">
      <c r="H795" s="338"/>
    </row>
    <row r="796" spans="8:8">
      <c r="H796" s="338"/>
    </row>
    <row r="797" spans="8:8">
      <c r="H797" s="338"/>
    </row>
    <row r="798" spans="8:8">
      <c r="H798" s="338"/>
    </row>
    <row r="799" spans="8:8">
      <c r="H799" s="338"/>
    </row>
    <row r="800" spans="8:8">
      <c r="H800" s="338"/>
    </row>
    <row r="801" spans="8:8">
      <c r="H801" s="338"/>
    </row>
    <row r="802" spans="8:8">
      <c r="H802" s="338"/>
    </row>
    <row r="803" spans="8:8">
      <c r="H803" s="338"/>
    </row>
    <row r="804" spans="8:8">
      <c r="H804" s="338"/>
    </row>
    <row r="805" spans="8:8">
      <c r="H805" s="338"/>
    </row>
    <row r="806" spans="8:8">
      <c r="H806" s="338"/>
    </row>
    <row r="807" spans="8:8">
      <c r="H807" s="338"/>
    </row>
    <row r="808" spans="8:8">
      <c r="H808" s="338"/>
    </row>
    <row r="809" spans="8:8">
      <c r="H809" s="338"/>
    </row>
    <row r="810" spans="8:8">
      <c r="H810" s="338"/>
    </row>
    <row r="811" spans="8:8">
      <c r="H811" s="338"/>
    </row>
    <row r="812" spans="8:8">
      <c r="H812" s="338"/>
    </row>
    <row r="813" spans="8:8">
      <c r="H813" s="338"/>
    </row>
    <row r="814" spans="8:8">
      <c r="H814" s="338"/>
    </row>
    <row r="815" spans="8:8">
      <c r="H815" s="338"/>
    </row>
    <row r="816" spans="8:8">
      <c r="H816" s="338"/>
    </row>
    <row r="817" spans="8:8">
      <c r="H817" s="338"/>
    </row>
    <row r="818" spans="8:8">
      <c r="H818" s="338"/>
    </row>
    <row r="819" spans="8:8">
      <c r="H819" s="338"/>
    </row>
    <row r="820" spans="8:8">
      <c r="H820" s="338"/>
    </row>
    <row r="821" spans="8:8">
      <c r="H821" s="338"/>
    </row>
    <row r="822" spans="8:8">
      <c r="H822" s="338"/>
    </row>
    <row r="823" spans="8:8">
      <c r="H823" s="338"/>
    </row>
    <row r="824" spans="8:8">
      <c r="H824" s="338"/>
    </row>
    <row r="825" spans="8:8">
      <c r="H825" s="338"/>
    </row>
    <row r="826" spans="8:8">
      <c r="H826" s="338"/>
    </row>
    <row r="827" spans="8:8">
      <c r="H827" s="338"/>
    </row>
    <row r="828" spans="8:8">
      <c r="H828" s="338"/>
    </row>
    <row r="829" spans="8:8">
      <c r="H829" s="338"/>
    </row>
    <row r="830" spans="8:8">
      <c r="H830" s="338"/>
    </row>
    <row r="831" spans="8:8">
      <c r="H831" s="338"/>
    </row>
    <row r="832" spans="8:8">
      <c r="H832" s="338"/>
    </row>
    <row r="833" spans="8:8">
      <c r="H833" s="338"/>
    </row>
    <row r="834" spans="8:8">
      <c r="H834" s="338"/>
    </row>
    <row r="835" spans="8:8">
      <c r="H835" s="338"/>
    </row>
    <row r="836" spans="8:8">
      <c r="H836" s="338"/>
    </row>
    <row r="837" spans="8:8">
      <c r="H837" s="338"/>
    </row>
    <row r="838" spans="8:8">
      <c r="H838" s="338"/>
    </row>
    <row r="839" spans="8:8">
      <c r="H839" s="338"/>
    </row>
    <row r="840" spans="8:8">
      <c r="H840" s="338"/>
    </row>
    <row r="841" spans="8:8">
      <c r="H841" s="338"/>
    </row>
    <row r="842" spans="8:8">
      <c r="H842" s="338"/>
    </row>
    <row r="843" spans="8:8">
      <c r="H843" s="338"/>
    </row>
    <row r="844" spans="8:8">
      <c r="H844" s="338"/>
    </row>
    <row r="845" spans="8:8">
      <c r="H845" s="338"/>
    </row>
    <row r="846" spans="8:8">
      <c r="H846" s="338"/>
    </row>
    <row r="847" spans="8:8">
      <c r="H847" s="338"/>
    </row>
    <row r="848" spans="8:8">
      <c r="H848" s="338"/>
    </row>
    <row r="849" spans="8:8">
      <c r="H849" s="338"/>
    </row>
    <row r="850" spans="8:8">
      <c r="H850" s="338"/>
    </row>
    <row r="851" spans="8:8">
      <c r="H851" s="338"/>
    </row>
    <row r="852" spans="8:8">
      <c r="H852" s="338"/>
    </row>
    <row r="853" spans="8:8">
      <c r="H853" s="338"/>
    </row>
    <row r="854" spans="8:8">
      <c r="H854" s="338"/>
    </row>
    <row r="855" spans="8:8">
      <c r="H855" s="338"/>
    </row>
    <row r="856" spans="8:8">
      <c r="H856" s="338"/>
    </row>
    <row r="857" spans="8:8">
      <c r="H857" s="338"/>
    </row>
    <row r="858" spans="8:8">
      <c r="H858" s="338"/>
    </row>
    <row r="859" spans="8:8">
      <c r="H859" s="338"/>
    </row>
    <row r="860" spans="8:8">
      <c r="H860" s="338"/>
    </row>
    <row r="861" spans="8:8">
      <c r="H861" s="338"/>
    </row>
    <row r="862" spans="8:8">
      <c r="H862" s="338"/>
    </row>
    <row r="863" spans="8:8">
      <c r="H863" s="338"/>
    </row>
    <row r="864" spans="8:8">
      <c r="H864" s="338"/>
    </row>
    <row r="865" spans="8:8">
      <c r="H865" s="338"/>
    </row>
    <row r="866" spans="8:8">
      <c r="H866" s="338"/>
    </row>
    <row r="867" spans="8:8">
      <c r="H867" s="338"/>
    </row>
    <row r="868" spans="8:8">
      <c r="H868" s="338"/>
    </row>
    <row r="869" spans="8:8">
      <c r="H869" s="338"/>
    </row>
    <row r="870" spans="8:8">
      <c r="H870" s="338"/>
    </row>
    <row r="871" spans="8:8">
      <c r="H871" s="338"/>
    </row>
    <row r="872" spans="8:8">
      <c r="H872" s="338"/>
    </row>
    <row r="873" spans="8:8">
      <c r="H873" s="338"/>
    </row>
    <row r="874" spans="8:8">
      <c r="H874" s="338"/>
    </row>
    <row r="875" spans="8:8">
      <c r="H875" s="338"/>
    </row>
    <row r="876" spans="8:8">
      <c r="H876" s="338"/>
    </row>
    <row r="877" spans="8:8">
      <c r="H877" s="338"/>
    </row>
    <row r="878" spans="8:8">
      <c r="H878" s="338"/>
    </row>
    <row r="879" spans="8:8">
      <c r="H879" s="338"/>
    </row>
    <row r="880" spans="8:8">
      <c r="H880" s="338"/>
    </row>
    <row r="881" spans="8:8">
      <c r="H881" s="338"/>
    </row>
    <row r="882" spans="8:8">
      <c r="H882" s="338"/>
    </row>
    <row r="883" spans="8:8">
      <c r="H883" s="338"/>
    </row>
    <row r="884" spans="8:8">
      <c r="H884" s="338"/>
    </row>
    <row r="885" spans="8:8">
      <c r="H885" s="338"/>
    </row>
    <row r="886" spans="8:8">
      <c r="H886" s="338"/>
    </row>
    <row r="887" spans="8:8">
      <c r="H887" s="338"/>
    </row>
    <row r="888" spans="8:8">
      <c r="H888" s="338"/>
    </row>
    <row r="889" spans="8:8">
      <c r="H889" s="338"/>
    </row>
    <row r="890" spans="8:8">
      <c r="H890" s="338"/>
    </row>
    <row r="891" spans="8:8">
      <c r="H891" s="338"/>
    </row>
    <row r="892" spans="8:8">
      <c r="H892" s="338"/>
    </row>
    <row r="893" spans="8:8">
      <c r="H893" s="338"/>
    </row>
    <row r="894" spans="8:8">
      <c r="H894" s="338"/>
    </row>
    <row r="895" spans="8:8">
      <c r="H895" s="338"/>
    </row>
    <row r="896" spans="8:8">
      <c r="H896" s="338"/>
    </row>
    <row r="897" spans="8:8">
      <c r="H897" s="338"/>
    </row>
    <row r="898" spans="8:8">
      <c r="H898" s="338"/>
    </row>
    <row r="899" spans="8:8">
      <c r="H899" s="338"/>
    </row>
    <row r="900" spans="8:8">
      <c r="H900" s="338"/>
    </row>
    <row r="901" spans="8:8">
      <c r="H901" s="338"/>
    </row>
    <row r="902" spans="8:8">
      <c r="H902" s="338"/>
    </row>
    <row r="903" spans="8:8">
      <c r="H903" s="338"/>
    </row>
    <row r="904" spans="8:8">
      <c r="H904" s="338"/>
    </row>
    <row r="905" spans="8:8">
      <c r="H905" s="338"/>
    </row>
    <row r="906" spans="8:8">
      <c r="H906" s="338"/>
    </row>
    <row r="907" spans="8:8">
      <c r="H907" s="338"/>
    </row>
    <row r="908" spans="8:8">
      <c r="H908" s="338"/>
    </row>
    <row r="909" spans="8:8">
      <c r="H909" s="338"/>
    </row>
    <row r="910" spans="8:8">
      <c r="H910" s="338"/>
    </row>
    <row r="911" spans="8:8">
      <c r="H911" s="338"/>
    </row>
    <row r="912" spans="8:8">
      <c r="H912" s="338"/>
    </row>
    <row r="913" spans="8:8">
      <c r="H913" s="338"/>
    </row>
    <row r="914" spans="8:8">
      <c r="H914" s="338"/>
    </row>
    <row r="915" spans="8:8">
      <c r="H915" s="338"/>
    </row>
    <row r="916" spans="8:8">
      <c r="H916" s="338"/>
    </row>
    <row r="917" spans="8:8">
      <c r="H917" s="338"/>
    </row>
    <row r="918" spans="8:8">
      <c r="H918" s="338"/>
    </row>
    <row r="919" spans="8:8">
      <c r="H919" s="338"/>
    </row>
    <row r="920" spans="8:8">
      <c r="H920" s="338"/>
    </row>
    <row r="921" spans="8:8">
      <c r="H921" s="338"/>
    </row>
    <row r="922" spans="8:8">
      <c r="H922" s="338"/>
    </row>
    <row r="923" spans="8:8">
      <c r="H923" s="338"/>
    </row>
    <row r="924" spans="8:8">
      <c r="H924" s="338"/>
    </row>
    <row r="925" spans="8:8">
      <c r="H925" s="338"/>
    </row>
    <row r="926" spans="8:8">
      <c r="H926" s="338"/>
    </row>
    <row r="927" spans="8:8">
      <c r="H927" s="338"/>
    </row>
    <row r="928" spans="8:8">
      <c r="H928" s="338"/>
    </row>
    <row r="929" spans="8:8">
      <c r="H929" s="338"/>
    </row>
    <row r="930" spans="8:8">
      <c r="H930" s="338"/>
    </row>
    <row r="931" spans="8:8">
      <c r="H931" s="338"/>
    </row>
    <row r="932" spans="8:8">
      <c r="H932" s="338"/>
    </row>
    <row r="933" spans="8:8">
      <c r="H933" s="338"/>
    </row>
    <row r="934" spans="8:8">
      <c r="H934" s="338"/>
    </row>
    <row r="935" spans="8:8">
      <c r="H935" s="338"/>
    </row>
    <row r="936" spans="8:8">
      <c r="H936" s="338"/>
    </row>
    <row r="937" spans="8:8">
      <c r="H937" s="338"/>
    </row>
    <row r="938" spans="8:8">
      <c r="H938" s="338"/>
    </row>
    <row r="939" spans="8:8">
      <c r="H939" s="338"/>
    </row>
    <row r="940" spans="8:8">
      <c r="H940" s="338"/>
    </row>
    <row r="941" spans="8:8">
      <c r="H941" s="338"/>
    </row>
    <row r="942" spans="8:8">
      <c r="H942" s="338"/>
    </row>
    <row r="943" spans="8:8">
      <c r="H943" s="338"/>
    </row>
    <row r="944" spans="8:8">
      <c r="H944" s="338"/>
    </row>
    <row r="945" spans="8:8">
      <c r="H945" s="338"/>
    </row>
    <row r="946" spans="8:8">
      <c r="H946" s="338"/>
    </row>
    <row r="947" spans="8:8">
      <c r="H947" s="338"/>
    </row>
    <row r="948" spans="8:8">
      <c r="H948" s="338"/>
    </row>
    <row r="949" spans="8:8">
      <c r="H949" s="338"/>
    </row>
    <row r="950" spans="8:8">
      <c r="H950" s="338"/>
    </row>
    <row r="951" spans="8:8">
      <c r="H951" s="338"/>
    </row>
    <row r="952" spans="8:8">
      <c r="H952" s="338"/>
    </row>
    <row r="953" spans="8:8">
      <c r="H953" s="338"/>
    </row>
    <row r="954" spans="8:8">
      <c r="H954" s="338"/>
    </row>
    <row r="955" spans="8:8">
      <c r="H955" s="338"/>
    </row>
    <row r="956" spans="8:8">
      <c r="H956" s="338"/>
    </row>
    <row r="957" spans="8:8">
      <c r="H957" s="338"/>
    </row>
    <row r="958" spans="8:8">
      <c r="H958" s="338"/>
    </row>
    <row r="959" spans="8:8">
      <c r="H959" s="338"/>
    </row>
    <row r="960" spans="8:8">
      <c r="H960" s="338"/>
    </row>
    <row r="961" spans="8:8">
      <c r="H961" s="338"/>
    </row>
    <row r="962" spans="8:8">
      <c r="H962" s="338"/>
    </row>
    <row r="963" spans="8:8">
      <c r="H963" s="338"/>
    </row>
    <row r="964" spans="8:8">
      <c r="H964" s="338"/>
    </row>
    <row r="965" spans="8:8">
      <c r="H965" s="338"/>
    </row>
    <row r="966" spans="8:8">
      <c r="H966" s="338"/>
    </row>
    <row r="967" spans="8:8">
      <c r="H967" s="338"/>
    </row>
    <row r="968" spans="8:8">
      <c r="H968" s="338"/>
    </row>
    <row r="969" spans="8:8">
      <c r="H969" s="338"/>
    </row>
    <row r="970" spans="8:8">
      <c r="H970" s="338"/>
    </row>
    <row r="971" spans="8:8">
      <c r="H971" s="338"/>
    </row>
    <row r="972" spans="8:8">
      <c r="H972" s="338"/>
    </row>
    <row r="973" spans="8:8">
      <c r="H973" s="338"/>
    </row>
    <row r="974" spans="8:8">
      <c r="H974" s="338"/>
    </row>
    <row r="975" spans="8:8">
      <c r="H975" s="338"/>
    </row>
    <row r="976" spans="8:8">
      <c r="H976" s="338"/>
    </row>
    <row r="977" spans="8:8">
      <c r="H977" s="338"/>
    </row>
    <row r="978" spans="8:8">
      <c r="H978" s="338"/>
    </row>
    <row r="979" spans="8:8">
      <c r="H979" s="338"/>
    </row>
    <row r="980" spans="8:8">
      <c r="H980" s="338"/>
    </row>
    <row r="981" spans="8:8">
      <c r="H981" s="338"/>
    </row>
    <row r="982" spans="8:8">
      <c r="H982" s="338"/>
    </row>
    <row r="983" spans="8:8">
      <c r="H983" s="338"/>
    </row>
    <row r="984" spans="8:8">
      <c r="H984" s="338"/>
    </row>
    <row r="985" spans="8:8">
      <c r="H985" s="338"/>
    </row>
  </sheetData>
  <mergeCells count="42">
    <mergeCell ref="G239:H239"/>
    <mergeCell ref="B242:E242"/>
    <mergeCell ref="G181:J181"/>
    <mergeCell ref="B219:D219"/>
    <mergeCell ref="B233:C233"/>
    <mergeCell ref="B181:E181"/>
    <mergeCell ref="L234:M234"/>
    <mergeCell ref="L212:N212"/>
    <mergeCell ref="L181:N181"/>
    <mergeCell ref="F132:F146"/>
    <mergeCell ref="F147:F158"/>
    <mergeCell ref="F159:F174"/>
    <mergeCell ref="F175:F179"/>
    <mergeCell ref="C175:C179"/>
    <mergeCell ref="D175:D179"/>
    <mergeCell ref="E175:E179"/>
    <mergeCell ref="C147:C158"/>
    <mergeCell ref="D147:D158"/>
    <mergeCell ref="E147:E158"/>
    <mergeCell ref="C159:C174"/>
    <mergeCell ref="J6:J19"/>
    <mergeCell ref="J25:J35"/>
    <mergeCell ref="J36:J45"/>
    <mergeCell ref="J46:J58"/>
    <mergeCell ref="J59:J68"/>
    <mergeCell ref="J69:J84"/>
    <mergeCell ref="C94:C108"/>
    <mergeCell ref="D94:D108"/>
    <mergeCell ref="E94:E108"/>
    <mergeCell ref="C109:C128"/>
    <mergeCell ref="D109:D128"/>
    <mergeCell ref="E109:E128"/>
    <mergeCell ref="F94:F108"/>
    <mergeCell ref="F109:F128"/>
    <mergeCell ref="C129:C131"/>
    <mergeCell ref="D129:D131"/>
    <mergeCell ref="E129:E131"/>
    <mergeCell ref="D159:D174"/>
    <mergeCell ref="E159:E174"/>
    <mergeCell ref="C132:C146"/>
    <mergeCell ref="D132:D146"/>
    <mergeCell ref="E132:E146"/>
  </mergeCells>
  <dataValidations count="1">
    <dataValidation type="list" allowBlank="1" showErrorMessage="1" sqref="F2:F86" xr:uid="{646A44CE-6269-4FD3-84E4-A0B2F402C6B6}">
      <formula1>"NO,SI"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9223-3B11-4F4A-81DE-2DB0FB58746B}">
  <dimension ref="A1:AM302"/>
  <sheetViews>
    <sheetView tabSelected="1" topLeftCell="E121" zoomScale="85" zoomScaleNormal="85" workbookViewId="0">
      <selection activeCell="G131" sqref="G131"/>
    </sheetView>
  </sheetViews>
  <sheetFormatPr baseColWidth="10" defaultRowHeight="15"/>
  <cols>
    <col min="4" max="4" width="18" bestFit="1" customWidth="1"/>
    <col min="5" max="5" width="30.85546875" bestFit="1" customWidth="1"/>
    <col min="6" max="6" width="15.7109375" bestFit="1" customWidth="1"/>
    <col min="8" max="8" width="17.5703125" bestFit="1" customWidth="1"/>
    <col min="9" max="9" width="11.42578125" hidden="1" customWidth="1"/>
    <col min="10" max="10" width="15" bestFit="1" customWidth="1"/>
    <col min="11" max="11" width="17.7109375" bestFit="1" customWidth="1"/>
    <col min="12" max="12" width="9.7109375" bestFit="1" customWidth="1"/>
    <col min="13" max="13" width="18.5703125" customWidth="1"/>
    <col min="14" max="14" width="15.85546875" customWidth="1"/>
    <col min="15" max="15" width="17.140625" bestFit="1" customWidth="1"/>
    <col min="16" max="16" width="13.42578125" bestFit="1" customWidth="1"/>
    <col min="17" max="17" width="13.5703125" customWidth="1"/>
    <col min="18" max="19" width="13.42578125" customWidth="1"/>
    <col min="20" max="20" width="13.140625" customWidth="1"/>
    <col min="21" max="22" width="15" customWidth="1"/>
    <col min="23" max="23" width="14.140625" bestFit="1" customWidth="1"/>
    <col min="24" max="24" width="15.28515625" bestFit="1" customWidth="1"/>
    <col min="28" max="28" width="35.42578125" bestFit="1" customWidth="1"/>
    <col min="29" max="29" width="17.140625" bestFit="1" customWidth="1"/>
    <col min="30" max="30" width="20.42578125" bestFit="1" customWidth="1"/>
    <col min="31" max="31" width="14.5703125" bestFit="1" customWidth="1"/>
    <col min="32" max="32" width="29.140625" bestFit="1" customWidth="1"/>
    <col min="33" max="33" width="13.140625" bestFit="1" customWidth="1"/>
    <col min="34" max="34" width="15.5703125" bestFit="1" customWidth="1"/>
    <col min="35" max="35" width="11.85546875" customWidth="1"/>
    <col min="36" max="36" width="38.42578125" bestFit="1" customWidth="1"/>
    <col min="37" max="37" width="13.140625" bestFit="1" customWidth="1"/>
    <col min="38" max="38" width="15.5703125" bestFit="1" customWidth="1"/>
    <col min="39" max="39" width="14.5703125" bestFit="1" customWidth="1"/>
  </cols>
  <sheetData>
    <row r="1" spans="4:39" ht="15.75" thickBot="1">
      <c r="D1" s="45"/>
    </row>
    <row r="2" spans="4:39">
      <c r="D2" s="45"/>
      <c r="E2" s="54" t="s">
        <v>32</v>
      </c>
      <c r="F2" s="55">
        <f ca="1">NOW()</f>
        <v>46324.461037499997</v>
      </c>
      <c r="G2" s="56" t="s">
        <v>67</v>
      </c>
      <c r="H2" s="57" t="s">
        <v>68</v>
      </c>
      <c r="I2" s="57"/>
      <c r="J2" s="56" t="s">
        <v>69</v>
      </c>
      <c r="K2" s="58" t="s">
        <v>241</v>
      </c>
      <c r="L2" s="509"/>
      <c r="M2" s="509"/>
      <c r="N2" s="59" t="s">
        <v>70</v>
      </c>
      <c r="O2" s="59" t="s">
        <v>71</v>
      </c>
      <c r="R2" t="s">
        <v>72</v>
      </c>
    </row>
    <row r="3" spans="4:39">
      <c r="D3" s="45"/>
      <c r="E3" s="60" t="s">
        <v>73</v>
      </c>
      <c r="F3" s="61"/>
      <c r="G3" s="61" t="s">
        <v>74</v>
      </c>
      <c r="H3" s="62" t="e">
        <f>SUM(F5:F26)</f>
        <v>#N/A</v>
      </c>
      <c r="I3" s="63" t="s">
        <v>75</v>
      </c>
      <c r="J3" s="63" t="s">
        <v>9</v>
      </c>
      <c r="K3" s="64" t="e">
        <f>SUM(H5:H26)</f>
        <v>#N/A</v>
      </c>
      <c r="L3" s="510"/>
      <c r="M3" s="510"/>
      <c r="N3" s="65" t="e">
        <f>'COMISION STAFF'!M3</f>
        <v>#N/A</v>
      </c>
      <c r="O3" s="66" t="e">
        <f>'COMISION STAFF'!N3</f>
        <v>#N/A</v>
      </c>
      <c r="AB3" s="920" t="s">
        <v>2577</v>
      </c>
      <c r="AC3" s="920"/>
      <c r="AD3" s="921"/>
      <c r="AE3" s="922"/>
      <c r="AF3" s="926" t="s">
        <v>2578</v>
      </c>
      <c r="AG3" s="927"/>
      <c r="AH3" s="927"/>
      <c r="AI3" s="928"/>
      <c r="AJ3" s="929" t="s">
        <v>2579</v>
      </c>
      <c r="AK3" s="930"/>
      <c r="AL3" s="931"/>
      <c r="AM3" s="922"/>
    </row>
    <row r="4" spans="4:39" ht="15.75" thickBot="1">
      <c r="D4" s="45"/>
      <c r="E4" s="67" t="s">
        <v>76</v>
      </c>
      <c r="F4" s="68" t="s">
        <v>77</v>
      </c>
      <c r="G4" s="68" t="s">
        <v>78</v>
      </c>
      <c r="H4" s="68" t="s">
        <v>79</v>
      </c>
      <c r="I4" s="68" t="s">
        <v>80</v>
      </c>
      <c r="J4" s="68" t="s">
        <v>17</v>
      </c>
      <c r="K4" s="69" t="s">
        <v>81</v>
      </c>
      <c r="L4" s="69"/>
      <c r="M4" s="69"/>
      <c r="N4" s="70" t="s">
        <v>82</v>
      </c>
      <c r="O4" s="71" t="s">
        <v>83</v>
      </c>
      <c r="P4" s="72" t="s">
        <v>84</v>
      </c>
      <c r="Q4" s="72" t="s">
        <v>85</v>
      </c>
      <c r="R4" s="72" t="s">
        <v>86</v>
      </c>
      <c r="S4" s="72" t="s">
        <v>134</v>
      </c>
      <c r="T4" s="72" t="s">
        <v>135</v>
      </c>
      <c r="U4" s="72" t="s">
        <v>435</v>
      </c>
      <c r="V4" s="72" t="s">
        <v>94</v>
      </c>
      <c r="W4" s="72" t="s">
        <v>136</v>
      </c>
      <c r="X4" s="72" t="s">
        <v>86</v>
      </c>
      <c r="AB4" s="533" t="s">
        <v>76</v>
      </c>
      <c r="AC4" s="533" t="s">
        <v>252</v>
      </c>
      <c r="AD4" s="533" t="s">
        <v>9</v>
      </c>
      <c r="AF4" s="534" t="s">
        <v>76</v>
      </c>
      <c r="AG4" s="534" t="s">
        <v>2580</v>
      </c>
      <c r="AH4" s="534" t="s">
        <v>75</v>
      </c>
      <c r="AJ4" s="535" t="s">
        <v>76</v>
      </c>
      <c r="AK4" s="535" t="s">
        <v>252</v>
      </c>
      <c r="AL4" s="535" t="s">
        <v>2581</v>
      </c>
    </row>
    <row r="5" spans="4:39" ht="15.75">
      <c r="D5" s="45"/>
      <c r="E5" s="150"/>
      <c r="F5" s="414" t="e">
        <f>VLOOKUP(E5,'ASIGNACION RANKING'!D:AB,7,0)</f>
        <v>#N/A</v>
      </c>
      <c r="G5" s="73" t="e">
        <f>VLOOKUP(E5,'ASIGNACION RANKING'!D:AB,6,0)</f>
        <v>#N/A</v>
      </c>
      <c r="H5" s="414" t="e">
        <f>VLOOKUP(E5,'ASIGNACION RANKING'!D:AB,11,0)</f>
        <v>#N/A</v>
      </c>
      <c r="I5" s="74">
        <v>11.12</v>
      </c>
      <c r="J5" s="10" t="e">
        <f t="shared" ref="J5:J26" si="0">H5/F5</f>
        <v>#N/A</v>
      </c>
      <c r="K5" s="75">
        <v>1</v>
      </c>
      <c r="L5" s="75"/>
      <c r="M5" s="75"/>
      <c r="N5" s="414" t="e">
        <f>(H5+(H5*10%))-H5</f>
        <v>#N/A</v>
      </c>
      <c r="O5" s="76">
        <v>1400000</v>
      </c>
      <c r="P5" s="77" t="e">
        <f>VLOOKUP(E5,'DOMINGO 1'!D:AB,7,0)</f>
        <v>#N/A</v>
      </c>
      <c r="Q5" s="77" t="e">
        <f>VLOOKUP(E5,'DOMINGO 2'!D:AB,7,0)</f>
        <v>#N/A</v>
      </c>
      <c r="R5" s="77" t="e">
        <f>VLOOKUP(E5,'DOMINGO 3'!D:AB,7,0)</f>
        <v>#N/A</v>
      </c>
      <c r="S5" s="77" t="e">
        <f>VLOOKUP(E5,'DOMINGO 1'!D:AB,11,0)</f>
        <v>#N/A</v>
      </c>
      <c r="T5" s="77" t="e">
        <f>VLOOKUP(E5,'DOMINGO 2'!D:AB,11,0)</f>
        <v>#N/A</v>
      </c>
      <c r="U5" s="77" t="e">
        <f>VLOOKUP(E5,'DOMINGO 3'!D:AB,11,0)</f>
        <v>#N/A</v>
      </c>
      <c r="V5" s="77" t="e">
        <f>VLOOKUP(E5,'FESTIVO 1'!D:AB,7,0)</f>
        <v>#N/A</v>
      </c>
      <c r="W5" s="77" t="e">
        <f>VLOOKUP(E5,'FESTIVO 1'!D:AB,11,0)</f>
        <v>#N/A</v>
      </c>
      <c r="X5" s="77"/>
      <c r="AB5" s="536" t="s">
        <v>611</v>
      </c>
      <c r="AC5" s="551">
        <f>VLOOKUP(AB5,E:O,2,0)</f>
        <v>1500967</v>
      </c>
      <c r="AD5" s="551">
        <f>VLOOKUP(AB5,E:O,4,0)</f>
        <v>139570</v>
      </c>
      <c r="AF5" s="537" t="s">
        <v>569</v>
      </c>
      <c r="AG5" s="552">
        <f>VLOOKUP(AF5,E:O,2,0)</f>
        <v>1462441</v>
      </c>
      <c r="AH5" s="552">
        <f>VLOOKUP(AF5,E:O,4,0)</f>
        <v>125888</v>
      </c>
      <c r="AJ5" s="538" t="s">
        <v>1659</v>
      </c>
      <c r="AK5" s="553">
        <f>VLOOKUP(AJ5,E:O,2,0)</f>
        <v>1291435</v>
      </c>
      <c r="AL5" s="553">
        <f>VLOOKUP(AJ5,E:O,4,0)</f>
        <v>108491</v>
      </c>
    </row>
    <row r="6" spans="4:39" ht="15.75">
      <c r="D6" s="45"/>
      <c r="E6" s="78"/>
      <c r="F6" s="414" t="e">
        <f>VLOOKUP(E6,'ASIGNACION RANKING'!D:AB,7,0)</f>
        <v>#N/A</v>
      </c>
      <c r="G6" s="73" t="e">
        <f>VLOOKUP(E6,'ASIGNACION RANKING'!D:AB,6,0)</f>
        <v>#N/A</v>
      </c>
      <c r="H6" s="414" t="e">
        <f>VLOOKUP(E6,'ASIGNACION RANKING'!D:AB,11,0)</f>
        <v>#N/A</v>
      </c>
      <c r="I6" s="74">
        <v>16.12</v>
      </c>
      <c r="J6" s="10" t="e">
        <f t="shared" si="0"/>
        <v>#N/A</v>
      </c>
      <c r="K6" s="79">
        <v>2</v>
      </c>
      <c r="L6" s="79"/>
      <c r="M6" s="79"/>
      <c r="N6" s="415" t="e">
        <f t="shared" ref="N6:N27" si="1">F6*J5-H6</f>
        <v>#N/A</v>
      </c>
      <c r="O6" s="80">
        <v>1200000</v>
      </c>
      <c r="P6" s="77" t="e">
        <f>VLOOKUP(E6,'DOMINGO 1'!D:AB,7,0)</f>
        <v>#N/A</v>
      </c>
      <c r="Q6" s="77" t="e">
        <f>VLOOKUP(E6,'DOMINGO 2'!D:AB,7,0)</f>
        <v>#N/A</v>
      </c>
      <c r="R6" s="77" t="e">
        <f>VLOOKUP(E6,'DOMINGO 3'!D:AB,7,0)</f>
        <v>#N/A</v>
      </c>
      <c r="S6" s="77" t="e">
        <f>VLOOKUP(E6,'DOMINGO 1'!D:AB,11,0)</f>
        <v>#N/A</v>
      </c>
      <c r="T6" s="77" t="e">
        <f>VLOOKUP(E6,'DOMINGO 2'!D:AB,11,0)</f>
        <v>#N/A</v>
      </c>
      <c r="U6" s="77" t="e">
        <f>VLOOKUP(E6,'DOMINGO 3'!D:AB,11,0)</f>
        <v>#N/A</v>
      </c>
      <c r="V6" s="77" t="e">
        <f>VLOOKUP(E6,'FESTIVO 1'!D:AB,7,0)</f>
        <v>#N/A</v>
      </c>
      <c r="W6" s="77" t="e">
        <f>VLOOKUP(E6,'FESTIVO 1'!D:AB,11,0)</f>
        <v>#N/A</v>
      </c>
      <c r="X6" s="77"/>
      <c r="AB6" s="536" t="s">
        <v>551</v>
      </c>
      <c r="AC6" s="551">
        <f>VLOOKUP(AB6,E:O,2,0)</f>
        <v>1452433</v>
      </c>
      <c r="AD6" s="551">
        <f>VLOOKUP(AB6,E:O,4,0)</f>
        <v>144565</v>
      </c>
      <c r="AF6" s="537" t="s">
        <v>586</v>
      </c>
      <c r="AG6" s="552">
        <f>VLOOKUP(AF6,E:O,2,0)</f>
        <v>1375501</v>
      </c>
      <c r="AH6" s="552">
        <f>VLOOKUP(AF6,E:O,4,0)</f>
        <v>120001</v>
      </c>
      <c r="AJ6" s="538" t="s">
        <v>1660</v>
      </c>
      <c r="AK6" s="553">
        <f>VLOOKUP(AJ6,E:O,2,0)</f>
        <v>1375082</v>
      </c>
      <c r="AL6" s="553">
        <f>VLOOKUP(AJ6,E:O,4,0)</f>
        <v>153894</v>
      </c>
    </row>
    <row r="7" spans="4:39" ht="15.75">
      <c r="D7" s="45"/>
      <c r="E7" s="78"/>
      <c r="F7" s="414" t="e">
        <f>VLOOKUP(E7,'ASIGNACION RANKING'!D:AB,7,0)</f>
        <v>#N/A</v>
      </c>
      <c r="G7" s="73" t="e">
        <f>VLOOKUP(E7,'ASIGNACION RANKING'!D:AB,6,0)</f>
        <v>#N/A</v>
      </c>
      <c r="H7" s="414" t="e">
        <f>VLOOKUP(E7,'ASIGNACION RANKING'!D:AB,11,0)</f>
        <v>#N/A</v>
      </c>
      <c r="I7" s="74"/>
      <c r="J7" s="10" t="e">
        <f t="shared" si="0"/>
        <v>#N/A</v>
      </c>
      <c r="K7" s="79">
        <v>3</v>
      </c>
      <c r="L7" s="79"/>
      <c r="M7" s="79"/>
      <c r="N7" s="415" t="e">
        <f t="shared" si="1"/>
        <v>#N/A</v>
      </c>
      <c r="O7" s="80">
        <v>1000000</v>
      </c>
      <c r="P7" s="77" t="e">
        <f>VLOOKUP(E7,'DOMINGO 1'!D:AB,7,0)</f>
        <v>#N/A</v>
      </c>
      <c r="Q7" s="77" t="e">
        <f>VLOOKUP(E7,'DOMINGO 2'!D:AB,7,0)</f>
        <v>#N/A</v>
      </c>
      <c r="R7" s="77" t="e">
        <f>VLOOKUP(E7,'DOMINGO 3'!D:AB,7,0)</f>
        <v>#N/A</v>
      </c>
      <c r="S7" s="77" t="e">
        <f>VLOOKUP(E7,'DOMINGO 1'!D:AB,11,0)</f>
        <v>#N/A</v>
      </c>
      <c r="T7" s="77" t="e">
        <f>VLOOKUP(E7,'DOMINGO 2'!D:AB,11,0)</f>
        <v>#N/A</v>
      </c>
      <c r="U7" s="77" t="e">
        <f>VLOOKUP(E7,'DOMINGO 3'!D:AB,11,0)</f>
        <v>#N/A</v>
      </c>
      <c r="V7" s="77" t="e">
        <f>VLOOKUP(E7,'FESTIVO 1'!D:AB,7,0)</f>
        <v>#N/A</v>
      </c>
      <c r="W7" s="77" t="e">
        <f>VLOOKUP(E7,'FESTIVO 1'!D:AB,11,0)</f>
        <v>#N/A</v>
      </c>
      <c r="X7" s="77"/>
      <c r="AB7" s="536" t="s">
        <v>612</v>
      </c>
      <c r="AC7" s="551">
        <f>VLOOKUP(AB7,E:O,2,0)</f>
        <v>1435695</v>
      </c>
      <c r="AD7" s="551">
        <f>VLOOKUP(AB7,E:O,4,0)</f>
        <v>136800</v>
      </c>
      <c r="AF7" s="537" t="s">
        <v>576</v>
      </c>
      <c r="AG7" s="552">
        <f>VLOOKUP(AF7,E:O,2,0)</f>
        <v>855025</v>
      </c>
      <c r="AH7" s="552">
        <f>VLOOKUP(AF7,E:O,4,0)</f>
        <v>56936</v>
      </c>
      <c r="AJ7" s="538" t="s">
        <v>609</v>
      </c>
      <c r="AK7" s="553">
        <f>VLOOKUP(AJ7,E:O,2,0)</f>
        <v>1437376</v>
      </c>
      <c r="AL7" s="553">
        <f>VLOOKUP(AJ7,E:O,4,0)</f>
        <v>140701</v>
      </c>
    </row>
    <row r="8" spans="4:39" ht="15.75">
      <c r="D8" s="45"/>
      <c r="E8" s="78"/>
      <c r="F8" s="414" t="e">
        <f>VLOOKUP(E8,'ASIGNACION RANKING'!D:AB,7,0)</f>
        <v>#N/A</v>
      </c>
      <c r="G8" s="73" t="e">
        <f>VLOOKUP(E8,'ASIGNACION RANKING'!D:AB,6,0)</f>
        <v>#N/A</v>
      </c>
      <c r="H8" s="414" t="e">
        <f>VLOOKUP(E8,'ASIGNACION RANKING'!D:AB,11,0)</f>
        <v>#N/A</v>
      </c>
      <c r="I8" s="74"/>
      <c r="J8" s="10" t="e">
        <f t="shared" si="0"/>
        <v>#N/A</v>
      </c>
      <c r="K8" s="79">
        <v>4</v>
      </c>
      <c r="L8" s="79"/>
      <c r="M8" s="79"/>
      <c r="N8" s="415" t="e">
        <f t="shared" si="1"/>
        <v>#N/A</v>
      </c>
      <c r="O8" s="80">
        <v>800000</v>
      </c>
      <c r="P8" s="77" t="e">
        <f>VLOOKUP(E8,'DOMINGO 1'!D:AB,7,0)</f>
        <v>#N/A</v>
      </c>
      <c r="Q8" s="77" t="e">
        <f>VLOOKUP(E8,'DOMINGO 2'!D:AB,7,0)</f>
        <v>#N/A</v>
      </c>
      <c r="R8" s="77" t="e">
        <f>VLOOKUP(E8,'DOMINGO 3'!D:AB,7,0)</f>
        <v>#N/A</v>
      </c>
      <c r="S8" s="77" t="e">
        <f>VLOOKUP(E8,'DOMINGO 1'!D:AB,11,0)</f>
        <v>#N/A</v>
      </c>
      <c r="T8" s="77" t="e">
        <f>VLOOKUP(E8,'DOMINGO 2'!D:AB,11,0)</f>
        <v>#N/A</v>
      </c>
      <c r="U8" s="77" t="e">
        <f>VLOOKUP(E8,'DOMINGO 3'!D:AB,11,0)</f>
        <v>#N/A</v>
      </c>
      <c r="V8" s="77" t="e">
        <f>VLOOKUP(E8,'FESTIVO 1'!D:AB,7,0)</f>
        <v>#N/A</v>
      </c>
      <c r="W8" s="77" t="e">
        <f>VLOOKUP(E8,'FESTIVO 1'!D:AB,11,0)</f>
        <v>#N/A</v>
      </c>
      <c r="X8" s="77"/>
      <c r="AB8" s="536" t="s">
        <v>3828</v>
      </c>
      <c r="AC8" s="551">
        <f>VLOOKUP(AB8,E:O,2,0)</f>
        <v>259355</v>
      </c>
      <c r="AD8" s="551">
        <f>VLOOKUP(AB8,E:O,4,0)</f>
        <v>15460</v>
      </c>
      <c r="AF8" s="537" t="s">
        <v>593</v>
      </c>
      <c r="AG8" s="552">
        <f>VLOOKUP(AF8,E:O,2,0)</f>
        <v>1245278</v>
      </c>
      <c r="AH8" s="552">
        <f>VLOOKUP(AF8,E:O,4,0)</f>
        <v>116256</v>
      </c>
      <c r="AJ8" s="538" t="s">
        <v>2825</v>
      </c>
      <c r="AK8" s="553">
        <f>VLOOKUP(AJ8,E:O,2,0)</f>
        <v>1235282</v>
      </c>
      <c r="AL8" s="553">
        <f>VLOOKUP(AJ8,E:O,4,0)</f>
        <v>130801</v>
      </c>
    </row>
    <row r="9" spans="4:39" ht="15.75">
      <c r="D9" s="45"/>
      <c r="E9" s="78"/>
      <c r="F9" s="414" t="e">
        <f>VLOOKUP(E9,'ASIGNACION RANKING'!D:AB,7,0)</f>
        <v>#N/A</v>
      </c>
      <c r="G9" s="73" t="e">
        <f>VLOOKUP(E9,'ASIGNACION RANKING'!D:AB,6,0)</f>
        <v>#N/A</v>
      </c>
      <c r="H9" s="414" t="e">
        <f>VLOOKUP(E9,'ASIGNACION RANKING'!D:AB,11,0)</f>
        <v>#N/A</v>
      </c>
      <c r="I9" s="74"/>
      <c r="J9" s="10" t="e">
        <f t="shared" si="0"/>
        <v>#N/A</v>
      </c>
      <c r="K9" s="75">
        <v>5</v>
      </c>
      <c r="L9" s="75"/>
      <c r="M9" s="75"/>
      <c r="N9" s="415" t="e">
        <f t="shared" si="1"/>
        <v>#N/A</v>
      </c>
      <c r="O9" s="80">
        <v>600000</v>
      </c>
      <c r="P9" s="77" t="e">
        <f>VLOOKUP(E9,'DOMINGO 1'!D:AB,7,0)</f>
        <v>#N/A</v>
      </c>
      <c r="Q9" s="77" t="e">
        <f>VLOOKUP(E9,'DOMINGO 2'!D:AB,7,0)</f>
        <v>#N/A</v>
      </c>
      <c r="R9" s="77" t="e">
        <f>VLOOKUP(E9,'DOMINGO 3'!D:AB,7,0)</f>
        <v>#N/A</v>
      </c>
      <c r="S9" s="77" t="e">
        <f>VLOOKUP(E9,'DOMINGO 1'!D:AB,11,0)</f>
        <v>#N/A</v>
      </c>
      <c r="T9" s="77" t="e">
        <f>VLOOKUP(E9,'DOMINGO 2'!D:AB,11,0)</f>
        <v>#N/A</v>
      </c>
      <c r="U9" s="77" t="e">
        <f>VLOOKUP(E9,'DOMINGO 3'!D:AB,11,0)</f>
        <v>#N/A</v>
      </c>
      <c r="V9" s="77" t="e">
        <f>VLOOKUP(E9,'FESTIVO 1'!D:AB,7,0)</f>
        <v>#N/A</v>
      </c>
      <c r="W9" s="77" t="e">
        <f>VLOOKUP(E9,'FESTIVO 1'!D:AB,11,0)</f>
        <v>#N/A</v>
      </c>
      <c r="X9" s="77"/>
      <c r="AB9" s="536" t="s">
        <v>658</v>
      </c>
      <c r="AC9" s="551">
        <f>VLOOKUP(AB9,E:O,2,0)</f>
        <v>1472361</v>
      </c>
      <c r="AD9" s="551">
        <f>VLOOKUP(AB9,E:O,4,0)</f>
        <v>125496</v>
      </c>
      <c r="AF9" s="537" t="s">
        <v>2827</v>
      </c>
      <c r="AG9" s="552">
        <f>VLOOKUP(AF9,E:O,2,0)</f>
        <v>1336105</v>
      </c>
      <c r="AH9" s="552">
        <f>VLOOKUP(AF9,E:O,4,0)</f>
        <v>98319</v>
      </c>
      <c r="AJ9" s="538" t="s">
        <v>610</v>
      </c>
      <c r="AK9" s="553">
        <f>VLOOKUP(AJ9,E:O,2,0)</f>
        <v>1383549</v>
      </c>
      <c r="AL9" s="553">
        <f>VLOOKUP(AJ9,E:O,4,0)</f>
        <v>115577</v>
      </c>
    </row>
    <row r="10" spans="4:39" ht="15.75">
      <c r="D10" s="45"/>
      <c r="E10" s="78"/>
      <c r="F10" s="414" t="e">
        <f>VLOOKUP(E10,'ASIGNACION RANKING'!D:AB,7,0)</f>
        <v>#N/A</v>
      </c>
      <c r="G10" s="73" t="e">
        <f>VLOOKUP(E10,'ASIGNACION RANKING'!D:AB,6,0)</f>
        <v>#N/A</v>
      </c>
      <c r="H10" s="414" t="e">
        <f>VLOOKUP(E10,'ASIGNACION RANKING'!D:AB,11,0)</f>
        <v>#N/A</v>
      </c>
      <c r="I10" s="74"/>
      <c r="J10" s="10" t="e">
        <f t="shared" si="0"/>
        <v>#N/A</v>
      </c>
      <c r="K10" s="79">
        <v>6</v>
      </c>
      <c r="L10" s="79"/>
      <c r="M10" s="79"/>
      <c r="N10" s="415" t="e">
        <f t="shared" si="1"/>
        <v>#N/A</v>
      </c>
      <c r="O10" s="80">
        <v>500000</v>
      </c>
      <c r="P10" s="77" t="e">
        <f>VLOOKUP(E10,'DOMINGO 1'!D:AB,7,0)</f>
        <v>#N/A</v>
      </c>
      <c r="Q10" s="77" t="e">
        <f>VLOOKUP(E10,'DOMINGO 2'!D:AB,7,0)</f>
        <v>#N/A</v>
      </c>
      <c r="R10" s="77" t="e">
        <f>VLOOKUP(E10,'DOMINGO 3'!D:AB,7,0)</f>
        <v>#N/A</v>
      </c>
      <c r="S10" s="77" t="e">
        <f>VLOOKUP(E10,'DOMINGO 1'!D:AB,11,0)</f>
        <v>#N/A</v>
      </c>
      <c r="T10" s="77" t="e">
        <f>VLOOKUP(E10,'DOMINGO 2'!D:AB,11,0)</f>
        <v>#N/A</v>
      </c>
      <c r="U10" s="77" t="e">
        <f>VLOOKUP(E10,'DOMINGO 3'!D:AB,11,0)</f>
        <v>#N/A</v>
      </c>
      <c r="V10" s="77" t="e">
        <f>VLOOKUP(E10,'FESTIVO 1'!D:AB,7,0)</f>
        <v>#N/A</v>
      </c>
      <c r="W10" s="77" t="e">
        <f>VLOOKUP(E10,'FESTIVO 1'!D:AB,11,0)</f>
        <v>#N/A</v>
      </c>
      <c r="X10" s="77"/>
      <c r="AB10" s="536" t="s">
        <v>662</v>
      </c>
      <c r="AC10" s="551">
        <f>VLOOKUP(AB10,E:O,2,0)</f>
        <v>1479191</v>
      </c>
      <c r="AD10" s="551">
        <f>VLOOKUP(AB10,E:O,4,0)</f>
        <v>132105</v>
      </c>
      <c r="AF10" s="537" t="s">
        <v>2828</v>
      </c>
      <c r="AG10" s="552">
        <f>VLOOKUP(AF10,E:O,2,0)</f>
        <v>1132129</v>
      </c>
      <c r="AH10" s="552">
        <f>VLOOKUP(AF10,E:O,4,0)</f>
        <v>126847</v>
      </c>
      <c r="AJ10" s="538" t="s">
        <v>637</v>
      </c>
      <c r="AK10" s="553">
        <f>VLOOKUP(AJ10,E:O,2,0)</f>
        <v>1507262</v>
      </c>
      <c r="AL10" s="553">
        <f>VLOOKUP(AJ10,E:O,4,0)</f>
        <v>122286</v>
      </c>
    </row>
    <row r="11" spans="4:39" ht="15.75">
      <c r="D11" s="45"/>
      <c r="E11" s="78"/>
      <c r="F11" s="414" t="e">
        <f>VLOOKUP(E11,'ASIGNACION RANKING'!D:AB,7,0)</f>
        <v>#N/A</v>
      </c>
      <c r="G11" s="73" t="e">
        <f>VLOOKUP(E11,'ASIGNACION RANKING'!D:AB,6,0)</f>
        <v>#N/A</v>
      </c>
      <c r="H11" s="414" t="e">
        <f>VLOOKUP(E11,'ASIGNACION RANKING'!D:AB,11,0)</f>
        <v>#N/A</v>
      </c>
      <c r="I11" s="74">
        <v>18.12</v>
      </c>
      <c r="J11" s="10" t="e">
        <f t="shared" si="0"/>
        <v>#N/A</v>
      </c>
      <c r="K11" s="79">
        <v>7</v>
      </c>
      <c r="L11" s="79"/>
      <c r="M11" s="79"/>
      <c r="N11" s="415" t="e">
        <f t="shared" si="1"/>
        <v>#N/A</v>
      </c>
      <c r="O11" s="80">
        <v>400000</v>
      </c>
      <c r="P11" s="77" t="e">
        <f>VLOOKUP(E11,'DOMINGO 1'!D:AB,7,0)</f>
        <v>#N/A</v>
      </c>
      <c r="Q11" s="77" t="e">
        <f>VLOOKUP(E11,'DOMINGO 2'!D:AB,7,0)</f>
        <v>#N/A</v>
      </c>
      <c r="R11" s="77" t="e">
        <f>VLOOKUP(E11,'DOMINGO 3'!D:AB,7,0)</f>
        <v>#N/A</v>
      </c>
      <c r="S11" s="77" t="e">
        <f>VLOOKUP(E11,'DOMINGO 1'!D:AB,11,0)</f>
        <v>#N/A</v>
      </c>
      <c r="T11" s="77" t="e">
        <f>VLOOKUP(E11,'DOMINGO 2'!D:AB,11,0)</f>
        <v>#N/A</v>
      </c>
      <c r="U11" s="77" t="e">
        <f>VLOOKUP(E11,'DOMINGO 3'!D:AB,11,0)</f>
        <v>#N/A</v>
      </c>
      <c r="V11" s="77" t="e">
        <f>VLOOKUP(E11,'FESTIVO 1'!D:AB,7,0)</f>
        <v>#N/A</v>
      </c>
      <c r="W11" s="77" t="e">
        <f>VLOOKUP(E11,'FESTIVO 1'!D:AB,11,0)</f>
        <v>#N/A</v>
      </c>
      <c r="X11" s="77"/>
      <c r="AB11" s="536" t="s">
        <v>616</v>
      </c>
      <c r="AC11" s="551">
        <f>VLOOKUP(AB11,E:O,2,0)</f>
        <v>1739074</v>
      </c>
      <c r="AD11" s="551">
        <f>VLOOKUP(AB11,E:O,4,0)</f>
        <v>118450</v>
      </c>
      <c r="AF11" s="537" t="s">
        <v>2829</v>
      </c>
      <c r="AG11" s="552">
        <f>VLOOKUP(AF11,E:O,2,0)</f>
        <v>1333664</v>
      </c>
      <c r="AH11" s="552">
        <f>VLOOKUP(AF11,E:O,4,0)</f>
        <v>113219</v>
      </c>
      <c r="AJ11" s="538" t="s">
        <v>638</v>
      </c>
      <c r="AK11" s="553">
        <f>VLOOKUP(AJ11,E:O,2,0)</f>
        <v>1425071</v>
      </c>
      <c r="AL11" s="553">
        <f>VLOOKUP(AJ11,E:O,4,0)</f>
        <v>137147</v>
      </c>
    </row>
    <row r="12" spans="4:39" ht="15.75">
      <c r="D12" s="45"/>
      <c r="E12" s="78"/>
      <c r="F12" s="414" t="e">
        <f>VLOOKUP(E12,'ASIGNACION RANKING'!D:AB,7,0)</f>
        <v>#N/A</v>
      </c>
      <c r="G12" s="73" t="e">
        <f>VLOOKUP(E12,'ASIGNACION RANKING'!D:AB,6,0)</f>
        <v>#N/A</v>
      </c>
      <c r="H12" s="414" t="e">
        <f>VLOOKUP(E12,'ASIGNACION RANKING'!D:AB,11,0)</f>
        <v>#N/A</v>
      </c>
      <c r="I12" s="74">
        <v>7.12</v>
      </c>
      <c r="J12" s="10" t="e">
        <f t="shared" si="0"/>
        <v>#N/A</v>
      </c>
      <c r="K12" s="79">
        <v>8</v>
      </c>
      <c r="L12" s="79"/>
      <c r="M12" s="79"/>
      <c r="N12" s="415" t="e">
        <f t="shared" si="1"/>
        <v>#N/A</v>
      </c>
      <c r="O12" s="80">
        <v>300000</v>
      </c>
      <c r="P12" s="77" t="e">
        <f>VLOOKUP(E12,'DOMINGO 1'!D:AB,7,0)</f>
        <v>#N/A</v>
      </c>
      <c r="Q12" s="77" t="e">
        <f>VLOOKUP(E12,'DOMINGO 2'!D:AB,7,0)</f>
        <v>#N/A</v>
      </c>
      <c r="R12" s="77" t="e">
        <f>VLOOKUP(E12,'DOMINGO 3'!D:AB,7,0)</f>
        <v>#N/A</v>
      </c>
      <c r="S12" s="77" t="e">
        <f>VLOOKUP(E12,'DOMINGO 1'!D:AB,11,0)</f>
        <v>#N/A</v>
      </c>
      <c r="T12" s="77" t="e">
        <f>VLOOKUP(E12,'DOMINGO 2'!D:AB,11,0)</f>
        <v>#N/A</v>
      </c>
      <c r="U12" s="77" t="e">
        <f>VLOOKUP(E12,'DOMINGO 3'!D:AB,11,0)</f>
        <v>#N/A</v>
      </c>
      <c r="V12" s="77" t="e">
        <f>VLOOKUP(E12,'FESTIVO 1'!D:AB,7,0)</f>
        <v>#N/A</v>
      </c>
      <c r="W12" s="77" t="e">
        <f>VLOOKUP(E12,'FESTIVO 1'!D:AB,11,0)</f>
        <v>#N/A</v>
      </c>
      <c r="X12" s="77"/>
      <c r="AB12" s="536" t="s">
        <v>617</v>
      </c>
      <c r="AC12" s="551">
        <f>VLOOKUP(AB12,E:O,2,0)</f>
        <v>1461424</v>
      </c>
      <c r="AD12" s="551">
        <f>VLOOKUP(AB12,E:O,4,0)</f>
        <v>129461</v>
      </c>
      <c r="AF12" s="537" t="s">
        <v>670</v>
      </c>
      <c r="AG12" s="552">
        <f>VLOOKUP(AF12,E:O,2,0)</f>
        <v>1486332</v>
      </c>
      <c r="AH12" s="552">
        <f>VLOOKUP(AF12,E:O,4,0)</f>
        <v>116375</v>
      </c>
      <c r="AJ12" s="538" t="s">
        <v>1664</v>
      </c>
      <c r="AK12" s="553">
        <f>VLOOKUP(AJ12,E:O,2,0)</f>
        <v>1467542</v>
      </c>
      <c r="AL12" s="553">
        <f>VLOOKUP(AJ12,E:O,4,0)</f>
        <v>129009</v>
      </c>
    </row>
    <row r="13" spans="4:39" ht="15.75">
      <c r="D13" s="45"/>
      <c r="E13" s="78"/>
      <c r="F13" s="414" t="e">
        <f>VLOOKUP(E13,'ASIGNACION RANKING'!D:AB,7,0)</f>
        <v>#N/A</v>
      </c>
      <c r="G13" s="73" t="e">
        <f>VLOOKUP(E13,'ASIGNACION RANKING'!D:AB,6,0)</f>
        <v>#N/A</v>
      </c>
      <c r="H13" s="414" t="e">
        <f>VLOOKUP(E13,'ASIGNACION RANKING'!D:AB,11,0)</f>
        <v>#N/A</v>
      </c>
      <c r="I13" s="74"/>
      <c r="J13" s="10" t="e">
        <f t="shared" si="0"/>
        <v>#N/A</v>
      </c>
      <c r="K13" s="75">
        <v>9</v>
      </c>
      <c r="L13" s="75"/>
      <c r="M13" s="75"/>
      <c r="N13" s="415" t="e">
        <f t="shared" si="1"/>
        <v>#N/A</v>
      </c>
      <c r="O13" s="80">
        <v>180000</v>
      </c>
      <c r="P13" s="77" t="e">
        <f>VLOOKUP(E13,'DOMINGO 1'!D:AB,7,0)</f>
        <v>#N/A</v>
      </c>
      <c r="Q13" s="77" t="e">
        <f>VLOOKUP(E13,'DOMINGO 2'!D:AB,7,0)</f>
        <v>#N/A</v>
      </c>
      <c r="R13" s="77" t="e">
        <f>VLOOKUP(E13,'DOMINGO 3'!D:AB,7,0)</f>
        <v>#N/A</v>
      </c>
      <c r="S13" s="77" t="e">
        <f>VLOOKUP(E13,'DOMINGO 1'!D:AB,11,0)</f>
        <v>#N/A</v>
      </c>
      <c r="T13" s="77" t="e">
        <f>VLOOKUP(E13,'DOMINGO 2'!D:AB,11,0)</f>
        <v>#N/A</v>
      </c>
      <c r="U13" s="77" t="e">
        <f>VLOOKUP(E13,'DOMINGO 3'!D:AB,11,0)</f>
        <v>#N/A</v>
      </c>
      <c r="V13" s="77" t="e">
        <f>VLOOKUP(E13,'FESTIVO 1'!D:AB,7,0)</f>
        <v>#N/A</v>
      </c>
      <c r="W13" s="77" t="e">
        <f>VLOOKUP(E13,'FESTIVO 1'!D:AB,11,0)</f>
        <v>#N/A</v>
      </c>
      <c r="X13" s="77"/>
      <c r="AB13" s="536" t="s">
        <v>2830</v>
      </c>
      <c r="AC13" s="551">
        <f>VLOOKUP(AB13,E:O,2,0)</f>
        <v>1387212</v>
      </c>
      <c r="AD13" s="551">
        <f>VLOOKUP(AB13,E:O,4,0)</f>
        <v>112171</v>
      </c>
      <c r="AF13" s="537" t="s">
        <v>676</v>
      </c>
      <c r="AG13" s="552">
        <f>VLOOKUP(AF13,E:O,2,0)</f>
        <v>1266014</v>
      </c>
      <c r="AH13" s="552">
        <f>VLOOKUP(AF13,E:O,4,0)</f>
        <v>144388</v>
      </c>
      <c r="AJ13" s="539" t="s">
        <v>623</v>
      </c>
      <c r="AK13" s="553">
        <f>VLOOKUP(AJ13,E:O,2,0)</f>
        <v>1460569</v>
      </c>
      <c r="AL13" s="553">
        <f>VLOOKUP(AJ13,E:O,4,0)</f>
        <v>107350</v>
      </c>
    </row>
    <row r="14" spans="4:39" ht="15.75">
      <c r="D14" s="45"/>
      <c r="E14" s="78"/>
      <c r="F14" s="414" t="e">
        <f>VLOOKUP(E14,'ASIGNACION RANKING'!D:AB,7,0)</f>
        <v>#N/A</v>
      </c>
      <c r="G14" s="73" t="e">
        <f>VLOOKUP(E14,'ASIGNACION RANKING'!D:AB,6,0)</f>
        <v>#N/A</v>
      </c>
      <c r="H14" s="414" t="e">
        <f>VLOOKUP(E14,'ASIGNACION RANKING'!D:AB,11,0)</f>
        <v>#N/A</v>
      </c>
      <c r="I14" s="74"/>
      <c r="J14" s="10" t="e">
        <f t="shared" si="0"/>
        <v>#N/A</v>
      </c>
      <c r="K14" s="79">
        <v>10</v>
      </c>
      <c r="L14" s="79"/>
      <c r="M14" s="79"/>
      <c r="N14" s="415" t="e">
        <f t="shared" si="1"/>
        <v>#N/A</v>
      </c>
      <c r="O14" s="80">
        <v>140000</v>
      </c>
      <c r="P14" s="77" t="e">
        <f>VLOOKUP(E14,'DOMINGO 1'!D:AB,7,0)</f>
        <v>#N/A</v>
      </c>
      <c r="Q14" s="77" t="e">
        <f>VLOOKUP(E14,'DOMINGO 2'!D:AB,7,0)</f>
        <v>#N/A</v>
      </c>
      <c r="R14" s="77" t="e">
        <f>VLOOKUP(E14,'DOMINGO 3'!D:AB,7,0)</f>
        <v>#N/A</v>
      </c>
      <c r="S14" s="77" t="e">
        <f>VLOOKUP(E14,'DOMINGO 1'!D:AB,11,0)</f>
        <v>#N/A</v>
      </c>
      <c r="T14" s="77" t="e">
        <f>VLOOKUP(E14,'DOMINGO 2'!D:AB,11,0)</f>
        <v>#N/A</v>
      </c>
      <c r="U14" s="77" t="e">
        <f>VLOOKUP(E14,'DOMINGO 3'!D:AB,11,0)</f>
        <v>#N/A</v>
      </c>
      <c r="V14" s="77" t="e">
        <f>VLOOKUP(E14,'FESTIVO 1'!D:AB,7,0)</f>
        <v>#N/A</v>
      </c>
      <c r="W14" s="77" t="e">
        <f>VLOOKUP(E14,'FESTIVO 1'!D:AB,11,0)</f>
        <v>#N/A</v>
      </c>
      <c r="X14" s="77"/>
      <c r="AB14" s="536" t="s">
        <v>659</v>
      </c>
      <c r="AC14" s="551">
        <f>VLOOKUP(AB14,E:O,2,0)</f>
        <v>1284679</v>
      </c>
      <c r="AD14" s="551">
        <f>VLOOKUP(AB14,E:O,4,0)</f>
        <v>140635</v>
      </c>
      <c r="AF14" s="537" t="s">
        <v>628</v>
      </c>
      <c r="AG14" s="552">
        <f>VLOOKUP(AF14,E:O,2,0)</f>
        <v>1527864</v>
      </c>
      <c r="AH14" s="552">
        <f>VLOOKUP(AF14,E:O,4,0)</f>
        <v>102324</v>
      </c>
      <c r="AJ14" s="538" t="s">
        <v>624</v>
      </c>
      <c r="AK14" s="553">
        <f>VLOOKUP(AJ14,E:O,2,0)</f>
        <v>1519818</v>
      </c>
      <c r="AL14" s="553">
        <f>VLOOKUP(AJ14,E:O,4,0)</f>
        <v>117386</v>
      </c>
    </row>
    <row r="15" spans="4:39" ht="15.75">
      <c r="D15" s="45"/>
      <c r="E15" s="78"/>
      <c r="F15" s="414" t="e">
        <f>VLOOKUP(E15,'ASIGNACION RANKING'!D:AB,7,0)</f>
        <v>#N/A</v>
      </c>
      <c r="G15" s="73" t="e">
        <f>VLOOKUP(E15,'ASIGNACION RANKING'!D:AB,6,0)</f>
        <v>#N/A</v>
      </c>
      <c r="H15" s="414" t="e">
        <f>VLOOKUP(E15,'ASIGNACION RANKING'!D:AB,11,0)</f>
        <v>#N/A</v>
      </c>
      <c r="I15" s="74"/>
      <c r="J15" s="10" t="e">
        <f t="shared" si="0"/>
        <v>#N/A</v>
      </c>
      <c r="K15" s="79">
        <v>11</v>
      </c>
      <c r="L15" s="79"/>
      <c r="M15" s="79"/>
      <c r="N15" s="415" t="e">
        <f t="shared" si="1"/>
        <v>#N/A</v>
      </c>
      <c r="O15" s="80">
        <v>120000</v>
      </c>
      <c r="P15" s="77" t="e">
        <f>VLOOKUP(E15,'DOMINGO 1'!D:AB,7,0)</f>
        <v>#N/A</v>
      </c>
      <c r="Q15" s="77" t="e">
        <f>VLOOKUP(E15,'DOMINGO 2'!D:AB,7,0)</f>
        <v>#N/A</v>
      </c>
      <c r="R15" s="77" t="e">
        <f>VLOOKUP(E15,'DOMINGO 3'!D:AB,7,0)</f>
        <v>#N/A</v>
      </c>
      <c r="S15" s="77" t="e">
        <f>VLOOKUP(E15,'DOMINGO 1'!D:AB,11,0)</f>
        <v>#N/A</v>
      </c>
      <c r="T15" s="77" t="e">
        <f>VLOOKUP(E15,'DOMINGO 2'!D:AB,11,0)</f>
        <v>#N/A</v>
      </c>
      <c r="U15" s="77" t="e">
        <f>VLOOKUP(E15,'DOMINGO 3'!D:AB,11,0)</f>
        <v>#N/A</v>
      </c>
      <c r="V15" s="77" t="e">
        <f>VLOOKUP(E15,'FESTIVO 1'!D:AB,7,0)</f>
        <v>#N/A</v>
      </c>
      <c r="W15" s="77" t="e">
        <f>VLOOKUP(E15,'FESTIVO 1'!D:AB,11,0)</f>
        <v>#N/A</v>
      </c>
      <c r="X15" s="77"/>
      <c r="AB15" s="536" t="s">
        <v>618</v>
      </c>
      <c r="AC15" s="551">
        <f>VLOOKUP(AB15,E:O,2,0)</f>
        <v>1319544</v>
      </c>
      <c r="AD15" s="551">
        <f>VLOOKUP(AB15,E:O,4,0)</f>
        <v>111853</v>
      </c>
      <c r="AF15" s="537" t="s">
        <v>563</v>
      </c>
      <c r="AG15" s="552">
        <f>VLOOKUP(AF15,E:O,2,0)</f>
        <v>1406761</v>
      </c>
      <c r="AH15" s="552">
        <f>VLOOKUP(AF15,E:O,4,0)</f>
        <v>140428</v>
      </c>
      <c r="AJ15" s="538" t="s">
        <v>1669</v>
      </c>
      <c r="AK15" s="553">
        <f>VLOOKUP(AJ15,E:O,2,0)</f>
        <v>1315254</v>
      </c>
      <c r="AL15" s="553">
        <f>VLOOKUP(AJ15,E:O,4,0)</f>
        <v>122835</v>
      </c>
    </row>
    <row r="16" spans="4:39" ht="15.75">
      <c r="D16" s="45"/>
      <c r="E16" s="78"/>
      <c r="F16" s="414" t="e">
        <f>VLOOKUP(E16,'ASIGNACION RANKING'!D:AB,7,0)</f>
        <v>#N/A</v>
      </c>
      <c r="G16" s="73" t="e">
        <f>VLOOKUP(E16,'ASIGNACION RANKING'!D:AB,6,0)</f>
        <v>#N/A</v>
      </c>
      <c r="H16" s="414" t="e">
        <f>VLOOKUP(E16,'ASIGNACION RANKING'!D:AB,11,0)</f>
        <v>#N/A</v>
      </c>
      <c r="I16" s="74">
        <v>2.12</v>
      </c>
      <c r="J16" s="10" t="e">
        <f t="shared" si="0"/>
        <v>#N/A</v>
      </c>
      <c r="K16" s="79">
        <v>12</v>
      </c>
      <c r="L16" s="79"/>
      <c r="M16" s="79"/>
      <c r="N16" s="415" t="e">
        <f t="shared" si="1"/>
        <v>#N/A</v>
      </c>
      <c r="O16" s="80">
        <v>110000</v>
      </c>
      <c r="P16" s="77" t="e">
        <f>VLOOKUP(E16,'DOMINGO 1'!D:AB,7,0)</f>
        <v>#N/A</v>
      </c>
      <c r="Q16" s="77" t="e">
        <f>VLOOKUP(E16,'DOMINGO 2'!D:AB,7,0)</f>
        <v>#N/A</v>
      </c>
      <c r="R16" s="77" t="e">
        <f>VLOOKUP(E16,'DOMINGO 3'!D:AB,7,0)</f>
        <v>#N/A</v>
      </c>
      <c r="S16" s="77" t="e">
        <f>VLOOKUP(E16,'DOMINGO 1'!D:AB,11,0)</f>
        <v>#N/A</v>
      </c>
      <c r="T16" s="77" t="e">
        <f>VLOOKUP(E16,'DOMINGO 2'!D:AB,11,0)</f>
        <v>#N/A</v>
      </c>
      <c r="U16" s="77" t="e">
        <f>VLOOKUP(E16,'DOMINGO 3'!D:AB,11,0)</f>
        <v>#N/A</v>
      </c>
      <c r="V16" s="77" t="e">
        <f>VLOOKUP(E16,'FESTIVO 1'!D:AB,7,0)</f>
        <v>#N/A</v>
      </c>
      <c r="W16" s="77" t="e">
        <f>VLOOKUP(E16,'FESTIVO 1'!D:AB,11,0)</f>
        <v>#N/A</v>
      </c>
      <c r="X16" s="77"/>
      <c r="AB16" s="536" t="s">
        <v>446</v>
      </c>
      <c r="AC16" s="551">
        <f>VLOOKUP(AB16,E:O,2,0)</f>
        <v>1515113</v>
      </c>
      <c r="AD16" s="551">
        <f>VLOOKUP(AB16,E:O,4,0)</f>
        <v>116069</v>
      </c>
      <c r="AF16" s="537" t="s">
        <v>629</v>
      </c>
      <c r="AG16" s="552">
        <f>VLOOKUP(AF16,E:O,2,0)</f>
        <v>1399846</v>
      </c>
      <c r="AH16" s="552">
        <f>VLOOKUP(AF16,E:O,4,0)</f>
        <v>123297</v>
      </c>
      <c r="AJ16" s="538" t="s">
        <v>2834</v>
      </c>
      <c r="AK16" s="553">
        <f>VLOOKUP(AJ16,E:O,2,0)</f>
        <v>1253367</v>
      </c>
      <c r="AL16" s="553">
        <f>VLOOKUP(AJ16,E:O,4,0)</f>
        <v>129007</v>
      </c>
    </row>
    <row r="17" spans="4:38" ht="15.75">
      <c r="D17" s="45"/>
      <c r="E17" s="78"/>
      <c r="F17" s="414" t="e">
        <f>VLOOKUP(E17,'ASIGNACION RANKING'!D:AB,7,0)</f>
        <v>#N/A</v>
      </c>
      <c r="G17" s="73" t="e">
        <f>VLOOKUP(E17,'ASIGNACION RANKING'!D:AB,6,0)</f>
        <v>#N/A</v>
      </c>
      <c r="H17" s="414" t="e">
        <f>VLOOKUP(E17,'ASIGNACION RANKING'!D:AB,11,0)</f>
        <v>#N/A</v>
      </c>
      <c r="I17" s="74">
        <v>8.1199999999999992</v>
      </c>
      <c r="J17" s="10" t="e">
        <f t="shared" si="0"/>
        <v>#N/A</v>
      </c>
      <c r="K17" s="75">
        <v>13</v>
      </c>
      <c r="L17" s="75"/>
      <c r="M17" s="75"/>
      <c r="N17" s="415" t="e">
        <f t="shared" si="1"/>
        <v>#N/A</v>
      </c>
      <c r="O17" s="80">
        <v>100000</v>
      </c>
      <c r="P17" s="77" t="e">
        <f>VLOOKUP(E17,'DOMINGO 1'!D:AB,7,0)</f>
        <v>#N/A</v>
      </c>
      <c r="Q17" s="77" t="e">
        <f>VLOOKUP(E17,'DOMINGO 2'!D:AB,7,0)</f>
        <v>#N/A</v>
      </c>
      <c r="R17" s="77" t="e">
        <f>VLOOKUP(E17,'DOMINGO 3'!D:AB,7,0)</f>
        <v>#N/A</v>
      </c>
      <c r="S17" s="77" t="e">
        <f>VLOOKUP(E17,'DOMINGO 1'!D:AB,11,0)</f>
        <v>#N/A</v>
      </c>
      <c r="T17" s="77" t="e">
        <f>VLOOKUP(E17,'DOMINGO 2'!D:AB,11,0)</f>
        <v>#N/A</v>
      </c>
      <c r="U17" s="77" t="e">
        <f>VLOOKUP(E17,'DOMINGO 3'!D:AB,11,0)</f>
        <v>#N/A</v>
      </c>
      <c r="V17" s="77" t="e">
        <f>VLOOKUP(E17,'FESTIVO 1'!D:AB,7,0)</f>
        <v>#N/A</v>
      </c>
      <c r="W17" s="77" t="e">
        <f>VLOOKUP(E17,'FESTIVO 1'!D:AB,11,0)</f>
        <v>#N/A</v>
      </c>
      <c r="X17" s="77"/>
      <c r="AB17" s="536" t="s">
        <v>619</v>
      </c>
      <c r="AC17" s="551">
        <f>VLOOKUP(AB17,E:O,2,0)</f>
        <v>1498819</v>
      </c>
      <c r="AD17" s="551">
        <f>VLOOKUP(AB17,E:O,4,0)</f>
        <v>137211</v>
      </c>
      <c r="AF17" s="537" t="s">
        <v>630</v>
      </c>
      <c r="AG17" s="552">
        <f>VLOOKUP(AF17,E:O,2,0)</f>
        <v>1658753</v>
      </c>
      <c r="AH17" s="552">
        <f>VLOOKUP(AF17,E:O,4,0)</f>
        <v>116679</v>
      </c>
      <c r="AJ17" s="538" t="s">
        <v>1670</v>
      </c>
      <c r="AK17" s="553">
        <f>VLOOKUP(AJ17,E:O,2,0)</f>
        <v>1616383</v>
      </c>
      <c r="AL17" s="553">
        <f>VLOOKUP(AJ17,E:O,4,0)</f>
        <v>118908</v>
      </c>
    </row>
    <row r="18" spans="4:38" ht="15.75">
      <c r="D18" s="45"/>
      <c r="E18" s="78"/>
      <c r="F18" s="414" t="e">
        <f>VLOOKUP(E18,'ASIGNACION RANKING'!D:AB,7,0)</f>
        <v>#N/A</v>
      </c>
      <c r="G18" s="73" t="e">
        <f>VLOOKUP(E18,'ASIGNACION RANKING'!D:AB,6,0)</f>
        <v>#N/A</v>
      </c>
      <c r="H18" s="414" t="e">
        <f>VLOOKUP(E18,'ASIGNACION RANKING'!D:AB,11,0)</f>
        <v>#N/A</v>
      </c>
      <c r="I18" s="74">
        <v>12.12</v>
      </c>
      <c r="J18" s="10" t="e">
        <f t="shared" si="0"/>
        <v>#N/A</v>
      </c>
      <c r="K18" s="79">
        <v>14</v>
      </c>
      <c r="L18" s="79"/>
      <c r="M18" s="79"/>
      <c r="N18" s="415" t="e">
        <f t="shared" si="1"/>
        <v>#N/A</v>
      </c>
      <c r="O18" s="80">
        <v>90000</v>
      </c>
      <c r="P18" s="77" t="e">
        <f>VLOOKUP(E18,'DOMINGO 1'!D:AB,7,0)</f>
        <v>#N/A</v>
      </c>
      <c r="Q18" s="77" t="e">
        <f>VLOOKUP(E18,'DOMINGO 2'!D:AB,7,0)</f>
        <v>#N/A</v>
      </c>
      <c r="R18" s="77" t="e">
        <f>VLOOKUP(E18,'DOMINGO 3'!D:AB,7,0)</f>
        <v>#N/A</v>
      </c>
      <c r="S18" s="77" t="e">
        <f>VLOOKUP(E18,'DOMINGO 1'!D:AB,11,0)</f>
        <v>#N/A</v>
      </c>
      <c r="T18" s="77" t="e">
        <f>VLOOKUP(E18,'DOMINGO 2'!D:AB,11,0)</f>
        <v>#N/A</v>
      </c>
      <c r="U18" s="77" t="e">
        <f>VLOOKUP(E18,'DOMINGO 3'!D:AB,11,0)</f>
        <v>#N/A</v>
      </c>
      <c r="V18" s="77" t="e">
        <f>VLOOKUP(E18,'FESTIVO 1'!D:AB,7,0)</f>
        <v>#N/A</v>
      </c>
      <c r="W18" s="77" t="e">
        <f>VLOOKUP(E18,'FESTIVO 1'!D:AB,11,0)</f>
        <v>#N/A</v>
      </c>
      <c r="X18" s="77"/>
      <c r="AB18" s="536" t="s">
        <v>620</v>
      </c>
      <c r="AC18" s="551">
        <f>VLOOKUP(AB18,E:O,2,0)</f>
        <v>1146747</v>
      </c>
      <c r="AD18" s="551">
        <f>VLOOKUP(AB18,E:O,4,0)</f>
        <v>147681</v>
      </c>
      <c r="AF18" s="537" t="s">
        <v>4148</v>
      </c>
      <c r="AG18" s="552">
        <f>VLOOKUP(AF18,E:O,2,0)</f>
        <v>1345720</v>
      </c>
      <c r="AH18" s="552">
        <f>VLOOKUP(AF18,E:O,4,0)</f>
        <v>104448</v>
      </c>
      <c r="AJ18" s="538" t="s">
        <v>639</v>
      </c>
      <c r="AK18" s="553">
        <f>VLOOKUP(AJ18,E:O,2,0)</f>
        <v>1742816</v>
      </c>
      <c r="AL18" s="553">
        <f>VLOOKUP(AJ18,E:O,4,0)</f>
        <v>94197</v>
      </c>
    </row>
    <row r="19" spans="4:38" ht="15.75">
      <c r="D19" s="45"/>
      <c r="E19" s="78"/>
      <c r="F19" s="414" t="e">
        <f>VLOOKUP(E19,'ASIGNACION RANKING'!D:AB,7,0)</f>
        <v>#N/A</v>
      </c>
      <c r="G19" s="73" t="e">
        <f>VLOOKUP(E19,'ASIGNACION RANKING'!D:AB,6,0)</f>
        <v>#N/A</v>
      </c>
      <c r="H19" s="414" t="e">
        <f>VLOOKUP(E19,'ASIGNACION RANKING'!D:AB,11,0)</f>
        <v>#N/A</v>
      </c>
      <c r="I19" s="74"/>
      <c r="J19" s="10" t="e">
        <f t="shared" si="0"/>
        <v>#N/A</v>
      </c>
      <c r="K19" s="79">
        <v>15</v>
      </c>
      <c r="L19" s="79"/>
      <c r="M19" s="79"/>
      <c r="N19" s="415" t="e">
        <f t="shared" si="1"/>
        <v>#N/A</v>
      </c>
      <c r="O19" s="80">
        <v>80000</v>
      </c>
      <c r="P19" s="77" t="e">
        <f>VLOOKUP(E19,'DOMINGO 1'!D:AB,7,0)</f>
        <v>#N/A</v>
      </c>
      <c r="Q19" s="77" t="e">
        <f>VLOOKUP(E19,'DOMINGO 2'!D:AB,7,0)</f>
        <v>#N/A</v>
      </c>
      <c r="R19" s="77" t="e">
        <f>VLOOKUP(E19,'DOMINGO 3'!D:AB,7,0)</f>
        <v>#N/A</v>
      </c>
      <c r="S19" s="77" t="e">
        <f>VLOOKUP(E19,'DOMINGO 1'!D:AB,11,0)</f>
        <v>#N/A</v>
      </c>
      <c r="T19" s="77" t="e">
        <f>VLOOKUP(E19,'DOMINGO 2'!D:AB,11,0)</f>
        <v>#N/A</v>
      </c>
      <c r="U19" s="77" t="e">
        <f>VLOOKUP(E19,'DOMINGO 3'!D:AB,11,0)</f>
        <v>#N/A</v>
      </c>
      <c r="V19" s="77" t="e">
        <f>VLOOKUP(E19,'FESTIVO 1'!D:AB,7,0)</f>
        <v>#N/A</v>
      </c>
      <c r="W19" s="77" t="e">
        <f>VLOOKUP(E19,'FESTIVO 1'!D:AB,11,0)</f>
        <v>#N/A</v>
      </c>
      <c r="X19" s="77"/>
      <c r="AB19" s="536" t="s">
        <v>677</v>
      </c>
      <c r="AC19" s="551">
        <f>VLOOKUP(AB19,E:O,2,0)</f>
        <v>1607058</v>
      </c>
      <c r="AD19" s="551">
        <f>VLOOKUP(AB19,E:O,4,0)</f>
        <v>123368</v>
      </c>
      <c r="AF19" s="537" t="s">
        <v>2835</v>
      </c>
      <c r="AG19" s="552">
        <f>VLOOKUP(AF19,E:O,2,0)</f>
        <v>1944095</v>
      </c>
      <c r="AH19" s="552">
        <f>VLOOKUP(AF19,E:O,4,0)</f>
        <v>112869</v>
      </c>
      <c r="AJ19" s="538" t="s">
        <v>625</v>
      </c>
      <c r="AK19" s="553">
        <f>VLOOKUP(AJ19,E:O,2,0)</f>
        <v>1328516</v>
      </c>
      <c r="AL19" s="553">
        <f>VLOOKUP(AJ19,E:O,4,0)</f>
        <v>180893</v>
      </c>
    </row>
    <row r="20" spans="4:38">
      <c r="D20" s="45"/>
      <c r="E20" s="78"/>
      <c r="F20" s="414" t="e">
        <f>VLOOKUP(E20,'ASIGNACION RANKING'!D:AB,7,0)</f>
        <v>#N/A</v>
      </c>
      <c r="G20" s="73" t="e">
        <f>VLOOKUP(E20,'ASIGNACION RANKING'!D:AB,6,0)</f>
        <v>#N/A</v>
      </c>
      <c r="H20" s="414" t="e">
        <f>VLOOKUP(E20,'ASIGNACION RANKING'!D:AB,11,0)</f>
        <v>#N/A</v>
      </c>
      <c r="I20" s="74"/>
      <c r="J20" s="10" t="e">
        <f t="shared" si="0"/>
        <v>#N/A</v>
      </c>
      <c r="K20" s="79">
        <v>16</v>
      </c>
      <c r="L20" s="79"/>
      <c r="M20" s="79"/>
      <c r="N20" s="415" t="e">
        <f t="shared" si="1"/>
        <v>#N/A</v>
      </c>
      <c r="O20" s="80">
        <v>70000</v>
      </c>
      <c r="P20" s="77" t="e">
        <f>VLOOKUP(E20,'DOMINGO 1'!D:AB,7,0)</f>
        <v>#N/A</v>
      </c>
      <c r="Q20" s="77" t="e">
        <f>VLOOKUP(E20,'DOMINGO 2'!D:AB,7,0)</f>
        <v>#N/A</v>
      </c>
      <c r="R20" s="77" t="e">
        <f>VLOOKUP(E20,'DOMINGO 3'!D:AB,7,0)</f>
        <v>#N/A</v>
      </c>
      <c r="S20" s="77" t="e">
        <f>VLOOKUP(E20,'DOMINGO 1'!D:AB,11,0)</f>
        <v>#N/A</v>
      </c>
      <c r="T20" s="77" t="e">
        <f>VLOOKUP(E20,'DOMINGO 2'!D:AB,11,0)</f>
        <v>#N/A</v>
      </c>
      <c r="U20" s="77" t="e">
        <f>VLOOKUP(E20,'DOMINGO 3'!D:AB,11,0)</f>
        <v>#N/A</v>
      </c>
      <c r="V20" s="77" t="e">
        <f>VLOOKUP(E20,'FESTIVO 1'!D:AB,7,0)</f>
        <v>#N/A</v>
      </c>
      <c r="W20" s="77" t="e">
        <f>VLOOKUP(E20,'FESTIVO 1'!D:AB,11,0)</f>
        <v>#N/A</v>
      </c>
      <c r="X20" s="77"/>
      <c r="AB20" s="540" t="s">
        <v>21</v>
      </c>
      <c r="AC20" s="551">
        <f>SUM(AC5:AC19)</f>
        <v>20559672</v>
      </c>
      <c r="AD20" s="551">
        <f>SUM(AD5:AD19)</f>
        <v>1830895</v>
      </c>
      <c r="AF20" s="537" t="s">
        <v>21</v>
      </c>
      <c r="AG20" s="551">
        <f>SUM(AG5:AG19)</f>
        <v>20775528</v>
      </c>
      <c r="AH20" s="551">
        <f>SUM(AH5:AH19)</f>
        <v>1718274</v>
      </c>
      <c r="AJ20" s="541" t="s">
        <v>21</v>
      </c>
      <c r="AK20" s="554">
        <f>SUM(AK5:AK19)</f>
        <v>21359322</v>
      </c>
      <c r="AL20" s="554">
        <f>SUM(AL5:AL19)</f>
        <v>1908482</v>
      </c>
    </row>
    <row r="21" spans="4:38">
      <c r="D21" s="45"/>
      <c r="E21" s="78"/>
      <c r="F21" s="414" t="e">
        <f>VLOOKUP(E21,'ASIGNACION RANKING'!D:AB,7,0)</f>
        <v>#N/A</v>
      </c>
      <c r="G21" s="73" t="e">
        <f>VLOOKUP(E21,'ASIGNACION RANKING'!D:AB,6,0)</f>
        <v>#N/A</v>
      </c>
      <c r="H21" s="414" t="e">
        <f>VLOOKUP(E21,'ASIGNACION RANKING'!D:AB,11,0)</f>
        <v>#N/A</v>
      </c>
      <c r="I21" s="74"/>
      <c r="J21" s="10" t="e">
        <f t="shared" si="0"/>
        <v>#N/A</v>
      </c>
      <c r="K21" s="75">
        <v>17</v>
      </c>
      <c r="L21" s="75"/>
      <c r="M21" s="75"/>
      <c r="N21" s="415" t="e">
        <f t="shared" si="1"/>
        <v>#N/A</v>
      </c>
      <c r="O21" s="80">
        <v>70000</v>
      </c>
      <c r="P21" s="77" t="e">
        <f>VLOOKUP(E21,'DOMINGO 1'!D:AB,7,0)</f>
        <v>#N/A</v>
      </c>
      <c r="Q21" s="77" t="e">
        <f>VLOOKUP(E21,'DOMINGO 2'!D:AB,7,0)</f>
        <v>#N/A</v>
      </c>
      <c r="R21" s="77" t="e">
        <f>VLOOKUP(E21,'DOMINGO 3'!D:AB,7,0)</f>
        <v>#N/A</v>
      </c>
      <c r="S21" s="77" t="e">
        <f>VLOOKUP(E21,'DOMINGO 1'!D:AB,11,0)</f>
        <v>#N/A</v>
      </c>
      <c r="T21" s="77" t="e">
        <f>VLOOKUP(E21,'DOMINGO 2'!D:AB,11,0)</f>
        <v>#N/A</v>
      </c>
      <c r="U21" s="77" t="e">
        <f>VLOOKUP(E21,'DOMINGO 3'!D:AB,11,0)</f>
        <v>#N/A</v>
      </c>
      <c r="V21" s="77" t="e">
        <f>VLOOKUP(E21,'FESTIVO 1'!D:AB,7,0)</f>
        <v>#N/A</v>
      </c>
      <c r="W21" s="77" t="e">
        <f>VLOOKUP(E21,'FESTIVO 1'!D:AB,11,0)</f>
        <v>#N/A</v>
      </c>
      <c r="X21" s="77"/>
      <c r="AB21" s="667">
        <f>AD20/AC20</f>
        <v>8.9052733915210319E-2</v>
      </c>
      <c r="AC21" s="667"/>
      <c r="AD21" s="667"/>
      <c r="AF21" s="668">
        <f>AH20/AG20</f>
        <v>8.2706634459542974E-2</v>
      </c>
      <c r="AG21" s="669"/>
      <c r="AH21" s="670"/>
      <c r="AJ21" s="671">
        <f>AL20/AK20</f>
        <v>8.9351244388749793E-2</v>
      </c>
      <c r="AK21" s="672"/>
      <c r="AL21" s="673"/>
    </row>
    <row r="22" spans="4:38">
      <c r="D22" s="45"/>
      <c r="E22" s="78"/>
      <c r="F22" s="414" t="e">
        <f>VLOOKUP(E22,'ASIGNACION RANKING'!D:AB,7,0)</f>
        <v>#N/A</v>
      </c>
      <c r="G22" s="73" t="e">
        <f>VLOOKUP(E22,'ASIGNACION RANKING'!D:AB,6,0)</f>
        <v>#N/A</v>
      </c>
      <c r="H22" s="414" t="e">
        <f>VLOOKUP(E22,'ASIGNACION RANKING'!D:AB,11,0)</f>
        <v>#N/A</v>
      </c>
      <c r="I22" s="74"/>
      <c r="J22" s="10" t="e">
        <f t="shared" si="0"/>
        <v>#N/A</v>
      </c>
      <c r="K22" s="79">
        <v>18</v>
      </c>
      <c r="L22" s="79"/>
      <c r="M22" s="79"/>
      <c r="N22" s="415" t="e">
        <f t="shared" si="1"/>
        <v>#N/A</v>
      </c>
      <c r="O22" s="80">
        <v>60000</v>
      </c>
      <c r="P22" s="77" t="e">
        <f>VLOOKUP(E22,'DOMINGO 1'!D:AB,7,0)</f>
        <v>#N/A</v>
      </c>
      <c r="Q22" s="77" t="e">
        <f>VLOOKUP(E22,'DOMINGO 2'!D:AB,7,0)</f>
        <v>#N/A</v>
      </c>
      <c r="R22" s="77" t="e">
        <f>VLOOKUP(E22,'DOMINGO 3'!D:AB,7,0)</f>
        <v>#N/A</v>
      </c>
      <c r="S22" s="77" t="e">
        <f>VLOOKUP(E22,'DOMINGO 1'!D:AB,11,0)</f>
        <v>#N/A</v>
      </c>
      <c r="T22" s="77" t="e">
        <f>VLOOKUP(E22,'DOMINGO 2'!D:AB,11,0)</f>
        <v>#N/A</v>
      </c>
      <c r="U22" s="77" t="e">
        <f>VLOOKUP(E22,'DOMINGO 3'!D:AB,11,0)</f>
        <v>#N/A</v>
      </c>
      <c r="V22" s="77" t="e">
        <f>VLOOKUP(E22,'FESTIVO 1'!D:AB,7,0)</f>
        <v>#N/A</v>
      </c>
      <c r="W22" s="77" t="e">
        <f>VLOOKUP(E22,'FESTIVO 1'!D:AB,11,0)</f>
        <v>#N/A</v>
      </c>
      <c r="X22" s="77"/>
      <c r="AC22" s="947">
        <f>(AC20*9%)-AD20</f>
        <v>19475.479999999981</v>
      </c>
      <c r="AE22" s="87"/>
      <c r="AF22" s="87"/>
      <c r="AG22" s="87"/>
      <c r="AH22" s="87"/>
      <c r="AI22" s="87"/>
    </row>
    <row r="23" spans="4:38">
      <c r="D23" s="45"/>
      <c r="E23" s="78"/>
      <c r="F23" s="414" t="e">
        <f>VLOOKUP(E23,'ASIGNACION RANKING'!D:AB,7,0)</f>
        <v>#N/A</v>
      </c>
      <c r="G23" s="73" t="e">
        <f>VLOOKUP(E23,'ASIGNACION RANKING'!D:AB,6,0)</f>
        <v>#N/A</v>
      </c>
      <c r="H23" s="414" t="e">
        <f>VLOOKUP(E23,'ASIGNACION RANKING'!D:AB,11,0)</f>
        <v>#N/A</v>
      </c>
      <c r="I23" s="74">
        <v>20.12</v>
      </c>
      <c r="J23" s="10" t="e">
        <f t="shared" si="0"/>
        <v>#N/A</v>
      </c>
      <c r="K23" s="79">
        <v>19</v>
      </c>
      <c r="L23" s="79"/>
      <c r="M23" s="79"/>
      <c r="N23" s="415" t="e">
        <f t="shared" si="1"/>
        <v>#N/A</v>
      </c>
      <c r="O23" s="80">
        <v>60000</v>
      </c>
      <c r="P23" s="77" t="e">
        <f>VLOOKUP(E23,'DOMINGO 1'!D:AB,7,0)</f>
        <v>#N/A</v>
      </c>
      <c r="Q23" s="77" t="e">
        <f>VLOOKUP(E23,'DOMINGO 2'!D:AB,7,0)</f>
        <v>#N/A</v>
      </c>
      <c r="R23" s="77" t="e">
        <f>VLOOKUP(E23,'DOMINGO 3'!D:AB,7,0)</f>
        <v>#N/A</v>
      </c>
      <c r="S23" s="77" t="e">
        <f>VLOOKUP(E23,'DOMINGO 1'!D:AB,11,0)</f>
        <v>#N/A</v>
      </c>
      <c r="T23" s="77" t="e">
        <f>VLOOKUP(E23,'DOMINGO 2'!D:AB,11,0)</f>
        <v>#N/A</v>
      </c>
      <c r="U23" s="77" t="e">
        <f>VLOOKUP(E23,'DOMINGO 3'!D:AB,11,0)</f>
        <v>#N/A</v>
      </c>
      <c r="V23" s="77" t="e">
        <f>VLOOKUP(E23,'FESTIVO 1'!D:AB,7,0)</f>
        <v>#N/A</v>
      </c>
      <c r="W23" s="77" t="e">
        <f>VLOOKUP(E23,'FESTIVO 1'!D:AB,11,0)</f>
        <v>#N/A</v>
      </c>
      <c r="X23" s="77"/>
      <c r="AB23" s="87"/>
      <c r="AC23" s="948"/>
      <c r="AD23" s="948"/>
    </row>
    <row r="24" spans="4:38">
      <c r="D24" s="45"/>
      <c r="E24" s="78"/>
      <c r="F24" s="414" t="e">
        <f>VLOOKUP(E24,'ASIGNACION RANKING'!D:AB,7,0)</f>
        <v>#N/A</v>
      </c>
      <c r="G24" s="73" t="e">
        <f>VLOOKUP(E24,'ASIGNACION RANKING'!D:AB,6,0)</f>
        <v>#N/A</v>
      </c>
      <c r="H24" s="414" t="e">
        <f>VLOOKUP(E24,'ASIGNACION RANKING'!D:AB,11,0)</f>
        <v>#N/A</v>
      </c>
      <c r="I24" s="74"/>
      <c r="J24" s="10" t="e">
        <f t="shared" si="0"/>
        <v>#N/A</v>
      </c>
      <c r="K24" s="79">
        <v>20</v>
      </c>
      <c r="L24" s="79"/>
      <c r="M24" s="79"/>
      <c r="N24" s="415" t="e">
        <f t="shared" si="1"/>
        <v>#N/A</v>
      </c>
      <c r="O24" s="80">
        <v>50000</v>
      </c>
      <c r="P24" s="77" t="e">
        <f>VLOOKUP(E24,'DOMINGO 1'!D:AB,7,0)</f>
        <v>#N/A</v>
      </c>
      <c r="Q24" s="77" t="e">
        <f>VLOOKUP(E24,'DOMINGO 2'!D:AB,7,0)</f>
        <v>#N/A</v>
      </c>
      <c r="R24" s="77" t="e">
        <f>VLOOKUP(E24,'DOMINGO 3'!D:AB,7,0)</f>
        <v>#N/A</v>
      </c>
      <c r="S24" s="77" t="e">
        <f>VLOOKUP(E24,'DOMINGO 1'!D:AB,11,0)</f>
        <v>#N/A</v>
      </c>
      <c r="T24" s="77" t="e">
        <f>VLOOKUP(E24,'DOMINGO 2'!D:AB,11,0)</f>
        <v>#N/A</v>
      </c>
      <c r="U24" s="77" t="e">
        <f>VLOOKUP(E24,'DOMINGO 3'!D:AB,11,0)</f>
        <v>#N/A</v>
      </c>
      <c r="V24" s="77" t="e">
        <f>VLOOKUP(E24,'FESTIVO 1'!D:AB,7,0)</f>
        <v>#N/A</v>
      </c>
      <c r="W24" s="77" t="e">
        <f>VLOOKUP(E24,'FESTIVO 1'!D:AB,11,0)</f>
        <v>#N/A</v>
      </c>
      <c r="X24" s="77"/>
    </row>
    <row r="25" spans="4:38">
      <c r="D25" s="45"/>
      <c r="E25" s="78"/>
      <c r="F25" s="414" t="e">
        <f>VLOOKUP(E25,'ASIGNACION RANKING'!D:AB,7,0)</f>
        <v>#N/A</v>
      </c>
      <c r="G25" s="73" t="e">
        <f>VLOOKUP(E25,'ASIGNACION RANKING'!D:AB,6,0)</f>
        <v>#N/A</v>
      </c>
      <c r="H25" s="414" t="e">
        <f>VLOOKUP(E25,'ASIGNACION RANKING'!D:AB,11,0)</f>
        <v>#N/A</v>
      </c>
      <c r="I25" s="74">
        <v>4.12</v>
      </c>
      <c r="J25" s="10" t="e">
        <f t="shared" si="0"/>
        <v>#N/A</v>
      </c>
      <c r="K25" s="75">
        <v>21</v>
      </c>
      <c r="L25" s="75"/>
      <c r="M25" s="75"/>
      <c r="N25" s="415" t="e">
        <f t="shared" si="1"/>
        <v>#N/A</v>
      </c>
      <c r="O25" s="80">
        <v>50000</v>
      </c>
      <c r="P25" s="77" t="e">
        <f>VLOOKUP(E25,'DOMINGO 1'!D:AB,7,0)</f>
        <v>#N/A</v>
      </c>
      <c r="Q25" s="77" t="e">
        <f>VLOOKUP(E25,'DOMINGO 2'!D:AB,7,0)</f>
        <v>#N/A</v>
      </c>
      <c r="R25" s="77" t="e">
        <f>VLOOKUP(E25,'DOMINGO 3'!D:AB,7,0)</f>
        <v>#N/A</v>
      </c>
      <c r="S25" s="77" t="e">
        <f>VLOOKUP(E25,'DOMINGO 1'!D:AB,11,0)</f>
        <v>#N/A</v>
      </c>
      <c r="T25" s="77" t="e">
        <f>VLOOKUP(E25,'DOMINGO 2'!D:AB,11,0)</f>
        <v>#N/A</v>
      </c>
      <c r="U25" s="77" t="e">
        <f>VLOOKUP(E25,'DOMINGO 3'!D:AB,11,0)</f>
        <v>#N/A</v>
      </c>
      <c r="V25" s="77" t="e">
        <f>VLOOKUP(E25,'FESTIVO 1'!D:AB,7,0)</f>
        <v>#N/A</v>
      </c>
      <c r="W25" s="77" t="e">
        <f>VLOOKUP(E25,'FESTIVO 1'!D:AB,11,0)</f>
        <v>#N/A</v>
      </c>
      <c r="X25" s="77"/>
    </row>
    <row r="26" spans="4:38">
      <c r="D26" s="45"/>
      <c r="E26" s="78"/>
      <c r="F26" s="414" t="e">
        <f>VLOOKUP(E26,'ASIGNACION RANKING'!D:AB,7,0)</f>
        <v>#N/A</v>
      </c>
      <c r="G26" s="73" t="e">
        <f>VLOOKUP(E26,'ASIGNACION RANKING'!D:AB,6,0)</f>
        <v>#N/A</v>
      </c>
      <c r="H26" s="414" t="e">
        <f>VLOOKUP(E26,'ASIGNACION RANKING'!D:AB,11,0)</f>
        <v>#N/A</v>
      </c>
      <c r="I26" s="74">
        <v>5.12</v>
      </c>
      <c r="J26" s="10" t="e">
        <f t="shared" si="0"/>
        <v>#N/A</v>
      </c>
      <c r="K26" s="79">
        <v>22</v>
      </c>
      <c r="L26" s="79"/>
      <c r="M26" s="79"/>
      <c r="N26" s="415" t="e">
        <f t="shared" si="1"/>
        <v>#N/A</v>
      </c>
      <c r="O26" s="80">
        <v>40000</v>
      </c>
      <c r="P26" s="77" t="e">
        <f>VLOOKUP(E26,'DOMINGO 1'!D:AB,7,0)</f>
        <v>#N/A</v>
      </c>
      <c r="Q26" s="77" t="e">
        <f>VLOOKUP(E26,'DOMINGO 2'!D:AB,7,0)</f>
        <v>#N/A</v>
      </c>
      <c r="R26" s="77" t="e">
        <f>VLOOKUP(E26,'DOMINGO 3'!D:AB,7,0)</f>
        <v>#N/A</v>
      </c>
      <c r="S26" s="77" t="e">
        <f>VLOOKUP(E26,'DOMINGO 1'!D:AB,11,0)</f>
        <v>#N/A</v>
      </c>
      <c r="T26" s="77" t="e">
        <f>VLOOKUP(E26,'DOMINGO 2'!D:AB,11,0)</f>
        <v>#N/A</v>
      </c>
      <c r="U26" s="77" t="e">
        <f>VLOOKUP(E26,'DOMINGO 3'!D:AB,11,0)</f>
        <v>#N/A</v>
      </c>
      <c r="V26" s="77" t="e">
        <f>VLOOKUP(E26,'FESTIVO 1'!D:AB,7,0)</f>
        <v>#N/A</v>
      </c>
      <c r="W26" s="77" t="e">
        <f>VLOOKUP(E26,'FESTIVO 1'!D:AB,11,0)</f>
        <v>#N/A</v>
      </c>
      <c r="X26" s="77"/>
    </row>
    <row r="27" spans="4:38">
      <c r="D27" s="45"/>
      <c r="E27" s="83"/>
      <c r="F27" s="414"/>
      <c r="G27" s="73"/>
      <c r="H27" s="414"/>
      <c r="I27" s="81"/>
      <c r="J27" s="10"/>
      <c r="K27" s="79">
        <v>23</v>
      </c>
      <c r="L27" s="79"/>
      <c r="M27" s="79"/>
      <c r="N27" s="415" t="e">
        <f t="shared" si="1"/>
        <v>#N/A</v>
      </c>
      <c r="O27" s="82">
        <v>40000</v>
      </c>
      <c r="P27" s="77" t="e">
        <f>VLOOKUP(E27,'DOMINGO 1'!D:AB,7,0)</f>
        <v>#N/A</v>
      </c>
      <c r="Q27" s="77" t="e">
        <f>VLOOKUP(E27,'DOMINGO 2'!D:AB,7,0)</f>
        <v>#N/A</v>
      </c>
      <c r="R27" s="77">
        <v>0</v>
      </c>
      <c r="S27" s="77" t="e">
        <f>VLOOKUP(E27,'DOMINGO 1'!D:AB,11,0)</f>
        <v>#N/A</v>
      </c>
      <c r="T27" s="77" t="e">
        <f>VLOOKUP(E27,'DOMINGO 2'!D:AB,11,0)</f>
        <v>#N/A</v>
      </c>
      <c r="U27" s="77"/>
      <c r="V27" s="77" t="e">
        <f>VLOOKUP(E27,'FESTIVO 1'!D:AB,7,0)</f>
        <v>#N/A</v>
      </c>
      <c r="W27" s="77" t="e">
        <f>VLOOKUP(E27,'FESTIVO 1'!D:AB,11,0)</f>
        <v>#N/A</v>
      </c>
      <c r="X27" s="77"/>
    </row>
    <row r="28" spans="4:38" ht="15.75" thickBot="1">
      <c r="AB28" s="663" t="s">
        <v>2582</v>
      </c>
      <c r="AC28" s="663"/>
      <c r="AD28" s="663"/>
      <c r="AF28" s="664" t="s">
        <v>2583</v>
      </c>
      <c r="AG28" s="664"/>
      <c r="AH28" s="664"/>
      <c r="AJ28" s="674" t="s">
        <v>2584</v>
      </c>
      <c r="AK28" s="674"/>
      <c r="AL28" s="674"/>
    </row>
    <row r="29" spans="4:38">
      <c r="E29" s="54" t="s">
        <v>32</v>
      </c>
      <c r="F29" s="55">
        <f ca="1">NOW()</f>
        <v>46324.461037499997</v>
      </c>
      <c r="G29" s="56" t="s">
        <v>67</v>
      </c>
      <c r="H29" s="57" t="s">
        <v>232</v>
      </c>
      <c r="I29" s="57"/>
      <c r="J29" s="56" t="s">
        <v>69</v>
      </c>
      <c r="K29" s="521" t="s">
        <v>1346</v>
      </c>
      <c r="L29" s="665" t="s">
        <v>1650</v>
      </c>
      <c r="M29" s="665"/>
      <c r="N29" s="56" t="s">
        <v>70</v>
      </c>
      <c r="O29" s="59" t="s">
        <v>71</v>
      </c>
      <c r="Q29" t="s">
        <v>367</v>
      </c>
      <c r="AB29" s="542" t="s">
        <v>76</v>
      </c>
      <c r="AC29" s="542" t="s">
        <v>252</v>
      </c>
      <c r="AD29" s="542" t="s">
        <v>9</v>
      </c>
      <c r="AF29" s="543" t="s">
        <v>76</v>
      </c>
      <c r="AG29" s="543" t="s">
        <v>252</v>
      </c>
      <c r="AH29" s="543" t="s">
        <v>9</v>
      </c>
      <c r="AJ29" s="283" t="s">
        <v>76</v>
      </c>
      <c r="AK29" s="283" t="s">
        <v>252</v>
      </c>
      <c r="AL29" s="283" t="s">
        <v>9</v>
      </c>
    </row>
    <row r="30" spans="4:38">
      <c r="E30" s="60" t="s">
        <v>73</v>
      </c>
      <c r="F30" s="61"/>
      <c r="G30" s="61" t="s">
        <v>74</v>
      </c>
      <c r="H30" s="427">
        <f>SUM(F32:F53)</f>
        <v>28381941</v>
      </c>
      <c r="I30" s="63" t="s">
        <v>75</v>
      </c>
      <c r="J30" s="63" t="s">
        <v>9</v>
      </c>
      <c r="K30" s="522">
        <f>SUM(H32:H53)</f>
        <v>3038910</v>
      </c>
      <c r="L30" s="666">
        <v>92</v>
      </c>
      <c r="M30" s="666"/>
      <c r="N30" s="517">
        <f>'COMISION STAFF'!M70</f>
        <v>8.5644279658128972E-2</v>
      </c>
      <c r="O30" s="424">
        <f>'COMISION STAFF'!N70</f>
        <v>205903.5</v>
      </c>
      <c r="AB30" s="542" t="s">
        <v>1695</v>
      </c>
      <c r="AC30" s="551">
        <f>VLOOKUP(AB30,E:O,2,0)</f>
        <v>1415840</v>
      </c>
      <c r="AD30" s="551">
        <f>VLOOKUP(AB30,E:O,4,0)</f>
        <v>128804</v>
      </c>
      <c r="AF30" s="544" t="s">
        <v>1718</v>
      </c>
      <c r="AG30" s="552">
        <f>VLOOKUP(AF30,E:O,2,0)</f>
        <v>1236037</v>
      </c>
      <c r="AH30" s="552">
        <f>VLOOKUP(AF30,E:O,4,0)</f>
        <v>134290</v>
      </c>
      <c r="AJ30" s="545" t="s">
        <v>1677</v>
      </c>
      <c r="AK30" s="553">
        <f>VLOOKUP(AJ30,E:O,2,0)</f>
        <v>1279043</v>
      </c>
      <c r="AL30" s="553">
        <f>VLOOKUP(AJ30,E:O,4,0)</f>
        <v>129892</v>
      </c>
    </row>
    <row r="31" spans="4:38" ht="15.75" thickBot="1">
      <c r="D31" s="45"/>
      <c r="E31" s="67" t="s">
        <v>76</v>
      </c>
      <c r="F31" s="68" t="s">
        <v>77</v>
      </c>
      <c r="G31" s="68" t="s">
        <v>78</v>
      </c>
      <c r="H31" s="68" t="s">
        <v>79</v>
      </c>
      <c r="I31" s="68" t="s">
        <v>80</v>
      </c>
      <c r="J31" s="68" t="s">
        <v>17</v>
      </c>
      <c r="K31" s="69" t="s">
        <v>81</v>
      </c>
      <c r="L31" s="69" t="s">
        <v>1649</v>
      </c>
      <c r="M31" s="69" t="s">
        <v>1484</v>
      </c>
      <c r="N31" s="70" t="s">
        <v>82</v>
      </c>
      <c r="O31" s="71" t="s">
        <v>83</v>
      </c>
      <c r="P31" s="72" t="s">
        <v>84</v>
      </c>
      <c r="Q31" s="72" t="s">
        <v>85</v>
      </c>
      <c r="R31" s="72" t="s">
        <v>86</v>
      </c>
      <c r="S31" s="72" t="s">
        <v>134</v>
      </c>
      <c r="T31" s="72" t="s">
        <v>135</v>
      </c>
      <c r="U31" s="72" t="s">
        <v>435</v>
      </c>
      <c r="V31" s="72" t="s">
        <v>94</v>
      </c>
      <c r="W31" s="72" t="s">
        <v>136</v>
      </c>
      <c r="X31" s="72" t="s">
        <v>86</v>
      </c>
      <c r="AB31" s="542" t="s">
        <v>1696</v>
      </c>
      <c r="AC31" s="551">
        <f>VLOOKUP(AB31,E:O,2,0)</f>
        <v>1604646</v>
      </c>
      <c r="AD31" s="551">
        <f>VLOOKUP(AB31,E:O,4,0)</f>
        <v>107756</v>
      </c>
      <c r="AF31" s="544" t="s">
        <v>1720</v>
      </c>
      <c r="AG31" s="552">
        <f>VLOOKUP(AF31,E:O,2,0)</f>
        <v>1539387</v>
      </c>
      <c r="AH31" s="552">
        <f>VLOOKUP(AF31,E:O,4,0)</f>
        <v>128925</v>
      </c>
      <c r="AJ31" s="546" t="s">
        <v>1679</v>
      </c>
      <c r="AK31" s="553">
        <f>VLOOKUP(AJ31,E:O,2,0)</f>
        <v>1344459</v>
      </c>
      <c r="AL31" s="553">
        <f>VLOOKUP(AJ31,E:O,4,0)</f>
        <v>103734</v>
      </c>
    </row>
    <row r="32" spans="4:38">
      <c r="D32" s="469"/>
      <c r="E32" s="946" t="s">
        <v>625</v>
      </c>
      <c r="F32" s="414">
        <f>VLOOKUP(E32,'ASIGNACION RANKING'!D:AB,7,0)-P32-Q32</f>
        <v>1328516</v>
      </c>
      <c r="G32" s="73">
        <f>VLOOKUP(E32,'ASIGNACION RANKING'!D:AB,6,0)</f>
        <v>871</v>
      </c>
      <c r="H32" s="414">
        <f>VLOOKUP(E32,'ASIGNACION RANKING'!D:AB,11,0)-S32-T32</f>
        <v>180893</v>
      </c>
      <c r="I32" s="74"/>
      <c r="J32" s="10">
        <f>H32/F32</f>
        <v>0.13616170223015756</v>
      </c>
      <c r="K32" s="75">
        <v>1</v>
      </c>
      <c r="L32" s="10">
        <f>K32/$L$30</f>
        <v>1.0869565217391304E-2</v>
      </c>
      <c r="M32" s="75" t="str">
        <f>IF(L32&lt;=0.02,"A1",IF(L32&lt;=0.04,"A2",IF(L32&lt;=0.06,"A3",IF(L32&lt;=0.08,"A4",IF(L32&lt;=0.1,"A5",IF(L32&lt;=0.16,"B1",IF(L32&lt;=0.22,"B2",IF(L32&lt;=0.28,"B3",IF(L32&lt;=0.34,"B4",IF(L32&lt;=0.4,"B5",IF(L32&lt;=0.46,"B6",IF(L32&lt;=0.52,"B7",IF(L32&lt;=0.58,"B8",IF(L32&lt;=0.64,"B9",IF(L32&lt;=0.7,"B10",IF(L32&lt;=1.1,"C0"))))))))))))))))</f>
        <v>A1</v>
      </c>
      <c r="N32" s="415">
        <f>(H109+(H109*10%))-H109</f>
        <v>11667.899999999994</v>
      </c>
      <c r="O32" s="76">
        <f>IF(M32="A1",1650000,IF(M32="A2",1290000,IF(M32="A3",1020000,IF(M32="A4",810000,IF(M32="A5",650000,IF(M32="B1",520000,IF(M32="B2",420000,IF(M32="B3",330000,IF(M32="B4",270000,IF(M32="B5",210000,IF(M32="B6",170000,IF(M32="B7",150000,IF(M32="B8",130000,IF(M32="B9",100000,IF(M32="B10",60000,IF(M32="C0",0))))))))))))))))</f>
        <v>1650000</v>
      </c>
      <c r="P32" s="185">
        <f>VLOOKUP(E32,'DOMINGO 1'!D:AB,7,0)</f>
        <v>114965</v>
      </c>
      <c r="Q32" s="185">
        <f>VLOOKUP(E32,'DOMINGO 2'!D:AB,7,0)</f>
        <v>124713</v>
      </c>
      <c r="R32" s="92"/>
      <c r="S32" s="185">
        <f>VLOOKUP(E32,'DOMINGO 1'!D:AB,11,0)</f>
        <v>13414</v>
      </c>
      <c r="T32" s="185">
        <f>VLOOKUP(E32,'DOMINGO 2'!D:AB,11,0)</f>
        <v>8038</v>
      </c>
      <c r="U32" s="77"/>
      <c r="V32" s="77"/>
      <c r="W32" s="77"/>
      <c r="X32" s="77"/>
      <c r="AB32" s="542" t="s">
        <v>1697</v>
      </c>
      <c r="AC32" s="551">
        <f>VLOOKUP(AB32,E:O,2,0)</f>
        <v>1405189</v>
      </c>
      <c r="AD32" s="551">
        <f>VLOOKUP(AB32,E:O,4,0)</f>
        <v>107558</v>
      </c>
      <c r="AF32" s="544" t="s">
        <v>1721</v>
      </c>
      <c r="AG32" s="552">
        <f>VLOOKUP(AF32,E:O,2,0)</f>
        <v>1317832</v>
      </c>
      <c r="AH32" s="552">
        <f>VLOOKUP(AF32,E:O,4,0)</f>
        <v>90122</v>
      </c>
      <c r="AJ32" s="546" t="s">
        <v>1680</v>
      </c>
      <c r="AK32" s="553">
        <f>VLOOKUP(AJ32,E:O,2,0)</f>
        <v>1558271</v>
      </c>
      <c r="AL32" s="553">
        <f>VLOOKUP(AJ32,E:O,4,0)</f>
        <v>118723</v>
      </c>
    </row>
    <row r="33" spans="4:38">
      <c r="D33" s="469"/>
      <c r="E33" s="78" t="s">
        <v>1690</v>
      </c>
      <c r="F33" s="414">
        <f>VLOOKUP(E33,'ASIGNACION RANKING'!D:AB,7,0)-P33-Q33</f>
        <v>1187176</v>
      </c>
      <c r="G33" s="73">
        <f>VLOOKUP(E33,'ASIGNACION RANKING'!D:AB,6,0)</f>
        <v>813</v>
      </c>
      <c r="H33" s="414">
        <f>VLOOKUP(E33,'ASIGNACION RANKING'!D:AB,11,0)-S33-T33</f>
        <v>160126</v>
      </c>
      <c r="I33" s="518"/>
      <c r="J33" s="10">
        <f>H33/F33</f>
        <v>0.13487974824288901</v>
      </c>
      <c r="K33" s="75">
        <v>2</v>
      </c>
      <c r="L33" s="10">
        <f>K33/$L$30</f>
        <v>2.1739130434782608E-2</v>
      </c>
      <c r="M33" s="75" t="str">
        <f>IF(L33&lt;=0.02,"A1",IF(L33&lt;=0.04,"A2",IF(L33&lt;=0.06,"A3",IF(L33&lt;=0.08,"A4",IF(L33&lt;=0.1,"A5",IF(L33&lt;=0.16,"B1",IF(L33&lt;=0.22,"B2",IF(L33&lt;=0.28,"B3",IF(L33&lt;=0.34,"B4",IF(L33&lt;=0.4,"B5",IF(L33&lt;=0.46,"B6",IF(L33&lt;=0.52,"B7",IF(L33&lt;=0.58,"B8",IF(L33&lt;=0.64,"B9",IF(L33&lt;=0.7,"B10",IF(L33&lt;=1.1,"C0"))))))))))))))))</f>
        <v>A2</v>
      </c>
      <c r="N33" s="415">
        <f>F33*J32-H33</f>
        <v>1521.905006789515</v>
      </c>
      <c r="O33" s="76">
        <f>IF(M33="A1",1650000,IF(M33="A2",1290000,IF(M33="A3",1020000,IF(M33="A4",810000,IF(M33="A5",650000,IF(M33="B1",520000,IF(M33="B2",420000,IF(M33="B3",330000,IF(M33="B4",270000,IF(M33="B5",210000,IF(M33="B6",170000,IF(M33="B7",150000,IF(M33="B8",130000,IF(M33="B9",100000,IF(M33="B10",60000,IF(M33="C0",0))))))))))))))))</f>
        <v>1290000</v>
      </c>
      <c r="P33" s="185">
        <f>VLOOKUP(E33,'DOMINGO 1'!D:AB,7,0)</f>
        <v>116987</v>
      </c>
      <c r="Q33" s="185">
        <f>VLOOKUP(E33,'DOMINGO 2'!D:AB,7,0)</f>
        <v>88825</v>
      </c>
      <c r="R33" s="92" t="e">
        <f>VLOOKUP(E33,'DOMINGO 3'!D:AB,7,0)</f>
        <v>#N/A</v>
      </c>
      <c r="S33" s="185">
        <f>VLOOKUP(E33,'DOMINGO 1'!D:AB,11,0)</f>
        <v>4728</v>
      </c>
      <c r="T33" s="185">
        <f>VLOOKUP(E33,'DOMINGO 2'!D:AB,11,0)</f>
        <v>6336</v>
      </c>
      <c r="U33" s="77" t="e">
        <f>VLOOKUP(E33,'DOMINGO 3'!D:AB,11,0)</f>
        <v>#N/A</v>
      </c>
      <c r="V33" s="185">
        <f>VLOOKUP(E33,'FESTIVO 1'!D:AB,7,0)</f>
        <v>123782</v>
      </c>
      <c r="W33" s="185">
        <f>VLOOKUP(E33,'FESTIVO 1'!D:AB,11,0)</f>
        <v>38605</v>
      </c>
      <c r="X33" s="77"/>
      <c r="AB33" s="542" t="s">
        <v>1698</v>
      </c>
      <c r="AC33" s="551">
        <f>VLOOKUP(AB33,E:O,2,0)</f>
        <v>1430170</v>
      </c>
      <c r="AD33" s="551">
        <f>VLOOKUP(AB33,E:O,4,0)</f>
        <v>128829</v>
      </c>
      <c r="AF33" s="544" t="s">
        <v>1722</v>
      </c>
      <c r="AG33" s="552">
        <f>VLOOKUP(AF33,E:O,2,0)</f>
        <v>1501590</v>
      </c>
      <c r="AH33" s="552">
        <f>VLOOKUP(AF33,E:O,4,0)</f>
        <v>115208</v>
      </c>
      <c r="AJ33" s="547" t="s">
        <v>1681</v>
      </c>
      <c r="AK33" s="553">
        <f>VLOOKUP(AJ33,E:O,2,0)</f>
        <v>1605756</v>
      </c>
      <c r="AL33" s="553">
        <f>VLOOKUP(AJ33,E:O,4,0)</f>
        <v>109437</v>
      </c>
    </row>
    <row r="34" spans="4:38">
      <c r="D34" s="469"/>
      <c r="E34" s="612" t="s">
        <v>620</v>
      </c>
      <c r="F34" s="414">
        <f>VLOOKUP(E34,'ASIGNACION RANKING'!D:AB,7,0)-P34-Q34</f>
        <v>1146747</v>
      </c>
      <c r="G34" s="73">
        <f>VLOOKUP(E34,'ASIGNACION RANKING'!D:AB,6,0)</f>
        <v>903</v>
      </c>
      <c r="H34" s="414">
        <f>VLOOKUP(E34,'ASIGNACION RANKING'!D:AB,11,0)-S34-T34</f>
        <v>147681</v>
      </c>
      <c r="I34" s="518"/>
      <c r="J34" s="10">
        <f>H34/F34</f>
        <v>0.12878254750175933</v>
      </c>
      <c r="K34" s="75">
        <v>3</v>
      </c>
      <c r="L34" s="10">
        <f>K34/$L$30</f>
        <v>3.2608695652173912E-2</v>
      </c>
      <c r="M34" s="75" t="str">
        <f>IF(L34&lt;=0.02,"A1",IF(L34&lt;=0.04,"A2",IF(L34&lt;=0.06,"A3",IF(L34&lt;=0.08,"A4",IF(L34&lt;=0.1,"A5",IF(L34&lt;=0.16,"B1",IF(L34&lt;=0.22,"B2",IF(L34&lt;=0.28,"B3",IF(L34&lt;=0.34,"B4",IF(L34&lt;=0.4,"B5",IF(L34&lt;=0.46,"B6",IF(L34&lt;=0.52,"B7",IF(L34&lt;=0.58,"B8",IF(L34&lt;=0.64,"B9",IF(L34&lt;=0.7,"B10",IF(L34&lt;=1.1,"C0"))))))))))))))))</f>
        <v>A2</v>
      </c>
      <c r="N34" s="415">
        <f>F34*J33-H34</f>
        <v>6991.9466582882451</v>
      </c>
      <c r="O34" s="76">
        <f>IF(M34="A1",1650000,IF(M34="A2",1290000,IF(M34="A3",1020000,IF(M34="A4",810000,IF(M34="A5",650000,IF(M34="B1",520000,IF(M34="B2",420000,IF(M34="B3",330000,IF(M34="B4",270000,IF(M34="B5",210000,IF(M34="B6",170000,IF(M34="B7",150000,IF(M34="B8",130000,IF(M34="B9",100000,IF(M34="B10",60000,IF(M34="C0",0))))))))))))))))</f>
        <v>1290000</v>
      </c>
      <c r="P34" s="185">
        <f>VLOOKUP(E34,'DOMINGO 1'!D:AB,7,0)</f>
        <v>104658</v>
      </c>
      <c r="Q34" s="185">
        <f>VLOOKUP(E34,'DOMINGO 2'!D:AB,7,0)</f>
        <v>82610</v>
      </c>
      <c r="R34" s="92" t="e">
        <f>VLOOKUP(E34,'DOMINGO 3'!D:AB,7,0)</f>
        <v>#N/A</v>
      </c>
      <c r="S34" s="185">
        <f>VLOOKUP(E34,'DOMINGO 1'!D:AB,11,0)</f>
        <v>1847</v>
      </c>
      <c r="T34" s="185">
        <f>VLOOKUP(E34,'DOMINGO 2'!D:AB,11,0)</f>
        <v>6305</v>
      </c>
      <c r="U34" s="77" t="e">
        <f>VLOOKUP(E34,'DOMINGO 3'!D:AB,11,0)</f>
        <v>#N/A</v>
      </c>
      <c r="V34" s="185">
        <f>VLOOKUP(E34,'FESTIVO 1'!D:AB,7,0)</f>
        <v>114771</v>
      </c>
      <c r="W34" s="185">
        <f>VLOOKUP(E34,'FESTIVO 1'!D:AB,11,0)</f>
        <v>4722</v>
      </c>
      <c r="X34" s="77"/>
      <c r="AB34" s="542" t="s">
        <v>1701</v>
      </c>
      <c r="AC34" s="551">
        <f>VLOOKUP(AB34,E:O,2,0)</f>
        <v>1465637</v>
      </c>
      <c r="AD34" s="551">
        <f>VLOOKUP(AB34,E:O,4,0)</f>
        <v>145975</v>
      </c>
      <c r="AF34" s="548" t="s">
        <v>1724</v>
      </c>
      <c r="AG34" s="552">
        <f>VLOOKUP(AF34,E:O,2,0)</f>
        <v>1455678</v>
      </c>
      <c r="AH34" s="552">
        <f>VLOOKUP(AF34,E:O,4,0)</f>
        <v>123103</v>
      </c>
      <c r="AJ34" s="546" t="s">
        <v>1683</v>
      </c>
      <c r="AK34" s="553">
        <f>VLOOKUP(AJ34,E:O,2,0)</f>
        <v>1372429</v>
      </c>
      <c r="AL34" s="553">
        <f>VLOOKUP(AJ34,E:O,4,0)</f>
        <v>126189</v>
      </c>
    </row>
    <row r="35" spans="4:38">
      <c r="D35" s="469"/>
      <c r="E35" s="78" t="s">
        <v>1686</v>
      </c>
      <c r="F35" s="414">
        <f>VLOOKUP(E35,'ASIGNACION RANKING'!D:AB,7,0)-P35-Q35</f>
        <v>1236203</v>
      </c>
      <c r="G35" s="73">
        <f>VLOOKUP(E35,'ASIGNACION RANKING'!D:AB,6,0)</f>
        <v>835</v>
      </c>
      <c r="H35" s="414">
        <f>VLOOKUP(E35,'ASIGNACION RANKING'!D:AB,11,0)-S35-T35</f>
        <v>143184</v>
      </c>
      <c r="I35" s="518"/>
      <c r="J35" s="10">
        <f>H35/F35</f>
        <v>0.11582563705151985</v>
      </c>
      <c r="K35" s="75">
        <v>4</v>
      </c>
      <c r="L35" s="10">
        <f>K35/$L$30</f>
        <v>4.3478260869565216E-2</v>
      </c>
      <c r="M35" s="75" t="str">
        <f>IF(L35&lt;=0.02,"A1",IF(L35&lt;=0.04,"A2",IF(L35&lt;=0.06,"A3",IF(L35&lt;=0.08,"A4",IF(L35&lt;=0.1,"A5",IF(L35&lt;=0.16,"B1",IF(L35&lt;=0.22,"B2",IF(L35&lt;=0.28,"B3",IF(L35&lt;=0.34,"B4",IF(L35&lt;=0.4,"B5",IF(L35&lt;=0.46,"B6",IF(L35&lt;=0.52,"B7",IF(L35&lt;=0.58,"B8",IF(L35&lt;=0.64,"B9",IF(L35&lt;=0.7,"B10",IF(L35&lt;=1.1,"C0"))))))))))))))))</f>
        <v>A3</v>
      </c>
      <c r="N35" s="415">
        <f>F35*J34-H35</f>
        <v>16017.371569317387</v>
      </c>
      <c r="O35" s="76">
        <f>IF(M35="A1",1650000,IF(M35="A2",1290000,IF(M35="A3",1020000,IF(M35="A4",810000,IF(M35="A5",650000,IF(M35="B1",520000,IF(M35="B2",420000,IF(M35="B3",330000,IF(M35="B4",270000,IF(M35="B5",210000,IF(M35="B6",170000,IF(M35="B7",150000,IF(M35="B8",130000,IF(M35="B9",100000,IF(M35="B10",60000,IF(M35="C0",0))))))))))))))))</f>
        <v>1020000</v>
      </c>
      <c r="P35" s="185">
        <f>VLOOKUP(E35,'DOMINGO 1'!D:AB,7,0)</f>
        <v>106583</v>
      </c>
      <c r="Q35" s="185">
        <f>VLOOKUP(E35,'DOMINGO 2'!D:AB,7,0)</f>
        <v>111110</v>
      </c>
      <c r="R35" s="92" t="e">
        <f>VLOOKUP(E35,'DOMINGO 3'!D:AB,7,0)</f>
        <v>#N/A</v>
      </c>
      <c r="S35" s="185">
        <f>VLOOKUP(E35,'DOMINGO 1'!D:AB,11,0)</f>
        <v>9186</v>
      </c>
      <c r="T35" s="185">
        <f>VLOOKUP(E35,'DOMINGO 2'!D:AB,11,0)</f>
        <v>2672</v>
      </c>
      <c r="U35" s="77" t="e">
        <f>VLOOKUP(E35,'DOMINGO 3'!D:AB,11,0)</f>
        <v>#N/A</v>
      </c>
      <c r="V35" s="185">
        <f>VLOOKUP(E35,'FESTIVO 1'!D:AB,7,0)</f>
        <v>118840</v>
      </c>
      <c r="W35" s="185">
        <f>VLOOKUP(E35,'FESTIVO 1'!D:AB,11,0)</f>
        <v>16576</v>
      </c>
      <c r="X35" s="77"/>
      <c r="AB35" s="542" t="s">
        <v>1702</v>
      </c>
      <c r="AC35" s="551">
        <f>VLOOKUP(AB35,E:O,2,0)</f>
        <v>1640079</v>
      </c>
      <c r="AD35" s="551">
        <f>VLOOKUP(AB35,E:O,4,0)</f>
        <v>85940</v>
      </c>
      <c r="AF35" s="548" t="s">
        <v>1725</v>
      </c>
      <c r="AG35" s="552">
        <f>VLOOKUP(AF35,E:O,2,0)</f>
        <v>1448862</v>
      </c>
      <c r="AH35" s="552">
        <f>VLOOKUP(AF35,E:O,4,0)</f>
        <v>105706</v>
      </c>
      <c r="AJ35" s="546" t="s">
        <v>1684</v>
      </c>
      <c r="AK35" s="553">
        <f>VLOOKUP(AJ35,E:O,2,0)</f>
        <v>1264864</v>
      </c>
      <c r="AL35" s="553">
        <f>VLOOKUP(AJ35,E:O,4,0)</f>
        <v>124588</v>
      </c>
    </row>
    <row r="36" spans="4:38">
      <c r="D36" s="469"/>
      <c r="E36" s="611" t="s">
        <v>676</v>
      </c>
      <c r="F36" s="414">
        <f>VLOOKUP(E36,'ASIGNACION RANKING'!D:AB,7,0)-P36-Q36</f>
        <v>1266014</v>
      </c>
      <c r="G36" s="73">
        <f>VLOOKUP(E36,'ASIGNACION RANKING'!D:AB,6,0)</f>
        <v>914</v>
      </c>
      <c r="H36" s="414">
        <f>VLOOKUP(E36,'ASIGNACION RANKING'!D:AB,11,0)-S36-T36</f>
        <v>144388</v>
      </c>
      <c r="I36" s="518">
        <v>14.12</v>
      </c>
      <c r="J36" s="10">
        <f>H36/F36</f>
        <v>0.11404929171399368</v>
      </c>
      <c r="K36" s="75">
        <v>5</v>
      </c>
      <c r="L36" s="10">
        <f>K36/$L$30</f>
        <v>5.434782608695652E-2</v>
      </c>
      <c r="M36" s="75" t="str">
        <f>IF(L36&lt;=0.02,"A1",IF(L36&lt;=0.04,"A2",IF(L36&lt;=0.06,"A3",IF(L36&lt;=0.08,"A4",IF(L36&lt;=0.1,"A5",IF(L36&lt;=0.16,"B1",IF(L36&lt;=0.22,"B2",IF(L36&lt;=0.28,"B3",IF(L36&lt;=0.34,"B4",IF(L36&lt;=0.4,"B5",IF(L36&lt;=0.46,"B6",IF(L36&lt;=0.52,"B7",IF(L36&lt;=0.58,"B8",IF(L36&lt;=0.64,"B9",IF(L36&lt;=0.7,"B10",IF(L36&lt;=1.1,"C0"))))))))))))))))</f>
        <v>A3</v>
      </c>
      <c r="N36" s="415">
        <f>F36*J35-H36</f>
        <v>2248.8780661428464</v>
      </c>
      <c r="O36" s="76">
        <f>IF(M36="A1",1650000,IF(M36="A2",1290000,IF(M36="A3",1020000,IF(M36="A4",810000,IF(M36="A5",650000,IF(M36="B1",520000,IF(M36="B2",420000,IF(M36="B3",330000,IF(M36="B4",270000,IF(M36="B5",210000,IF(M36="B6",170000,IF(M36="B7",150000,IF(M36="B8",130000,IF(M36="B9",100000,IF(M36="B10",60000,IF(M36="C0",0))))))))))))))))</f>
        <v>1020000</v>
      </c>
      <c r="P36" s="185">
        <f>VLOOKUP(E36,'DOMINGO 1'!D:AB,7,0)</f>
        <v>126229</v>
      </c>
      <c r="Q36" s="185">
        <f>VLOOKUP(E36,'DOMINGO 2'!D:AB,7,0)</f>
        <v>97375</v>
      </c>
      <c r="R36" s="92" t="e">
        <f>VLOOKUP(E36,'DOMINGO 3'!D:AB,7,0)</f>
        <v>#N/A</v>
      </c>
      <c r="S36" s="185">
        <f>VLOOKUP(E36,'DOMINGO 1'!D:AB,11,0)</f>
        <v>890</v>
      </c>
      <c r="T36" s="185">
        <f>VLOOKUP(E36,'DOMINGO 2'!D:AB,11,0)</f>
        <v>4445</v>
      </c>
      <c r="U36" s="77" t="e">
        <f>VLOOKUP(E36,'DOMINGO 3'!D:AB,11,0)</f>
        <v>#N/A</v>
      </c>
      <c r="V36" s="185">
        <f>VLOOKUP(E36,'FESTIVO 1'!D:AB,7,0)</f>
        <v>114427</v>
      </c>
      <c r="W36" s="185">
        <f>VLOOKUP(E36,'FESTIVO 1'!D:AB,11,0)</f>
        <v>10362</v>
      </c>
      <c r="X36" s="77"/>
      <c r="AB36" s="542" t="s">
        <v>1703</v>
      </c>
      <c r="AC36" s="551">
        <f>VLOOKUP(AB36,E:O,2,0)</f>
        <v>1325989</v>
      </c>
      <c r="AD36" s="551">
        <f>VLOOKUP(AB36,E:O,4,0)</f>
        <v>109228</v>
      </c>
      <c r="AF36" s="544" t="s">
        <v>1727</v>
      </c>
      <c r="AG36" s="552">
        <f>VLOOKUP(AF36,E:O,2,0)</f>
        <v>1538337</v>
      </c>
      <c r="AH36" s="552">
        <f>VLOOKUP(AF36,E:O,4,0)</f>
        <v>94382</v>
      </c>
      <c r="AJ36" s="546" t="s">
        <v>1685</v>
      </c>
      <c r="AK36" s="553">
        <f>VLOOKUP(AJ36,E:O,2,0)</f>
        <v>1479796</v>
      </c>
      <c r="AL36" s="553">
        <f>VLOOKUP(AJ36,E:O,4,0)</f>
        <v>94237</v>
      </c>
    </row>
    <row r="37" spans="4:38">
      <c r="D37" s="469"/>
      <c r="E37" s="610" t="s">
        <v>2828</v>
      </c>
      <c r="F37" s="414">
        <f>VLOOKUP(E37,'ASIGNACION RANKING'!D:AB,7,0)-P37-Q37</f>
        <v>1132129</v>
      </c>
      <c r="G37" s="73">
        <f>VLOOKUP(E37,'ASIGNACION RANKING'!D:AB,6,0)</f>
        <v>721</v>
      </c>
      <c r="H37" s="414">
        <f>VLOOKUP(E37,'ASIGNACION RANKING'!D:AB,11,0)-S37-T37</f>
        <v>126847</v>
      </c>
      <c r="I37" s="518"/>
      <c r="J37" s="10">
        <f>H37/F37</f>
        <v>0.11204288557222719</v>
      </c>
      <c r="K37" s="75">
        <v>6</v>
      </c>
      <c r="L37" s="10">
        <f>K37/$L$30</f>
        <v>6.5217391304347824E-2</v>
      </c>
      <c r="M37" s="75" t="str">
        <f>IF(L37&lt;=0.02,"A1",IF(L37&lt;=0.04,"A2",IF(L37&lt;=0.06,"A3",IF(L37&lt;=0.08,"A4",IF(L37&lt;=0.1,"A5",IF(L37&lt;=0.16,"B1",IF(L37&lt;=0.22,"B2",IF(L37&lt;=0.28,"B3",IF(L37&lt;=0.34,"B4",IF(L37&lt;=0.4,"B5",IF(L37&lt;=0.46,"B6",IF(L37&lt;=0.52,"B7",IF(L37&lt;=0.58,"B8",IF(L37&lt;=0.64,"B9",IF(L37&lt;=0.7,"B10",IF(L37&lt;=1.1,"C0"))))))))))))))))</f>
        <v>A4</v>
      </c>
      <c r="N37" s="415">
        <f>F37*J36-H37</f>
        <v>2271.510578871952</v>
      </c>
      <c r="O37" s="76">
        <f>IF(M37="A1",1650000,IF(M37="A2",1290000,IF(M37="A3",1020000,IF(M37="A4",810000,IF(M37="A5",650000,IF(M37="B1",520000,IF(M37="B2",420000,IF(M37="B3",330000,IF(M37="B4",270000,IF(M37="B5",210000,IF(M37="B6",170000,IF(M37="B7",150000,IF(M37="B8",130000,IF(M37="B9",100000,IF(M37="B10",60000,IF(M37="C0",0))))))))))))))))</f>
        <v>810000</v>
      </c>
      <c r="P37" s="185">
        <f>VLOOKUP(E37,'DOMINGO 1'!D:AB,7,0)</f>
        <v>59027</v>
      </c>
      <c r="Q37" s="185">
        <f>VLOOKUP(E37,'DOMINGO 2'!D:AB,7,0)</f>
        <v>110348</v>
      </c>
      <c r="R37" s="92" t="e">
        <f>VLOOKUP(E37,'DOMINGO 3'!D:AB,7,0)</f>
        <v>#N/A</v>
      </c>
      <c r="S37" s="185">
        <f>VLOOKUP(E37,'DOMINGO 1'!D:AB,11,0)</f>
        <v>4548</v>
      </c>
      <c r="T37" s="185">
        <f>VLOOKUP(E37,'DOMINGO 2'!D:AB,11,0)</f>
        <v>926</v>
      </c>
      <c r="U37" s="77" t="e">
        <f>VLOOKUP(E37,'DOMINGO 3'!D:AB,11,0)</f>
        <v>#N/A</v>
      </c>
      <c r="V37" s="185">
        <f>VLOOKUP(E37,'FESTIVO 1'!D:AB,7,0)</f>
        <v>158552</v>
      </c>
      <c r="W37" s="185">
        <f>VLOOKUP(E37,'FESTIVO 1'!D:AB,11,0)</f>
        <v>7240</v>
      </c>
      <c r="X37" s="77"/>
      <c r="AB37" s="542" t="s">
        <v>1873</v>
      </c>
      <c r="AC37" s="551">
        <f>VLOOKUP(AB37,E:O,2,0)</f>
        <v>1484037</v>
      </c>
      <c r="AD37" s="551">
        <f>VLOOKUP(AB37,E:O,4,0)</f>
        <v>112977</v>
      </c>
      <c r="AF37" s="544" t="s">
        <v>1728</v>
      </c>
      <c r="AG37" s="552">
        <f>VLOOKUP(AF37,E:O,2,0)</f>
        <v>1612952</v>
      </c>
      <c r="AH37" s="552">
        <f>VLOOKUP(AF37,E:O,4,0)</f>
        <v>103122</v>
      </c>
      <c r="AJ37" s="546" t="s">
        <v>1686</v>
      </c>
      <c r="AK37" s="553">
        <f>VLOOKUP(AJ37,E:O,2,0)</f>
        <v>1236203</v>
      </c>
      <c r="AL37" s="553">
        <f>VLOOKUP(AJ37,E:O,4,0)</f>
        <v>143184</v>
      </c>
    </row>
    <row r="38" spans="4:38">
      <c r="D38" s="469"/>
      <c r="E38" s="610" t="s">
        <v>1660</v>
      </c>
      <c r="F38" s="414">
        <f>VLOOKUP(E38,'ASIGNACION RANKING'!D:AB,7,0)-P38-Q38</f>
        <v>1375082</v>
      </c>
      <c r="G38" s="73">
        <f>VLOOKUP(E38,'ASIGNACION RANKING'!D:AB,6,0)</f>
        <v>858</v>
      </c>
      <c r="H38" s="414">
        <f>VLOOKUP(E38,'ASIGNACION RANKING'!D:AB,11,0)-S38-T38</f>
        <v>153894</v>
      </c>
      <c r="I38" s="518"/>
      <c r="J38" s="10">
        <f>H38/F38</f>
        <v>0.11191623481363293</v>
      </c>
      <c r="K38" s="75">
        <v>7</v>
      </c>
      <c r="L38" s="10">
        <f>K38/$L$30</f>
        <v>7.6086956521739135E-2</v>
      </c>
      <c r="M38" s="75" t="str">
        <f>IF(L38&lt;=0.02,"A1",IF(L38&lt;=0.04,"A2",IF(L38&lt;=0.06,"A3",IF(L38&lt;=0.08,"A4",IF(L38&lt;=0.1,"A5",IF(L38&lt;=0.16,"B1",IF(L38&lt;=0.22,"B2",IF(L38&lt;=0.28,"B3",IF(L38&lt;=0.34,"B4",IF(L38&lt;=0.4,"B5",IF(L38&lt;=0.46,"B6",IF(L38&lt;=0.52,"B7",IF(L38&lt;=0.58,"B8",IF(L38&lt;=0.64,"B9",IF(L38&lt;=0.7,"B10",IF(L38&lt;=1.1,"C0"))))))))))))))))</f>
        <v>A4</v>
      </c>
      <c r="N38" s="415">
        <f>F38*J37-H38</f>
        <v>174.15517842929694</v>
      </c>
      <c r="O38" s="76">
        <f>IF(M38="A1",1650000,IF(M38="A2",1290000,IF(M38="A3",1020000,IF(M38="A4",810000,IF(M38="A5",650000,IF(M38="B1",520000,IF(M38="B2",420000,IF(M38="B3",330000,IF(M38="B4",270000,IF(M38="B5",210000,IF(M38="B6",170000,IF(M38="B7",150000,IF(M38="B8",130000,IF(M38="B9",100000,IF(M38="B10",60000,IF(M38="C0",0))))))))))))))))</f>
        <v>810000</v>
      </c>
      <c r="P38" s="185">
        <f>VLOOKUP(E38,'DOMINGO 1'!D:AB,7,0)</f>
        <v>136249</v>
      </c>
      <c r="Q38" s="185">
        <f>VLOOKUP(E38,'DOMINGO 2'!D:AB,7,0)</f>
        <v>109958</v>
      </c>
      <c r="R38" s="92" t="e">
        <f>VLOOKUP(E38,'DOMINGO 3'!D:AB,7,0)</f>
        <v>#N/A</v>
      </c>
      <c r="S38" s="185">
        <f>VLOOKUP(E38,'DOMINGO 1'!D:AB,11,0)</f>
        <v>16733</v>
      </c>
      <c r="T38" s="185">
        <f>VLOOKUP(E38,'DOMINGO 2'!D:AB,11,0)</f>
        <v>4847</v>
      </c>
      <c r="U38" s="77" t="e">
        <f>VLOOKUP(E38,'DOMINGO 3'!D:AB,11,0)</f>
        <v>#N/A</v>
      </c>
      <c r="V38" s="185">
        <v>0</v>
      </c>
      <c r="W38" s="185">
        <f>VLOOKUP(E38,'FESTIVO 1'!D:AB,11,0)</f>
        <v>13401</v>
      </c>
      <c r="X38" s="77"/>
      <c r="AB38" s="542" t="s">
        <v>1705</v>
      </c>
      <c r="AC38" s="551">
        <f>VLOOKUP(AB38,E:O,2,0)</f>
        <v>1432415</v>
      </c>
      <c r="AD38" s="551">
        <f>VLOOKUP(AB38,E:O,4,0)</f>
        <v>103598</v>
      </c>
      <c r="AF38" s="548" t="s">
        <v>1934</v>
      </c>
      <c r="AG38" s="552">
        <f>VLOOKUP(AF38,E:O,2,0)</f>
        <v>1406995</v>
      </c>
      <c r="AH38" s="552">
        <f>VLOOKUP(AF38,E:O,4,0)</f>
        <v>124045</v>
      </c>
      <c r="AJ38" s="546" t="s">
        <v>1687</v>
      </c>
      <c r="AK38" s="553">
        <f>VLOOKUP(AJ38,E:O,2,0)</f>
        <v>1306058</v>
      </c>
      <c r="AL38" s="553">
        <f>VLOOKUP(AJ38,E:O,4,0)</f>
        <v>118254</v>
      </c>
    </row>
    <row r="39" spans="4:38">
      <c r="D39" s="469"/>
      <c r="E39" s="612" t="s">
        <v>659</v>
      </c>
      <c r="F39" s="414">
        <f>VLOOKUP(E39,'ASIGNACION RANKING'!D:AB,7,0)-P39-Q39</f>
        <v>1284679</v>
      </c>
      <c r="G39" s="73">
        <f>VLOOKUP(E39,'ASIGNACION RANKING'!D:AB,6,0)</f>
        <v>844</v>
      </c>
      <c r="H39" s="414">
        <f>VLOOKUP(E39,'ASIGNACION RANKING'!D:AB,11,0)-S39-T39</f>
        <v>140635</v>
      </c>
      <c r="I39" s="518"/>
      <c r="J39" s="10">
        <f>H39/F39</f>
        <v>0.10947092620024146</v>
      </c>
      <c r="K39" s="75">
        <v>8</v>
      </c>
      <c r="L39" s="10">
        <f>K39/$L$30</f>
        <v>8.6956521739130432E-2</v>
      </c>
      <c r="M39" s="75" t="str">
        <f>IF(L39&lt;=0.02,"A1",IF(L39&lt;=0.04,"A2",IF(L39&lt;=0.06,"A3",IF(L39&lt;=0.08,"A4",IF(L39&lt;=0.1,"A5",IF(L39&lt;=0.16,"B1",IF(L39&lt;=0.22,"B2",IF(L39&lt;=0.28,"B3",IF(L39&lt;=0.34,"B4",IF(L39&lt;=0.4,"B5",IF(L39&lt;=0.46,"B6",IF(L39&lt;=0.52,"B7",IF(L39&lt;=0.58,"B8",IF(L39&lt;=0.64,"B9",IF(L39&lt;=0.7,"B10",IF(L39&lt;=1.1,"C0"))))))))))))))))</f>
        <v>A5</v>
      </c>
      <c r="N39" s="415">
        <f>F39*J38-H39</f>
        <v>3141.4366241431271</v>
      </c>
      <c r="O39" s="76">
        <f>IF(M39="A1",1650000,IF(M39="A2",1290000,IF(M39="A3",1020000,IF(M39="A4",810000,IF(M39="A5",650000,IF(M39="B1",520000,IF(M39="B2",420000,IF(M39="B3",330000,IF(M39="B4",270000,IF(M39="B5",210000,IF(M39="B6",170000,IF(M39="B7",150000,IF(M39="B8",130000,IF(M39="B9",100000,IF(M39="B10",60000,IF(M39="C0",0))))))))))))))))</f>
        <v>650000</v>
      </c>
      <c r="P39" s="185">
        <f>VLOOKUP(E39,'DOMINGO 1'!D:AB,7,0)</f>
        <v>124629</v>
      </c>
      <c r="Q39" s="185">
        <f>VLOOKUP(E39,'DOMINGO 2'!D:AB,7,0)</f>
        <v>106613</v>
      </c>
      <c r="R39" s="92" t="e">
        <f>VLOOKUP(E39,'DOMINGO 3'!D:AB,7,0)</f>
        <v>#N/A</v>
      </c>
      <c r="S39" s="185">
        <f>VLOOKUP(E39,'DOMINGO 1'!D:AB,11,0)</f>
        <v>9235</v>
      </c>
      <c r="T39" s="185">
        <f>VLOOKUP(E39,'DOMINGO 2'!D:AB,11,0)</f>
        <v>2655</v>
      </c>
      <c r="U39" s="77" t="e">
        <f>VLOOKUP(E39,'DOMINGO 3'!D:AB,11,0)</f>
        <v>#N/A</v>
      </c>
      <c r="V39" s="185">
        <f>VLOOKUP(E39,'FESTIVO 1'!D:AB,7,0)</f>
        <v>164651</v>
      </c>
      <c r="W39" s="185">
        <f>VLOOKUP(E39,'FESTIVO 1'!D:AB,11,0)</f>
        <v>28384</v>
      </c>
      <c r="X39" s="77"/>
      <c r="AB39" s="542" t="s">
        <v>1708</v>
      </c>
      <c r="AC39" s="551">
        <f>VLOOKUP(AB39,E:O,2,0)</f>
        <v>1602681</v>
      </c>
      <c r="AD39" s="551">
        <f>VLOOKUP(AB39,E:O,4,0)</f>
        <v>119089</v>
      </c>
      <c r="AF39" s="544" t="s">
        <v>1729</v>
      </c>
      <c r="AG39" s="552">
        <f>VLOOKUP(AF39,E:O,2,0)</f>
        <v>1319541</v>
      </c>
      <c r="AH39" s="552">
        <f>VLOOKUP(AF39,E:O,4,0)</f>
        <v>122534</v>
      </c>
      <c r="AJ39" s="546" t="s">
        <v>1770</v>
      </c>
      <c r="AK39" s="553">
        <f>VLOOKUP(AJ39,E:O,2,0)</f>
        <v>1091152</v>
      </c>
      <c r="AL39" s="553">
        <f>VLOOKUP(AJ39,E:O,4,0)</f>
        <v>116977</v>
      </c>
    </row>
    <row r="40" spans="4:38">
      <c r="D40" s="469"/>
      <c r="E40" s="78" t="s">
        <v>1718</v>
      </c>
      <c r="F40" s="414">
        <f>VLOOKUP(E40,'ASIGNACION RANKING'!D:AB,7,0)-P40-Q40</f>
        <v>1236037</v>
      </c>
      <c r="G40" s="73">
        <f>VLOOKUP(E40,'ASIGNACION RANKING'!D:AB,6,0)</f>
        <v>816</v>
      </c>
      <c r="H40" s="414">
        <f>VLOOKUP(E40,'ASIGNACION RANKING'!D:AB,11,0)-S40-T40</f>
        <v>134290</v>
      </c>
      <c r="I40" s="518"/>
      <c r="J40" s="10">
        <f>H40/F40</f>
        <v>0.10864561497754517</v>
      </c>
      <c r="K40" s="75">
        <v>9</v>
      </c>
      <c r="L40" s="10">
        <f>K40/$L$30</f>
        <v>9.7826086956521743E-2</v>
      </c>
      <c r="M40" s="75" t="str">
        <f>IF(L40&lt;=0.02,"A1",IF(L40&lt;=0.04,"A2",IF(L40&lt;=0.06,"A3",IF(L40&lt;=0.08,"A4",IF(L40&lt;=0.1,"A5",IF(L40&lt;=0.16,"B1",IF(L40&lt;=0.22,"B2",IF(L40&lt;=0.28,"B3",IF(L40&lt;=0.34,"B4",IF(L40&lt;=0.4,"B5",IF(L40&lt;=0.46,"B6",IF(L40&lt;=0.52,"B7",IF(L40&lt;=0.58,"B8",IF(L40&lt;=0.64,"B9",IF(L40&lt;=0.7,"B10",IF(L40&lt;=1.1,"C0"))))))))))))))))</f>
        <v>A5</v>
      </c>
      <c r="N40" s="415">
        <f>F40*J39-H40</f>
        <v>1020.1152077678416</v>
      </c>
      <c r="O40" s="76">
        <f>IF(M40="A1",1650000,IF(M40="A2",1290000,IF(M40="A3",1020000,IF(M40="A4",810000,IF(M40="A5",650000,IF(M40="B1",520000,IF(M40="B2",420000,IF(M40="B3",330000,IF(M40="B4",270000,IF(M40="B5",210000,IF(M40="B6",170000,IF(M40="B7",150000,IF(M40="B8",130000,IF(M40="B9",100000,IF(M40="B10",60000,IF(M40="C0",0))))))))))))))))</f>
        <v>650000</v>
      </c>
      <c r="P40" s="185">
        <f>VLOOKUP(E40,'DOMINGO 1'!D:AB,7,0)</f>
        <v>122727</v>
      </c>
      <c r="Q40" s="185">
        <f>VLOOKUP(E40,'DOMINGO 2'!D:AB,7,0)</f>
        <v>125240</v>
      </c>
      <c r="R40" s="92" t="e">
        <f>VLOOKUP(E40,'DOMINGO 3'!D:AB,7,0)</f>
        <v>#N/A</v>
      </c>
      <c r="S40" s="185">
        <f>VLOOKUP(E40,'DOMINGO 1'!D:AB,11,0)</f>
        <v>13567</v>
      </c>
      <c r="T40" s="185">
        <f>VLOOKUP(E40,'DOMINGO 2'!D:AB,11,0)</f>
        <v>6737</v>
      </c>
      <c r="U40" s="77" t="e">
        <f>VLOOKUP(E40,'DOMINGO 3'!D:AB,11,0)</f>
        <v>#N/A</v>
      </c>
      <c r="V40" s="185">
        <f>VLOOKUP(E40,'FESTIVO 1'!D:AB,7,0)</f>
        <v>134612</v>
      </c>
      <c r="W40" s="185">
        <f>VLOOKUP(E40,'FESTIVO 1'!D:AB,11,0)</f>
        <v>18549</v>
      </c>
      <c r="X40" s="77"/>
      <c r="AB40" s="542" t="s">
        <v>1710</v>
      </c>
      <c r="AC40" s="551">
        <f>VLOOKUP(AB40,E:O,2,0)</f>
        <v>1255949</v>
      </c>
      <c r="AD40" s="551">
        <f>VLOOKUP(AB40,E:O,4,0)</f>
        <v>112111</v>
      </c>
      <c r="AF40" s="544" t="s">
        <v>1731</v>
      </c>
      <c r="AG40" s="552">
        <f>VLOOKUP(AF40,E:O,2,0)</f>
        <v>1288386</v>
      </c>
      <c r="AH40" s="552">
        <f>VLOOKUP(AF40,E:O,4,0)</f>
        <v>92346</v>
      </c>
      <c r="AJ40" s="614" t="s">
        <v>1689</v>
      </c>
      <c r="AK40" s="553">
        <f>VLOOKUP(AJ40,E:O,2,0)</f>
        <v>1423611</v>
      </c>
      <c r="AL40" s="553">
        <f>VLOOKUP(AJ40,E:O,4,0)</f>
        <v>119242</v>
      </c>
    </row>
    <row r="41" spans="4:38">
      <c r="D41" s="469"/>
      <c r="E41" s="78" t="s">
        <v>1770</v>
      </c>
      <c r="F41" s="414">
        <f>VLOOKUP(E41,'ASIGNACION RANKING'!D:AB,7,0)-P41-Q41</f>
        <v>1091152</v>
      </c>
      <c r="G41" s="73">
        <f>VLOOKUP(E41,'ASIGNACION RANKING'!D:AB,6,0)</f>
        <v>740</v>
      </c>
      <c r="H41" s="414">
        <f>VLOOKUP(E41,'ASIGNACION RANKING'!D:AB,11,0)-S41-T41</f>
        <v>116977</v>
      </c>
      <c r="I41" s="518"/>
      <c r="J41" s="10">
        <f>H41/F41</f>
        <v>0.10720504567649604</v>
      </c>
      <c r="K41" s="75">
        <v>10</v>
      </c>
      <c r="L41" s="10">
        <f>K41/$L$30</f>
        <v>0.10869565217391304</v>
      </c>
      <c r="M41" s="75" t="str">
        <f>IF(L41&lt;=0.02,"A1",IF(L41&lt;=0.04,"A2",IF(L41&lt;=0.06,"A3",IF(L41&lt;=0.08,"A4",IF(L41&lt;=0.1,"A5",IF(L41&lt;=0.16,"B1",IF(L41&lt;=0.22,"B2",IF(L41&lt;=0.28,"B3",IF(L41&lt;=0.34,"B4",IF(L41&lt;=0.4,"B5",IF(L41&lt;=0.46,"B6",IF(L41&lt;=0.52,"B7",IF(L41&lt;=0.58,"B8",IF(L41&lt;=0.64,"B9",IF(L41&lt;=0.7,"B10",IF(L41&lt;=1.1,"C0"))))))))))))))))</f>
        <v>B1</v>
      </c>
      <c r="N41" s="415">
        <f>F41*J40-H41</f>
        <v>1571.8800739783619</v>
      </c>
      <c r="O41" s="76">
        <f>IF(M41="A1",1650000,IF(M41="A2",1290000,IF(M41="A3",1020000,IF(M41="A4",810000,IF(M41="A5",650000,IF(M41="B1",520000,IF(M41="B2",420000,IF(M41="B3",330000,IF(M41="B4",270000,IF(M41="B5",210000,IF(M41="B6",170000,IF(M41="B7",150000,IF(M41="B8",130000,IF(M41="B9",100000,IF(M41="B10",60000,IF(M41="C0",0))))))))))))))))</f>
        <v>520000</v>
      </c>
      <c r="P41" s="185">
        <f>VLOOKUP(E41,'DOMINGO 1'!D:AB,7,0)</f>
        <v>48709</v>
      </c>
      <c r="Q41" s="185">
        <f>VLOOKUP(E41,'DOMINGO 2'!D:AB,7,0)</f>
        <v>130738</v>
      </c>
      <c r="R41" s="92" t="e">
        <f>VLOOKUP(E41,'DOMINGO 3'!D:AB,7,0)</f>
        <v>#N/A</v>
      </c>
      <c r="S41" s="185">
        <f>VLOOKUP(E41,'DOMINGO 1'!D:AB,11,0)</f>
        <v>5603</v>
      </c>
      <c r="T41" s="185">
        <f>VLOOKUP(E41,'DOMINGO 2'!D:AB,11,0)</f>
        <v>10108</v>
      </c>
      <c r="U41" s="77" t="e">
        <f>VLOOKUP(E41,'DOMINGO 3'!D:AB,11,0)</f>
        <v>#N/A</v>
      </c>
      <c r="V41" s="185" t="e">
        <f>VLOOKUP(E41,'FESTIVO 1'!D:AB,7,0)</f>
        <v>#N/A</v>
      </c>
      <c r="W41" s="185" t="e">
        <f>VLOOKUP(E41,'FESTIVO 1'!D:AB,11,0)</f>
        <v>#N/A</v>
      </c>
      <c r="X41" s="77"/>
      <c r="AB41" s="542" t="s">
        <v>1712</v>
      </c>
      <c r="AC41" s="551">
        <f>VLOOKUP(AB41,E:O,2,0)</f>
        <v>1404335</v>
      </c>
      <c r="AD41" s="551">
        <f>VLOOKUP(AB41,E:O,4,0)</f>
        <v>119365</v>
      </c>
      <c r="AF41" s="544" t="s">
        <v>1732</v>
      </c>
      <c r="AG41" s="552">
        <f>VLOOKUP(AF41,E:O,2,0)</f>
        <v>1629255</v>
      </c>
      <c r="AH41" s="552">
        <f>VLOOKUP(AF41,E:O,4,0)</f>
        <v>141994</v>
      </c>
      <c r="AJ41" s="549" t="s">
        <v>1772</v>
      </c>
      <c r="AK41" s="553">
        <f>VLOOKUP(AJ41,E:O,2,0)</f>
        <v>1594937</v>
      </c>
      <c r="AL41" s="553">
        <f>VLOOKUP(AJ41,E:O,4,0)</f>
        <v>107323</v>
      </c>
    </row>
    <row r="42" spans="4:38">
      <c r="D42" s="469"/>
      <c r="E42" s="610" t="s">
        <v>2825</v>
      </c>
      <c r="F42" s="414">
        <f>VLOOKUP(E42,'ASIGNACION RANKING'!D:AB,7,0)-P42-Q42</f>
        <v>1235282</v>
      </c>
      <c r="G42" s="73">
        <f>VLOOKUP(E42,'ASIGNACION RANKING'!D:AB,6,0)</f>
        <v>947</v>
      </c>
      <c r="H42" s="414">
        <f>VLOOKUP(E42,'ASIGNACION RANKING'!D:AB,11,0)-S42-T42</f>
        <v>130801</v>
      </c>
      <c r="I42" s="518"/>
      <c r="J42" s="10">
        <f>H42/F42</f>
        <v>0.10588756251608944</v>
      </c>
      <c r="K42" s="75">
        <v>11</v>
      </c>
      <c r="L42" s="10">
        <f>K42/$L$30</f>
        <v>0.11956521739130435</v>
      </c>
      <c r="M42" s="75" t="str">
        <f>IF(L42&lt;=0.02,"A1",IF(L42&lt;=0.04,"A2",IF(L42&lt;=0.06,"A3",IF(L42&lt;=0.08,"A4",IF(L42&lt;=0.1,"A5",IF(L42&lt;=0.16,"B1",IF(L42&lt;=0.22,"B2",IF(L42&lt;=0.28,"B3",IF(L42&lt;=0.34,"B4",IF(L42&lt;=0.4,"B5",IF(L42&lt;=0.46,"B6",IF(L42&lt;=0.52,"B7",IF(L42&lt;=0.58,"B8",IF(L42&lt;=0.64,"B9",IF(L42&lt;=0.7,"B10",IF(L42&lt;=1.1,"C0"))))))))))))))))</f>
        <v>B1</v>
      </c>
      <c r="N42" s="415">
        <f>F42*J41-H42</f>
        <v>1627.4632333533664</v>
      </c>
      <c r="O42" s="76">
        <f>IF(M42="A1",1650000,IF(M42="A2",1290000,IF(M42="A3",1020000,IF(M42="A4",810000,IF(M42="A5",650000,IF(M42="B1",520000,IF(M42="B2",420000,IF(M42="B3",330000,IF(M42="B4",270000,IF(M42="B5",210000,IF(M42="B6",170000,IF(M42="B7",150000,IF(M42="B8",130000,IF(M42="B9",100000,IF(M42="B10",60000,IF(M42="C0",0))))))))))))))))</f>
        <v>520000</v>
      </c>
      <c r="P42" s="185">
        <f>VLOOKUP(E42,'DOMINGO 1'!D:AB,7,0)</f>
        <v>115674</v>
      </c>
      <c r="Q42" s="185">
        <f>VLOOKUP(E42,'DOMINGO 2'!D:AB,7,0)</f>
        <v>93601</v>
      </c>
      <c r="R42" s="92" t="e">
        <f>VLOOKUP(E42,'DOMINGO 3'!D:AB,7,0)</f>
        <v>#N/A</v>
      </c>
      <c r="S42" s="185">
        <f>VLOOKUP(E42,'DOMINGO 1'!D:AB,11,0)</f>
        <v>2162</v>
      </c>
      <c r="T42" s="185">
        <f>VLOOKUP(E42,'DOMINGO 2'!D:AB,11,0)</f>
        <v>3511</v>
      </c>
      <c r="U42" s="77" t="e">
        <f>VLOOKUP(E42,'DOMINGO 3'!D:AB,11,0)</f>
        <v>#N/A</v>
      </c>
      <c r="V42" s="185" t="e">
        <f>VLOOKUP(E42,'FESTIVO 1'!D:AB,7,0)</f>
        <v>#N/A</v>
      </c>
      <c r="W42" s="185" t="e">
        <f>VLOOKUP(E42,'FESTIVO 1'!D:AB,11,0)</f>
        <v>#N/A</v>
      </c>
      <c r="X42" s="77"/>
      <c r="AB42" s="542" t="s">
        <v>1713</v>
      </c>
      <c r="AC42" s="551">
        <f>VLOOKUP(AB42,E:O,2,0)</f>
        <v>1415586</v>
      </c>
      <c r="AD42" s="551">
        <f>VLOOKUP(AB42,E:O,4,0)</f>
        <v>130094</v>
      </c>
      <c r="AF42" s="544" t="s">
        <v>1733</v>
      </c>
      <c r="AG42" s="552">
        <f>VLOOKUP(AF42,E:O,2,0)</f>
        <v>1296138</v>
      </c>
      <c r="AH42" s="552">
        <f>VLOOKUP(AF42,E:O,4,0)</f>
        <v>111726</v>
      </c>
      <c r="AJ42" s="546" t="s">
        <v>1690</v>
      </c>
      <c r="AK42" s="553">
        <f>VLOOKUP(AJ42,E:O,2,0)</f>
        <v>1187176</v>
      </c>
      <c r="AL42" s="553">
        <f>VLOOKUP(AJ42,E:O,4,0)</f>
        <v>160126</v>
      </c>
    </row>
    <row r="43" spans="4:38">
      <c r="D43" s="469"/>
      <c r="E43" s="610" t="s">
        <v>2834</v>
      </c>
      <c r="F43" s="414">
        <f>VLOOKUP(E43,'ASIGNACION RANKING'!D:AB,7,0)-P43-Q43</f>
        <v>1253367</v>
      </c>
      <c r="G43" s="73">
        <f>VLOOKUP(E43,'ASIGNACION RANKING'!D:AB,6,0)</f>
        <v>812</v>
      </c>
      <c r="H43" s="414">
        <f>VLOOKUP(E43,'ASIGNACION RANKING'!D:AB,11,0)-S43-T43</f>
        <v>129007</v>
      </c>
      <c r="I43" s="518"/>
      <c r="J43" s="10">
        <f>H43/F43</f>
        <v>0.10292835219053956</v>
      </c>
      <c r="K43" s="75">
        <v>12</v>
      </c>
      <c r="L43" s="10">
        <f>K43/$L$30</f>
        <v>0.13043478260869565</v>
      </c>
      <c r="M43" s="75" t="str">
        <f>IF(L43&lt;=0.02,"A1",IF(L43&lt;=0.04,"A2",IF(L43&lt;=0.06,"A3",IF(L43&lt;=0.08,"A4",IF(L43&lt;=0.1,"A5",IF(L43&lt;=0.16,"B1",IF(L43&lt;=0.22,"B2",IF(L43&lt;=0.28,"B3",IF(L43&lt;=0.34,"B4",IF(L43&lt;=0.4,"B5",IF(L43&lt;=0.46,"B6",IF(L43&lt;=0.52,"B7",IF(L43&lt;=0.58,"B8",IF(L43&lt;=0.64,"B9",IF(L43&lt;=0.7,"B10",IF(L43&lt;=1.1,"C0"))))))))))))))))</f>
        <v>B1</v>
      </c>
      <c r="N43" s="415">
        <f>F43*J42-H43</f>
        <v>3708.9765681034769</v>
      </c>
      <c r="O43" s="76">
        <f>IF(M43="A1",1650000,IF(M43="A2",1290000,IF(M43="A3",1020000,IF(M43="A4",810000,IF(M43="A5",650000,IF(M43="B1",520000,IF(M43="B2",420000,IF(M43="B3",330000,IF(M43="B4",270000,IF(M43="B5",210000,IF(M43="B6",170000,IF(M43="B7",150000,IF(M43="B8",130000,IF(M43="B9",100000,IF(M43="B10",60000,IF(M43="C0",0))))))))))))))))</f>
        <v>520000</v>
      </c>
      <c r="P43" s="185">
        <f>VLOOKUP(E43,'DOMINGO 1'!D:AB,7,0)</f>
        <v>68753</v>
      </c>
      <c r="Q43" s="185">
        <f>VLOOKUP(E43,'DOMINGO 2'!D:AB,7,0)</f>
        <v>138738</v>
      </c>
      <c r="R43" s="92" t="e">
        <f>VLOOKUP(E43,'DOMINGO 3'!D:AB,7,0)</f>
        <v>#N/A</v>
      </c>
      <c r="S43" s="185">
        <f>VLOOKUP(E43,'DOMINGO 1'!D:AB,11,0)</f>
        <v>1656</v>
      </c>
      <c r="T43" s="185">
        <f>VLOOKUP(E43,'DOMINGO 2'!D:AB,11,0)</f>
        <v>4049</v>
      </c>
      <c r="U43" s="77" t="e">
        <f>VLOOKUP(E43,'DOMINGO 3'!D:AB,11,0)</f>
        <v>#N/A</v>
      </c>
      <c r="V43" s="185">
        <v>0</v>
      </c>
      <c r="W43" s="185" t="e">
        <f>VLOOKUP(E43,'FESTIVO 1'!D:AB,11,0)</f>
        <v>#N/A</v>
      </c>
      <c r="X43" s="77"/>
      <c r="AB43" s="542" t="s">
        <v>1714</v>
      </c>
      <c r="AC43" s="551">
        <f>VLOOKUP(AB43,E:O,2,0)</f>
        <v>1479451</v>
      </c>
      <c r="AD43" s="551">
        <f>VLOOKUP(AB43,E:O,4,0)</f>
        <v>121967</v>
      </c>
      <c r="AF43" s="544" t="s">
        <v>2832</v>
      </c>
      <c r="AG43" s="552">
        <f>VLOOKUP(AF43,E:O,2,0)</f>
        <v>1127423</v>
      </c>
      <c r="AH43" s="552">
        <f>VLOOKUP(AF43,E:O,4,0)</f>
        <v>107256</v>
      </c>
      <c r="AJ43" s="546" t="s">
        <v>1691</v>
      </c>
      <c r="AK43" s="553">
        <f>VLOOKUP(AJ43,E:O,2,0)</f>
        <v>1335659</v>
      </c>
      <c r="AL43" s="553">
        <f>VLOOKUP(AJ43,E:O,4,0)</f>
        <v>116994</v>
      </c>
    </row>
    <row r="44" spans="4:38">
      <c r="D44" s="469"/>
      <c r="E44" s="78" t="s">
        <v>1677</v>
      </c>
      <c r="F44" s="414">
        <f>VLOOKUP(E44,'ASIGNACION RANKING'!D:AB,7,0)-P44-Q44</f>
        <v>1279043</v>
      </c>
      <c r="G44" s="73">
        <f>VLOOKUP(E44,'ASIGNACION RANKING'!D:AB,6,0)</f>
        <v>935</v>
      </c>
      <c r="H44" s="414">
        <f>VLOOKUP(E44,'ASIGNACION RANKING'!D:AB,11,0)-S44-T44</f>
        <v>129892</v>
      </c>
      <c r="I44" s="518"/>
      <c r="J44" s="10">
        <f>H44/F44</f>
        <v>0.10155405252208097</v>
      </c>
      <c r="K44" s="75">
        <v>13</v>
      </c>
      <c r="L44" s="10">
        <f>K44/$L$30</f>
        <v>0.14130434782608695</v>
      </c>
      <c r="M44" s="75" t="str">
        <f>IF(L44&lt;=0.02,"A1",IF(L44&lt;=0.04,"A2",IF(L44&lt;=0.06,"A3",IF(L44&lt;=0.08,"A4",IF(L44&lt;=0.1,"A5",IF(L44&lt;=0.16,"B1",IF(L44&lt;=0.22,"B2",IF(L44&lt;=0.28,"B3",IF(L44&lt;=0.34,"B4",IF(L44&lt;=0.4,"B5",IF(L44&lt;=0.46,"B6",IF(L44&lt;=0.52,"B7",IF(L44&lt;=0.58,"B8",IF(L44&lt;=0.64,"B9",IF(L44&lt;=0.7,"B10",IF(L44&lt;=1.1,"C0"))))))))))))))))</f>
        <v>B1</v>
      </c>
      <c r="N44" s="415">
        <f>F44*J43-H44</f>
        <v>1757.7883708442969</v>
      </c>
      <c r="O44" s="76">
        <f>IF(M44="A1",1650000,IF(M44="A2",1290000,IF(M44="A3",1020000,IF(M44="A4",810000,IF(M44="A5",650000,IF(M44="B1",520000,IF(M44="B2",420000,IF(M44="B3",330000,IF(M44="B4",270000,IF(M44="B5",210000,IF(M44="B6",170000,IF(M44="B7",150000,IF(M44="B8",130000,IF(M44="B9",100000,IF(M44="B10",60000,IF(M44="C0",0))))))))))))))))</f>
        <v>520000</v>
      </c>
      <c r="P44" s="185">
        <f>VLOOKUP(E44,'DOMINGO 1'!D:AB,7,0)</f>
        <v>126653</v>
      </c>
      <c r="Q44" s="185">
        <f>VLOOKUP(E44,'DOMINGO 2'!D:AB,7,0)</f>
        <v>93059</v>
      </c>
      <c r="R44" s="92" t="e">
        <f>VLOOKUP(E44,'DOMINGO 3'!D:AB,7,0)</f>
        <v>#N/A</v>
      </c>
      <c r="S44" s="185">
        <f>VLOOKUP(E44,'DOMINGO 1'!D:AB,11,0)</f>
        <v>7818</v>
      </c>
      <c r="T44" s="185">
        <f>VLOOKUP(E44,'DOMINGO 2'!D:AB,11,0)</f>
        <v>4234</v>
      </c>
      <c r="U44" s="77" t="e">
        <f>VLOOKUP(E44,'DOMINGO 3'!D:AB,11,0)</f>
        <v>#N/A</v>
      </c>
      <c r="V44" s="185">
        <v>0</v>
      </c>
      <c r="W44" s="185">
        <f>VLOOKUP(E44,'FESTIVO 1'!D:AB,11,0)</f>
        <v>14741</v>
      </c>
      <c r="X44" s="77"/>
      <c r="AB44" s="542" t="s">
        <v>1716</v>
      </c>
      <c r="AC44" s="551">
        <f>VLOOKUP(AB44,E:O,2,0)</f>
        <v>1643897</v>
      </c>
      <c r="AD44" s="551">
        <f>VLOOKUP(AB44,E:O,4,0)</f>
        <v>121555</v>
      </c>
      <c r="AF44" s="544" t="s">
        <v>1735</v>
      </c>
      <c r="AG44" s="552">
        <f>VLOOKUP(AF44,E:O,2,0)</f>
        <v>1484839</v>
      </c>
      <c r="AH44" s="552">
        <f>VLOOKUP(AF44,E:O,4,0)</f>
        <v>114963</v>
      </c>
      <c r="AJ44" s="546" t="s">
        <v>1692</v>
      </c>
      <c r="AK44" s="553">
        <f>VLOOKUP(AJ44,E:O,2,0)</f>
        <v>1257092</v>
      </c>
      <c r="AL44" s="553">
        <f>VLOOKUP(AJ44,E:O,4,0)</f>
        <v>100165</v>
      </c>
    </row>
    <row r="45" spans="4:38">
      <c r="D45" s="469"/>
      <c r="E45" s="610" t="s">
        <v>563</v>
      </c>
      <c r="F45" s="414">
        <f>VLOOKUP(E45,'ASIGNACION RANKING'!D:AB,7,0)-P45-Q45</f>
        <v>1406761</v>
      </c>
      <c r="G45" s="73">
        <f>VLOOKUP(E45,'ASIGNACION RANKING'!D:AB,6,0)</f>
        <v>886</v>
      </c>
      <c r="H45" s="414">
        <f>VLOOKUP(E45,'ASIGNACION RANKING'!D:AB,11,0)-S45-T45</f>
        <v>140428</v>
      </c>
      <c r="I45" s="518"/>
      <c r="J45" s="10">
        <f>H45/F45</f>
        <v>9.9823637419575895E-2</v>
      </c>
      <c r="K45" s="75">
        <v>14</v>
      </c>
      <c r="L45" s="10">
        <f>K45/$L$30</f>
        <v>0.15217391304347827</v>
      </c>
      <c r="M45" s="75" t="str">
        <f>IF(L45&lt;=0.02,"A1",IF(L45&lt;=0.04,"A2",IF(L45&lt;=0.06,"A3",IF(L45&lt;=0.08,"A4",IF(L45&lt;=0.1,"A5",IF(L45&lt;=0.16,"B1",IF(L45&lt;=0.22,"B2",IF(L45&lt;=0.28,"B3",IF(L45&lt;=0.34,"B4",IF(L45&lt;=0.4,"B5",IF(L45&lt;=0.46,"B6",IF(L45&lt;=0.52,"B7",IF(L45&lt;=0.58,"B8",IF(L45&lt;=0.64,"B9",IF(L45&lt;=0.7,"B10",IF(L45&lt;=1.1,"C0"))))))))))))))))</f>
        <v>B1</v>
      </c>
      <c r="N45" s="415">
        <f>F45*J44-H45</f>
        <v>2434.2804800151498</v>
      </c>
      <c r="O45" s="76">
        <f>IF(M45="A1",1650000,IF(M45="A2",1290000,IF(M45="A3",1020000,IF(M45="A4",810000,IF(M45="A5",650000,IF(M45="B1",520000,IF(M45="B2",420000,IF(M45="B3",330000,IF(M45="B4",270000,IF(M45="B5",210000,IF(M45="B6",170000,IF(M45="B7",150000,IF(M45="B8",130000,IF(M45="B9",100000,IF(M45="B10",60000,IF(M45="C0",0))))))))))))))))</f>
        <v>520000</v>
      </c>
      <c r="P45" s="185">
        <f>VLOOKUP(E45,'DOMINGO 1'!D:AB,7,0)</f>
        <v>178615</v>
      </c>
      <c r="Q45" s="185">
        <f>VLOOKUP(E45,'DOMINGO 2'!D:AB,7,0)</f>
        <v>100554</v>
      </c>
      <c r="R45" s="92" t="e">
        <f>VLOOKUP(E45,'DOMINGO 3'!D:AB,7,0)</f>
        <v>#N/A</v>
      </c>
      <c r="S45" s="185">
        <f>VLOOKUP(E45,'DOMINGO 1'!D:AB,11,0)</f>
        <v>12697</v>
      </c>
      <c r="T45" s="185">
        <f>VLOOKUP(E45,'DOMINGO 2'!D:AB,11,0)</f>
        <v>1956</v>
      </c>
      <c r="U45" s="77" t="e">
        <f>VLOOKUP(E45,'DOMINGO 3'!D:AB,11,0)</f>
        <v>#N/A</v>
      </c>
      <c r="V45" s="185">
        <v>0</v>
      </c>
      <c r="W45" s="185">
        <f>VLOOKUP(E45,'FESTIVO 1'!D:AB,11,0)</f>
        <v>3273</v>
      </c>
      <c r="X45" s="77"/>
      <c r="AB45" s="542" t="s">
        <v>21</v>
      </c>
      <c r="AC45" s="415">
        <f>SUM(AC30:AC44)</f>
        <v>22005901</v>
      </c>
      <c r="AD45" s="415">
        <f>SUM(AD30:AD44)</f>
        <v>1754846</v>
      </c>
      <c r="AF45" s="548" t="s">
        <v>1737</v>
      </c>
      <c r="AG45" s="552">
        <f>VLOOKUP(AF45,E:O,2,0)</f>
        <v>1299430</v>
      </c>
      <c r="AH45" s="552">
        <f>VLOOKUP(AF45,E:O,4,0)</f>
        <v>106064</v>
      </c>
      <c r="AJ45" s="546" t="s">
        <v>1693</v>
      </c>
      <c r="AK45" s="553">
        <f>VLOOKUP(AJ45,E:O,2,0)</f>
        <v>1562775</v>
      </c>
      <c r="AL45" s="553">
        <f>VLOOKUP(AJ45,E:O,4,0)</f>
        <v>112695</v>
      </c>
    </row>
    <row r="46" spans="4:38">
      <c r="D46" s="469"/>
      <c r="E46" s="78" t="s">
        <v>1701</v>
      </c>
      <c r="F46" s="414">
        <f>VLOOKUP(E46,'ASIGNACION RANKING'!D:AB,7,0)-P46-Q46</f>
        <v>1465637</v>
      </c>
      <c r="G46" s="73">
        <f>VLOOKUP(E46,'ASIGNACION RANKING'!D:AB,6,0)</f>
        <v>956</v>
      </c>
      <c r="H46" s="414">
        <f>VLOOKUP(E46,'ASIGNACION RANKING'!D:AB,11,0)-S46-T46</f>
        <v>145975</v>
      </c>
      <c r="I46" s="518"/>
      <c r="J46" s="10">
        <f>H46/F46</f>
        <v>9.9598331646922125E-2</v>
      </c>
      <c r="K46" s="75">
        <v>15</v>
      </c>
      <c r="L46" s="10">
        <f>K46/$L$30</f>
        <v>0.16304347826086957</v>
      </c>
      <c r="M46" s="75" t="str">
        <f>IF(L46&lt;=0.02,"A1",IF(L46&lt;=0.04,"A2",IF(L46&lt;=0.06,"A3",IF(L46&lt;=0.08,"A4",IF(L46&lt;=0.1,"A5",IF(L46&lt;=0.16,"B1",IF(L46&lt;=0.22,"B2",IF(L46&lt;=0.28,"B3",IF(L46&lt;=0.34,"B4",IF(L46&lt;=0.4,"B5",IF(L46&lt;=0.46,"B6",IF(L46&lt;=0.52,"B7",IF(L46&lt;=0.58,"B8",IF(L46&lt;=0.64,"B9",IF(L46&lt;=0.7,"B10",IF(L46&lt;=1.1,"C0"))))))))))))))))</f>
        <v>B2</v>
      </c>
      <c r="N46" s="415">
        <f>F46*J45-H46</f>
        <v>330.21647671496612</v>
      </c>
      <c r="O46" s="76">
        <f>IF(M46="A1",1650000,IF(M46="A2",1290000,IF(M46="A3",1020000,IF(M46="A4",810000,IF(M46="A5",650000,IF(M46="B1",520000,IF(M46="B2",420000,IF(M46="B3",330000,IF(M46="B4",270000,IF(M46="B5",210000,IF(M46="B6",170000,IF(M46="B7",150000,IF(M46="B8",130000,IF(M46="B9",100000,IF(M46="B10",60000,IF(M46="C0",0))))))))))))))))</f>
        <v>420000</v>
      </c>
      <c r="P46" s="185">
        <f>VLOOKUP(E46,'DOMINGO 1'!D:AB,7,0)</f>
        <v>122885</v>
      </c>
      <c r="Q46" s="185">
        <f>VLOOKUP(E46,'DOMINGO 2'!D:AB,7,0)</f>
        <v>110584</v>
      </c>
      <c r="R46" s="92" t="e">
        <f>VLOOKUP(E46,'DOMINGO 3'!D:AB,7,0)</f>
        <v>#N/A</v>
      </c>
      <c r="S46" s="185">
        <f>VLOOKUP(E46,'DOMINGO 1'!D:AB,11,0)</f>
        <v>2558</v>
      </c>
      <c r="T46" s="185">
        <f>VLOOKUP(E46,'DOMINGO 2'!D:AB,11,0)</f>
        <v>1714</v>
      </c>
      <c r="U46" s="77" t="e">
        <f>VLOOKUP(E46,'DOMINGO 3'!D:AB,11,0)</f>
        <v>#N/A</v>
      </c>
      <c r="V46" s="185">
        <v>0</v>
      </c>
      <c r="W46" s="185">
        <f>VLOOKUP(E46,'FESTIVO 1'!D:AB,11,0)</f>
        <v>8827</v>
      </c>
      <c r="X46" s="77"/>
      <c r="AB46" s="657">
        <f>AD45/AC45</f>
        <v>7.9744337666519546E-2</v>
      </c>
      <c r="AC46" s="658"/>
      <c r="AD46" s="659"/>
      <c r="AF46" s="543" t="s">
        <v>21</v>
      </c>
      <c r="AG46" s="415">
        <f>SUM(AG30:AG45)</f>
        <v>22502682</v>
      </c>
      <c r="AH46" s="415">
        <f>SUM(AH30:AH45)</f>
        <v>1815786</v>
      </c>
      <c r="AJ46" s="550" t="s">
        <v>21</v>
      </c>
      <c r="AK46" s="555">
        <f>SUM(AK30:AK45)</f>
        <v>21899281</v>
      </c>
      <c r="AL46" s="555">
        <f>SUM(AL30:AL45)</f>
        <v>1901760</v>
      </c>
    </row>
    <row r="47" spans="4:38">
      <c r="D47" s="469"/>
      <c r="E47" s="612" t="s">
        <v>551</v>
      </c>
      <c r="F47" s="414">
        <f>VLOOKUP(E47,'ASIGNACION RANKING'!D:AB,7,0)-P47-Q47</f>
        <v>1452433</v>
      </c>
      <c r="G47" s="73">
        <f>VLOOKUP(E47,'ASIGNACION RANKING'!D:AB,6,0)</f>
        <v>892</v>
      </c>
      <c r="H47" s="414">
        <f>VLOOKUP(E47,'ASIGNACION RANKING'!D:AB,11,0)-S47-T47</f>
        <v>144565</v>
      </c>
      <c r="I47" s="518"/>
      <c r="J47" s="10">
        <f>H47/F47</f>
        <v>9.9532990506274649E-2</v>
      </c>
      <c r="K47" s="75">
        <v>16</v>
      </c>
      <c r="L47" s="10">
        <f>K47/$L$30</f>
        <v>0.17391304347826086</v>
      </c>
      <c r="M47" s="75" t="str">
        <f>IF(L47&lt;=0.02,"A1",IF(L47&lt;=0.04,"A2",IF(L47&lt;=0.06,"A3",IF(L47&lt;=0.08,"A4",IF(L47&lt;=0.1,"A5",IF(L47&lt;=0.16,"B1",IF(L47&lt;=0.22,"B2",IF(L47&lt;=0.28,"B3",IF(L47&lt;=0.34,"B4",IF(L47&lt;=0.4,"B5",IF(L47&lt;=0.46,"B6",IF(L47&lt;=0.52,"B7",IF(L47&lt;=0.58,"B8",IF(L47&lt;=0.64,"B9",IF(L47&lt;=0.7,"B10",IF(L47&lt;=1.1,"C0"))))))))))))))))</f>
        <v>B2</v>
      </c>
      <c r="N47" s="415">
        <f>F47*J46-H47</f>
        <v>94.903628934029257</v>
      </c>
      <c r="O47" s="76">
        <f>IF(M47="A1",1650000,IF(M47="A2",1290000,IF(M47="A3",1020000,IF(M47="A4",810000,IF(M47="A5",650000,IF(M47="B1",520000,IF(M47="B2",420000,IF(M47="B3",330000,IF(M47="B4",270000,IF(M47="B5",210000,IF(M47="B6",170000,IF(M47="B7",150000,IF(M47="B8",130000,IF(M47="B9",100000,IF(M47="B10",60000,IF(M47="C0",0))))))))))))))))</f>
        <v>420000</v>
      </c>
      <c r="P47" s="185">
        <f>VLOOKUP(E47,'DOMINGO 1'!D:AB,7,0)</f>
        <v>130494</v>
      </c>
      <c r="Q47" s="185">
        <f>VLOOKUP(E47,'DOMINGO 2'!D:AB,7,0)</f>
        <v>116669</v>
      </c>
      <c r="R47" s="92" t="e">
        <f>VLOOKUP(E47,'DOMINGO 3'!D:AB,7,0)</f>
        <v>#N/A</v>
      </c>
      <c r="S47" s="185">
        <f>VLOOKUP(E47,'DOMINGO 1'!D:AB,11,0)</f>
        <v>17387</v>
      </c>
      <c r="T47" s="185">
        <f>VLOOKUP(E47,'DOMINGO 2'!D:AB,11,0)</f>
        <v>680</v>
      </c>
      <c r="U47" s="77" t="e">
        <f>VLOOKUP(E47,'DOMINGO 3'!D:AB,11,0)</f>
        <v>#N/A</v>
      </c>
      <c r="V47" s="185">
        <f>VLOOKUP(E47,'FESTIVO 1'!D:AB,7,0)</f>
        <v>118427</v>
      </c>
      <c r="W47" s="185">
        <f>VLOOKUP(E47,'FESTIVO 1'!D:AB,11,0)</f>
        <v>12896</v>
      </c>
      <c r="X47" s="77"/>
      <c r="AF47" s="660">
        <f>AH46/AG46</f>
        <v>8.0691981515803313E-2</v>
      </c>
      <c r="AG47" s="661"/>
      <c r="AH47" s="662"/>
      <c r="AJ47" s="675">
        <f>AL46/AK46</f>
        <v>8.6841207252420755E-2</v>
      </c>
      <c r="AK47" s="675"/>
      <c r="AL47" s="675"/>
    </row>
    <row r="48" spans="4:38">
      <c r="D48" s="469"/>
      <c r="E48" s="78" t="s">
        <v>1684</v>
      </c>
      <c r="F48" s="414">
        <f>VLOOKUP(E48,'ASIGNACION RANKING'!D:AB,7,0)-P48-Q48</f>
        <v>1264864</v>
      </c>
      <c r="G48" s="73">
        <f>VLOOKUP(E48,'ASIGNACION RANKING'!D:AB,6,0)</f>
        <v>883</v>
      </c>
      <c r="H48" s="414">
        <f>VLOOKUP(E48,'ASIGNACION RANKING'!D:AB,11,0)-S48-T48</f>
        <v>124588</v>
      </c>
      <c r="I48" s="518"/>
      <c r="J48" s="10">
        <f>H48/F48</f>
        <v>9.849912717889038E-2</v>
      </c>
      <c r="K48" s="75">
        <v>17</v>
      </c>
      <c r="L48" s="10">
        <f>K48/$L$30</f>
        <v>0.18478260869565216</v>
      </c>
      <c r="M48" s="75" t="str">
        <f>IF(L48&lt;=0.02,"A1",IF(L48&lt;=0.04,"A2",IF(L48&lt;=0.06,"A3",IF(L48&lt;=0.08,"A4",IF(L48&lt;=0.1,"A5",IF(L48&lt;=0.16,"B1",IF(L48&lt;=0.22,"B2",IF(L48&lt;=0.28,"B3",IF(L48&lt;=0.34,"B4",IF(L48&lt;=0.4,"B5",IF(L48&lt;=0.46,"B6",IF(L48&lt;=0.52,"B7",IF(L48&lt;=0.58,"B8",IF(L48&lt;=0.64,"B9",IF(L48&lt;=0.7,"B10",IF(L48&lt;=1.1,"C0"))))))))))))))))</f>
        <v>B2</v>
      </c>
      <c r="N48" s="415">
        <f>F48*J47-H48</f>
        <v>1307.6965037285845</v>
      </c>
      <c r="O48" s="76">
        <f>IF(M48="A1",1650000,IF(M48="A2",1290000,IF(M48="A3",1020000,IF(M48="A4",810000,IF(M48="A5",650000,IF(M48="B1",520000,IF(M48="B2",420000,IF(M48="B3",330000,IF(M48="B4",270000,IF(M48="B5",210000,IF(M48="B6",170000,IF(M48="B7",150000,IF(M48="B8",130000,IF(M48="B9",100000,IF(M48="B10",60000,IF(M48="C0",0))))))))))))))))</f>
        <v>420000</v>
      </c>
      <c r="P48" s="185">
        <f>VLOOKUP(E48,'DOMINGO 1'!D:AB,7,0)</f>
        <v>138652</v>
      </c>
      <c r="Q48" s="185">
        <f>VLOOKUP(E48,'DOMINGO 2'!D:AB,7,0)</f>
        <v>104471</v>
      </c>
      <c r="R48" s="92" t="e">
        <f>VLOOKUP(E48,'DOMINGO 3'!D:AB,7,0)</f>
        <v>#N/A</v>
      </c>
      <c r="S48" s="185">
        <f>VLOOKUP(E48,'DOMINGO 1'!D:AB,11,0)</f>
        <v>15008</v>
      </c>
      <c r="T48" s="185">
        <f>VLOOKUP(E48,'DOMINGO 2'!D:AB,11,0)</f>
        <v>3978</v>
      </c>
      <c r="U48" s="77" t="e">
        <f>VLOOKUP(E48,'DOMINGO 3'!D:AB,11,0)</f>
        <v>#N/A</v>
      </c>
      <c r="V48" s="185">
        <f>VLOOKUP(E48,'FESTIVO 1'!D:AB,7,0)</f>
        <v>134222</v>
      </c>
      <c r="W48" s="185">
        <f>VLOOKUP(E48,'FESTIVO 1'!D:AB,11,0)</f>
        <v>7291</v>
      </c>
      <c r="X48" s="77"/>
    </row>
    <row r="49" spans="4:24">
      <c r="D49" s="469"/>
      <c r="E49" s="610" t="s">
        <v>609</v>
      </c>
      <c r="F49" s="414">
        <f>VLOOKUP(E49,'ASIGNACION RANKING'!D:AB,7,0)-P49-Q49</f>
        <v>1437376</v>
      </c>
      <c r="G49" s="73">
        <f>VLOOKUP(E49,'ASIGNACION RANKING'!D:AB,6,0)</f>
        <v>877</v>
      </c>
      <c r="H49" s="414">
        <f>VLOOKUP(E49,'ASIGNACION RANKING'!D:AB,11,0)-S49-T49</f>
        <v>140701</v>
      </c>
      <c r="I49" s="518"/>
      <c r="J49" s="10">
        <f>H49/F49</f>
        <v>9.7887400374014874E-2</v>
      </c>
      <c r="K49" s="75">
        <v>18</v>
      </c>
      <c r="L49" s="10">
        <f>K49/$L$30</f>
        <v>0.19565217391304349</v>
      </c>
      <c r="M49" s="75" t="str">
        <f>IF(L49&lt;=0.02,"A1",IF(L49&lt;=0.04,"A2",IF(L49&lt;=0.06,"A3",IF(L49&lt;=0.08,"A4",IF(L49&lt;=0.1,"A5",IF(L49&lt;=0.16,"B1",IF(L49&lt;=0.22,"B2",IF(L49&lt;=0.28,"B3",IF(L49&lt;=0.34,"B4",IF(L49&lt;=0.4,"B5",IF(L49&lt;=0.46,"B6",IF(L49&lt;=0.52,"B7",IF(L49&lt;=0.58,"B8",IF(L49&lt;=0.64,"B9",IF(L49&lt;=0.7,"B10",IF(L49&lt;=1.1,"C0"))))))))))))))))</f>
        <v>B2</v>
      </c>
      <c r="N49" s="415">
        <f>F49*J48-H49</f>
        <v>879.28142788473633</v>
      </c>
      <c r="O49" s="76">
        <f>IF(M49="A1",1650000,IF(M49="A2",1290000,IF(M49="A3",1020000,IF(M49="A4",810000,IF(M49="A5",650000,IF(M49="B1",520000,IF(M49="B2",420000,IF(M49="B3",330000,IF(M49="B4",270000,IF(M49="B5",210000,IF(M49="B6",170000,IF(M49="B7",150000,IF(M49="B8",130000,IF(M49="B9",100000,IF(M49="B10",60000,IF(M49="C0",0))))))))))))))))</f>
        <v>420000</v>
      </c>
      <c r="P49" s="185">
        <f>VLOOKUP(E49,'DOMINGO 1'!D:AB,7,0)</f>
        <v>148669</v>
      </c>
      <c r="Q49" s="185">
        <f>VLOOKUP(E49,'DOMINGO 2'!D:AB,7,0)</f>
        <v>108675</v>
      </c>
      <c r="R49" s="92" t="e">
        <f>VLOOKUP(E49,'DOMINGO 3'!D:AB,7,0)</f>
        <v>#N/A</v>
      </c>
      <c r="S49" s="185">
        <f>VLOOKUP(E49,'DOMINGO 1'!D:AB,11,0)</f>
        <v>10159</v>
      </c>
      <c r="T49" s="185">
        <f>VLOOKUP(E49,'DOMINGO 2'!D:AB,11,0)</f>
        <v>12717</v>
      </c>
      <c r="U49" s="77" t="e">
        <f>VLOOKUP(E49,'DOMINGO 3'!D:AB,11,0)</f>
        <v>#N/A</v>
      </c>
      <c r="V49" s="185">
        <v>0</v>
      </c>
      <c r="W49" s="185">
        <f>VLOOKUP(E49,'FESTIVO 1'!D:AB,11,0)</f>
        <v>6254</v>
      </c>
      <c r="X49" s="77"/>
    </row>
    <row r="50" spans="4:24">
      <c r="D50" s="469"/>
      <c r="E50" s="610" t="s">
        <v>638</v>
      </c>
      <c r="F50" s="414">
        <f>VLOOKUP(E50,'ASIGNACION RANKING'!D:AB,7,0)-P50-Q50</f>
        <v>1425071</v>
      </c>
      <c r="G50" s="73">
        <f>VLOOKUP(E50,'ASIGNACION RANKING'!D:AB,6,0)</f>
        <v>910</v>
      </c>
      <c r="H50" s="414">
        <f>VLOOKUP(E50,'ASIGNACION RANKING'!D:AB,11,0)-S50-T50</f>
        <v>137147</v>
      </c>
      <c r="I50" s="518"/>
      <c r="J50" s="10">
        <f>H50/F50</f>
        <v>9.6238713720228672E-2</v>
      </c>
      <c r="K50" s="75">
        <v>19</v>
      </c>
      <c r="L50" s="10">
        <f>K50/$L$30</f>
        <v>0.20652173913043478</v>
      </c>
      <c r="M50" s="75" t="str">
        <f>IF(L50&lt;=0.02,"A1",IF(L50&lt;=0.04,"A2",IF(L50&lt;=0.06,"A3",IF(L50&lt;=0.08,"A4",IF(L50&lt;=0.1,"A5",IF(L50&lt;=0.16,"B1",IF(L50&lt;=0.22,"B2",IF(L50&lt;=0.28,"B3",IF(L50&lt;=0.34,"B4",IF(L50&lt;=0.4,"B5",IF(L50&lt;=0.46,"B6",IF(L50&lt;=0.52,"B7",IF(L50&lt;=0.58,"B8",IF(L50&lt;=0.64,"B9",IF(L50&lt;=0.7,"B10",IF(L50&lt;=1.1,"C0"))))))))))))))))</f>
        <v>B2</v>
      </c>
      <c r="N50" s="415">
        <f>F50*J49-H50</f>
        <v>2349.4955383977504</v>
      </c>
      <c r="O50" s="76">
        <f>IF(M50="A1",1650000,IF(M50="A2",1290000,IF(M50="A3",1020000,IF(M50="A4",810000,IF(M50="A5",650000,IF(M50="B1",520000,IF(M50="B2",420000,IF(M50="B3",330000,IF(M50="B4",270000,IF(M50="B5",210000,IF(M50="B6",170000,IF(M50="B7",150000,IF(M50="B8",130000,IF(M50="B9",100000,IF(M50="B10",60000,IF(M50="C0",0))))))))))))))))</f>
        <v>420000</v>
      </c>
      <c r="P50" s="185">
        <f>VLOOKUP(E50,'DOMINGO 1'!D:AB,7,0)</f>
        <v>159105</v>
      </c>
      <c r="Q50" s="185">
        <f>VLOOKUP(E50,'DOMINGO 2'!D:AB,7,0)</f>
        <v>87972</v>
      </c>
      <c r="R50" s="92" t="e">
        <f>VLOOKUP(E50,'DOMINGO 3'!D:AB,7,0)</f>
        <v>#N/A</v>
      </c>
      <c r="S50" s="185">
        <f>VLOOKUP(E50,'DOMINGO 1'!D:AB,11,0)</f>
        <v>9076</v>
      </c>
      <c r="T50" s="185">
        <f>VLOOKUP(E50,'DOMINGO 2'!D:AB,11,0)</f>
        <v>4528</v>
      </c>
      <c r="U50" s="77" t="e">
        <f>VLOOKUP(E50,'DOMINGO 3'!D:AB,11,0)</f>
        <v>#N/A</v>
      </c>
      <c r="V50" s="185">
        <v>0</v>
      </c>
      <c r="W50" s="185">
        <f>VLOOKUP(E50,'FESTIVO 1'!D:AB,11,0)</f>
        <v>8656</v>
      </c>
      <c r="X50" s="77"/>
    </row>
    <row r="51" spans="4:24">
      <c r="D51" s="469"/>
      <c r="E51" s="612" t="s">
        <v>612</v>
      </c>
      <c r="F51" s="414">
        <f>VLOOKUP(E51,'ASIGNACION RANKING'!D:AB,7,0)-P51-Q51</f>
        <v>1435695</v>
      </c>
      <c r="G51" s="73">
        <f>VLOOKUP(E51,'ASIGNACION RANKING'!D:AB,6,0)</f>
        <v>960</v>
      </c>
      <c r="H51" s="414">
        <f>VLOOKUP(E51,'ASIGNACION RANKING'!D:AB,11,0)-S51-T51</f>
        <v>136800</v>
      </c>
      <c r="I51" s="518"/>
      <c r="J51" s="10">
        <f>H51/F51</f>
        <v>9.5284862035460174E-2</v>
      </c>
      <c r="K51" s="75">
        <v>20</v>
      </c>
      <c r="L51" s="10">
        <f>K51/$L$30</f>
        <v>0.21739130434782608</v>
      </c>
      <c r="M51" s="75" t="str">
        <f>IF(L51&lt;=0.02,"A1",IF(L51&lt;=0.04,"A2",IF(L51&lt;=0.06,"A3",IF(L51&lt;=0.08,"A4",IF(L51&lt;=0.1,"A5",IF(L51&lt;=0.16,"B1",IF(L51&lt;=0.22,"B2",IF(L51&lt;=0.28,"B3",IF(L51&lt;=0.34,"B4",IF(L51&lt;=0.4,"B5",IF(L51&lt;=0.46,"B6",IF(L51&lt;=0.52,"B7",IF(L51&lt;=0.58,"B8",IF(L51&lt;=0.64,"B9",IF(L51&lt;=0.7,"B10",IF(L51&lt;=1.1,"C0"))))))))))))))))</f>
        <v>B2</v>
      </c>
      <c r="N51" s="415">
        <f>F51*J50-H51</f>
        <v>1369.4400945637026</v>
      </c>
      <c r="O51" s="76">
        <f>IF(M51="A1",1650000,IF(M51="A2",1290000,IF(M51="A3",1020000,IF(M51="A4",810000,IF(M51="A5",650000,IF(M51="B1",520000,IF(M51="B2",420000,IF(M51="B3",330000,IF(M51="B4",270000,IF(M51="B5",210000,IF(M51="B6",170000,IF(M51="B7",150000,IF(M51="B8",130000,IF(M51="B9",100000,IF(M51="B10",60000,IF(M51="C0",0))))))))))))))))</f>
        <v>420000</v>
      </c>
      <c r="P51" s="185">
        <f>VLOOKUP(E51,'DOMINGO 1'!D:AB,7,0)</f>
        <v>144616</v>
      </c>
      <c r="Q51" s="185">
        <f>VLOOKUP(E51,'DOMINGO 2'!D:AB,7,0)</f>
        <v>104116</v>
      </c>
      <c r="R51" s="92" t="e">
        <f>VLOOKUP(E51,'DOMINGO 3'!D:AB,7,0)</f>
        <v>#N/A</v>
      </c>
      <c r="S51" s="185">
        <f>VLOOKUP(E51,'DOMINGO 1'!D:AB,11,0)</f>
        <v>5765</v>
      </c>
      <c r="T51" s="185">
        <f>VLOOKUP(E51,'DOMINGO 2'!D:AB,11,0)</f>
        <v>3989</v>
      </c>
      <c r="U51" s="77" t="e">
        <f>VLOOKUP(E51,'DOMINGO 3'!D:AB,11,0)</f>
        <v>#N/A</v>
      </c>
      <c r="V51" s="185">
        <v>0</v>
      </c>
      <c r="W51" s="185">
        <f>VLOOKUP(E51,'FESTIVO 1'!D:AB,11,0)</f>
        <v>1715</v>
      </c>
      <c r="X51" s="77"/>
    </row>
    <row r="52" spans="4:24">
      <c r="D52" s="469"/>
      <c r="E52" s="78" t="s">
        <v>2832</v>
      </c>
      <c r="F52" s="414">
        <f>VLOOKUP(E52,'ASIGNACION RANKING'!D:AB,7,0)-P52-Q52</f>
        <v>1127423</v>
      </c>
      <c r="G52" s="73">
        <f>VLOOKUP(E52,'ASIGNACION RANKING'!D:AB,6,0)</f>
        <v>763</v>
      </c>
      <c r="H52" s="414">
        <f>VLOOKUP(E52,'ASIGNACION RANKING'!D:AB,11,0)-S52-T52</f>
        <v>107256</v>
      </c>
      <c r="I52" s="518"/>
      <c r="J52" s="10">
        <f>H52/F52</f>
        <v>9.5133769667640269E-2</v>
      </c>
      <c r="K52" s="75">
        <v>21</v>
      </c>
      <c r="L52" s="10">
        <f>K52/$L$30</f>
        <v>0.22826086956521738</v>
      </c>
      <c r="M52" s="75" t="str">
        <f>IF(L52&lt;=0.02,"A1",IF(L52&lt;=0.04,"A2",IF(L52&lt;=0.06,"A3",IF(L52&lt;=0.08,"A4",IF(L52&lt;=0.1,"A5",IF(L52&lt;=0.16,"B1",IF(L52&lt;=0.22,"B2",IF(L52&lt;=0.28,"B3",IF(L52&lt;=0.34,"B4",IF(L52&lt;=0.4,"B5",IF(L52&lt;=0.46,"B6",IF(L52&lt;=0.52,"B7",IF(L52&lt;=0.58,"B8",IF(L52&lt;=0.64,"B9",IF(L52&lt;=0.7,"B10",IF(L52&lt;=1.1,"C0"))))))))))))))))</f>
        <v>B3</v>
      </c>
      <c r="N52" s="415">
        <f>F52*J51-H52</f>
        <v>170.34501060462208</v>
      </c>
      <c r="O52" s="76">
        <f>IF(M52="A1",1650000,IF(M52="A2",1290000,IF(M52="A3",1020000,IF(M52="A4",810000,IF(M52="A5",650000,IF(M52="B1",520000,IF(M52="B2",420000,IF(M52="B3",330000,IF(M52="B4",270000,IF(M52="B5",210000,IF(M52="B6",170000,IF(M52="B7",150000,IF(M52="B8",130000,IF(M52="B9",100000,IF(M52="B10",60000,IF(M52="C0",0))))))))))))))))</f>
        <v>330000</v>
      </c>
      <c r="P52" s="185">
        <f>VLOOKUP(E52,'DOMINGO 1'!D:AB,7,0)</f>
        <v>57241</v>
      </c>
      <c r="Q52" s="185">
        <f>VLOOKUP(E52,'DOMINGO 2'!D:AB,7,0)</f>
        <v>126766</v>
      </c>
      <c r="R52" s="92" t="e">
        <f>VLOOKUP(E52,'DOMINGO 3'!D:AB,7,0)</f>
        <v>#N/A</v>
      </c>
      <c r="S52" s="185">
        <f>VLOOKUP(E52,'DOMINGO 1'!D:AB,11,0)</f>
        <v>5377</v>
      </c>
      <c r="T52" s="185">
        <f>VLOOKUP(E52,'DOMINGO 2'!D:AB,11,0)</f>
        <v>3752</v>
      </c>
      <c r="U52" s="77" t="e">
        <f>VLOOKUP(E52,'DOMINGO 3'!D:AB,11,0)</f>
        <v>#N/A</v>
      </c>
      <c r="V52" s="185">
        <v>0</v>
      </c>
      <c r="W52" s="185" t="e">
        <f>VLOOKUP(E52,'FESTIVO 1'!D:AB,11,0)</f>
        <v>#N/A</v>
      </c>
      <c r="X52" s="77"/>
    </row>
    <row r="53" spans="4:24">
      <c r="D53" s="469"/>
      <c r="E53" s="610" t="s">
        <v>1669</v>
      </c>
      <c r="F53" s="414">
        <f>VLOOKUP(E53,'ASIGNACION RANKING'!D:AB,7,0)-P53-Q53</f>
        <v>1315254</v>
      </c>
      <c r="G53" s="73">
        <f>VLOOKUP(E53,'ASIGNACION RANKING'!D:AB,6,0)</f>
        <v>945</v>
      </c>
      <c r="H53" s="414">
        <f>VLOOKUP(E53,'ASIGNACION RANKING'!D:AB,11,0)-S53-T53</f>
        <v>122835</v>
      </c>
      <c r="I53" s="518"/>
      <c r="J53" s="10">
        <f>H53/F53</f>
        <v>9.3392607055367255E-2</v>
      </c>
      <c r="K53" s="75">
        <v>22</v>
      </c>
      <c r="L53" s="10">
        <f>K53/$L$30</f>
        <v>0.2391304347826087</v>
      </c>
      <c r="M53" s="75" t="str">
        <f>IF(L53&lt;=0.02,"A1",IF(L53&lt;=0.04,"A2",IF(L53&lt;=0.06,"A3",IF(L53&lt;=0.08,"A4",IF(L53&lt;=0.1,"A5",IF(L53&lt;=0.16,"B1",IF(L53&lt;=0.22,"B2",IF(L53&lt;=0.28,"B3",IF(L53&lt;=0.34,"B4",IF(L53&lt;=0.4,"B5",IF(L53&lt;=0.46,"B6",IF(L53&lt;=0.52,"B7",IF(L53&lt;=0.58,"B8",IF(L53&lt;=0.64,"B9",IF(L53&lt;=0.7,"B10",IF(L53&lt;=1.1,"C0"))))))))))))))))</f>
        <v>B3</v>
      </c>
      <c r="N53" s="415">
        <f>F53*J52-H53</f>
        <v>2290.0710904425359</v>
      </c>
      <c r="O53" s="76">
        <f>IF(M53="A1",1650000,IF(M53="A2",1290000,IF(M53="A3",1020000,IF(M53="A4",810000,IF(M53="A5",650000,IF(M53="B1",520000,IF(M53="B2",420000,IF(M53="B3",330000,IF(M53="B4",270000,IF(M53="B5",210000,IF(M53="B6",170000,IF(M53="B7",150000,IF(M53="B8",130000,IF(M53="B9",100000,IF(M53="B10",60000,IF(M53="C0",0))))))))))))))))</f>
        <v>330000</v>
      </c>
      <c r="P53" s="185">
        <f>VLOOKUP(E53,'DOMINGO 1'!D:AB,7,0)</f>
        <v>121195</v>
      </c>
      <c r="Q53" s="185">
        <f>VLOOKUP(E53,'DOMINGO 2'!D:AB,7,0)</f>
        <v>104991</v>
      </c>
      <c r="R53" s="92" t="e">
        <f>VLOOKUP(E53,'DOMINGO 3'!D:AB,7,0)</f>
        <v>#N/A</v>
      </c>
      <c r="S53" s="185">
        <f>VLOOKUP(E53,'DOMINGO 1'!D:AB,11,0)</f>
        <v>3816</v>
      </c>
      <c r="T53" s="185">
        <f>VLOOKUP(E53,'DOMINGO 2'!D:AB,11,0)</f>
        <v>1494</v>
      </c>
      <c r="U53" s="77" t="e">
        <f>VLOOKUP(E53,'DOMINGO 3'!D:AB,11,0)</f>
        <v>#N/A</v>
      </c>
      <c r="V53" s="185">
        <v>0</v>
      </c>
      <c r="W53" s="185">
        <f>VLOOKUP(E53,'FESTIVO 1'!D:AB,11,0)</f>
        <v>2925</v>
      </c>
      <c r="X53" s="77"/>
    </row>
    <row r="54" spans="4:24">
      <c r="D54" s="469"/>
      <c r="E54" s="610" t="s">
        <v>593</v>
      </c>
      <c r="F54" s="414">
        <f>VLOOKUP(E54,'ASIGNACION RANKING'!D:AB,7,0)-P54-Q54</f>
        <v>1245278</v>
      </c>
      <c r="G54" s="73">
        <f>VLOOKUP(E54,'ASIGNACION RANKING'!D:AB,6,0)</f>
        <v>909</v>
      </c>
      <c r="H54" s="414">
        <f>VLOOKUP(E54,'ASIGNACION RANKING'!D:AB,11,0)-S54-T54</f>
        <v>116256</v>
      </c>
      <c r="I54" s="518"/>
      <c r="J54" s="10">
        <f>H54/F54</f>
        <v>9.3357467167973732E-2</v>
      </c>
      <c r="K54" s="75">
        <v>23</v>
      </c>
      <c r="L54" s="10">
        <f>K54/$L$30</f>
        <v>0.25</v>
      </c>
      <c r="M54" s="75" t="str">
        <f>IF(L54&lt;=0.02,"A1",IF(L54&lt;=0.04,"A2",IF(L54&lt;=0.06,"A3",IF(L54&lt;=0.08,"A4",IF(L54&lt;=0.1,"A5",IF(L54&lt;=0.16,"B1",IF(L54&lt;=0.22,"B2",IF(L54&lt;=0.28,"B3",IF(L54&lt;=0.34,"B4",IF(L54&lt;=0.4,"B5",IF(L54&lt;=0.46,"B6",IF(L54&lt;=0.52,"B7",IF(L54&lt;=0.58,"B8",IF(L54&lt;=0.64,"B9",IF(L54&lt;=0.7,"B10",IF(L54&lt;=1.1,"C0"))))))))))))))))</f>
        <v>B3</v>
      </c>
      <c r="N54" s="415">
        <f>F54*J53-H54</f>
        <v>43.75892869362724</v>
      </c>
      <c r="O54" s="76">
        <f>IF(M54="A1",1650000,IF(M54="A2",1290000,IF(M54="A3",1020000,IF(M54="A4",810000,IF(M54="A5",650000,IF(M54="B1",520000,IF(M54="B2",420000,IF(M54="B3",330000,IF(M54="B4",270000,IF(M54="B5",210000,IF(M54="B6",170000,IF(M54="B7",150000,IF(M54="B8",130000,IF(M54="B9",100000,IF(M54="B10",60000,IF(M54="C0",0))))))))))))))))</f>
        <v>330000</v>
      </c>
      <c r="P54" s="185">
        <f>VLOOKUP(E54,'DOMINGO 1'!D:AB,7,0)</f>
        <v>91824</v>
      </c>
      <c r="Q54" s="185">
        <f>VLOOKUP(E54,'DOMINGO 2'!D:AB,7,0)</f>
        <v>127416</v>
      </c>
      <c r="R54" s="92" t="e">
        <f>VLOOKUP(E54,'DOMINGO 3'!D:AB,7,0)</f>
        <v>#N/A</v>
      </c>
      <c r="S54" s="185">
        <f>VLOOKUP(E54,'DOMINGO 1'!D:AB,11,0)</f>
        <v>4973</v>
      </c>
      <c r="T54" s="185">
        <f>VLOOKUP(E54,'DOMINGO 2'!D:AB,11,0)</f>
        <v>12084</v>
      </c>
      <c r="U54" s="77" t="e">
        <f>VLOOKUP(E54,'DOMINGO 3'!D:AB,11,0)</f>
        <v>#N/A</v>
      </c>
      <c r="V54" s="185">
        <f>VLOOKUP(E54,'FESTIVO 1'!D:AB,7,0)</f>
        <v>135967</v>
      </c>
      <c r="W54" s="185">
        <f>VLOOKUP(E54,'FESTIVO 1'!D:AB,11,0)</f>
        <v>7962</v>
      </c>
      <c r="X54" s="77"/>
    </row>
    <row r="55" spans="4:24">
      <c r="D55" s="469"/>
      <c r="E55" s="612" t="s">
        <v>611</v>
      </c>
      <c r="F55" s="414">
        <f>VLOOKUP(E55,'ASIGNACION RANKING'!D:AB,7,0)-P55-Q55</f>
        <v>1500967</v>
      </c>
      <c r="G55" s="73">
        <f>VLOOKUP(E55,'ASIGNACION RANKING'!D:AB,6,0)</f>
        <v>928</v>
      </c>
      <c r="H55" s="414">
        <f>VLOOKUP(E55,'ASIGNACION RANKING'!D:AB,11,0)-S55-T55</f>
        <v>139570</v>
      </c>
      <c r="I55" s="518"/>
      <c r="J55" s="10">
        <f>H55/F55</f>
        <v>9.2986721227048957E-2</v>
      </c>
      <c r="K55" s="75">
        <v>24</v>
      </c>
      <c r="L55" s="10">
        <f>K55/$L$30</f>
        <v>0.2608695652173913</v>
      </c>
      <c r="M55" s="75" t="str">
        <f>IF(L55&lt;=0.02,"A1",IF(L55&lt;=0.04,"A2",IF(L55&lt;=0.06,"A3",IF(L55&lt;=0.08,"A4",IF(L55&lt;=0.1,"A5",IF(L55&lt;=0.16,"B1",IF(L55&lt;=0.22,"B2",IF(L55&lt;=0.28,"B3",IF(L55&lt;=0.34,"B4",IF(L55&lt;=0.4,"B5",IF(L55&lt;=0.46,"B6",IF(L55&lt;=0.52,"B7",IF(L55&lt;=0.58,"B8",IF(L55&lt;=0.64,"B9",IF(L55&lt;=0.7,"B10",IF(L55&lt;=1.1,"C0"))))))))))))))))</f>
        <v>B3</v>
      </c>
      <c r="N55" s="415">
        <f>F55*J54-H55</f>
        <v>556.47742271202151</v>
      </c>
      <c r="O55" s="76">
        <f>IF(M55="A1",1650000,IF(M55="A2",1290000,IF(M55="A3",1020000,IF(M55="A4",810000,IF(M55="A5",650000,IF(M55="B1",520000,IF(M55="B2",420000,IF(M55="B3",330000,IF(M55="B4",270000,IF(M55="B5",210000,IF(M55="B6",170000,IF(M55="B7",150000,IF(M55="B8",130000,IF(M55="B9",100000,IF(M55="B10",60000,IF(M55="C0",0))))))))))))))))</f>
        <v>330000</v>
      </c>
      <c r="P55" s="185">
        <f>VLOOKUP(E55,'DOMINGO 1'!D:AB,7,0)</f>
        <v>148155</v>
      </c>
      <c r="Q55" s="185">
        <f>VLOOKUP(E55,'DOMINGO 2'!D:AB,7,0)</f>
        <v>135241</v>
      </c>
      <c r="R55" s="92" t="e">
        <f>VLOOKUP(E55,'DOMINGO 3'!D:AB,7,0)</f>
        <v>#N/A</v>
      </c>
      <c r="S55" s="185">
        <f>VLOOKUP(E55,'DOMINGO 1'!D:AB,11,0)</f>
        <v>3898</v>
      </c>
      <c r="T55" s="185">
        <f>VLOOKUP(E55,'DOMINGO 2'!D:AB,11,0)</f>
        <v>6698</v>
      </c>
      <c r="U55" s="77" t="e">
        <f>VLOOKUP(E55,'DOMINGO 3'!D:AB,11,0)</f>
        <v>#N/A</v>
      </c>
      <c r="V55" s="185">
        <v>0</v>
      </c>
      <c r="W55" s="185">
        <f>VLOOKUP(E55,'FESTIVO 1'!D:AB,11,0)</f>
        <v>6415</v>
      </c>
      <c r="X55" s="77"/>
    </row>
    <row r="56" spans="4:24">
      <c r="D56" s="469"/>
      <c r="E56" s="78" t="s">
        <v>1729</v>
      </c>
      <c r="F56" s="414">
        <f>VLOOKUP(E56,'ASIGNACION RANKING'!D:AB,7,0)-P56-Q56</f>
        <v>1319541</v>
      </c>
      <c r="G56" s="73">
        <f>VLOOKUP(E56,'ASIGNACION RANKING'!D:AB,6,0)</f>
        <v>862</v>
      </c>
      <c r="H56" s="414">
        <f>VLOOKUP(E56,'ASIGNACION RANKING'!D:AB,11,0)-S56-T56</f>
        <v>122534</v>
      </c>
      <c r="I56" s="518"/>
      <c r="J56" s="10">
        <f>H56/F56</f>
        <v>9.2861078208255746E-2</v>
      </c>
      <c r="K56" s="75">
        <v>25</v>
      </c>
      <c r="L56" s="10">
        <f>K56/$L$30</f>
        <v>0.27173913043478259</v>
      </c>
      <c r="M56" s="75" t="str">
        <f>IF(L56&lt;=0.02,"A1",IF(L56&lt;=0.04,"A2",IF(L56&lt;=0.06,"A3",IF(L56&lt;=0.08,"A4",IF(L56&lt;=0.1,"A5",IF(L56&lt;=0.16,"B1",IF(L56&lt;=0.22,"B2",IF(L56&lt;=0.28,"B3",IF(L56&lt;=0.34,"B4",IF(L56&lt;=0.4,"B5",IF(L56&lt;=0.46,"B6",IF(L56&lt;=0.52,"B7",IF(L56&lt;=0.58,"B8",IF(L56&lt;=0.64,"B9",IF(L56&lt;=0.7,"B10",IF(L56&lt;=1.1,"C0"))))))))))))))))</f>
        <v>B3</v>
      </c>
      <c r="N56" s="415">
        <f>F56*J55-H56</f>
        <v>165.79111466140603</v>
      </c>
      <c r="O56" s="76">
        <f>IF(M56="A1",1650000,IF(M56="A2",1290000,IF(M56="A3",1020000,IF(M56="A4",810000,IF(M56="A5",650000,IF(M56="B1",520000,IF(M56="B2",420000,IF(M56="B3",330000,IF(M56="B4",270000,IF(M56="B5",210000,IF(M56="B6",170000,IF(M56="B7",150000,IF(M56="B8",130000,IF(M56="B9",100000,IF(M56="B10",60000,IF(M56="C0",0))))))))))))))))</f>
        <v>330000</v>
      </c>
      <c r="P56" s="185">
        <f>VLOOKUP(E56,'DOMINGO 1'!D:AB,7,0)</f>
        <v>107134</v>
      </c>
      <c r="Q56" s="185">
        <f>VLOOKUP(E56,'DOMINGO 2'!D:AB,7,0)</f>
        <v>151457</v>
      </c>
      <c r="R56" s="92" t="e">
        <f>VLOOKUP(E56,'DOMINGO 3'!D:AB,7,0)</f>
        <v>#N/A</v>
      </c>
      <c r="S56" s="185">
        <f>VLOOKUP(E56,'DOMINGO 1'!D:AB,11,0)</f>
        <v>16142</v>
      </c>
      <c r="T56" s="185">
        <f>VLOOKUP(E56,'DOMINGO 2'!D:AB,11,0)</f>
        <v>3828</v>
      </c>
      <c r="U56" s="77" t="e">
        <f>VLOOKUP(E56,'DOMINGO 3'!D:AB,11,0)</f>
        <v>#N/A</v>
      </c>
      <c r="V56" s="185">
        <v>0</v>
      </c>
      <c r="W56" s="185">
        <f>VLOOKUP(E56,'FESTIVO 1'!D:AB,11,0)</f>
        <v>12111</v>
      </c>
      <c r="X56" s="77"/>
    </row>
    <row r="57" spans="4:24">
      <c r="D57" s="469"/>
      <c r="E57" s="78" t="s">
        <v>1683</v>
      </c>
      <c r="F57" s="414">
        <f>VLOOKUP(E57,'ASIGNACION RANKING'!D:AB,7,0)-P57-Q57</f>
        <v>1372429</v>
      </c>
      <c r="G57" s="73">
        <f>VLOOKUP(E57,'ASIGNACION RANKING'!D:AB,6,0)</f>
        <v>935</v>
      </c>
      <c r="H57" s="414">
        <f>VLOOKUP(E57,'ASIGNACION RANKING'!D:AB,11,0)-S57-T57</f>
        <v>126189</v>
      </c>
      <c r="I57" s="518"/>
      <c r="J57" s="10">
        <f>H57/F57</f>
        <v>9.1945739998207557E-2</v>
      </c>
      <c r="K57" s="75">
        <v>26</v>
      </c>
      <c r="L57" s="10">
        <f>K57/$L$30</f>
        <v>0.28260869565217389</v>
      </c>
      <c r="M57" s="75" t="str">
        <f>IF(L57&lt;=0.02,"A1",IF(L57&lt;=0.04,"A2",IF(L57&lt;=0.06,"A3",IF(L57&lt;=0.08,"A4",IF(L57&lt;=0.1,"A5",IF(L57&lt;=0.16,"B1",IF(L57&lt;=0.22,"B2",IF(L57&lt;=0.28,"B3",IF(L57&lt;=0.34,"B4",IF(L57&lt;=0.4,"B5",IF(L57&lt;=0.46,"B6",IF(L57&lt;=0.52,"B7",IF(L57&lt;=0.58,"B8",IF(L57&lt;=0.64,"B9",IF(L57&lt;=0.7,"B10",IF(L57&lt;=1.1,"C0"))))))))))))))))</f>
        <v>B4</v>
      </c>
      <c r="N57" s="415">
        <f>F57*J56-H57</f>
        <v>1256.236704278228</v>
      </c>
      <c r="O57" s="76">
        <f>IF(M57="A1",1650000,IF(M57="A2",1290000,IF(M57="A3",1020000,IF(M57="A4",810000,IF(M57="A5",650000,IF(M57="B1",520000,IF(M57="B2",420000,IF(M57="B3",330000,IF(M57="B4",270000,IF(M57="B5",210000,IF(M57="B6",170000,IF(M57="B7",150000,IF(M57="B8",130000,IF(M57="B9",100000,IF(M57="B10",60000,IF(M57="C0",0))))))))))))))))</f>
        <v>270000</v>
      </c>
      <c r="P57" s="185">
        <f>VLOOKUP(E57,'DOMINGO 1'!D:AB,7,0)</f>
        <v>128837</v>
      </c>
      <c r="Q57" s="185">
        <f>VLOOKUP(E57,'DOMINGO 2'!D:AB,7,0)</f>
        <v>109030</v>
      </c>
      <c r="R57" s="92" t="e">
        <f>VLOOKUP(E57,'DOMINGO 3'!D:AB,7,0)</f>
        <v>#N/A</v>
      </c>
      <c r="S57" s="185">
        <f>VLOOKUP(E57,'DOMINGO 1'!D:AB,11,0)</f>
        <v>8303</v>
      </c>
      <c r="T57" s="185">
        <f>VLOOKUP(E57,'DOMINGO 2'!D:AB,11,0)</f>
        <v>10128</v>
      </c>
      <c r="U57" s="77" t="e">
        <f>VLOOKUP(E57,'DOMINGO 3'!D:AB,11,0)</f>
        <v>#N/A</v>
      </c>
      <c r="V57" s="185">
        <v>0</v>
      </c>
      <c r="W57" s="185">
        <f>VLOOKUP(E57,'FESTIVO 1'!D:AB,11,0)</f>
        <v>6389</v>
      </c>
      <c r="X57" s="77"/>
    </row>
    <row r="58" spans="4:24">
      <c r="D58" s="469"/>
      <c r="E58" s="78" t="s">
        <v>1713</v>
      </c>
      <c r="F58" s="414">
        <f>VLOOKUP(E58,'ASIGNACION RANKING'!D:AB,7,0)-P58-Q58</f>
        <v>1415586</v>
      </c>
      <c r="G58" s="73">
        <f>VLOOKUP(E58,'ASIGNACION RANKING'!D:AB,6,0)</f>
        <v>960</v>
      </c>
      <c r="H58" s="414">
        <f>VLOOKUP(E58,'ASIGNACION RANKING'!D:AB,11,0)-S58-T58</f>
        <v>130094</v>
      </c>
      <c r="I58" s="518"/>
      <c r="J58" s="10">
        <f>H58/F58</f>
        <v>9.1901163193193497E-2</v>
      </c>
      <c r="K58" s="75">
        <v>27</v>
      </c>
      <c r="L58" s="10">
        <f>K58/$L$30</f>
        <v>0.29347826086956524</v>
      </c>
      <c r="M58" s="75" t="str">
        <f>IF(L58&lt;=0.02,"A1",IF(L58&lt;=0.04,"A2",IF(L58&lt;=0.06,"A3",IF(L58&lt;=0.08,"A4",IF(L58&lt;=0.1,"A5",IF(L58&lt;=0.16,"B1",IF(L58&lt;=0.22,"B2",IF(L58&lt;=0.28,"B3",IF(L58&lt;=0.34,"B4",IF(L58&lt;=0.4,"B5",IF(L58&lt;=0.46,"B6",IF(L58&lt;=0.52,"B7",IF(L58&lt;=0.58,"B8",IF(L58&lt;=0.64,"B9",IF(L58&lt;=0.7,"B10",IF(L58&lt;=1.1,"C0"))))))))))))))))</f>
        <v>B4</v>
      </c>
      <c r="N58" s="415">
        <f>F58*J57-H58</f>
        <v>63.102301102640922</v>
      </c>
      <c r="O58" s="76">
        <f>IF(M58="A1",1650000,IF(M58="A2",1290000,IF(M58="A3",1020000,IF(M58="A4",810000,IF(M58="A5",650000,IF(M58="B1",520000,IF(M58="B2",420000,IF(M58="B3",330000,IF(M58="B4",270000,IF(M58="B5",210000,IF(M58="B6",170000,IF(M58="B7",150000,IF(M58="B8",130000,IF(M58="B9",100000,IF(M58="B10",60000,IF(M58="C0",0))))))))))))))))</f>
        <v>270000</v>
      </c>
      <c r="P58" s="185">
        <f>VLOOKUP(E58,'DOMINGO 1'!D:AB,7,0)</f>
        <v>160535</v>
      </c>
      <c r="Q58" s="185">
        <f>VLOOKUP(E58,'DOMINGO 2'!D:AB,7,0)</f>
        <v>128050</v>
      </c>
      <c r="R58" s="92" t="e">
        <f>VLOOKUP(E58,'DOMINGO 3'!D:AB,7,0)</f>
        <v>#N/A</v>
      </c>
      <c r="S58" s="185">
        <f>VLOOKUP(E58,'DOMINGO 1'!D:AB,11,0)</f>
        <v>9531</v>
      </c>
      <c r="T58" s="185">
        <f>VLOOKUP(E58,'DOMINGO 2'!D:AB,11,0)</f>
        <v>13347</v>
      </c>
      <c r="U58" s="77" t="e">
        <f>VLOOKUP(E58,'DOMINGO 3'!D:AB,11,0)</f>
        <v>#N/A</v>
      </c>
      <c r="V58" s="185">
        <v>0</v>
      </c>
      <c r="W58" s="185">
        <f>VLOOKUP(E58,'FESTIVO 1'!D:AB,11,0)</f>
        <v>11887</v>
      </c>
      <c r="X58" s="77"/>
    </row>
    <row r="59" spans="4:24">
      <c r="D59" s="469"/>
      <c r="E59" s="612" t="s">
        <v>619</v>
      </c>
      <c r="F59" s="414">
        <f>VLOOKUP(E59,'ASIGNACION RANKING'!D:AB,7,0)-P59-Q59</f>
        <v>1498819</v>
      </c>
      <c r="G59" s="73">
        <f>VLOOKUP(E59,'ASIGNACION RANKING'!D:AB,6,0)</f>
        <v>965</v>
      </c>
      <c r="H59" s="414">
        <f>VLOOKUP(E59,'ASIGNACION RANKING'!D:AB,11,0)-S59-T59</f>
        <v>137211</v>
      </c>
      <c r="I59" s="518"/>
      <c r="J59" s="10">
        <f>H59/F59</f>
        <v>9.1546077278177013E-2</v>
      </c>
      <c r="K59" s="75">
        <v>28</v>
      </c>
      <c r="L59" s="10">
        <f>K59/$L$30</f>
        <v>0.30434782608695654</v>
      </c>
      <c r="M59" s="75" t="str">
        <f>IF(L59&lt;=0.02,"A1",IF(L59&lt;=0.04,"A2",IF(L59&lt;=0.06,"A3",IF(L59&lt;=0.08,"A4",IF(L59&lt;=0.1,"A5",IF(L59&lt;=0.16,"B1",IF(L59&lt;=0.22,"B2",IF(L59&lt;=0.28,"B3",IF(L59&lt;=0.34,"B4",IF(L59&lt;=0.4,"B5",IF(L59&lt;=0.46,"B6",IF(L59&lt;=0.52,"B7",IF(L59&lt;=0.58,"B8",IF(L59&lt;=0.64,"B9",IF(L59&lt;=0.7,"B10",IF(L59&lt;=1.1,"C0"))))))))))))))))</f>
        <v>B4</v>
      </c>
      <c r="N59" s="415">
        <f>F59*J58-H59</f>
        <v>532.2095160590834</v>
      </c>
      <c r="O59" s="76">
        <f>IF(M59="A1",1650000,IF(M59="A2",1290000,IF(M59="A3",1020000,IF(M59="A4",810000,IF(M59="A5",650000,IF(M59="B1",520000,IF(M59="B2",420000,IF(M59="B3",330000,IF(M59="B4",270000,IF(M59="B5",210000,IF(M59="B6",170000,IF(M59="B7",150000,IF(M59="B8",130000,IF(M59="B9",100000,IF(M59="B10",60000,IF(M59="C0",0))))))))))))))))</f>
        <v>270000</v>
      </c>
      <c r="P59" s="185">
        <f>VLOOKUP(E59,'DOMINGO 1'!D:AB,7,0)</f>
        <v>143787</v>
      </c>
      <c r="Q59" s="185">
        <f>VLOOKUP(E59,'DOMINGO 2'!D:AB,7,0)</f>
        <v>128633</v>
      </c>
      <c r="R59" s="92" t="e">
        <f>VLOOKUP(E59,'DOMINGO 3'!D:AB,7,0)</f>
        <v>#N/A</v>
      </c>
      <c r="S59" s="185">
        <f>VLOOKUP(E59,'DOMINGO 1'!D:AB,11,0)</f>
        <v>7726</v>
      </c>
      <c r="T59" s="185">
        <f>VLOOKUP(E59,'DOMINGO 2'!D:AB,11,0)</f>
        <v>2250</v>
      </c>
      <c r="U59" s="77" t="e">
        <f>VLOOKUP(E59,'DOMINGO 3'!D:AB,11,0)</f>
        <v>#N/A</v>
      </c>
      <c r="V59" s="185">
        <f>VLOOKUP(E59,'FESTIVO 1'!D:AB,7,0)</f>
        <v>143794</v>
      </c>
      <c r="W59" s="185">
        <f>VLOOKUP(E59,'FESTIVO 1'!D:AB,11,0)</f>
        <v>11190</v>
      </c>
      <c r="X59" s="77"/>
    </row>
    <row r="60" spans="4:24">
      <c r="D60" s="469"/>
      <c r="E60" s="78" t="s">
        <v>1695</v>
      </c>
      <c r="F60" s="414">
        <f>VLOOKUP(E60,'ASIGNACION RANKING'!D:AB,7,0)-P60-Q60</f>
        <v>1415840</v>
      </c>
      <c r="G60" s="73">
        <f>VLOOKUP(E60,'ASIGNACION RANKING'!D:AB,6,0)</f>
        <v>871</v>
      </c>
      <c r="H60" s="414">
        <f>VLOOKUP(E60,'ASIGNACION RANKING'!D:AB,11,0)-S60-T60</f>
        <v>128804</v>
      </c>
      <c r="I60" s="518"/>
      <c r="J60" s="10">
        <f>H60/F60</f>
        <v>9.0973556334049049E-2</v>
      </c>
      <c r="K60" s="75">
        <v>29</v>
      </c>
      <c r="L60" s="10">
        <f>K60/$L$30</f>
        <v>0.31521739130434784</v>
      </c>
      <c r="M60" s="75" t="str">
        <f>IF(L60&lt;=0.02,"A1",IF(L60&lt;=0.04,"A2",IF(L60&lt;=0.06,"A3",IF(L60&lt;=0.08,"A4",IF(L60&lt;=0.1,"A5",IF(L60&lt;=0.16,"B1",IF(L60&lt;=0.22,"B2",IF(L60&lt;=0.28,"B3",IF(L60&lt;=0.34,"B4",IF(L60&lt;=0.4,"B5",IF(L60&lt;=0.46,"B6",IF(L60&lt;=0.52,"B7",IF(L60&lt;=0.58,"B8",IF(L60&lt;=0.64,"B9",IF(L60&lt;=0.7,"B10",IF(L60&lt;=1.1,"C0"))))))))))))))))</f>
        <v>B4</v>
      </c>
      <c r="N60" s="415">
        <f>F60*J59-H60</f>
        <v>810.59805353413685</v>
      </c>
      <c r="O60" s="76">
        <f>IF(M60="A1",1650000,IF(M60="A2",1290000,IF(M60="A3",1020000,IF(M60="A4",810000,IF(M60="A5",650000,IF(M60="B1",520000,IF(M60="B2",420000,IF(M60="B3",330000,IF(M60="B4",270000,IF(M60="B5",210000,IF(M60="B6",170000,IF(M60="B7",150000,IF(M60="B8",130000,IF(M60="B9",100000,IF(M60="B10",60000,IF(M60="C0",0))))))))))))))))</f>
        <v>270000</v>
      </c>
      <c r="P60" s="185">
        <f>VLOOKUP(E60,'DOMINGO 1'!D:AB,7,0)</f>
        <v>123804</v>
      </c>
      <c r="Q60" s="185">
        <f>VLOOKUP(E60,'DOMINGO 2'!D:AB,7,0)</f>
        <v>116809</v>
      </c>
      <c r="R60" s="92" t="e">
        <f>VLOOKUP(E60,'DOMINGO 3'!D:AB,7,0)</f>
        <v>#N/A</v>
      </c>
      <c r="S60" s="185">
        <f>VLOOKUP(E60,'DOMINGO 1'!D:AB,11,0)</f>
        <v>4712</v>
      </c>
      <c r="T60" s="185">
        <f>VLOOKUP(E60,'DOMINGO 2'!D:AB,11,0)</f>
        <v>4139</v>
      </c>
      <c r="U60" s="77" t="e">
        <f>VLOOKUP(E60,'DOMINGO 3'!D:AB,11,0)</f>
        <v>#N/A</v>
      </c>
      <c r="V60" s="185">
        <f>VLOOKUP(E60,'FESTIVO 1'!D:AB,7,0)</f>
        <v>145780</v>
      </c>
      <c r="W60" s="185">
        <f>VLOOKUP(E60,'FESTIVO 1'!D:AB,11,0)</f>
        <v>10059</v>
      </c>
      <c r="X60" s="77"/>
    </row>
    <row r="61" spans="4:24">
      <c r="D61" s="469"/>
      <c r="E61" s="78" t="s">
        <v>1687</v>
      </c>
      <c r="F61" s="414">
        <f>VLOOKUP(E61,'ASIGNACION RANKING'!D:AB,7,0)-P61-Q61</f>
        <v>1306058</v>
      </c>
      <c r="G61" s="73">
        <f>VLOOKUP(E61,'ASIGNACION RANKING'!D:AB,6,0)</f>
        <v>911</v>
      </c>
      <c r="H61" s="414">
        <f>VLOOKUP(E61,'ASIGNACION RANKING'!D:AB,11,0)-S61-T61</f>
        <v>118254</v>
      </c>
      <c r="I61" s="518"/>
      <c r="J61" s="10">
        <f>H61/F61</f>
        <v>9.0542686465685293E-2</v>
      </c>
      <c r="K61" s="75">
        <v>30</v>
      </c>
      <c r="L61" s="10">
        <f>K61/$L$30</f>
        <v>0.32608695652173914</v>
      </c>
      <c r="M61" s="75" t="str">
        <f>IF(L61&lt;=0.02,"A1",IF(L61&lt;=0.04,"A2",IF(L61&lt;=0.06,"A3",IF(L61&lt;=0.08,"A4",IF(L61&lt;=0.1,"A5",IF(L61&lt;=0.16,"B1",IF(L61&lt;=0.22,"B2",IF(L61&lt;=0.28,"B3",IF(L61&lt;=0.34,"B4",IF(L61&lt;=0.4,"B5",IF(L61&lt;=0.46,"B6",IF(L61&lt;=0.52,"B7",IF(L61&lt;=0.58,"B8",IF(L61&lt;=0.64,"B9",IF(L61&lt;=0.7,"B10",IF(L61&lt;=1.1,"C0"))))))))))))))))</f>
        <v>B4</v>
      </c>
      <c r="N61" s="415">
        <f>F61*J60-H61</f>
        <v>562.74103853543056</v>
      </c>
      <c r="O61" s="76">
        <f>IF(M61="A1",1650000,IF(M61="A2",1290000,IF(M61="A3",1020000,IF(M61="A4",810000,IF(M61="A5",650000,IF(M61="B1",520000,IF(M61="B2",420000,IF(M61="B3",330000,IF(M61="B4",270000,IF(M61="B5",210000,IF(M61="B6",170000,IF(M61="B7",150000,IF(M61="B8",130000,IF(M61="B9",100000,IF(M61="B10",60000,IF(M61="C0",0))))))))))))))))</f>
        <v>270000</v>
      </c>
      <c r="P61" s="185">
        <f>VLOOKUP(E61,'DOMINGO 1'!D:AB,7,0)</f>
        <v>121685</v>
      </c>
      <c r="Q61" s="185">
        <f>VLOOKUP(E61,'DOMINGO 2'!D:AB,7,0)</f>
        <v>121805</v>
      </c>
      <c r="R61" s="92" t="e">
        <f>VLOOKUP(E61,'DOMINGO 3'!D:AB,7,0)</f>
        <v>#N/A</v>
      </c>
      <c r="S61" s="185">
        <f>VLOOKUP(E61,'DOMINGO 1'!D:AB,11,0)</f>
        <v>13717</v>
      </c>
      <c r="T61" s="185">
        <f>VLOOKUP(E61,'DOMINGO 2'!D:AB,11,0)</f>
        <v>8032</v>
      </c>
      <c r="U61" s="77" t="e">
        <f>VLOOKUP(E61,'DOMINGO 3'!D:AB,11,0)</f>
        <v>#N/A</v>
      </c>
      <c r="V61" s="185">
        <f>VLOOKUP(E61,'FESTIVO 1'!D:AB,7,0)</f>
        <v>112943</v>
      </c>
      <c r="W61" s="185">
        <f>VLOOKUP(E61,'FESTIVO 1'!D:AB,11,0)</f>
        <v>9845</v>
      </c>
      <c r="X61" s="77"/>
    </row>
    <row r="62" spans="4:24">
      <c r="D62" s="469"/>
      <c r="E62" s="78" t="s">
        <v>1698</v>
      </c>
      <c r="F62" s="414">
        <f>VLOOKUP(E62,'ASIGNACION RANKING'!D:AB,7,0)-P62-Q62</f>
        <v>1430170</v>
      </c>
      <c r="G62" s="73">
        <f>VLOOKUP(E62,'ASIGNACION RANKING'!D:AB,6,0)</f>
        <v>957</v>
      </c>
      <c r="H62" s="414">
        <f>VLOOKUP(E62,'ASIGNACION RANKING'!D:AB,11,0)-S62-T62</f>
        <v>128829</v>
      </c>
      <c r="I62" s="518">
        <v>12.12</v>
      </c>
      <c r="J62" s="10">
        <f>H62/F62</f>
        <v>9.0079501038338103E-2</v>
      </c>
      <c r="K62" s="75">
        <v>31</v>
      </c>
      <c r="L62" s="10">
        <f>K62/$L$30</f>
        <v>0.33695652173913043</v>
      </c>
      <c r="M62" s="75" t="str">
        <f>IF(L62&lt;=0.02,"A1",IF(L62&lt;=0.04,"A2",IF(L62&lt;=0.06,"A3",IF(L62&lt;=0.08,"A4",IF(L62&lt;=0.1,"A5",IF(L62&lt;=0.16,"B1",IF(L62&lt;=0.22,"B2",IF(L62&lt;=0.28,"B3",IF(L62&lt;=0.34,"B4",IF(L62&lt;=0.4,"B5",IF(L62&lt;=0.46,"B6",IF(L62&lt;=0.52,"B7",IF(L62&lt;=0.58,"B8",IF(L62&lt;=0.64,"B9",IF(L62&lt;=0.7,"B10",IF(L62&lt;=1.1,"C0"))))))))))))))))</f>
        <v>B4</v>
      </c>
      <c r="N62" s="415">
        <f>F62*J61-H62</f>
        <v>662.43390262914181</v>
      </c>
      <c r="O62" s="76">
        <f>IF(M62="A1",1650000,IF(M62="A2",1290000,IF(M62="A3",1020000,IF(M62="A4",810000,IF(M62="A5",650000,IF(M62="B1",520000,IF(M62="B2",420000,IF(M62="B3",330000,IF(M62="B4",270000,IF(M62="B5",210000,IF(M62="B6",170000,IF(M62="B7",150000,IF(M62="B8",130000,IF(M62="B9",100000,IF(M62="B10",60000,IF(M62="C0",0))))))))))))))))</f>
        <v>270000</v>
      </c>
      <c r="P62" s="185">
        <f>VLOOKUP(E62,'DOMINGO 1'!D:AB,7,0)</f>
        <v>131393</v>
      </c>
      <c r="Q62" s="185">
        <f>VLOOKUP(E62,'DOMINGO 2'!D:AB,7,0)</f>
        <v>125293</v>
      </c>
      <c r="R62" s="92" t="e">
        <f>VLOOKUP(E62,'DOMINGO 3'!D:AB,7,0)</f>
        <v>#N/A</v>
      </c>
      <c r="S62" s="185">
        <f>VLOOKUP(E62,'DOMINGO 1'!D:AB,11,0)</f>
        <v>960</v>
      </c>
      <c r="T62" s="185">
        <f>VLOOKUP(E62,'DOMINGO 2'!D:AB,11,0)</f>
        <v>7811</v>
      </c>
      <c r="U62" s="77" t="e">
        <f>VLOOKUP(E62,'DOMINGO 3'!D:AB,11,0)</f>
        <v>#N/A</v>
      </c>
      <c r="V62" s="185">
        <f>VLOOKUP(E62,'FESTIVO 1'!D:AB,7,0)</f>
        <v>143323</v>
      </c>
      <c r="W62" s="185">
        <f>VLOOKUP(E62,'FESTIVO 1'!D:AB,11,0)</f>
        <v>5933</v>
      </c>
      <c r="X62" s="77"/>
    </row>
    <row r="63" spans="4:24">
      <c r="D63" s="469"/>
      <c r="E63" s="613" t="s">
        <v>662</v>
      </c>
      <c r="F63" s="414">
        <f>VLOOKUP(E63,'ASIGNACION RANKING'!D:AB,7,0)-P63-Q63</f>
        <v>1479191</v>
      </c>
      <c r="G63" s="73">
        <f>VLOOKUP(E63,'ASIGNACION RANKING'!D:AB,6,0)</f>
        <v>938</v>
      </c>
      <c r="H63" s="414">
        <f>VLOOKUP(E63,'ASIGNACION RANKING'!D:AB,11,0)-S63-T63</f>
        <v>132105</v>
      </c>
      <c r="I63" s="518"/>
      <c r="J63" s="10">
        <f>H63/F63</f>
        <v>8.9308953340035191E-2</v>
      </c>
      <c r="K63" s="75">
        <v>32</v>
      </c>
      <c r="L63" s="10">
        <f>K63/$L$30</f>
        <v>0.34782608695652173</v>
      </c>
      <c r="M63" s="75" t="str">
        <f>IF(L63&lt;=0.02,"A1",IF(L63&lt;=0.04,"A2",IF(L63&lt;=0.06,"A3",IF(L63&lt;=0.08,"A4",IF(L63&lt;=0.1,"A5",IF(L63&lt;=0.16,"B1",IF(L63&lt;=0.22,"B2",IF(L63&lt;=0.28,"B3",IF(L63&lt;=0.34,"B4",IF(L63&lt;=0.4,"B5",IF(L63&lt;=0.46,"B6",IF(L63&lt;=0.52,"B7",IF(L63&lt;=0.58,"B8",IF(L63&lt;=0.64,"B9",IF(L63&lt;=0.7,"B10",IF(L63&lt;=1.1,"C0"))))))))))))))))</f>
        <v>B5</v>
      </c>
      <c r="N63" s="415">
        <f>F63*J62-H63</f>
        <v>1139.7872204003797</v>
      </c>
      <c r="O63" s="76">
        <f>IF(M63="A1",1650000,IF(M63="A2",1290000,IF(M63="A3",1020000,IF(M63="A4",810000,IF(M63="A5",650000,IF(M63="B1",520000,IF(M63="B2",420000,IF(M63="B3",330000,IF(M63="B4",270000,IF(M63="B5",210000,IF(M63="B6",170000,IF(M63="B7",150000,IF(M63="B8",130000,IF(M63="B9",100000,IF(M63="B10",60000,IF(M63="C0",0))))))))))))))))</f>
        <v>210000</v>
      </c>
      <c r="P63" s="185">
        <f>VLOOKUP(E63,'DOMINGO 1'!D:AB,7,0)</f>
        <v>137639</v>
      </c>
      <c r="Q63" s="185">
        <f>VLOOKUP(E63,'DOMINGO 2'!D:AB,7,0)</f>
        <v>121021</v>
      </c>
      <c r="R63" s="92" t="e">
        <f>VLOOKUP(E63,'DOMINGO 3'!D:AB,7,0)</f>
        <v>#N/A</v>
      </c>
      <c r="S63" s="185">
        <f>VLOOKUP(E63,'DOMINGO 1'!D:AB,11,0)</f>
        <v>7708</v>
      </c>
      <c r="T63" s="185">
        <f>VLOOKUP(E63,'DOMINGO 2'!D:AB,11,0)</f>
        <v>5405</v>
      </c>
      <c r="U63" s="77" t="e">
        <f>VLOOKUP(E63,'DOMINGO 3'!D:AB,11,0)</f>
        <v>#N/A</v>
      </c>
      <c r="V63" s="185">
        <f>VLOOKUP(E63,'FESTIVO 1'!D:AB,7,0)</f>
        <v>152081</v>
      </c>
      <c r="W63" s="185">
        <f>VLOOKUP(E63,'FESTIVO 1'!D:AB,11,0)</f>
        <v>9042</v>
      </c>
      <c r="X63" s="77"/>
    </row>
    <row r="64" spans="4:24">
      <c r="D64" s="469"/>
      <c r="E64" s="78" t="s">
        <v>1710</v>
      </c>
      <c r="F64" s="414">
        <f>VLOOKUP(E64,'ASIGNACION RANKING'!D:AB,7,0)-P64-Q64</f>
        <v>1255949</v>
      </c>
      <c r="G64" s="73">
        <f>VLOOKUP(E64,'ASIGNACION RANKING'!D:AB,6,0)</f>
        <v>895</v>
      </c>
      <c r="H64" s="414">
        <f>VLOOKUP(E64,'ASIGNACION RANKING'!D:AB,11,0)-S64-T64</f>
        <v>112111</v>
      </c>
      <c r="I64" s="518"/>
      <c r="J64" s="10">
        <f>H64/F64</f>
        <v>8.9263974890700176E-2</v>
      </c>
      <c r="K64" s="75">
        <v>33</v>
      </c>
      <c r="L64" s="10">
        <f>K64/$L$30</f>
        <v>0.35869565217391303</v>
      </c>
      <c r="M64" s="75" t="str">
        <f>IF(L64&lt;=0.02,"A1",IF(L64&lt;=0.04,"A2",IF(L64&lt;=0.06,"A3",IF(L64&lt;=0.08,"A4",IF(L64&lt;=0.1,"A5",IF(L64&lt;=0.16,"B1",IF(L64&lt;=0.22,"B2",IF(L64&lt;=0.28,"B3",IF(L64&lt;=0.34,"B4",IF(L64&lt;=0.4,"B5",IF(L64&lt;=0.46,"B6",IF(L64&lt;=0.52,"B7",IF(L64&lt;=0.58,"B8",IF(L64&lt;=0.64,"B9",IF(L64&lt;=0.7,"B10",IF(L64&lt;=1.1,"C0"))))))))))))))))</f>
        <v>B5</v>
      </c>
      <c r="N64" s="415">
        <f>F64*J63-H64</f>
        <v>56.490638463859796</v>
      </c>
      <c r="O64" s="76">
        <f>IF(M64="A1",1650000,IF(M64="A2",1290000,IF(M64="A3",1020000,IF(M64="A4",810000,IF(M64="A5",650000,IF(M64="B1",520000,IF(M64="B2",420000,IF(M64="B3",330000,IF(M64="B4",270000,IF(M64="B5",210000,IF(M64="B6",170000,IF(M64="B7",150000,IF(M64="B8",130000,IF(M64="B9",100000,IF(M64="B10",60000,IF(M64="C0",0))))))))))))))))</f>
        <v>210000</v>
      </c>
      <c r="P64" s="185">
        <f>VLOOKUP(E64,'DOMINGO 1'!D:AB,7,0)</f>
        <v>129382</v>
      </c>
      <c r="Q64" s="185">
        <f>VLOOKUP(E64,'DOMINGO 2'!D:AB,7,0)</f>
        <v>97944</v>
      </c>
      <c r="R64" s="92" t="e">
        <f>VLOOKUP(E64,'DOMINGO 3'!D:AB,7,0)</f>
        <v>#N/A</v>
      </c>
      <c r="S64" s="185">
        <f>VLOOKUP(E64,'DOMINGO 1'!D:AB,11,0)</f>
        <v>6443</v>
      </c>
      <c r="T64" s="185">
        <f>VLOOKUP(E64,'DOMINGO 2'!D:AB,11,0)</f>
        <v>5936</v>
      </c>
      <c r="U64" s="77" t="e">
        <f>VLOOKUP(E64,'DOMINGO 3'!D:AB,11,0)</f>
        <v>#N/A</v>
      </c>
      <c r="V64" s="185">
        <v>0</v>
      </c>
      <c r="W64" s="185">
        <f>VLOOKUP(E64,'FESTIVO 1'!D:AB,11,0)</f>
        <v>6395</v>
      </c>
      <c r="X64" s="77"/>
    </row>
    <row r="65" spans="4:24">
      <c r="D65" s="469"/>
      <c r="E65" s="612" t="s">
        <v>617</v>
      </c>
      <c r="F65" s="414">
        <f>VLOOKUP(E65,'ASIGNACION RANKING'!D:AB,7,0)-P65-Q65</f>
        <v>1461424</v>
      </c>
      <c r="G65" s="73">
        <f>VLOOKUP(E65,'ASIGNACION RANKING'!D:AB,6,0)</f>
        <v>922</v>
      </c>
      <c r="H65" s="414">
        <f>VLOOKUP(E65,'ASIGNACION RANKING'!D:AB,11,0)-S65-T65</f>
        <v>129461</v>
      </c>
      <c r="I65" s="518"/>
      <c r="J65" s="10">
        <f>H65/F65</f>
        <v>8.8585516592036256E-2</v>
      </c>
      <c r="K65" s="75">
        <v>34</v>
      </c>
      <c r="L65" s="10">
        <f>K65/$L$30</f>
        <v>0.36956521739130432</v>
      </c>
      <c r="M65" s="75" t="str">
        <f>IF(L65&lt;=0.02,"A1",IF(L65&lt;=0.04,"A2",IF(L65&lt;=0.06,"A3",IF(L65&lt;=0.08,"A4",IF(L65&lt;=0.1,"A5",IF(L65&lt;=0.16,"B1",IF(L65&lt;=0.22,"B2",IF(L65&lt;=0.28,"B3",IF(L65&lt;=0.34,"B4",IF(L65&lt;=0.4,"B5",IF(L65&lt;=0.46,"B6",IF(L65&lt;=0.52,"B7",IF(L65&lt;=0.58,"B8",IF(L65&lt;=0.64,"B9",IF(L65&lt;=0.7,"B10",IF(L65&lt;=1.1,"C0"))))))))))))))))</f>
        <v>B5</v>
      </c>
      <c r="N65" s="415">
        <f>F65*J64-H65</f>
        <v>991.51524066661659</v>
      </c>
      <c r="O65" s="76">
        <f>IF(M65="A1",1650000,IF(M65="A2",1290000,IF(M65="A3",1020000,IF(M65="A4",810000,IF(M65="A5",650000,IF(M65="B1",520000,IF(M65="B2",420000,IF(M65="B3",330000,IF(M65="B4",270000,IF(M65="B5",210000,IF(M65="B6",170000,IF(M65="B7",150000,IF(M65="B8",130000,IF(M65="B9",100000,IF(M65="B10",60000,IF(M65="C0",0))))))))))))))))</f>
        <v>210000</v>
      </c>
      <c r="P65" s="185">
        <f>VLOOKUP(E65,'DOMINGO 1'!D:AB,7,0)</f>
        <v>130446</v>
      </c>
      <c r="Q65" s="185">
        <f>VLOOKUP(E65,'DOMINGO 2'!D:AB,7,0)</f>
        <v>105178</v>
      </c>
      <c r="R65" s="92" t="e">
        <f>VLOOKUP(E65,'DOMINGO 3'!D:AB,7,0)</f>
        <v>#N/A</v>
      </c>
      <c r="S65" s="185">
        <f>VLOOKUP(E65,'DOMINGO 1'!D:AB,11,0)</f>
        <v>7024</v>
      </c>
      <c r="T65" s="185">
        <f>VLOOKUP(E65,'DOMINGO 2'!D:AB,11,0)</f>
        <v>7590</v>
      </c>
      <c r="U65" s="77" t="e">
        <f>VLOOKUP(E65,'DOMINGO 3'!D:AB,11,0)</f>
        <v>#N/A</v>
      </c>
      <c r="V65" s="185">
        <v>0</v>
      </c>
      <c r="W65" s="185">
        <f>VLOOKUP(E65,'FESTIVO 1'!D:AB,11,0)</f>
        <v>11900</v>
      </c>
      <c r="X65" s="77"/>
    </row>
    <row r="66" spans="4:24">
      <c r="D66" s="469"/>
      <c r="E66" s="78" t="s">
        <v>1934</v>
      </c>
      <c r="F66" s="414">
        <f>VLOOKUP(E66,'ASIGNACION RANKING'!D:AB,7,0)-P66-Q66</f>
        <v>1406995</v>
      </c>
      <c r="G66" s="73">
        <f>VLOOKUP(E66,'ASIGNACION RANKING'!D:AB,6,0)</f>
        <v>964</v>
      </c>
      <c r="H66" s="414">
        <f>VLOOKUP(E66,'ASIGNACION RANKING'!D:AB,11,0)-S66-T66</f>
        <v>124045</v>
      </c>
      <c r="I66" s="518"/>
      <c r="J66" s="10">
        <f>H66/F66</f>
        <v>8.816307094197208E-2</v>
      </c>
      <c r="K66" s="75">
        <v>35</v>
      </c>
      <c r="L66" s="10">
        <f>K66/$L$30</f>
        <v>0.38043478260869568</v>
      </c>
      <c r="M66" s="75" t="str">
        <f>IF(L66&lt;=0.02,"A1",IF(L66&lt;=0.04,"A2",IF(L66&lt;=0.06,"A3",IF(L66&lt;=0.08,"A4",IF(L66&lt;=0.1,"A5",IF(L66&lt;=0.16,"B1",IF(L66&lt;=0.22,"B2",IF(L66&lt;=0.28,"B3",IF(L66&lt;=0.34,"B4",IF(L66&lt;=0.4,"B5",IF(L66&lt;=0.46,"B6",IF(L66&lt;=0.52,"B7",IF(L66&lt;=0.58,"B8",IF(L66&lt;=0.64,"B9",IF(L66&lt;=0.7,"B10",IF(L66&lt;=1.1,"C0"))))))))))))))))</f>
        <v>B5</v>
      </c>
      <c r="N66" s="415">
        <f>F66*J65-H66</f>
        <v>594.37891741204658</v>
      </c>
      <c r="O66" s="76">
        <f>IF(M66="A1",1650000,IF(M66="A2",1290000,IF(M66="A3",1020000,IF(M66="A4",810000,IF(M66="A5",650000,IF(M66="B1",520000,IF(M66="B2",420000,IF(M66="B3",330000,IF(M66="B4",270000,IF(M66="B5",210000,IF(M66="B6",170000,IF(M66="B7",150000,IF(M66="B8",130000,IF(M66="B9",100000,IF(M66="B10",60000,IF(M66="C0",0))))))))))))))))</f>
        <v>210000</v>
      </c>
      <c r="P66" s="185">
        <f>VLOOKUP(E66,'DOMINGO 1'!D:AB,7,0)</f>
        <v>125107</v>
      </c>
      <c r="Q66" s="185">
        <f>VLOOKUP(E66,'DOMINGO 2'!D:AB,7,0)</f>
        <v>133328</v>
      </c>
      <c r="R66" s="92" t="e">
        <f>VLOOKUP(E66,'DOMINGO 3'!D:AB,7,0)</f>
        <v>#N/A</v>
      </c>
      <c r="S66" s="185">
        <f>VLOOKUP(E66,'DOMINGO 1'!D:AB,11,0)</f>
        <v>7966</v>
      </c>
      <c r="T66" s="185">
        <f>VLOOKUP(E66,'DOMINGO 2'!D:AB,11,0)</f>
        <v>1480</v>
      </c>
      <c r="U66" s="77" t="e">
        <f>VLOOKUP(E66,'DOMINGO 3'!D:AB,11,0)</f>
        <v>#N/A</v>
      </c>
      <c r="V66" s="185">
        <v>0</v>
      </c>
      <c r="W66" s="185">
        <f>VLOOKUP(E66,'FESTIVO 1'!D:AB,11,0)</f>
        <v>5665</v>
      </c>
      <c r="X66" s="77"/>
    </row>
    <row r="67" spans="4:24">
      <c r="D67" s="469"/>
      <c r="E67" s="610" t="s">
        <v>629</v>
      </c>
      <c r="F67" s="414">
        <f>VLOOKUP(E67,'ASIGNACION RANKING'!D:AB,7,0)-P67-Q67</f>
        <v>1399846</v>
      </c>
      <c r="G67" s="73">
        <f>VLOOKUP(E67,'ASIGNACION RANKING'!D:AB,6,0)</f>
        <v>978</v>
      </c>
      <c r="H67" s="414">
        <f>VLOOKUP(E67,'ASIGNACION RANKING'!D:AB,11,0)-S67-T67</f>
        <v>123297</v>
      </c>
      <c r="I67" s="518">
        <v>16.12</v>
      </c>
      <c r="J67" s="10">
        <f>H67/F67</f>
        <v>8.8078974401469876E-2</v>
      </c>
      <c r="K67" s="75">
        <v>36</v>
      </c>
      <c r="L67" s="10">
        <f>K67/$L$30</f>
        <v>0.39130434782608697</v>
      </c>
      <c r="M67" s="75" t="str">
        <f>IF(L67&lt;=0.02,"A1",IF(L67&lt;=0.04,"A2",IF(L67&lt;=0.06,"A3",IF(L67&lt;=0.08,"A4",IF(L67&lt;=0.1,"A5",IF(L67&lt;=0.16,"B1",IF(L67&lt;=0.22,"B2",IF(L67&lt;=0.28,"B3",IF(L67&lt;=0.34,"B4",IF(L67&lt;=0.4,"B5",IF(L67&lt;=0.46,"B6",IF(L67&lt;=0.52,"B7",IF(L67&lt;=0.58,"B8",IF(L67&lt;=0.64,"B9",IF(L67&lt;=0.7,"B10",IF(L67&lt;=1.1,"C0"))))))))))))))))</f>
        <v>B5</v>
      </c>
      <c r="N67" s="415">
        <f>F67*J66-H67</f>
        <v>117.72220583584567</v>
      </c>
      <c r="O67" s="76">
        <f>IF(M67="A1",1650000,IF(M67="A2",1290000,IF(M67="A3",1020000,IF(M67="A4",810000,IF(M67="A5",650000,IF(M67="B1",520000,IF(M67="B2",420000,IF(M67="B3",330000,IF(M67="B4",270000,IF(M67="B5",210000,IF(M67="B6",170000,IF(M67="B7",150000,IF(M67="B8",130000,IF(M67="B9",100000,IF(M67="B10",60000,IF(M67="C0",0))))))))))))))))</f>
        <v>210000</v>
      </c>
      <c r="P67" s="185">
        <f>VLOOKUP(E67,'DOMINGO 1'!D:AB,7,0)</f>
        <v>114499</v>
      </c>
      <c r="Q67" s="185">
        <f>VLOOKUP(E67,'DOMINGO 2'!D:AB,7,0)</f>
        <v>112857</v>
      </c>
      <c r="R67" s="92" t="e">
        <f>VLOOKUP(E67,'DOMINGO 3'!D:AB,7,0)</f>
        <v>#N/A</v>
      </c>
      <c r="S67" s="185">
        <f>VLOOKUP(E67,'DOMINGO 1'!D:AB,11,0)</f>
        <v>8430</v>
      </c>
      <c r="T67" s="185">
        <f>VLOOKUP(E67,'DOMINGO 2'!D:AB,11,0)</f>
        <v>3007</v>
      </c>
      <c r="U67" s="77" t="e">
        <f>VLOOKUP(E67,'DOMINGO 3'!D:AB,11,0)</f>
        <v>#N/A</v>
      </c>
      <c r="V67" s="185">
        <f>VLOOKUP(E67,'FESTIVO 1'!D:AB,7,0)</f>
        <v>108939</v>
      </c>
      <c r="W67" s="185">
        <f>VLOOKUP(E67,'FESTIVO 1'!D:AB,11,0)</f>
        <v>11047</v>
      </c>
      <c r="X67" s="77"/>
    </row>
    <row r="68" spans="4:24">
      <c r="D68" s="469"/>
      <c r="E68" s="610" t="s">
        <v>1664</v>
      </c>
      <c r="F68" s="414">
        <f>VLOOKUP(E68,'ASIGNACION RANKING'!D:AB,7,0)-P68-Q68</f>
        <v>1467542</v>
      </c>
      <c r="G68" s="73">
        <f>VLOOKUP(E68,'ASIGNACION RANKING'!D:AB,6,0)</f>
        <v>964</v>
      </c>
      <c r="H68" s="414">
        <f>VLOOKUP(E68,'ASIGNACION RANKING'!D:AB,11,0)-S68-T68</f>
        <v>129009</v>
      </c>
      <c r="I68" s="518">
        <v>2.12</v>
      </c>
      <c r="J68" s="10">
        <f>H68/F68</f>
        <v>8.7908216596186001E-2</v>
      </c>
      <c r="K68" s="75">
        <v>37</v>
      </c>
      <c r="L68" s="10">
        <f>K68/$L$30</f>
        <v>0.40217391304347827</v>
      </c>
      <c r="M68" s="75" t="str">
        <f>IF(L68&lt;=0.02,"A1",IF(L68&lt;=0.04,"A2",IF(L68&lt;=0.06,"A3",IF(L68&lt;=0.08,"A4",IF(L68&lt;=0.1,"A5",IF(L68&lt;=0.16,"B1",IF(L68&lt;=0.22,"B2",IF(L68&lt;=0.28,"B3",IF(L68&lt;=0.34,"B4",IF(L68&lt;=0.4,"B5",IF(L68&lt;=0.46,"B6",IF(L68&lt;=0.52,"B7",IF(L68&lt;=0.58,"B8",IF(L68&lt;=0.64,"B9",IF(L68&lt;=0.7,"B10",IF(L68&lt;=1.1,"C0"))))))))))))))))</f>
        <v>B6</v>
      </c>
      <c r="N68" s="415">
        <f>F68*J67-H68</f>
        <v>250.59425108190044</v>
      </c>
      <c r="O68" s="76">
        <f>IF(M68="A1",1650000,IF(M68="A2",1290000,IF(M68="A3",1020000,IF(M68="A4",810000,IF(M68="A5",650000,IF(M68="B1",520000,IF(M68="B2",420000,IF(M68="B3",330000,IF(M68="B4",270000,IF(M68="B5",210000,IF(M68="B6",170000,IF(M68="B7",150000,IF(M68="B8",130000,IF(M68="B9",100000,IF(M68="B10",60000,IF(M68="C0",0))))))))))))))))</f>
        <v>170000</v>
      </c>
      <c r="P68" s="185">
        <f>VLOOKUP(E68,'DOMINGO 1'!D:AB,7,0)</f>
        <v>107673</v>
      </c>
      <c r="Q68" s="185">
        <f>VLOOKUP(E68,'DOMINGO 2'!D:AB,7,0)</f>
        <v>132189</v>
      </c>
      <c r="R68" s="92" t="e">
        <f>VLOOKUP(E68,'DOMINGO 3'!D:AB,7,0)</f>
        <v>#N/A</v>
      </c>
      <c r="S68" s="185">
        <f>VLOOKUP(E68,'DOMINGO 1'!D:AB,11,0)</f>
        <v>2291</v>
      </c>
      <c r="T68" s="185">
        <f>VLOOKUP(E68,'DOMINGO 2'!D:AB,11,0)</f>
        <v>6895</v>
      </c>
      <c r="U68" s="77" t="e">
        <f>VLOOKUP(E68,'DOMINGO 3'!D:AB,11,0)</f>
        <v>#N/A</v>
      </c>
      <c r="V68" s="185">
        <f>VLOOKUP(E68,'FESTIVO 1'!D:AB,7,0)</f>
        <v>125928</v>
      </c>
      <c r="W68" s="185">
        <f>VLOOKUP(E68,'FESTIVO 1'!D:AB,11,0)</f>
        <v>19669</v>
      </c>
      <c r="X68" s="77"/>
    </row>
    <row r="69" spans="4:24">
      <c r="D69" s="469"/>
      <c r="E69" s="78" t="s">
        <v>1691</v>
      </c>
      <c r="F69" s="414">
        <f>VLOOKUP(E69,'ASIGNACION RANKING'!D:AB,7,0)-P69-Q69</f>
        <v>1335659</v>
      </c>
      <c r="G69" s="73">
        <f>VLOOKUP(E69,'ASIGNACION RANKING'!D:AB,6,0)</f>
        <v>881</v>
      </c>
      <c r="H69" s="414">
        <f>VLOOKUP(E69,'ASIGNACION RANKING'!D:AB,11,0)-S69-T69</f>
        <v>116994</v>
      </c>
      <c r="I69" s="518"/>
      <c r="J69" s="10">
        <f>H69/F69</f>
        <v>8.7592716404411602E-2</v>
      </c>
      <c r="K69" s="75">
        <v>38</v>
      </c>
      <c r="L69" s="10">
        <f>K69/$L$30</f>
        <v>0.41304347826086957</v>
      </c>
      <c r="M69" s="75" t="str">
        <f>IF(L69&lt;=0.02,"A1",IF(L69&lt;=0.04,"A2",IF(L69&lt;=0.06,"A3",IF(L69&lt;=0.08,"A4",IF(L69&lt;=0.1,"A5",IF(L69&lt;=0.16,"B1",IF(L69&lt;=0.22,"B2",IF(L69&lt;=0.28,"B3",IF(L69&lt;=0.34,"B4",IF(L69&lt;=0.4,"B5",IF(L69&lt;=0.46,"B6",IF(L69&lt;=0.52,"B7",IF(L69&lt;=0.58,"B8",IF(L69&lt;=0.64,"B9",IF(L69&lt;=0.7,"B10",IF(L69&lt;=1.1,"C0"))))))))))))))))</f>
        <v>B6</v>
      </c>
      <c r="N69" s="415">
        <f>F69*J68-H69</f>
        <v>421.40067064519098</v>
      </c>
      <c r="O69" s="76">
        <f>IF(M69="A1",1650000,IF(M69="A2",1290000,IF(M69="A3",1020000,IF(M69="A4",810000,IF(M69="A5",650000,IF(M69="B1",520000,IF(M69="B2",420000,IF(M69="B3",330000,IF(M69="B4",270000,IF(M69="B5",210000,IF(M69="B6",170000,IF(M69="B7",150000,IF(M69="B8",130000,IF(M69="B9",100000,IF(M69="B10",60000,IF(M69="C0",0))))))))))))))))</f>
        <v>170000</v>
      </c>
      <c r="P69" s="185">
        <f>VLOOKUP(E69,'DOMINGO 1'!D:AB,7,0)</f>
        <v>117955</v>
      </c>
      <c r="Q69" s="185">
        <f>VLOOKUP(E69,'DOMINGO 2'!D:AB,7,0)</f>
        <v>116470</v>
      </c>
      <c r="R69" s="92" t="e">
        <f>VLOOKUP(E69,'DOMINGO 3'!D:AB,7,0)</f>
        <v>#N/A</v>
      </c>
      <c r="S69" s="185">
        <f>VLOOKUP(E69,'DOMINGO 1'!D:AB,11,0)</f>
        <v>4915</v>
      </c>
      <c r="T69" s="185">
        <f>VLOOKUP(E69,'DOMINGO 2'!D:AB,11,0)</f>
        <v>2735</v>
      </c>
      <c r="U69" s="77" t="e">
        <f>VLOOKUP(E69,'DOMINGO 3'!D:AB,11,0)</f>
        <v>#N/A</v>
      </c>
      <c r="V69" s="185">
        <v>0</v>
      </c>
      <c r="W69" s="185">
        <f>VLOOKUP(E69,'FESTIVO 1'!D:AB,11,0)</f>
        <v>16471</v>
      </c>
      <c r="X69" s="77"/>
    </row>
    <row r="70" spans="4:24">
      <c r="D70" s="469"/>
      <c r="E70" s="610" t="s">
        <v>586</v>
      </c>
      <c r="F70" s="414">
        <f>VLOOKUP(E70,'ASIGNACION RANKING'!D:AB,7,0)-P70-Q70</f>
        <v>1375501</v>
      </c>
      <c r="G70" s="73">
        <f>VLOOKUP(E70,'ASIGNACION RANKING'!D:AB,6,0)</f>
        <v>934</v>
      </c>
      <c r="H70" s="414">
        <f>VLOOKUP(E70,'ASIGNACION RANKING'!D:AB,11,0)-S70-T70</f>
        <v>120001</v>
      </c>
      <c r="I70" s="518"/>
      <c r="J70" s="10">
        <f>H70/F70</f>
        <v>8.7241666854477026E-2</v>
      </c>
      <c r="K70" s="75">
        <v>39</v>
      </c>
      <c r="L70" s="10">
        <f>K70/$L$30</f>
        <v>0.42391304347826086</v>
      </c>
      <c r="M70" s="75" t="str">
        <f>IF(L70&lt;=0.02,"A1",IF(L70&lt;=0.04,"A2",IF(L70&lt;=0.06,"A3",IF(L70&lt;=0.08,"A4",IF(L70&lt;=0.1,"A5",IF(L70&lt;=0.16,"B1",IF(L70&lt;=0.22,"B2",IF(L70&lt;=0.28,"B3",IF(L70&lt;=0.34,"B4",IF(L70&lt;=0.4,"B5",IF(L70&lt;=0.46,"B6",IF(L70&lt;=0.52,"B7",IF(L70&lt;=0.58,"B8",IF(L70&lt;=0.64,"B9",IF(L70&lt;=0.7,"B10",IF(L70&lt;=1.1,"C0"))))))))))))))))</f>
        <v>B6</v>
      </c>
      <c r="N70" s="415">
        <f>F70*J69-H70</f>
        <v>482.86900698456157</v>
      </c>
      <c r="O70" s="76">
        <f>IF(M70="A1",1650000,IF(M70="A2",1290000,IF(M70="A3",1020000,IF(M70="A4",810000,IF(M70="A5",650000,IF(M70="B1",520000,IF(M70="B2",420000,IF(M70="B3",330000,IF(M70="B4",270000,IF(M70="B5",210000,IF(M70="B6",170000,IF(M70="B7",150000,IF(M70="B8",130000,IF(M70="B9",100000,IF(M70="B10",60000,IF(M70="C0",0))))))))))))))))</f>
        <v>170000</v>
      </c>
      <c r="P70" s="185">
        <f>VLOOKUP(E70,'DOMINGO 1'!D:AB,7,0)</f>
        <v>123239</v>
      </c>
      <c r="Q70" s="185">
        <f>VLOOKUP(E70,'DOMINGO 2'!D:AB,7,0)</f>
        <v>126718</v>
      </c>
      <c r="R70" s="92" t="e">
        <f>VLOOKUP(E70,'DOMINGO 3'!D:AB,7,0)</f>
        <v>#N/A</v>
      </c>
      <c r="S70" s="185">
        <f>VLOOKUP(E70,'DOMINGO 1'!D:AB,11,0)</f>
        <v>5526</v>
      </c>
      <c r="T70" s="185">
        <f>VLOOKUP(E70,'DOMINGO 2'!D:AB,11,0)</f>
        <v>6781</v>
      </c>
      <c r="U70" s="77" t="e">
        <f>VLOOKUP(E70,'DOMINGO 3'!D:AB,11,0)</f>
        <v>#N/A</v>
      </c>
      <c r="V70" s="185">
        <f>VLOOKUP(E70,'FESTIVO 1'!D:AB,7,0)</f>
        <v>130913</v>
      </c>
      <c r="W70" s="185">
        <f>VLOOKUP(E70,'FESTIVO 1'!D:AB,11,0)</f>
        <v>13188</v>
      </c>
      <c r="X70" s="77"/>
    </row>
    <row r="71" spans="4:24">
      <c r="D71" s="469"/>
      <c r="E71" s="78" t="s">
        <v>1732</v>
      </c>
      <c r="F71" s="414">
        <f>VLOOKUP(E71,'ASIGNACION RANKING'!D:AB,7,0)-P71-Q71</f>
        <v>1629255</v>
      </c>
      <c r="G71" s="73">
        <f>VLOOKUP(E71,'ASIGNACION RANKING'!D:AB,6,0)</f>
        <v>948</v>
      </c>
      <c r="H71" s="414">
        <f>VLOOKUP(E71,'ASIGNACION RANKING'!D:AB,11,0)-S71-T71</f>
        <v>141994</v>
      </c>
      <c r="I71" s="518"/>
      <c r="J71" s="10">
        <f>H71/F71</f>
        <v>8.7152717039383029E-2</v>
      </c>
      <c r="K71" s="75">
        <v>40</v>
      </c>
      <c r="L71" s="10">
        <f>K71/$L$30</f>
        <v>0.43478260869565216</v>
      </c>
      <c r="M71" s="75" t="str">
        <f>IF(L71&lt;=0.02,"A1",IF(L71&lt;=0.04,"A2",IF(L71&lt;=0.06,"A3",IF(L71&lt;=0.08,"A4",IF(L71&lt;=0.1,"A5",IF(L71&lt;=0.16,"B1",IF(L71&lt;=0.22,"B2",IF(L71&lt;=0.28,"B3",IF(L71&lt;=0.34,"B4",IF(L71&lt;=0.4,"B5",IF(L71&lt;=0.46,"B6",IF(L71&lt;=0.52,"B7",IF(L71&lt;=0.58,"B8",IF(L71&lt;=0.64,"B9",IF(L71&lt;=0.7,"B10",IF(L71&lt;=1.1,"C0"))))))))))))))))</f>
        <v>B6</v>
      </c>
      <c r="N71" s="415">
        <f>F71*J70-H71</f>
        <v>144.92193099096767</v>
      </c>
      <c r="O71" s="76">
        <f>IF(M71="A1",1650000,IF(M71="A2",1290000,IF(M71="A3",1020000,IF(M71="A4",810000,IF(M71="A5",650000,IF(M71="B1",520000,IF(M71="B2",420000,IF(M71="B3",330000,IF(M71="B4",270000,IF(M71="B5",210000,IF(M71="B6",170000,IF(M71="B7",150000,IF(M71="B8",130000,IF(M71="B9",100000,IF(M71="B10",60000,IF(M71="C0",0))))))))))))))))</f>
        <v>170000</v>
      </c>
      <c r="P71" s="185">
        <f>VLOOKUP(E71,'DOMINGO 1'!D:AB,7,0)</f>
        <v>137128</v>
      </c>
      <c r="Q71" s="185">
        <f>VLOOKUP(E71,'DOMINGO 2'!D:AB,7,0)</f>
        <v>137564</v>
      </c>
      <c r="R71" s="92" t="e">
        <f>VLOOKUP(E71,'DOMINGO 3'!D:AB,7,0)</f>
        <v>#N/A</v>
      </c>
      <c r="S71" s="185">
        <f>VLOOKUP(E71,'DOMINGO 1'!D:AB,11,0)</f>
        <v>3870</v>
      </c>
      <c r="T71" s="185">
        <f>VLOOKUP(E71,'DOMINGO 2'!D:AB,11,0)</f>
        <v>3869</v>
      </c>
      <c r="U71" s="77" t="e">
        <f>VLOOKUP(E71,'DOMINGO 3'!D:AB,11,0)</f>
        <v>#N/A</v>
      </c>
      <c r="V71" s="185">
        <v>0</v>
      </c>
      <c r="W71" s="185">
        <f>VLOOKUP(E71,'FESTIVO 1'!D:AB,11,0)</f>
        <v>8527</v>
      </c>
      <c r="X71" s="77"/>
    </row>
    <row r="72" spans="4:24">
      <c r="D72" s="469"/>
      <c r="E72" s="78" t="s">
        <v>1733</v>
      </c>
      <c r="F72" s="414">
        <f>VLOOKUP(E72,'ASIGNACION RANKING'!D:AB,7,0)-P72-Q72</f>
        <v>1296138</v>
      </c>
      <c r="G72" s="73">
        <f>VLOOKUP(E72,'ASIGNACION RANKING'!D:AB,6,0)</f>
        <v>948</v>
      </c>
      <c r="H72" s="414">
        <f>VLOOKUP(E72,'ASIGNACION RANKING'!D:AB,11,0)-S72-T72</f>
        <v>111726</v>
      </c>
      <c r="I72" s="518"/>
      <c r="J72" s="10">
        <f>H72/F72</f>
        <v>8.6199154719636337E-2</v>
      </c>
      <c r="K72" s="75">
        <v>41</v>
      </c>
      <c r="L72" s="10">
        <f>K72/$L$30</f>
        <v>0.44565217391304346</v>
      </c>
      <c r="M72" s="75" t="str">
        <f>IF(L72&lt;=0.02,"A1",IF(L72&lt;=0.04,"A2",IF(L72&lt;=0.06,"A3",IF(L72&lt;=0.08,"A4",IF(L72&lt;=0.1,"A5",IF(L72&lt;=0.16,"B1",IF(L72&lt;=0.22,"B2",IF(L72&lt;=0.28,"B3",IF(L72&lt;=0.34,"B4",IF(L72&lt;=0.4,"B5",IF(L72&lt;=0.46,"B6",IF(L72&lt;=0.52,"B7",IF(L72&lt;=0.58,"B8",IF(L72&lt;=0.64,"B9",IF(L72&lt;=0.7,"B10",IF(L72&lt;=1.1,"C0"))))))))))))))))</f>
        <v>B6</v>
      </c>
      <c r="N72" s="415">
        <f>F72*J71-H72</f>
        <v>1235.9483579918451</v>
      </c>
      <c r="O72" s="76">
        <f>IF(M72="A1",1650000,IF(M72="A2",1290000,IF(M72="A3",1020000,IF(M72="A4",810000,IF(M72="A5",650000,IF(M72="B1",520000,IF(M72="B2",420000,IF(M72="B3",330000,IF(M72="B4",270000,IF(M72="B5",210000,IF(M72="B6",170000,IF(M72="B7",150000,IF(M72="B8",130000,IF(M72="B9",100000,IF(M72="B10",60000,IF(M72="C0",0))))))))))))))))</f>
        <v>170000</v>
      </c>
      <c r="P72" s="185">
        <f>VLOOKUP(E72,'DOMINGO 1'!D:AB,7,0)</f>
        <v>132542</v>
      </c>
      <c r="Q72" s="185">
        <f>VLOOKUP(E72,'DOMINGO 2'!D:AB,7,0)</f>
        <v>107638</v>
      </c>
      <c r="R72" s="92" t="e">
        <f>VLOOKUP(E72,'DOMINGO 3'!D:AB,7,0)</f>
        <v>#N/A</v>
      </c>
      <c r="S72" s="185">
        <f>VLOOKUP(E72,'DOMINGO 1'!D:AB,11,0)</f>
        <v>6290</v>
      </c>
      <c r="T72" s="185">
        <f>VLOOKUP(E72,'DOMINGO 2'!D:AB,11,0)</f>
        <v>9928</v>
      </c>
      <c r="U72" s="77" t="e">
        <f>VLOOKUP(E72,'DOMINGO 3'!D:AB,11,0)</f>
        <v>#N/A</v>
      </c>
      <c r="V72" s="185">
        <f>VLOOKUP(E72,'FESTIVO 1'!D:AB,7,0)</f>
        <v>106214</v>
      </c>
      <c r="W72" s="185">
        <f>VLOOKUP(E72,'FESTIVO 1'!D:AB,11,0)</f>
        <v>11549</v>
      </c>
      <c r="X72" s="77"/>
    </row>
    <row r="73" spans="4:24">
      <c r="D73" s="469"/>
      <c r="E73" s="610" t="s">
        <v>569</v>
      </c>
      <c r="F73" s="414">
        <f>VLOOKUP(E73,'ASIGNACION RANKING'!D:AB,7,0)-P73-Q73</f>
        <v>1462441</v>
      </c>
      <c r="G73" s="73">
        <f>VLOOKUP(E73,'ASIGNACION RANKING'!D:AB,6,0)</f>
        <v>950</v>
      </c>
      <c r="H73" s="414">
        <f>VLOOKUP(E73,'ASIGNACION RANKING'!D:AB,11,0)-S73-T73</f>
        <v>125888</v>
      </c>
      <c r="I73" s="518"/>
      <c r="J73" s="10">
        <f>H73/F73</f>
        <v>8.6080737616081607E-2</v>
      </c>
      <c r="K73" s="75">
        <v>42</v>
      </c>
      <c r="L73" s="10">
        <f>K73/$L$30</f>
        <v>0.45652173913043476</v>
      </c>
      <c r="M73" s="75" t="str">
        <f>IF(L73&lt;=0.02,"A1",IF(L73&lt;=0.04,"A2",IF(L73&lt;=0.06,"A3",IF(L73&lt;=0.08,"A4",IF(L73&lt;=0.1,"A5",IF(L73&lt;=0.16,"B1",IF(L73&lt;=0.22,"B2",IF(L73&lt;=0.28,"B3",IF(L73&lt;=0.34,"B4",IF(L73&lt;=0.4,"B5",IF(L73&lt;=0.46,"B6",IF(L73&lt;=0.52,"B7",IF(L73&lt;=0.58,"B8",IF(L73&lt;=0.64,"B9",IF(L73&lt;=0.7,"B10",IF(L73&lt;=1.1,"C0"))))))))))))))))</f>
        <v>B6</v>
      </c>
      <c r="N73" s="415">
        <f>F73*J72-H73</f>
        <v>173.17802733968711</v>
      </c>
      <c r="O73" s="76">
        <f>IF(M73="A1",1650000,IF(M73="A2",1290000,IF(M73="A3",1020000,IF(M73="A4",810000,IF(M73="A5",650000,IF(M73="B1",520000,IF(M73="B2",420000,IF(M73="B3",330000,IF(M73="B4",270000,IF(M73="B5",210000,IF(M73="B6",170000,IF(M73="B7",150000,IF(M73="B8",130000,IF(M73="B9",100000,IF(M73="B10",60000,IF(M73="C0",0))))))))))))))))</f>
        <v>170000</v>
      </c>
      <c r="P73" s="185">
        <f>VLOOKUP(E73,'DOMINGO 1'!D:AB,7,0)</f>
        <v>146973</v>
      </c>
      <c r="Q73" s="185">
        <f>VLOOKUP(E73,'DOMINGO 2'!D:AB,7,0)</f>
        <v>126974</v>
      </c>
      <c r="R73" s="92" t="e">
        <f>VLOOKUP(E73,'DOMINGO 3'!D:AB,7,0)</f>
        <v>#N/A</v>
      </c>
      <c r="S73" s="185">
        <f>VLOOKUP(E73,'DOMINGO 1'!D:AB,11,0)</f>
        <v>6538</v>
      </c>
      <c r="T73" s="185">
        <f>VLOOKUP(E73,'DOMINGO 2'!D:AB,11,0)</f>
        <v>11365</v>
      </c>
      <c r="U73" s="77" t="e">
        <f>VLOOKUP(E73,'DOMINGO 3'!D:AB,11,0)</f>
        <v>#N/A</v>
      </c>
      <c r="V73" s="185">
        <v>0</v>
      </c>
      <c r="W73" s="185">
        <f>VLOOKUP(E73,'FESTIVO 1'!D:AB,11,0)</f>
        <v>11677</v>
      </c>
      <c r="X73" s="77"/>
    </row>
    <row r="74" spans="4:24">
      <c r="D74" s="469"/>
      <c r="E74" s="612" t="s">
        <v>658</v>
      </c>
      <c r="F74" s="414">
        <f>VLOOKUP(E74,'ASIGNACION RANKING'!D:AB,7,0)-P74-Q74</f>
        <v>1472361</v>
      </c>
      <c r="G74" s="73">
        <f>VLOOKUP(E74,'ASIGNACION RANKING'!D:AB,6,0)</f>
        <v>1002</v>
      </c>
      <c r="H74" s="414">
        <f>VLOOKUP(E74,'ASIGNACION RANKING'!D:AB,11,0)-S74-T74</f>
        <v>125496</v>
      </c>
      <c r="I74" s="518"/>
      <c r="J74" s="10">
        <f>H74/F74</f>
        <v>8.5234531476995112E-2</v>
      </c>
      <c r="K74" s="75">
        <v>43</v>
      </c>
      <c r="L74" s="10">
        <f>K74/$L$30</f>
        <v>0.46739130434782611</v>
      </c>
      <c r="M74" s="75" t="str">
        <f>IF(L74&lt;=0.02,"A1",IF(L74&lt;=0.04,"A2",IF(L74&lt;=0.06,"A3",IF(L74&lt;=0.08,"A4",IF(L74&lt;=0.1,"A5",IF(L74&lt;=0.16,"B1",IF(L74&lt;=0.22,"B2",IF(L74&lt;=0.28,"B3",IF(L74&lt;=0.34,"B4",IF(L74&lt;=0.4,"B5",IF(L74&lt;=0.46,"B6",IF(L74&lt;=0.52,"B7",IF(L74&lt;=0.58,"B8",IF(L74&lt;=0.64,"B9",IF(L74&lt;=0.7,"B10",IF(L74&lt;=1.1,"C0"))))))))))))))))</f>
        <v>B7</v>
      </c>
      <c r="N74" s="415">
        <f>F74*J73-H74</f>
        <v>1245.9209171515249</v>
      </c>
      <c r="O74" s="76">
        <f>IF(M74="A1",1650000,IF(M74="A2",1290000,IF(M74="A3",1020000,IF(M74="A4",810000,IF(M74="A5",650000,IF(M74="B1",520000,IF(M74="B2",420000,IF(M74="B3",330000,IF(M74="B4",270000,IF(M74="B5",210000,IF(M74="B6",170000,IF(M74="B7",150000,IF(M74="B8",130000,IF(M74="B9",100000,IF(M74="B10",60000,IF(M74="C0",0))))))))))))))))</f>
        <v>150000</v>
      </c>
      <c r="P74" s="185">
        <f>VLOOKUP(E74,'DOMINGO 1'!D:AB,7,0)</f>
        <v>125992</v>
      </c>
      <c r="Q74" s="185">
        <f>VLOOKUP(E74,'DOMINGO 2'!D:AB,7,0)</f>
        <v>136031</v>
      </c>
      <c r="R74" s="92" t="e">
        <f>VLOOKUP(E74,'DOMINGO 3'!D:AB,7,0)</f>
        <v>#N/A</v>
      </c>
      <c r="S74" s="185">
        <f>VLOOKUP(E74,'DOMINGO 1'!D:AB,11,0)</f>
        <v>6647</v>
      </c>
      <c r="T74" s="185">
        <f>VLOOKUP(E74,'DOMINGO 2'!D:AB,11,0)</f>
        <v>2252</v>
      </c>
      <c r="U74" s="77" t="e">
        <f>VLOOKUP(E74,'DOMINGO 3'!D:AB,11,0)</f>
        <v>#N/A</v>
      </c>
      <c r="V74" s="185">
        <f>VLOOKUP(E74,'FESTIVO 1'!D:AB,7,0)</f>
        <v>126710</v>
      </c>
      <c r="W74" s="185">
        <f>VLOOKUP(E74,'FESTIVO 1'!D:AB,11,0)</f>
        <v>12760</v>
      </c>
      <c r="X74" s="77"/>
    </row>
    <row r="75" spans="4:24">
      <c r="D75" s="469"/>
      <c r="E75" s="78" t="s">
        <v>1712</v>
      </c>
      <c r="F75" s="414">
        <f>VLOOKUP(E75,'ASIGNACION RANKING'!D:AB,7,0)-P75-Q75</f>
        <v>1404335</v>
      </c>
      <c r="G75" s="73">
        <f>VLOOKUP(E75,'ASIGNACION RANKING'!D:AB,6,0)</f>
        <v>975</v>
      </c>
      <c r="H75" s="414">
        <f>VLOOKUP(E75,'ASIGNACION RANKING'!D:AB,11,0)-S75-T75</f>
        <v>119365</v>
      </c>
      <c r="I75" s="518"/>
      <c r="J75" s="10">
        <f>H75/F75</f>
        <v>8.4997525519195913E-2</v>
      </c>
      <c r="K75" s="75">
        <v>44</v>
      </c>
      <c r="L75" s="10">
        <f>K75/$L$30</f>
        <v>0.47826086956521741</v>
      </c>
      <c r="M75" s="75" t="str">
        <f>IF(L75&lt;=0.02,"A1",IF(L75&lt;=0.04,"A2",IF(L75&lt;=0.06,"A3",IF(L75&lt;=0.08,"A4",IF(L75&lt;=0.1,"A5",IF(L75&lt;=0.16,"B1",IF(L75&lt;=0.22,"B2",IF(L75&lt;=0.28,"B3",IF(L75&lt;=0.34,"B4",IF(L75&lt;=0.4,"B5",IF(L75&lt;=0.46,"B6",IF(L75&lt;=0.52,"B7",IF(L75&lt;=0.58,"B8",IF(L75&lt;=0.64,"B9",IF(L75&lt;=0.7,"B10",IF(L75&lt;=1.1,"C0"))))))))))))))))</f>
        <v>B7</v>
      </c>
      <c r="N75" s="415">
        <f>F75*J74-H75</f>
        <v>332.83576174592599</v>
      </c>
      <c r="O75" s="76">
        <f>IF(M75="A1",1650000,IF(M75="A2",1290000,IF(M75="A3",1020000,IF(M75="A4",810000,IF(M75="A5",650000,IF(M75="B1",520000,IF(M75="B2",420000,IF(M75="B3",330000,IF(M75="B4",270000,IF(M75="B5",210000,IF(M75="B6",170000,IF(M75="B7",150000,IF(M75="B8",130000,IF(M75="B9",100000,IF(M75="B10",60000,IF(M75="C0",0))))))))))))))))</f>
        <v>150000</v>
      </c>
      <c r="P75" s="185">
        <f>VLOOKUP(E75,'DOMINGO 1'!D:AB,7,0)</f>
        <v>160303</v>
      </c>
      <c r="Q75" s="185">
        <f>VLOOKUP(E75,'DOMINGO 2'!D:AB,7,0)</f>
        <v>108455</v>
      </c>
      <c r="R75" s="92" t="e">
        <f>VLOOKUP(E75,'DOMINGO 3'!D:AB,7,0)</f>
        <v>#N/A</v>
      </c>
      <c r="S75" s="185">
        <f>VLOOKUP(E75,'DOMINGO 1'!D:AB,11,0)</f>
        <v>4478</v>
      </c>
      <c r="T75" s="185">
        <f>VLOOKUP(E75,'DOMINGO 2'!D:AB,11,0)</f>
        <v>4307</v>
      </c>
      <c r="U75" s="77" t="e">
        <f>VLOOKUP(E75,'DOMINGO 3'!D:AB,11,0)</f>
        <v>#N/A</v>
      </c>
      <c r="V75" s="185">
        <f>VLOOKUP(E75,'FESTIVO 1'!D:AB,7,0)</f>
        <v>149897</v>
      </c>
      <c r="W75" s="185">
        <f>VLOOKUP(E75,'FESTIVO 1'!D:AB,11,0)</f>
        <v>5752</v>
      </c>
      <c r="X75" s="77"/>
    </row>
    <row r="76" spans="4:24">
      <c r="D76" s="469"/>
      <c r="E76" s="610" t="s">
        <v>2829</v>
      </c>
      <c r="F76" s="414">
        <f>VLOOKUP(E76,'ASIGNACION RANKING'!D:AB,7,0)-P76-Q76</f>
        <v>1333664</v>
      </c>
      <c r="G76" s="73">
        <f>VLOOKUP(E76,'ASIGNACION RANKING'!D:AB,6,0)</f>
        <v>951</v>
      </c>
      <c r="H76" s="414">
        <f>VLOOKUP(E76,'ASIGNACION RANKING'!D:AB,11,0)-S76-T76</f>
        <v>113219</v>
      </c>
      <c r="I76" s="518"/>
      <c r="J76" s="10">
        <f>H76/F76</f>
        <v>8.4893196487271158E-2</v>
      </c>
      <c r="K76" s="75">
        <v>45</v>
      </c>
      <c r="L76" s="10">
        <f>K76/$L$30</f>
        <v>0.4891304347826087</v>
      </c>
      <c r="M76" s="75" t="str">
        <f>IF(L76&lt;=0.02,"A1",IF(L76&lt;=0.04,"A2",IF(L76&lt;=0.06,"A3",IF(L76&lt;=0.08,"A4",IF(L76&lt;=0.1,"A5",IF(L76&lt;=0.16,"B1",IF(L76&lt;=0.22,"B2",IF(L76&lt;=0.28,"B3",IF(L76&lt;=0.34,"B4",IF(L76&lt;=0.4,"B5",IF(L76&lt;=0.46,"B6",IF(L76&lt;=0.52,"B7",IF(L76&lt;=0.58,"B8",IF(L76&lt;=0.64,"B9",IF(L76&lt;=0.7,"B10",IF(L76&lt;=1.1,"C0"))))))))))))))))</f>
        <v>B7</v>
      </c>
      <c r="N76" s="415">
        <f>F76*J75-H76</f>
        <v>139.1398740329023</v>
      </c>
      <c r="O76" s="76">
        <f>IF(M76="A1",1650000,IF(M76="A2",1290000,IF(M76="A3",1020000,IF(M76="A4",810000,IF(M76="A5",650000,IF(M76="B1",520000,IF(M76="B2",420000,IF(M76="B3",330000,IF(M76="B4",270000,IF(M76="B5",210000,IF(M76="B6",170000,IF(M76="B7",150000,IF(M76="B8",130000,IF(M76="B9",100000,IF(M76="B10",60000,IF(M76="C0",0))))))))))))))))</f>
        <v>150000</v>
      </c>
      <c r="P76" s="185">
        <f>VLOOKUP(E76,'DOMINGO 1'!D:AB,7,0)</f>
        <v>137208</v>
      </c>
      <c r="Q76" s="185">
        <f>VLOOKUP(E76,'DOMINGO 2'!D:AB,7,0)</f>
        <v>108883</v>
      </c>
      <c r="R76" s="92" t="e">
        <f>VLOOKUP(E76,'DOMINGO 3'!D:AB,7,0)</f>
        <v>#N/A</v>
      </c>
      <c r="S76" s="185">
        <f>VLOOKUP(E76,'DOMINGO 1'!D:AB,11,0)</f>
        <v>9579</v>
      </c>
      <c r="T76" s="185">
        <f>VLOOKUP(E76,'DOMINGO 2'!D:AB,11,0)</f>
        <v>4018</v>
      </c>
      <c r="U76" s="77" t="e">
        <f>VLOOKUP(E76,'DOMINGO 3'!D:AB,11,0)</f>
        <v>#N/A</v>
      </c>
      <c r="V76" s="185">
        <v>0</v>
      </c>
      <c r="W76" s="185">
        <f>VLOOKUP(E76,'FESTIVO 1'!D:AB,11,0)</f>
        <v>6504</v>
      </c>
      <c r="X76" s="77"/>
    </row>
    <row r="77" spans="4:24">
      <c r="D77" s="469"/>
      <c r="E77" s="612" t="s">
        <v>618</v>
      </c>
      <c r="F77" s="414">
        <f>VLOOKUP(E77,'ASIGNACION RANKING'!D:AB,7,0)-P77-Q77</f>
        <v>1319544</v>
      </c>
      <c r="G77" s="73">
        <f>VLOOKUP(E77,'ASIGNACION RANKING'!D:AB,6,0)</f>
        <v>956</v>
      </c>
      <c r="H77" s="414">
        <f>VLOOKUP(E77,'ASIGNACION RANKING'!D:AB,11,0)-S77-T77</f>
        <v>111853</v>
      </c>
      <c r="I77" s="518"/>
      <c r="J77" s="10">
        <f>H77/F77</f>
        <v>8.4766404151737265E-2</v>
      </c>
      <c r="K77" s="75">
        <v>46</v>
      </c>
      <c r="L77" s="10">
        <f>K77/$L$30</f>
        <v>0.5</v>
      </c>
      <c r="M77" s="75" t="str">
        <f>IF(L77&lt;=0.02,"A1",IF(L77&lt;=0.04,"A2",IF(L77&lt;=0.06,"A3",IF(L77&lt;=0.08,"A4",IF(L77&lt;=0.1,"A5",IF(L77&lt;=0.16,"B1",IF(L77&lt;=0.22,"B2",IF(L77&lt;=0.28,"B3",IF(L77&lt;=0.34,"B4",IF(L77&lt;=0.4,"B5",IF(L77&lt;=0.46,"B6",IF(L77&lt;=0.52,"B7",IF(L77&lt;=0.58,"B8",IF(L77&lt;=0.64,"B9",IF(L77&lt;=0.7,"B10",IF(L77&lt;=1.1,"C0"))))))))))))))))</f>
        <v>B7</v>
      </c>
      <c r="N77" s="415">
        <f>F77*J76-H77</f>
        <v>167.3080655997328</v>
      </c>
      <c r="O77" s="76">
        <f>IF(M77="A1",1650000,IF(M77="A2",1290000,IF(M77="A3",1020000,IF(M77="A4",810000,IF(M77="A5",650000,IF(M77="B1",520000,IF(M77="B2",420000,IF(M77="B3",330000,IF(M77="B4",270000,IF(M77="B5",210000,IF(M77="B6",170000,IF(M77="B7",150000,IF(M77="B8",130000,IF(M77="B9",100000,IF(M77="B10",60000,IF(M77="C0",0))))))))))))))))</f>
        <v>150000</v>
      </c>
      <c r="P77" s="185">
        <f>VLOOKUP(E77,'DOMINGO 1'!D:AB,7,0)</f>
        <v>119412</v>
      </c>
      <c r="Q77" s="185">
        <f>VLOOKUP(E77,'DOMINGO 2'!D:AB,7,0)</f>
        <v>116136</v>
      </c>
      <c r="R77" s="92" t="e">
        <f>VLOOKUP(E77,'DOMINGO 3'!D:AB,7,0)</f>
        <v>#N/A</v>
      </c>
      <c r="S77" s="185">
        <f>VLOOKUP(E77,'DOMINGO 1'!D:AB,11,0)</f>
        <v>3083</v>
      </c>
      <c r="T77" s="185">
        <f>VLOOKUP(E77,'DOMINGO 2'!D:AB,11,0)</f>
        <v>8970</v>
      </c>
      <c r="U77" s="77" t="e">
        <f>VLOOKUP(E77,'DOMINGO 3'!D:AB,11,0)</f>
        <v>#N/A</v>
      </c>
      <c r="V77" s="185">
        <v>0</v>
      </c>
      <c r="W77" s="185">
        <f>VLOOKUP(E77,'FESTIVO 1'!D:AB,11,0)</f>
        <v>7256</v>
      </c>
      <c r="X77" s="77"/>
    </row>
    <row r="78" spans="4:24">
      <c r="D78" s="469"/>
      <c r="E78" s="78" t="s">
        <v>1724</v>
      </c>
      <c r="F78" s="414">
        <f>VLOOKUP(E78,'ASIGNACION RANKING'!D:AB,7,0)-P78-Q78</f>
        <v>1455678</v>
      </c>
      <c r="G78" s="73">
        <f>VLOOKUP(E78,'ASIGNACION RANKING'!D:AB,6,0)</f>
        <v>957</v>
      </c>
      <c r="H78" s="414">
        <f>VLOOKUP(E78,'ASIGNACION RANKING'!D:AB,11,0)-S78-T78</f>
        <v>123103</v>
      </c>
      <c r="I78" s="518"/>
      <c r="J78" s="10">
        <f>H78/F78</f>
        <v>8.4567466156663773E-2</v>
      </c>
      <c r="K78" s="75">
        <v>47</v>
      </c>
      <c r="L78" s="10">
        <f>K78/$L$30</f>
        <v>0.51086956521739135</v>
      </c>
      <c r="M78" s="75" t="str">
        <f>IF(L78&lt;=0.02,"A1",IF(L78&lt;=0.04,"A2",IF(L78&lt;=0.06,"A3",IF(L78&lt;=0.08,"A4",IF(L78&lt;=0.1,"A5",IF(L78&lt;=0.16,"B1",IF(L78&lt;=0.22,"B2",IF(L78&lt;=0.28,"B3",IF(L78&lt;=0.34,"B4",IF(L78&lt;=0.4,"B5",IF(L78&lt;=0.46,"B6",IF(L78&lt;=0.52,"B7",IF(L78&lt;=0.58,"B8",IF(L78&lt;=0.64,"B9",IF(L78&lt;=0.7,"B10",IF(L78&lt;=1.1,"C0"))))))))))))))))</f>
        <v>B7</v>
      </c>
      <c r="N78" s="415">
        <f>F78*J77-H78</f>
        <v>289.58966279259766</v>
      </c>
      <c r="O78" s="76">
        <f>IF(M78="A1",1650000,IF(M78="A2",1290000,IF(M78="A3",1020000,IF(M78="A4",810000,IF(M78="A5",650000,IF(M78="B1",520000,IF(M78="B2",420000,IF(M78="B3",330000,IF(M78="B4",270000,IF(M78="B5",210000,IF(M78="B6",170000,IF(M78="B7",150000,IF(M78="B8",130000,IF(M78="B9",100000,IF(M78="B10",60000,IF(M78="C0",0))))))))))))))))</f>
        <v>150000</v>
      </c>
      <c r="P78" s="185">
        <f>VLOOKUP(E78,'DOMINGO 1'!D:AB,7,0)</f>
        <v>140496</v>
      </c>
      <c r="Q78" s="185">
        <f>VLOOKUP(E78,'DOMINGO 2'!D:AB,7,0)</f>
        <v>135898</v>
      </c>
      <c r="R78" s="92" t="e">
        <f>VLOOKUP(E78,'DOMINGO 3'!D:AB,7,0)</f>
        <v>#N/A</v>
      </c>
      <c r="S78" s="185">
        <f>VLOOKUP(E78,'DOMINGO 1'!D:AB,11,0)</f>
        <v>690</v>
      </c>
      <c r="T78" s="185">
        <f>VLOOKUP(E78,'DOMINGO 2'!D:AB,11,0)</f>
        <v>6683</v>
      </c>
      <c r="U78" s="77" t="e">
        <f>VLOOKUP(E78,'DOMINGO 3'!D:AB,11,0)</f>
        <v>#N/A</v>
      </c>
      <c r="V78" s="185">
        <f>VLOOKUP(E78,'FESTIVO 1'!D:AB,7,0)</f>
        <v>108261</v>
      </c>
      <c r="W78" s="185">
        <f>VLOOKUP(E78,'FESTIVO 1'!D:AB,11,0)</f>
        <v>11614</v>
      </c>
      <c r="X78" s="77"/>
    </row>
    <row r="79" spans="4:24">
      <c r="D79" s="469"/>
      <c r="E79" s="611" t="s">
        <v>1659</v>
      </c>
      <c r="F79" s="414">
        <f>VLOOKUP(E79,'ASIGNACION RANKING'!D:AB,7,0)-P79-Q79</f>
        <v>1291435</v>
      </c>
      <c r="G79" s="73">
        <f>VLOOKUP(E79,'ASIGNACION RANKING'!D:AB,6,0)</f>
        <v>925</v>
      </c>
      <c r="H79" s="414">
        <f>VLOOKUP(E79,'ASIGNACION RANKING'!D:AB,11,0)-S79-T79</f>
        <v>108491</v>
      </c>
      <c r="I79" s="518">
        <v>18.12</v>
      </c>
      <c r="J79" s="10">
        <f>H79/F79</f>
        <v>8.4008099517203727E-2</v>
      </c>
      <c r="K79" s="75">
        <v>48</v>
      </c>
      <c r="L79" s="10">
        <f>K79/$L$30</f>
        <v>0.52173913043478259</v>
      </c>
      <c r="M79" s="75" t="str">
        <f>IF(L79&lt;=0.02,"A1",IF(L79&lt;=0.04,"A2",IF(L79&lt;=0.06,"A3",IF(L79&lt;=0.08,"A4",IF(L79&lt;=0.1,"A5",IF(L79&lt;=0.16,"B1",IF(L79&lt;=0.22,"B2",IF(L79&lt;=0.28,"B3",IF(L79&lt;=0.34,"B4",IF(L79&lt;=0.4,"B5",IF(L79&lt;=0.46,"B6",IF(L79&lt;=0.52,"B7",IF(L79&lt;=0.58,"B8",IF(L79&lt;=0.64,"B9",IF(L79&lt;=0.7,"B10",IF(L79&lt;=1.1,"C0"))))))))))))))))</f>
        <v>B8</v>
      </c>
      <c r="N79" s="415">
        <f>F79*J78-H79</f>
        <v>722.38565603108145</v>
      </c>
      <c r="O79" s="76">
        <f>IF(M79="A1",1650000,IF(M79="A2",1290000,IF(M79="A3",1020000,IF(M79="A4",810000,IF(M79="A5",650000,IF(M79="B1",520000,IF(M79="B2",420000,IF(M79="B3",330000,IF(M79="B4",270000,IF(M79="B5",210000,IF(M79="B6",170000,IF(M79="B7",150000,IF(M79="B8",130000,IF(M79="B9",100000,IF(M79="B10",60000,IF(M79="C0",0))))))))))))))))</f>
        <v>130000</v>
      </c>
      <c r="P79" s="185">
        <f>VLOOKUP(E79,'DOMINGO 1'!D:AB,7,0)</f>
        <v>101216</v>
      </c>
      <c r="Q79" s="185">
        <f>VLOOKUP(E79,'DOMINGO 2'!D:AB,7,0)</f>
        <v>131174</v>
      </c>
      <c r="R79" s="92" t="e">
        <f>VLOOKUP(E79,'DOMINGO 3'!D:AB,7,0)</f>
        <v>#N/A</v>
      </c>
      <c r="S79" s="185">
        <f>VLOOKUP(E79,'DOMINGO 1'!D:AB,11,0)</f>
        <v>8430</v>
      </c>
      <c r="T79" s="185">
        <f>VLOOKUP(E79,'DOMINGO 2'!D:AB,11,0)</f>
        <v>3160</v>
      </c>
      <c r="U79" s="77" t="e">
        <f>VLOOKUP(E79,'DOMINGO 3'!D:AB,11,0)</f>
        <v>#N/A</v>
      </c>
      <c r="V79" s="185">
        <f>VLOOKUP(E79,'FESTIVO 1'!D:AB,7,0)</f>
        <v>128850</v>
      </c>
      <c r="W79" s="185">
        <f>VLOOKUP(E79,'FESTIVO 1'!D:AB,11,0)</f>
        <v>6094</v>
      </c>
      <c r="X79" s="77"/>
    </row>
    <row r="80" spans="4:24">
      <c r="D80" s="469"/>
      <c r="E80" s="78" t="s">
        <v>1689</v>
      </c>
      <c r="F80" s="414">
        <f>VLOOKUP(E80,'ASIGNACION RANKING'!D:AB,7,0)-P80-Q80</f>
        <v>1423611</v>
      </c>
      <c r="G80" s="73">
        <f>VLOOKUP(E80,'ASIGNACION RANKING'!D:AB,6,0)</f>
        <v>928</v>
      </c>
      <c r="H80" s="414">
        <f>VLOOKUP(E80,'ASIGNACION RANKING'!D:AB,11,0)-S80-T80</f>
        <v>119242</v>
      </c>
      <c r="I80" s="518"/>
      <c r="J80" s="10">
        <f>H80/F80</f>
        <v>8.3760240683726103E-2</v>
      </c>
      <c r="K80" s="75">
        <v>49</v>
      </c>
      <c r="L80" s="10">
        <f>K80/$L$30</f>
        <v>0.53260869565217395</v>
      </c>
      <c r="M80" s="75" t="str">
        <f>IF(L80&lt;=0.02,"A1",IF(L80&lt;=0.04,"A2",IF(L80&lt;=0.06,"A3",IF(L80&lt;=0.08,"A4",IF(L80&lt;=0.1,"A5",IF(L80&lt;=0.16,"B1",IF(L80&lt;=0.22,"B2",IF(L80&lt;=0.28,"B3",IF(L80&lt;=0.34,"B4",IF(L80&lt;=0.4,"B5",IF(L80&lt;=0.46,"B6",IF(L80&lt;=0.52,"B7",IF(L80&lt;=0.58,"B8",IF(L80&lt;=0.64,"B9",IF(L80&lt;=0.7,"B10",IF(L80&lt;=1.1,"C0"))))))))))))))))</f>
        <v>B8</v>
      </c>
      <c r="N80" s="415">
        <f>F80*J79-H80</f>
        <v>352.85456178591994</v>
      </c>
      <c r="O80" s="76">
        <f>IF(M80="A1",1650000,IF(M80="A2",1290000,IF(M80="A3",1020000,IF(M80="A4",810000,IF(M80="A5",650000,IF(M80="B1",520000,IF(M80="B2",420000,IF(M80="B3",330000,IF(M80="B4",270000,IF(M80="B5",210000,IF(M80="B6",170000,IF(M80="B7",150000,IF(M80="B8",130000,IF(M80="B9",100000,IF(M80="B10",60000,IF(M80="C0",0))))))))))))))))</f>
        <v>130000</v>
      </c>
      <c r="P80" s="185">
        <f>VLOOKUP(E80,'DOMINGO 1'!D:AB,7,0)</f>
        <v>118514</v>
      </c>
      <c r="Q80" s="185">
        <f>VLOOKUP(E80,'DOMINGO 2'!D:AB,7,0)</f>
        <v>131537</v>
      </c>
      <c r="R80" s="92" t="e">
        <f>VLOOKUP(E80,'DOMINGO 3'!D:AB,7,0)</f>
        <v>#N/A</v>
      </c>
      <c r="S80" s="185">
        <f>VLOOKUP(E80,'DOMINGO 1'!D:AB,11,0)</f>
        <v>6961</v>
      </c>
      <c r="T80" s="185">
        <f>VLOOKUP(E80,'DOMINGO 2'!D:AB,11,0)</f>
        <v>1190</v>
      </c>
      <c r="U80" s="77" t="e">
        <f>VLOOKUP(E80,'DOMINGO 3'!D:AB,11,0)</f>
        <v>#N/A</v>
      </c>
      <c r="V80" s="185">
        <v>0</v>
      </c>
      <c r="W80" s="185">
        <f>VLOOKUP(E80,'FESTIVO 1'!D:AB,11,0)</f>
        <v>10935</v>
      </c>
      <c r="X80" s="77"/>
    </row>
    <row r="81" spans="4:24">
      <c r="D81" s="469"/>
      <c r="E81" s="78" t="s">
        <v>1720</v>
      </c>
      <c r="F81" s="414">
        <f>VLOOKUP(E81,'ASIGNACION RANKING'!D:AB,7,0)-P81-Q81</f>
        <v>1539387</v>
      </c>
      <c r="G81" s="73">
        <f>VLOOKUP(E81,'ASIGNACION RANKING'!D:AB,6,0)</f>
        <v>1015</v>
      </c>
      <c r="H81" s="414">
        <f>VLOOKUP(E81,'ASIGNACION RANKING'!D:AB,11,0)-S81-T81</f>
        <v>128925</v>
      </c>
      <c r="I81" s="518"/>
      <c r="J81" s="10">
        <f>H81/F81</f>
        <v>8.3750869664353411E-2</v>
      </c>
      <c r="K81" s="75">
        <v>50</v>
      </c>
      <c r="L81" s="10">
        <f>K81/$L$30</f>
        <v>0.54347826086956519</v>
      </c>
      <c r="M81" s="75" t="str">
        <f>IF(L81&lt;=0.02,"A1",IF(L81&lt;=0.04,"A2",IF(L81&lt;=0.06,"A3",IF(L81&lt;=0.08,"A4",IF(L81&lt;=0.1,"A5",IF(L81&lt;=0.16,"B1",IF(L81&lt;=0.22,"B2",IF(L81&lt;=0.28,"B3",IF(L81&lt;=0.34,"B4",IF(L81&lt;=0.4,"B5",IF(L81&lt;=0.46,"B6",IF(L81&lt;=0.52,"B7",IF(L81&lt;=0.58,"B8",IF(L81&lt;=0.64,"B9",IF(L81&lt;=0.7,"B10",IF(L81&lt;=1.1,"C0"))))))))))))))))</f>
        <v>B8</v>
      </c>
      <c r="N81" s="415">
        <f>F81*J80-H81</f>
        <v>14.425625399075216</v>
      </c>
      <c r="O81" s="76">
        <f>IF(M81="A1",1650000,IF(M81="A2",1290000,IF(M81="A3",1020000,IF(M81="A4",810000,IF(M81="A5",650000,IF(M81="B1",520000,IF(M81="B2",420000,IF(M81="B3",330000,IF(M81="B4",270000,IF(M81="B5",210000,IF(M81="B6",170000,IF(M81="B7",150000,IF(M81="B8",130000,IF(M81="B9",100000,IF(M81="B10",60000,IF(M81="C0",0))))))))))))))))</f>
        <v>130000</v>
      </c>
      <c r="P81" s="185">
        <f>VLOOKUP(E81,'DOMINGO 1'!D:AB,7,0)</f>
        <v>140749</v>
      </c>
      <c r="Q81" s="185">
        <f>VLOOKUP(E81,'DOMINGO 2'!D:AB,7,0)</f>
        <v>143446</v>
      </c>
      <c r="R81" s="92" t="e">
        <f>VLOOKUP(E81,'DOMINGO 3'!D:AB,7,0)</f>
        <v>#N/A</v>
      </c>
      <c r="S81" s="185">
        <f>VLOOKUP(E81,'DOMINGO 1'!D:AB,11,0)</f>
        <v>1950</v>
      </c>
      <c r="T81" s="185">
        <f>VLOOKUP(E81,'DOMINGO 2'!D:AB,11,0)</f>
        <v>10132</v>
      </c>
      <c r="U81" s="77" t="e">
        <f>VLOOKUP(E81,'DOMINGO 3'!D:AB,11,0)</f>
        <v>#N/A</v>
      </c>
      <c r="V81" s="185">
        <v>0</v>
      </c>
      <c r="W81" s="185">
        <f>VLOOKUP(E81,'FESTIVO 1'!D:AB,11,0)</f>
        <v>6281</v>
      </c>
      <c r="X81" s="77"/>
    </row>
    <row r="82" spans="4:24">
      <c r="D82" s="469"/>
      <c r="E82" s="610" t="s">
        <v>610</v>
      </c>
      <c r="F82" s="414">
        <f>VLOOKUP(E82,'ASIGNACION RANKING'!D:AB,7,0)-P82-Q82</f>
        <v>1383549</v>
      </c>
      <c r="G82" s="73">
        <f>VLOOKUP(E82,'ASIGNACION RANKING'!D:AB,6,0)</f>
        <v>968</v>
      </c>
      <c r="H82" s="414">
        <f>VLOOKUP(E82,'ASIGNACION RANKING'!D:AB,11,0)-S82-T82</f>
        <v>115577</v>
      </c>
      <c r="I82" s="518"/>
      <c r="J82" s="10">
        <f>H82/F82</f>
        <v>8.3536614894015315E-2</v>
      </c>
      <c r="K82" s="75">
        <v>51</v>
      </c>
      <c r="L82" s="10">
        <f>K82/$L$30</f>
        <v>0.55434782608695654</v>
      </c>
      <c r="M82" s="75" t="str">
        <f>IF(L82&lt;=0.02,"A1",IF(L82&lt;=0.04,"A2",IF(L82&lt;=0.06,"A3",IF(L82&lt;=0.08,"A4",IF(L82&lt;=0.1,"A5",IF(L82&lt;=0.16,"B1",IF(L82&lt;=0.22,"B2",IF(L82&lt;=0.28,"B3",IF(L82&lt;=0.34,"B4",IF(L82&lt;=0.4,"B5",IF(L82&lt;=0.46,"B6",IF(L82&lt;=0.52,"B7",IF(L82&lt;=0.58,"B8",IF(L82&lt;=0.64,"B9",IF(L82&lt;=0.7,"B10",IF(L82&lt;=1.1,"C0"))))))))))))))))</f>
        <v>B8</v>
      </c>
      <c r="N82" s="415">
        <f>F82*J81-H82</f>
        <v>296.43197324649373</v>
      </c>
      <c r="O82" s="76">
        <f>IF(M82="A1",1650000,IF(M82="A2",1290000,IF(M82="A3",1020000,IF(M82="A4",810000,IF(M82="A5",650000,IF(M82="B1",520000,IF(M82="B2",420000,IF(M82="B3",330000,IF(M82="B4",270000,IF(M82="B5",210000,IF(M82="B6",170000,IF(M82="B7",150000,IF(M82="B8",130000,IF(M82="B9",100000,IF(M82="B10",60000,IF(M82="C0",0))))))))))))))))</f>
        <v>130000</v>
      </c>
      <c r="P82" s="185">
        <f>VLOOKUP(E82,'DOMINGO 1'!D:AB,7,0)</f>
        <v>144580</v>
      </c>
      <c r="Q82" s="185">
        <f>VLOOKUP(E82,'DOMINGO 2'!D:AB,7,0)</f>
        <v>113633</v>
      </c>
      <c r="R82" s="92" t="e">
        <f>VLOOKUP(E82,'DOMINGO 3'!D:AB,7,0)</f>
        <v>#N/A</v>
      </c>
      <c r="S82" s="185">
        <f>VLOOKUP(E82,'DOMINGO 1'!D:AB,11,0)</f>
        <v>11166</v>
      </c>
      <c r="T82" s="185">
        <f>VLOOKUP(E82,'DOMINGO 2'!D:AB,11,0)</f>
        <v>3723</v>
      </c>
      <c r="U82" s="77" t="e">
        <f>VLOOKUP(E82,'DOMINGO 3'!D:AB,11,0)</f>
        <v>#N/A</v>
      </c>
      <c r="V82" s="185">
        <v>0</v>
      </c>
      <c r="W82" s="185">
        <f>VLOOKUP(E82,'FESTIVO 1'!D:AB,11,0)</f>
        <v>8165</v>
      </c>
      <c r="X82" s="77"/>
    </row>
    <row r="83" spans="4:24">
      <c r="D83" s="469"/>
      <c r="E83" s="78" t="s">
        <v>1714</v>
      </c>
      <c r="F83" s="414">
        <f>VLOOKUP(E83,'ASIGNACION RANKING'!D:AB,7,0)-P83-Q83</f>
        <v>1479451</v>
      </c>
      <c r="G83" s="73">
        <f>VLOOKUP(E83,'ASIGNACION RANKING'!D:AB,6,0)</f>
        <v>995</v>
      </c>
      <c r="H83" s="414">
        <f>VLOOKUP(E83,'ASIGNACION RANKING'!D:AB,11,0)-S83-T83</f>
        <v>121967</v>
      </c>
      <c r="I83" s="518"/>
      <c r="J83" s="10">
        <f>H83/F83</f>
        <v>8.2440716184584692E-2</v>
      </c>
      <c r="K83" s="75">
        <v>52</v>
      </c>
      <c r="L83" s="10">
        <f>K83/$L$30</f>
        <v>0.56521739130434778</v>
      </c>
      <c r="M83" s="75" t="str">
        <f>IF(L83&lt;=0.02,"A1",IF(L83&lt;=0.04,"A2",IF(L83&lt;=0.06,"A3",IF(L83&lt;=0.08,"A4",IF(L83&lt;=0.1,"A5",IF(L83&lt;=0.16,"B1",IF(L83&lt;=0.22,"B2",IF(L83&lt;=0.28,"B3",IF(L83&lt;=0.34,"B4",IF(L83&lt;=0.4,"B5",IF(L83&lt;=0.46,"B6",IF(L83&lt;=0.52,"B7",IF(L83&lt;=0.58,"B8",IF(L83&lt;=0.64,"B9",IF(L83&lt;=0.7,"B10",IF(L83&lt;=1.1,"C0"))))))))))))))))</f>
        <v>B8</v>
      </c>
      <c r="N83" s="415">
        <f>F83*J82-H83</f>
        <v>1621.3284415658563</v>
      </c>
      <c r="O83" s="76">
        <f>IF(M83="A1",1650000,IF(M83="A2",1290000,IF(M83="A3",1020000,IF(M83="A4",810000,IF(M83="A5",650000,IF(M83="B1",520000,IF(M83="B2",420000,IF(M83="B3",330000,IF(M83="B4",270000,IF(M83="B5",210000,IF(M83="B6",170000,IF(M83="B7",150000,IF(M83="B8",130000,IF(M83="B9",100000,IF(M83="B10",60000,IF(M83="C0",0))))))))))))))))</f>
        <v>130000</v>
      </c>
      <c r="P83" s="185">
        <f>VLOOKUP(E83,'DOMINGO 1'!D:AB,7,0)</f>
        <v>132520</v>
      </c>
      <c r="Q83" s="185">
        <f>VLOOKUP(E83,'DOMINGO 2'!D:AB,7,0)</f>
        <v>124488</v>
      </c>
      <c r="R83" s="92" t="e">
        <f>VLOOKUP(E83,'DOMINGO 3'!D:AB,7,0)</f>
        <v>#N/A</v>
      </c>
      <c r="S83" s="185">
        <f>VLOOKUP(E83,'DOMINGO 1'!D:AB,11,0)</f>
        <v>7054</v>
      </c>
      <c r="T83" s="185">
        <f>VLOOKUP(E83,'DOMINGO 2'!D:AB,11,0)</f>
        <v>4868</v>
      </c>
      <c r="U83" s="77" t="e">
        <f>VLOOKUP(E83,'DOMINGO 3'!D:AB,11,0)</f>
        <v>#N/A</v>
      </c>
      <c r="V83" s="185">
        <v>0</v>
      </c>
      <c r="W83" s="185">
        <f>VLOOKUP(E83,'FESTIVO 1'!D:AB,11,0)</f>
        <v>10359</v>
      </c>
      <c r="X83" s="77"/>
    </row>
    <row r="84" spans="4:24">
      <c r="D84" s="469"/>
      <c r="E84" s="78" t="s">
        <v>1703</v>
      </c>
      <c r="F84" s="414">
        <f>VLOOKUP(E84,'ASIGNACION RANKING'!D:AB,7,0)-P84-Q84</f>
        <v>1325989</v>
      </c>
      <c r="G84" s="73">
        <f>VLOOKUP(E84,'ASIGNACION RANKING'!D:AB,6,0)</f>
        <v>887</v>
      </c>
      <c r="H84" s="414">
        <f>VLOOKUP(E84,'ASIGNACION RANKING'!D:AB,11,0)-S84-T84</f>
        <v>109228</v>
      </c>
      <c r="I84" s="518"/>
      <c r="J84" s="10">
        <f>H84/F84</f>
        <v>8.2374740665269466E-2</v>
      </c>
      <c r="K84" s="75">
        <v>53</v>
      </c>
      <c r="L84" s="10">
        <f>K84/$L$30</f>
        <v>0.57608695652173914</v>
      </c>
      <c r="M84" s="75" t="str">
        <f>IF(L84&lt;=0.02,"A1",IF(L84&lt;=0.04,"A2",IF(L84&lt;=0.06,"A3",IF(L84&lt;=0.08,"A4",IF(L84&lt;=0.1,"A5",IF(L84&lt;=0.16,"B1",IF(L84&lt;=0.22,"B2",IF(L84&lt;=0.28,"B3",IF(L84&lt;=0.34,"B4",IF(L84&lt;=0.4,"B5",IF(L84&lt;=0.46,"B6",IF(L84&lt;=0.52,"B7",IF(L84&lt;=0.58,"B8",IF(L84&lt;=0.64,"B9",IF(L84&lt;=0.7,"B10",IF(L84&lt;=1.1,"C0"))))))))))))))))</f>
        <v>B8</v>
      </c>
      <c r="N84" s="415">
        <f>F84*J83-H84</f>
        <v>87.482812881266</v>
      </c>
      <c r="O84" s="76">
        <f>IF(M84="A1",1650000,IF(M84="A2",1290000,IF(M84="A3",1020000,IF(M84="A4",810000,IF(M84="A5",650000,IF(M84="B1",520000,IF(M84="B2",420000,IF(M84="B3",330000,IF(M84="B4",270000,IF(M84="B5",210000,IF(M84="B6",170000,IF(M84="B7",150000,IF(M84="B8",130000,IF(M84="B9",100000,IF(M84="B10",60000,IF(M84="C0",0))))))))))))))))</f>
        <v>130000</v>
      </c>
      <c r="P84" s="185">
        <f>VLOOKUP(E84,'DOMINGO 1'!D:AB,7,0)</f>
        <v>135492</v>
      </c>
      <c r="Q84" s="185">
        <f>VLOOKUP(E84,'DOMINGO 2'!D:AB,7,0)</f>
        <v>108647</v>
      </c>
      <c r="R84" s="92" t="e">
        <f>VLOOKUP(E84,'DOMINGO 3'!D:AB,7,0)</f>
        <v>#N/A</v>
      </c>
      <c r="S84" s="185">
        <f>VLOOKUP(E84,'DOMINGO 1'!D:AB,11,0)</f>
        <v>5820</v>
      </c>
      <c r="T84" s="185">
        <f>VLOOKUP(E84,'DOMINGO 2'!D:AB,11,0)</f>
        <v>10231</v>
      </c>
      <c r="U84" s="77" t="e">
        <f>VLOOKUP(E84,'DOMINGO 3'!D:AB,11,0)</f>
        <v>#N/A</v>
      </c>
      <c r="V84" s="185">
        <v>0</v>
      </c>
      <c r="W84" s="185">
        <f>VLOOKUP(E84,'FESTIVO 1'!D:AB,11,0)</f>
        <v>7944</v>
      </c>
      <c r="X84" s="77"/>
    </row>
    <row r="85" spans="4:24">
      <c r="D85" s="469"/>
      <c r="E85" s="78" t="s">
        <v>1737</v>
      </c>
      <c r="F85" s="414">
        <f>VLOOKUP(E85,'ASIGNACION RANKING'!D:AB,7,0)-P85-Q85</f>
        <v>1299430</v>
      </c>
      <c r="G85" s="73">
        <f>VLOOKUP(E85,'ASIGNACION RANKING'!D:AB,6,0)</f>
        <v>896</v>
      </c>
      <c r="H85" s="414">
        <f>VLOOKUP(E85,'ASIGNACION RANKING'!D:AB,11,0)-S85-T85</f>
        <v>106064</v>
      </c>
      <c r="I85" s="518">
        <v>15.12</v>
      </c>
      <c r="J85" s="10">
        <f>H85/F85</f>
        <v>8.1623481064774558E-2</v>
      </c>
      <c r="K85" s="75">
        <v>54</v>
      </c>
      <c r="L85" s="10">
        <f>K85/$L$30</f>
        <v>0.58695652173913049</v>
      </c>
      <c r="M85" s="75" t="str">
        <f>IF(L85&lt;=0.02,"A1",IF(L85&lt;=0.04,"A2",IF(L85&lt;=0.06,"A3",IF(L85&lt;=0.08,"A4",IF(L85&lt;=0.1,"A5",IF(L85&lt;=0.16,"B1",IF(L85&lt;=0.22,"B2",IF(L85&lt;=0.28,"B3",IF(L85&lt;=0.34,"B4",IF(L85&lt;=0.4,"B5",IF(L85&lt;=0.46,"B6",IF(L85&lt;=0.52,"B7",IF(L85&lt;=0.58,"B8",IF(L85&lt;=0.64,"B9",IF(L85&lt;=0.7,"B10",IF(L85&lt;=1.1,"C0"))))))))))))))))</f>
        <v>B9</v>
      </c>
      <c r="N85" s="415">
        <f>F85*J84-H85</f>
        <v>976.20926267110917</v>
      </c>
      <c r="O85" s="76">
        <f>IF(M85="A1",1650000,IF(M85="A2",1290000,IF(M85="A3",1020000,IF(M85="A4",810000,IF(M85="A5",650000,IF(M85="B1",520000,IF(M85="B2",420000,IF(M85="B3",330000,IF(M85="B4",270000,IF(M85="B5",210000,IF(M85="B6",170000,IF(M85="B7",150000,IF(M85="B8",130000,IF(M85="B9",100000,IF(M85="B10",60000,IF(M85="C0",0))))))))))))))))</f>
        <v>100000</v>
      </c>
      <c r="P85" s="185">
        <f>VLOOKUP(E85,'DOMINGO 1'!D:AB,7,0)</f>
        <v>112050</v>
      </c>
      <c r="Q85" s="185">
        <f>VLOOKUP(E85,'DOMINGO 2'!D:AB,7,0)</f>
        <v>118026</v>
      </c>
      <c r="R85" s="92" t="e">
        <f>VLOOKUP(E85,'DOMINGO 3'!D:AB,7,0)</f>
        <v>#N/A</v>
      </c>
      <c r="S85" s="185">
        <f>VLOOKUP(E85,'DOMINGO 1'!D:AB,11,0)</f>
        <v>3486</v>
      </c>
      <c r="T85" s="185">
        <f>VLOOKUP(E85,'DOMINGO 2'!D:AB,11,0)</f>
        <v>1720</v>
      </c>
      <c r="U85" s="77" t="e">
        <f>VLOOKUP(E85,'DOMINGO 3'!D:AB,11,0)</f>
        <v>#N/A</v>
      </c>
      <c r="V85" s="185">
        <f>VLOOKUP(E85,'FESTIVO 1'!D:AB,7,0)</f>
        <v>105574</v>
      </c>
      <c r="W85" s="185">
        <f>VLOOKUP(E85,'FESTIVO 1'!D:AB,11,0)</f>
        <v>19263</v>
      </c>
      <c r="X85" s="77"/>
    </row>
    <row r="86" spans="4:24">
      <c r="D86" s="469"/>
      <c r="E86" s="610" t="s">
        <v>637</v>
      </c>
      <c r="F86" s="414">
        <f>VLOOKUP(E86,'ASIGNACION RANKING'!D:AB,7,0)-P86-Q86</f>
        <v>1507262</v>
      </c>
      <c r="G86" s="73">
        <f>VLOOKUP(E86,'ASIGNACION RANKING'!D:AB,6,0)</f>
        <v>942</v>
      </c>
      <c r="H86" s="414">
        <f>VLOOKUP(E86,'ASIGNACION RANKING'!D:AB,11,0)-S86-T86</f>
        <v>122286</v>
      </c>
      <c r="I86" s="518">
        <v>11.12</v>
      </c>
      <c r="J86" s="10">
        <f>H86/F86</f>
        <v>8.1131216736041914E-2</v>
      </c>
      <c r="K86" s="75">
        <v>55</v>
      </c>
      <c r="L86" s="10">
        <f>K86/$L$30</f>
        <v>0.59782608695652173</v>
      </c>
      <c r="M86" s="75" t="str">
        <f>IF(L86&lt;=0.02,"A1",IF(L86&lt;=0.04,"A2",IF(L86&lt;=0.06,"A3",IF(L86&lt;=0.08,"A4",IF(L86&lt;=0.1,"A5",IF(L86&lt;=0.16,"B1",IF(L86&lt;=0.22,"B2",IF(L86&lt;=0.28,"B3",IF(L86&lt;=0.34,"B4",IF(L86&lt;=0.4,"B5",IF(L86&lt;=0.46,"B6",IF(L86&lt;=0.52,"B7",IF(L86&lt;=0.58,"B8",IF(L86&lt;=0.64,"B9",IF(L86&lt;=0.7,"B10",IF(L86&lt;=1.1,"C0"))))))))))))))))</f>
        <v>B9</v>
      </c>
      <c r="N86" s="415">
        <f>F86*J85-H86</f>
        <v>741.97131665423512</v>
      </c>
      <c r="O86" s="76">
        <f>IF(M86="A1",1650000,IF(M86="A2",1290000,IF(M86="A3",1020000,IF(M86="A4",810000,IF(M86="A5",650000,IF(M86="B1",520000,IF(M86="B2",420000,IF(M86="B3",330000,IF(M86="B4",270000,IF(M86="B5",210000,IF(M86="B6",170000,IF(M86="B7",150000,IF(M86="B8",130000,IF(M86="B9",100000,IF(M86="B10",60000,IF(M86="C0",0))))))))))))))))</f>
        <v>100000</v>
      </c>
      <c r="P86" s="185">
        <f>VLOOKUP(E86,'DOMINGO 1'!D:AB,7,0)</f>
        <v>133432</v>
      </c>
      <c r="Q86" s="185">
        <f>VLOOKUP(E86,'DOMINGO 2'!D:AB,7,0)</f>
        <v>128253</v>
      </c>
      <c r="R86" s="92" t="e">
        <f>VLOOKUP(E86,'DOMINGO 3'!D:AB,7,0)</f>
        <v>#N/A</v>
      </c>
      <c r="S86" s="185">
        <f>VLOOKUP(E86,'DOMINGO 1'!D:AB,11,0)</f>
        <v>4050</v>
      </c>
      <c r="T86" s="185">
        <f>VLOOKUP(E86,'DOMINGO 2'!D:AB,11,0)</f>
        <v>3110</v>
      </c>
      <c r="U86" s="77" t="e">
        <f>VLOOKUP(E86,'DOMINGO 3'!D:AB,11,0)</f>
        <v>#N/A</v>
      </c>
      <c r="V86" s="185">
        <f>VLOOKUP(E86,'FESTIVO 1'!D:AB,7,0)</f>
        <v>160134</v>
      </c>
      <c r="W86" s="185">
        <f>VLOOKUP(E86,'FESTIVO 1'!D:AB,11,0)</f>
        <v>7239</v>
      </c>
      <c r="X86" s="77"/>
    </row>
    <row r="87" spans="4:24">
      <c r="D87" s="469"/>
      <c r="E87" s="612" t="s">
        <v>2830</v>
      </c>
      <c r="F87" s="414">
        <f>VLOOKUP(E87,'ASIGNACION RANKING'!D:AB,7,0)-P87-Q87</f>
        <v>1387212</v>
      </c>
      <c r="G87" s="73">
        <f>VLOOKUP(E87,'ASIGNACION RANKING'!D:AB,6,0)</f>
        <v>936</v>
      </c>
      <c r="H87" s="414">
        <f>VLOOKUP(E87,'ASIGNACION RANKING'!D:AB,11,0)-S87-T87</f>
        <v>112171</v>
      </c>
      <c r="I87" s="518"/>
      <c r="J87" s="10">
        <f>H87/F87</f>
        <v>8.0860748032744817E-2</v>
      </c>
      <c r="K87" s="75">
        <v>56</v>
      </c>
      <c r="L87" s="10">
        <f>K87/$L$30</f>
        <v>0.60869565217391308</v>
      </c>
      <c r="M87" s="75" t="str">
        <f>IF(L87&lt;=0.02,"A1",IF(L87&lt;=0.04,"A2",IF(L87&lt;=0.06,"A3",IF(L87&lt;=0.08,"A4",IF(L87&lt;=0.1,"A5",IF(L87&lt;=0.16,"B1",IF(L87&lt;=0.22,"B2",IF(L87&lt;=0.28,"B3",IF(L87&lt;=0.34,"B4",IF(L87&lt;=0.4,"B5",IF(L87&lt;=0.46,"B6",IF(L87&lt;=0.52,"B7",IF(L87&lt;=0.58,"B8",IF(L87&lt;=0.64,"B9",IF(L87&lt;=0.7,"B10",IF(L87&lt;=1.1,"C0"))))))))))))))))</f>
        <v>B9</v>
      </c>
      <c r="N87" s="415">
        <f>F87*J86-H87</f>
        <v>375.19743083817593</v>
      </c>
      <c r="O87" s="76">
        <f>IF(M87="A1",1650000,IF(M87="A2",1290000,IF(M87="A3",1020000,IF(M87="A4",810000,IF(M87="A5",650000,IF(M87="B1",520000,IF(M87="B2",420000,IF(M87="B3",330000,IF(M87="B4",270000,IF(M87="B5",210000,IF(M87="B6",170000,IF(M87="B7",150000,IF(M87="B8",130000,IF(M87="B9",100000,IF(M87="B10",60000,IF(M87="C0",0))))))))))))))))</f>
        <v>100000</v>
      </c>
      <c r="P87" s="185">
        <f>VLOOKUP(E87,'DOMINGO 1'!D:AB,7,0)</f>
        <v>126385</v>
      </c>
      <c r="Q87" s="185">
        <f>VLOOKUP(E87,'DOMINGO 2'!D:AB,7,0)</f>
        <v>128760</v>
      </c>
      <c r="R87" s="92" t="e">
        <f>VLOOKUP(E87,'DOMINGO 3'!D:AB,7,0)</f>
        <v>#N/A</v>
      </c>
      <c r="S87" s="185">
        <f>VLOOKUP(E87,'DOMINGO 1'!D:AB,11,0)</f>
        <v>3147</v>
      </c>
      <c r="T87" s="185">
        <f>VLOOKUP(E87,'DOMINGO 2'!D:AB,11,0)</f>
        <v>7512</v>
      </c>
      <c r="U87" s="77" t="e">
        <f>VLOOKUP(E87,'DOMINGO 3'!D:AB,11,0)</f>
        <v>#N/A</v>
      </c>
      <c r="V87" s="185">
        <v>0</v>
      </c>
      <c r="W87" s="185" t="e">
        <f>VLOOKUP(E87,'FESTIVO 1'!D:AB,11,0)</f>
        <v>#N/A</v>
      </c>
      <c r="X87" s="77"/>
    </row>
    <row r="88" spans="4:24">
      <c r="D88" s="469"/>
      <c r="E88" s="78" t="s">
        <v>1692</v>
      </c>
      <c r="F88" s="414">
        <f>VLOOKUP(E88,'ASIGNACION RANKING'!D:AB,7,0)-P88-Q88</f>
        <v>1257092</v>
      </c>
      <c r="G88" s="73">
        <f>VLOOKUP(E88,'ASIGNACION RANKING'!D:AB,6,0)</f>
        <v>934</v>
      </c>
      <c r="H88" s="414">
        <f>VLOOKUP(E88,'ASIGNACION RANKING'!D:AB,11,0)-S88-T88</f>
        <v>100165</v>
      </c>
      <c r="I88" s="518">
        <v>7.12</v>
      </c>
      <c r="J88" s="10">
        <f>H88/F88</f>
        <v>7.9679927960722041E-2</v>
      </c>
      <c r="K88" s="75">
        <v>57</v>
      </c>
      <c r="L88" s="10">
        <f>K88/$L$30</f>
        <v>0.61956521739130432</v>
      </c>
      <c r="M88" s="75" t="str">
        <f>IF(L88&lt;=0.02,"A1",IF(L88&lt;=0.04,"A2",IF(L88&lt;=0.06,"A3",IF(L88&lt;=0.08,"A4",IF(L88&lt;=0.1,"A5",IF(L88&lt;=0.16,"B1",IF(L88&lt;=0.22,"B2",IF(L88&lt;=0.28,"B3",IF(L88&lt;=0.34,"B4",IF(L88&lt;=0.4,"B5",IF(L88&lt;=0.46,"B6",IF(L88&lt;=0.52,"B7",IF(L88&lt;=0.58,"B8",IF(L88&lt;=0.64,"B9",IF(L88&lt;=0.7,"B10",IF(L88&lt;=1.1,"C0"))))))))))))))))</f>
        <v>B9</v>
      </c>
      <c r="N88" s="415">
        <f>F88*J87-H88</f>
        <v>1484.3994659792515</v>
      </c>
      <c r="O88" s="76">
        <f>IF(M88="A1",1650000,IF(M88="A2",1290000,IF(M88="A3",1020000,IF(M88="A4",810000,IF(M88="A5",650000,IF(M88="B1",520000,IF(M88="B2",420000,IF(M88="B3",330000,IF(M88="B4",270000,IF(M88="B5",210000,IF(M88="B6",170000,IF(M88="B7",150000,IF(M88="B8",130000,IF(M88="B9",100000,IF(M88="B10",60000,IF(M88="C0",0))))))))))))))))</f>
        <v>100000</v>
      </c>
      <c r="P88" s="185">
        <f>VLOOKUP(E88,'DOMINGO 1'!D:AB,7,0)</f>
        <v>110708</v>
      </c>
      <c r="Q88" s="185">
        <f>VLOOKUP(E88,'DOMINGO 2'!D:AB,7,0)</f>
        <v>135844</v>
      </c>
      <c r="R88" s="92" t="e">
        <f>VLOOKUP(E88,'DOMINGO 3'!D:AB,7,0)</f>
        <v>#N/A</v>
      </c>
      <c r="S88" s="185">
        <f>VLOOKUP(E88,'DOMINGO 1'!D:AB,11,0)</f>
        <v>18561</v>
      </c>
      <c r="T88" s="185">
        <f>VLOOKUP(E88,'DOMINGO 2'!D:AB,11,0)</f>
        <v>12044</v>
      </c>
      <c r="U88" s="77" t="e">
        <f>VLOOKUP(E88,'DOMINGO 3'!D:AB,11,0)</f>
        <v>#N/A</v>
      </c>
      <c r="V88" s="185">
        <f>VLOOKUP(E88,'FESTIVO 1'!D:AB,7,0)</f>
        <v>139983</v>
      </c>
      <c r="W88" s="185">
        <f>VLOOKUP(E88,'FESTIVO 1'!D:AB,11,0)</f>
        <v>21947</v>
      </c>
      <c r="X88" s="77"/>
    </row>
    <row r="89" spans="4:24">
      <c r="D89" s="469"/>
      <c r="E89" s="610" t="s">
        <v>670</v>
      </c>
      <c r="F89" s="414">
        <f>VLOOKUP(E89,'ASIGNACION RANKING'!D:AB,7,0)-P89-Q89</f>
        <v>1486332</v>
      </c>
      <c r="G89" s="73">
        <f>VLOOKUP(E89,'ASIGNACION RANKING'!D:AB,6,0)</f>
        <v>1006</v>
      </c>
      <c r="H89" s="414">
        <f>VLOOKUP(E89,'ASIGNACION RANKING'!D:AB,11,0)-S89-T89</f>
        <v>116375</v>
      </c>
      <c r="I89" s="518">
        <v>3.12</v>
      </c>
      <c r="J89" s="10">
        <f>H89/F89</f>
        <v>7.8296773533773067E-2</v>
      </c>
      <c r="K89" s="75">
        <v>58</v>
      </c>
      <c r="L89" s="10">
        <f>K89/$L$30</f>
        <v>0.63043478260869568</v>
      </c>
      <c r="M89" s="75" t="str">
        <f>IF(L89&lt;=0.02,"A1",IF(L89&lt;=0.04,"A2",IF(L89&lt;=0.06,"A3",IF(L89&lt;=0.08,"A4",IF(L89&lt;=0.1,"A5",IF(L89&lt;=0.16,"B1",IF(L89&lt;=0.22,"B2",IF(L89&lt;=0.28,"B3",IF(L89&lt;=0.34,"B4",IF(L89&lt;=0.4,"B5",IF(L89&lt;=0.46,"B6",IF(L89&lt;=0.52,"B7",IF(L89&lt;=0.58,"B8",IF(L89&lt;=0.64,"B9",IF(L89&lt;=0.7,"B10",IF(L89&lt;=1.1,"C0"))))))))))))))))</f>
        <v>B9</v>
      </c>
      <c r="N89" s="415">
        <f>F89*J88-H89</f>
        <v>2055.8266857159178</v>
      </c>
      <c r="O89" s="76">
        <f>IF(M89="A1",1650000,IF(M89="A2",1290000,IF(M89="A3",1020000,IF(M89="A4",810000,IF(M89="A5",650000,IF(M89="B1",520000,IF(M89="B2",420000,IF(M89="B3",330000,IF(M89="B4",270000,IF(M89="B5",210000,IF(M89="B6",170000,IF(M89="B7",150000,IF(M89="B8",130000,IF(M89="B9",100000,IF(M89="B10",60000,IF(M89="C0",0))))))))))))))))</f>
        <v>100000</v>
      </c>
      <c r="P89" s="185">
        <f>VLOOKUP(E89,'DOMINGO 1'!D:AB,7,0)</f>
        <v>144030</v>
      </c>
      <c r="Q89" s="185">
        <f>VLOOKUP(E89,'DOMINGO 2'!D:AB,7,0)</f>
        <v>138895</v>
      </c>
      <c r="R89" s="92" t="e">
        <f>VLOOKUP(E89,'DOMINGO 3'!D:AB,7,0)</f>
        <v>#N/A</v>
      </c>
      <c r="S89" s="185">
        <f>VLOOKUP(E89,'DOMINGO 1'!D:AB,11,0)</f>
        <v>415</v>
      </c>
      <c r="T89" s="185">
        <f>VLOOKUP(E89,'DOMINGO 2'!D:AB,11,0)</f>
        <v>32648</v>
      </c>
      <c r="U89" s="77" t="e">
        <f>VLOOKUP(E89,'DOMINGO 3'!D:AB,11,0)</f>
        <v>#N/A</v>
      </c>
      <c r="V89" s="185">
        <f>VLOOKUP(E89,'FESTIVO 1'!D:AB,7,0)</f>
        <v>126288</v>
      </c>
      <c r="W89" s="185">
        <f>VLOOKUP(E89,'FESTIVO 1'!D:AB,11,0)</f>
        <v>5200</v>
      </c>
      <c r="X89" s="77"/>
    </row>
    <row r="90" spans="4:24">
      <c r="D90" s="469"/>
      <c r="E90" s="610" t="s">
        <v>4148</v>
      </c>
      <c r="F90" s="414">
        <f>VLOOKUP(E90,'ASIGNACION RANKING'!D:AB,7,0)-P90-Q90</f>
        <v>1345720</v>
      </c>
      <c r="G90" s="73">
        <f>VLOOKUP(E90,'ASIGNACION RANKING'!D:AB,6,0)</f>
        <v>947</v>
      </c>
      <c r="H90" s="414">
        <f>VLOOKUP(E90,'ASIGNACION RANKING'!D:AB,11,0)-S90-T90</f>
        <v>104448</v>
      </c>
      <c r="I90" s="518"/>
      <c r="J90" s="10">
        <f>H90/F90</f>
        <v>7.7614957049014652E-2</v>
      </c>
      <c r="K90" s="75">
        <v>59</v>
      </c>
      <c r="L90" s="10">
        <f>K90/$L$30</f>
        <v>0.64130434782608692</v>
      </c>
      <c r="M90" s="75" t="str">
        <f>IF(L90&lt;=0.02,"A1",IF(L90&lt;=0.04,"A2",IF(L90&lt;=0.06,"A3",IF(L90&lt;=0.08,"A4",IF(L90&lt;=0.1,"A5",IF(L90&lt;=0.16,"B1",IF(L90&lt;=0.22,"B2",IF(L90&lt;=0.28,"B3",IF(L90&lt;=0.34,"B4",IF(L90&lt;=0.4,"B5",IF(L90&lt;=0.46,"B6",IF(L90&lt;=0.52,"B7",IF(L90&lt;=0.58,"B8",IF(L90&lt;=0.64,"B9",IF(L90&lt;=0.7,"B10",IF(L90&lt;=1.1,"C0"))))))))))))))))</f>
        <v>B10</v>
      </c>
      <c r="N90" s="415">
        <f>F90*J89-H90</f>
        <v>917.5340798690886</v>
      </c>
      <c r="O90" s="76">
        <f>IF(M90="A1",1650000,IF(M90="A2",1290000,IF(M90="A3",1020000,IF(M90="A4",810000,IF(M90="A5",650000,IF(M90="B1",520000,IF(M90="B2",420000,IF(M90="B3",330000,IF(M90="B4",270000,IF(M90="B5",210000,IF(M90="B6",170000,IF(M90="B7",150000,IF(M90="B8",130000,IF(M90="B9",100000,IF(M90="B10",60000,IF(M90="C0",0))))))))))))))))</f>
        <v>60000</v>
      </c>
      <c r="P90" s="185">
        <f>VLOOKUP(E90,'DOMINGO 1'!D:AB,7,0)</f>
        <v>125632</v>
      </c>
      <c r="Q90" s="185">
        <f>VLOOKUP(E90,'DOMINGO 2'!D:AB,7,0)</f>
        <v>105285</v>
      </c>
      <c r="R90" s="92" t="e">
        <f>VLOOKUP(E90,'DOMINGO 3'!D:AB,7,0)</f>
        <v>#N/A</v>
      </c>
      <c r="S90" s="185">
        <f>VLOOKUP(E90,'DOMINGO 1'!D:AB,11,0)</f>
        <v>4350</v>
      </c>
      <c r="T90" s="185">
        <f>VLOOKUP(E90,'DOMINGO 2'!D:AB,11,0)</f>
        <v>10239</v>
      </c>
      <c r="U90" s="77" t="e">
        <f>VLOOKUP(E90,'DOMINGO 3'!D:AB,11,0)</f>
        <v>#N/A</v>
      </c>
      <c r="V90" s="185" t="e">
        <f>VLOOKUP(E90,'FESTIVO 1'!D:AB,7,0)</f>
        <v>#N/A</v>
      </c>
      <c r="W90" s="185" t="e">
        <f>VLOOKUP(E90,'FESTIVO 1'!D:AB,11,0)</f>
        <v>#N/A</v>
      </c>
      <c r="X90" s="77"/>
    </row>
    <row r="91" spans="4:24">
      <c r="D91" s="469"/>
      <c r="E91" s="78" t="s">
        <v>1735</v>
      </c>
      <c r="F91" s="414">
        <f>VLOOKUP(E91,'ASIGNACION RANKING'!D:AB,7,0)-P91-Q91</f>
        <v>1484839</v>
      </c>
      <c r="G91" s="73">
        <f>VLOOKUP(E91,'ASIGNACION RANKING'!D:AB,6,0)</f>
        <v>932</v>
      </c>
      <c r="H91" s="414">
        <f>VLOOKUP(E91,'ASIGNACION RANKING'!D:AB,11,0)-S91-T91</f>
        <v>114963</v>
      </c>
      <c r="I91" s="518"/>
      <c r="J91" s="10">
        <f>H91/F91</f>
        <v>7.7424555793591088E-2</v>
      </c>
      <c r="K91" s="75">
        <v>60</v>
      </c>
      <c r="L91" s="10">
        <f>K91/$L$30</f>
        <v>0.65217391304347827</v>
      </c>
      <c r="M91" s="75" t="str">
        <f>IF(L91&lt;=0.02,"A1",IF(L91&lt;=0.04,"A2",IF(L91&lt;=0.06,"A3",IF(L91&lt;=0.08,"A4",IF(L91&lt;=0.1,"A5",IF(L91&lt;=0.16,"B1",IF(L91&lt;=0.22,"B2",IF(L91&lt;=0.28,"B3",IF(L91&lt;=0.34,"B4",IF(L91&lt;=0.4,"B5",IF(L91&lt;=0.46,"B6",IF(L91&lt;=0.52,"B7",IF(L91&lt;=0.58,"B8",IF(L91&lt;=0.64,"B9",IF(L91&lt;=0.7,"B10",IF(L91&lt;=1.1,"C0"))))))))))))))))</f>
        <v>B10</v>
      </c>
      <c r="N91" s="415">
        <f>F91*J90-H91</f>
        <v>282.71520970186975</v>
      </c>
      <c r="O91" s="76">
        <f>IF(M91="A1",1650000,IF(M91="A2",1290000,IF(M91="A3",1020000,IF(M91="A4",810000,IF(M91="A5",650000,IF(M91="B1",520000,IF(M91="B2",420000,IF(M91="B3",330000,IF(M91="B4",270000,IF(M91="B5",210000,IF(M91="B6",170000,IF(M91="B7",150000,IF(M91="B8",130000,IF(M91="B9",100000,IF(M91="B10",60000,IF(M91="C0",0))))))))))))))))</f>
        <v>60000</v>
      </c>
      <c r="P91" s="185">
        <f>VLOOKUP(E91,'DOMINGO 1'!D:AB,7,0)</f>
        <v>151073</v>
      </c>
      <c r="Q91" s="185">
        <f>VLOOKUP(E91,'DOMINGO 2'!D:AB,7,0)</f>
        <v>115846</v>
      </c>
      <c r="R91" s="92" t="e">
        <f>VLOOKUP(E91,'DOMINGO 3'!D:AB,7,0)</f>
        <v>#N/A</v>
      </c>
      <c r="S91" s="185">
        <f>VLOOKUP(E91,'DOMINGO 1'!D:AB,11,0)</f>
        <v>5332</v>
      </c>
      <c r="T91" s="185">
        <f>VLOOKUP(E91,'DOMINGO 2'!D:AB,11,0)</f>
        <v>5918</v>
      </c>
      <c r="U91" s="77" t="e">
        <f>VLOOKUP(E91,'DOMINGO 3'!D:AB,11,0)</f>
        <v>#N/A</v>
      </c>
      <c r="V91" s="185">
        <v>0</v>
      </c>
      <c r="W91" s="185">
        <f>VLOOKUP(E91,'FESTIVO 1'!D:AB,11,0)</f>
        <v>29313</v>
      </c>
      <c r="X91" s="77"/>
    </row>
    <row r="92" spans="4:24">
      <c r="D92" s="469"/>
      <c r="E92" s="610" t="s">
        <v>624</v>
      </c>
      <c r="F92" s="414">
        <f>VLOOKUP(E92,'ASIGNACION RANKING'!D:AB,7,0)-P92-Q92</f>
        <v>1519818</v>
      </c>
      <c r="G92" s="73">
        <f>VLOOKUP(E92,'ASIGNACION RANKING'!D:AB,6,0)</f>
        <v>939</v>
      </c>
      <c r="H92" s="414">
        <f>VLOOKUP(E92,'ASIGNACION RANKING'!D:AB,11,0)-S92-T92</f>
        <v>117386</v>
      </c>
      <c r="I92" s="518"/>
      <c r="J92" s="10">
        <f>H92/F92</f>
        <v>7.72368796790142E-2</v>
      </c>
      <c r="K92" s="75">
        <v>61</v>
      </c>
      <c r="L92" s="10">
        <f>K92/$L$30</f>
        <v>0.66304347826086951</v>
      </c>
      <c r="M92" s="75" t="str">
        <f>IF(L92&lt;=0.02,"A1",IF(L92&lt;=0.04,"A2",IF(L92&lt;=0.06,"A3",IF(L92&lt;=0.08,"A4",IF(L92&lt;=0.1,"A5",IF(L92&lt;=0.16,"B1",IF(L92&lt;=0.22,"B2",IF(L92&lt;=0.28,"B3",IF(L92&lt;=0.34,"B4",IF(L92&lt;=0.4,"B5",IF(L92&lt;=0.46,"B6",IF(L92&lt;=0.52,"B7",IF(L92&lt;=0.58,"B8",IF(L92&lt;=0.64,"B9",IF(L92&lt;=0.7,"B10",IF(L92&lt;=1.1,"C0"))))))))))))))))</f>
        <v>B10</v>
      </c>
      <c r="N92" s="415">
        <f>F92*J91-H92</f>
        <v>285.23353710402444</v>
      </c>
      <c r="O92" s="76">
        <f>IF(M92="A1",1650000,IF(M92="A2",1290000,IF(M92="A3",1020000,IF(M92="A4",810000,IF(M92="A5",650000,IF(M92="B1",520000,IF(M92="B2",420000,IF(M92="B3",330000,IF(M92="B4",270000,IF(M92="B5",210000,IF(M92="B6",170000,IF(M92="B7",150000,IF(M92="B8",130000,IF(M92="B9",100000,IF(M92="B10",60000,IF(M92="C0",0))))))))))))))))</f>
        <v>60000</v>
      </c>
      <c r="P92" s="185">
        <f>VLOOKUP(E92,'DOMINGO 1'!D:AB,7,0)</f>
        <v>116536</v>
      </c>
      <c r="Q92" s="185">
        <f>VLOOKUP(E92,'DOMINGO 2'!D:AB,7,0)</f>
        <v>143030</v>
      </c>
      <c r="R92" s="92" t="e">
        <f>VLOOKUP(E92,'DOMINGO 3'!D:AB,7,0)</f>
        <v>#N/A</v>
      </c>
      <c r="S92" s="185">
        <f>VLOOKUP(E92,'DOMINGO 1'!D:AB,11,0)</f>
        <v>1690</v>
      </c>
      <c r="T92" s="185">
        <f>VLOOKUP(E92,'DOMINGO 2'!D:AB,11,0)</f>
        <v>1110</v>
      </c>
      <c r="U92" s="77" t="e">
        <f>VLOOKUP(E92,'DOMINGO 3'!D:AB,11,0)</f>
        <v>#N/A</v>
      </c>
      <c r="V92" s="185">
        <f>VLOOKUP(E92,'FESTIVO 1'!D:AB,7,0)</f>
        <v>105894</v>
      </c>
      <c r="W92" s="185">
        <f>VLOOKUP(E92,'FESTIVO 1'!D:AB,11,0)</f>
        <v>3066</v>
      </c>
      <c r="X92" s="77"/>
    </row>
    <row r="93" spans="4:24">
      <c r="D93" s="469"/>
      <c r="E93" s="78" t="s">
        <v>1679</v>
      </c>
      <c r="F93" s="414">
        <f>VLOOKUP(E93,'ASIGNACION RANKING'!D:AB,7,0)-P93-Q93</f>
        <v>1344459</v>
      </c>
      <c r="G93" s="73">
        <f>VLOOKUP(E93,'ASIGNACION RANKING'!D:AB,6,0)</f>
        <v>964</v>
      </c>
      <c r="H93" s="414">
        <f>VLOOKUP(E93,'ASIGNACION RANKING'!D:AB,11,0)-S93-T93</f>
        <v>103734</v>
      </c>
      <c r="I93" s="518">
        <v>9.1199999999999992</v>
      </c>
      <c r="J93" s="10">
        <f>H93/F93</f>
        <v>7.7156685328448091E-2</v>
      </c>
      <c r="K93" s="75">
        <v>62</v>
      </c>
      <c r="L93" s="10">
        <f>K93/$L$30</f>
        <v>0.67391304347826086</v>
      </c>
      <c r="M93" s="75" t="str">
        <f>IF(L93&lt;=0.02,"A1",IF(L93&lt;=0.04,"A2",IF(L93&lt;=0.06,"A3",IF(L93&lt;=0.08,"A4",IF(L93&lt;=0.1,"A5",IF(L93&lt;=0.16,"B1",IF(L93&lt;=0.22,"B2",IF(L93&lt;=0.28,"B3",IF(L93&lt;=0.34,"B4",IF(L93&lt;=0.4,"B5",IF(L93&lt;=0.46,"B6",IF(L93&lt;=0.52,"B7",IF(L93&lt;=0.58,"B8",IF(L93&lt;=0.64,"B9",IF(L93&lt;=0.7,"B10",IF(L93&lt;=1.1,"C0"))))))))))))))))</f>
        <v>B10</v>
      </c>
      <c r="N93" s="415">
        <f>F93*J92-H93</f>
        <v>107.81801636774617</v>
      </c>
      <c r="O93" s="76">
        <f>IF(M93="A1",1650000,IF(M93="A2",1290000,IF(M93="A3",1020000,IF(M93="A4",810000,IF(M93="A5",650000,IF(M93="B1",520000,IF(M93="B2",420000,IF(M93="B3",330000,IF(M93="B4",270000,IF(M93="B5",210000,IF(M93="B6",170000,IF(M93="B7",150000,IF(M93="B8",130000,IF(M93="B9",100000,IF(M93="B10",60000,IF(M93="C0",0))))))))))))))))</f>
        <v>60000</v>
      </c>
      <c r="P93" s="185">
        <f>VLOOKUP(E93,'DOMINGO 1'!D:AB,7,0)</f>
        <v>136774</v>
      </c>
      <c r="Q93" s="185">
        <f>VLOOKUP(E93,'DOMINGO 2'!D:AB,7,0)</f>
        <v>112457</v>
      </c>
      <c r="R93" s="92" t="e">
        <f>VLOOKUP(E93,'DOMINGO 3'!D:AB,7,0)</f>
        <v>#N/A</v>
      </c>
      <c r="S93" s="185">
        <f>VLOOKUP(E93,'DOMINGO 1'!D:AB,11,0)</f>
        <v>7230</v>
      </c>
      <c r="T93" s="185">
        <f>VLOOKUP(E93,'DOMINGO 2'!D:AB,11,0)</f>
        <v>4070</v>
      </c>
      <c r="U93" s="77" t="e">
        <f>VLOOKUP(E93,'DOMINGO 3'!D:AB,11,0)</f>
        <v>#N/A</v>
      </c>
      <c r="V93" s="185">
        <f>VLOOKUP(E93,'FESTIVO 1'!D:AB,7,0)</f>
        <v>125622</v>
      </c>
      <c r="W93" s="185">
        <f>VLOOKUP(E93,'FESTIVO 1'!D:AB,11,0)</f>
        <v>12550</v>
      </c>
      <c r="X93" s="77"/>
    </row>
    <row r="94" spans="4:24">
      <c r="D94" s="469"/>
      <c r="E94" s="612" t="s">
        <v>677</v>
      </c>
      <c r="F94" s="414">
        <f>VLOOKUP(E94,'ASIGNACION RANKING'!D:AB,7,0)-P94-Q94</f>
        <v>1607058</v>
      </c>
      <c r="G94" s="73">
        <f>VLOOKUP(E94,'ASIGNACION RANKING'!D:AB,6,0)</f>
        <v>997</v>
      </c>
      <c r="H94" s="414">
        <f>VLOOKUP(E94,'ASIGNACION RANKING'!D:AB,11,0)-S94-T94</f>
        <v>123368</v>
      </c>
      <c r="I94" s="518"/>
      <c r="J94" s="10">
        <f>H94/F94</f>
        <v>7.6766364375150123E-2</v>
      </c>
      <c r="K94" s="75">
        <v>63</v>
      </c>
      <c r="L94" s="10">
        <f>K94/$L$30</f>
        <v>0.68478260869565222</v>
      </c>
      <c r="M94" s="75" t="str">
        <f>IF(L94&lt;=0.02,"A1",IF(L94&lt;=0.04,"A2",IF(L94&lt;=0.06,"A3",IF(L94&lt;=0.08,"A4",IF(L94&lt;=0.1,"A5",IF(L94&lt;=0.16,"B1",IF(L94&lt;=0.22,"B2",IF(L94&lt;=0.28,"B3",IF(L94&lt;=0.34,"B4",IF(L94&lt;=0.4,"B5",IF(L94&lt;=0.46,"B6",IF(L94&lt;=0.52,"B7",IF(L94&lt;=0.58,"B8",IF(L94&lt;=0.64,"B9",IF(L94&lt;=0.7,"B10",IF(L94&lt;=1.1,"C0"))))))))))))))))</f>
        <v>B10</v>
      </c>
      <c r="N94" s="415">
        <f>F94*J93-H94</f>
        <v>627.26841056512785</v>
      </c>
      <c r="O94" s="76">
        <f>IF(M94="A1",1650000,IF(M94="A2",1290000,IF(M94="A3",1020000,IF(M94="A4",810000,IF(M94="A5",650000,IF(M94="B1",520000,IF(M94="B2",420000,IF(M94="B3",330000,IF(M94="B4",270000,IF(M94="B5",210000,IF(M94="B6",170000,IF(M94="B7",150000,IF(M94="B8",130000,IF(M94="B9",100000,IF(M94="B10",60000,IF(M94="C0",0))))))))))))))))</f>
        <v>60000</v>
      </c>
      <c r="P94" s="185">
        <f>VLOOKUP(E94,'DOMINGO 1'!D:AB,7,0)</f>
        <v>148717</v>
      </c>
      <c r="Q94" s="185">
        <f>VLOOKUP(E94,'DOMINGO 2'!D:AB,7,0)</f>
        <v>132382</v>
      </c>
      <c r="R94" s="92" t="e">
        <f>VLOOKUP(E94,'DOMINGO 3'!D:AB,7,0)</f>
        <v>#N/A</v>
      </c>
      <c r="S94" s="185">
        <f>VLOOKUP(E94,'DOMINGO 1'!D:AB,11,0)</f>
        <v>6216</v>
      </c>
      <c r="T94" s="185">
        <f>VLOOKUP(E94,'DOMINGO 2'!D:AB,11,0)</f>
        <v>2586</v>
      </c>
      <c r="U94" s="77" t="e">
        <f>VLOOKUP(E94,'DOMINGO 3'!D:AB,11,0)</f>
        <v>#N/A</v>
      </c>
      <c r="V94" s="185">
        <v>0</v>
      </c>
      <c r="W94" s="185">
        <f>VLOOKUP(E94,'FESTIVO 1'!D:AB,11,0)</f>
        <v>7299</v>
      </c>
      <c r="X94" s="77"/>
    </row>
    <row r="95" spans="4:24">
      <c r="D95" s="469"/>
      <c r="E95" s="32" t="s">
        <v>1722</v>
      </c>
      <c r="F95" s="414">
        <f>VLOOKUP(E95,'ASIGNACION RANKING'!D:AB,7,0)-P95-Q95</f>
        <v>1501590</v>
      </c>
      <c r="G95" s="73">
        <f>VLOOKUP(E95,'ASIGNACION RANKING'!D:AB,6,0)</f>
        <v>953</v>
      </c>
      <c r="H95" s="414">
        <f>VLOOKUP(E95,'ASIGNACION RANKING'!D:AB,11,0)-S95-T95</f>
        <v>115208</v>
      </c>
      <c r="I95" s="518">
        <v>5.12</v>
      </c>
      <c r="J95" s="10">
        <f>H95/F95</f>
        <v>7.6724005887093008E-2</v>
      </c>
      <c r="K95" s="75">
        <v>64</v>
      </c>
      <c r="L95" s="10">
        <f>K95/$L$30</f>
        <v>0.69565217391304346</v>
      </c>
      <c r="M95" s="75" t="str">
        <f>IF(L95&lt;=0.02,"A1",IF(L95&lt;=0.04,"A2",IF(L95&lt;=0.06,"A3",IF(L95&lt;=0.08,"A4",IF(L95&lt;=0.1,"A5",IF(L95&lt;=0.16,"B1",IF(L95&lt;=0.22,"B2",IF(L95&lt;=0.28,"B3",IF(L95&lt;=0.34,"B4",IF(L95&lt;=0.4,"B5",IF(L95&lt;=0.46,"B6",IF(L95&lt;=0.52,"B7",IF(L95&lt;=0.58,"B8",IF(L95&lt;=0.64,"B9",IF(L95&lt;=0.7,"B10",IF(L95&lt;=1.1,"C0"))))))))))))))))</f>
        <v>B10</v>
      </c>
      <c r="N95" s="415">
        <f>F95*J94-H95</f>
        <v>63.605082081674482</v>
      </c>
      <c r="O95" s="76">
        <f>IF(M95="A1",1650000,IF(M95="A2",1290000,IF(M95="A3",1020000,IF(M95="A4",810000,IF(M95="A5",650000,IF(M95="B1",520000,IF(M95="B2",420000,IF(M95="B3",330000,IF(M95="B4",270000,IF(M95="B5",210000,IF(M95="B6",170000,IF(M95="B7",150000,IF(M95="B8",130000,IF(M95="B9",100000,IF(M95="B10",60000,IF(M95="C0",0))))))))))))))))</f>
        <v>60000</v>
      </c>
      <c r="P95" s="185">
        <f>VLOOKUP(E95,'DOMINGO 1'!D:AB,7,0)</f>
        <v>133402</v>
      </c>
      <c r="Q95" s="185">
        <f>VLOOKUP(E95,'DOMINGO 2'!D:AB,7,0)</f>
        <v>134137</v>
      </c>
      <c r="R95" s="92" t="e">
        <f>VLOOKUP(E95,'DOMINGO 3'!D:AB,7,0)</f>
        <v>#N/A</v>
      </c>
      <c r="S95" s="185">
        <f>VLOOKUP(E95,'DOMINGO 1'!D:AB,11,0)</f>
        <v>4383</v>
      </c>
      <c r="T95" s="185">
        <f>VLOOKUP(E95,'DOMINGO 2'!D:AB,11,0)</f>
        <v>7914</v>
      </c>
      <c r="U95" s="77" t="e">
        <f>VLOOKUP(E95,'DOMINGO 3'!D:AB,11,0)</f>
        <v>#N/A</v>
      </c>
      <c r="V95" s="185">
        <f>VLOOKUP(E95,'FESTIVO 1'!D:AB,7,0)</f>
        <v>132529</v>
      </c>
      <c r="W95" s="185">
        <f>VLOOKUP(E95,'FESTIVO 1'!D:AB,11,0)</f>
        <v>12585</v>
      </c>
      <c r="X95" s="77"/>
    </row>
    <row r="96" spans="4:24">
      <c r="D96" s="469"/>
      <c r="E96" s="612" t="s">
        <v>446</v>
      </c>
      <c r="F96" s="414">
        <f>VLOOKUP(E96,'ASIGNACION RANKING'!D:AB,7,0)-P96-Q96</f>
        <v>1515113</v>
      </c>
      <c r="G96" s="73">
        <f>VLOOKUP(E96,'ASIGNACION RANKING'!D:AB,6,0)</f>
        <v>926</v>
      </c>
      <c r="H96" s="414">
        <f>VLOOKUP(E96,'ASIGNACION RANKING'!D:AB,11,0)-S96-T96</f>
        <v>116069</v>
      </c>
      <c r="I96" s="518"/>
      <c r="J96" s="10">
        <f>H96/F96</f>
        <v>7.6607487362328752E-2</v>
      </c>
      <c r="K96" s="75">
        <v>65</v>
      </c>
      <c r="L96" s="10">
        <f>K96/$L$30</f>
        <v>0.70652173913043481</v>
      </c>
      <c r="M96" s="75" t="str">
        <f>IF(L96&lt;=0.02,"A1",IF(L96&lt;=0.04,"A2",IF(L96&lt;=0.06,"A3",IF(L96&lt;=0.08,"A4",IF(L96&lt;=0.1,"A5",IF(L96&lt;=0.16,"B1",IF(L96&lt;=0.22,"B2",IF(L96&lt;=0.28,"B3",IF(L96&lt;=0.34,"B4",IF(L96&lt;=0.4,"B5",IF(L96&lt;=0.46,"B6",IF(L96&lt;=0.52,"B7",IF(L96&lt;=0.58,"B8",IF(L96&lt;=0.64,"B9",IF(L96&lt;=0.7,"B10",IF(L96&lt;=1.1,"C0"))))))))))))))))</f>
        <v>C0</v>
      </c>
      <c r="N96" s="415">
        <f>F96*J95-H96</f>
        <v>176.53873161114461</v>
      </c>
      <c r="O96" s="76">
        <f>IF(M96="A1",1650000,IF(M96="A2",1290000,IF(M96="A3",1020000,IF(M96="A4",810000,IF(M96="A5",650000,IF(M96="B1",520000,IF(M96="B2",420000,IF(M96="B3",330000,IF(M96="B4",270000,IF(M96="B5",210000,IF(M96="B6",170000,IF(M96="B7",150000,IF(M96="B8",130000,IF(M96="B9",100000,IF(M96="B10",60000,IF(M96="C0",0))))))))))))))))</f>
        <v>0</v>
      </c>
      <c r="P96" s="185">
        <f>VLOOKUP(E96,'DOMINGO 1'!D:AB,7,0)</f>
        <v>133250</v>
      </c>
      <c r="Q96" s="185">
        <f>VLOOKUP(E96,'DOMINGO 2'!D:AB,7,0)</f>
        <v>141398</v>
      </c>
      <c r="R96" s="92" t="e">
        <f>VLOOKUP(E96,'DOMINGO 3'!D:AB,7,0)</f>
        <v>#N/A</v>
      </c>
      <c r="S96" s="185">
        <f>VLOOKUP(E96,'DOMINGO 1'!D:AB,11,0)</f>
        <v>3159</v>
      </c>
      <c r="T96" s="185">
        <f>VLOOKUP(E96,'DOMINGO 2'!D:AB,11,0)</f>
        <v>6760</v>
      </c>
      <c r="U96" s="77" t="e">
        <f>VLOOKUP(E96,'DOMINGO 3'!D:AB,11,0)</f>
        <v>#N/A</v>
      </c>
      <c r="V96" s="185">
        <v>0</v>
      </c>
      <c r="W96" s="185">
        <f>VLOOKUP(E96,'FESTIVO 1'!D:AB,11,0)</f>
        <v>7414</v>
      </c>
      <c r="X96" s="77"/>
    </row>
    <row r="97" spans="4:24">
      <c r="D97" s="469"/>
      <c r="E97" s="78" t="s">
        <v>1697</v>
      </c>
      <c r="F97" s="414">
        <f>VLOOKUP(E97,'ASIGNACION RANKING'!D:AB,7,0)-P97-Q97</f>
        <v>1405189</v>
      </c>
      <c r="G97" s="73">
        <f>VLOOKUP(E97,'ASIGNACION RANKING'!D:AB,6,0)</f>
        <v>963</v>
      </c>
      <c r="H97" s="414">
        <f>VLOOKUP(E97,'ASIGNACION RANKING'!D:AB,11,0)-S97-T97</f>
        <v>107558</v>
      </c>
      <c r="I97" s="518"/>
      <c r="J97" s="10">
        <f>H97/F97</f>
        <v>7.6543440063934459E-2</v>
      </c>
      <c r="K97" s="75">
        <v>66</v>
      </c>
      <c r="L97" s="10">
        <f>K97/$L$30</f>
        <v>0.71739130434782605</v>
      </c>
      <c r="M97" s="75" t="str">
        <f>IF(L97&lt;=0.02,"A1",IF(L97&lt;=0.04,"A2",IF(L97&lt;=0.06,"A3",IF(L97&lt;=0.08,"A4",IF(L97&lt;=0.1,"A5",IF(L97&lt;=0.16,"B1",IF(L97&lt;=0.22,"B2",IF(L97&lt;=0.28,"B3",IF(L97&lt;=0.34,"B4",IF(L97&lt;=0.4,"B5",IF(L97&lt;=0.46,"B6",IF(L97&lt;=0.52,"B7",IF(L97&lt;=0.58,"B8",IF(L97&lt;=0.64,"B9",IF(L97&lt;=0.7,"B10",IF(L97&lt;=1.1,"C0"))))))))))))))))</f>
        <v>C0</v>
      </c>
      <c r="N97" s="415">
        <f>F97*J96-H97</f>
        <v>89.998559183382895</v>
      </c>
      <c r="O97" s="76">
        <f>IF(M97="A1",1650000,IF(M97="A2",1290000,IF(M97="A3",1020000,IF(M97="A4",810000,IF(M97="A5",650000,IF(M97="B1",520000,IF(M97="B2",420000,IF(M97="B3",330000,IF(M97="B4",270000,IF(M97="B5",210000,IF(M97="B6",170000,IF(M97="B7",150000,IF(M97="B8",130000,IF(M97="B9",100000,IF(M97="B10",60000,IF(M97="C0",0))))))))))))))))</f>
        <v>0</v>
      </c>
      <c r="P97" s="185">
        <f>VLOOKUP(E97,'DOMINGO 1'!D:AB,7,0)</f>
        <v>119968</v>
      </c>
      <c r="Q97" s="185">
        <f>VLOOKUP(E97,'DOMINGO 2'!D:AB,7,0)</f>
        <v>139002</v>
      </c>
      <c r="R97" s="92" t="e">
        <f>VLOOKUP(E97,'DOMINGO 3'!D:AB,7,0)</f>
        <v>#N/A</v>
      </c>
      <c r="S97" s="185">
        <f>VLOOKUP(E97,'DOMINGO 1'!D:AB,11,0)</f>
        <v>11082</v>
      </c>
      <c r="T97" s="185">
        <f>VLOOKUP(E97,'DOMINGO 2'!D:AB,11,0)</f>
        <v>3105</v>
      </c>
      <c r="U97" s="77" t="e">
        <f>VLOOKUP(E97,'DOMINGO 3'!D:AB,11,0)</f>
        <v>#N/A</v>
      </c>
      <c r="V97" s="185">
        <f>VLOOKUP(E97,'FESTIVO 1'!D:AB,7,0)</f>
        <v>144856</v>
      </c>
      <c r="W97" s="185">
        <f>VLOOKUP(E97,'FESTIVO 1'!D:AB,11,0)</f>
        <v>11212</v>
      </c>
      <c r="X97" s="77"/>
    </row>
    <row r="98" spans="4:24">
      <c r="D98" s="469"/>
      <c r="E98" s="78" t="s">
        <v>1680</v>
      </c>
      <c r="F98" s="414">
        <f>VLOOKUP(E98,'ASIGNACION RANKING'!D:AB,7,0)-P98-Q98</f>
        <v>1558271</v>
      </c>
      <c r="G98" s="73">
        <f>VLOOKUP(E98,'ASIGNACION RANKING'!D:AB,6,0)</f>
        <v>1019</v>
      </c>
      <c r="H98" s="414">
        <f>VLOOKUP(E98,'ASIGNACION RANKING'!D:AB,11,0)-S98-T98</f>
        <v>118723</v>
      </c>
      <c r="I98" s="518"/>
      <c r="J98" s="10">
        <f>H98/F98</f>
        <v>7.6188929910137579E-2</v>
      </c>
      <c r="K98" s="75">
        <v>67</v>
      </c>
      <c r="L98" s="10">
        <f>K98/$L$30</f>
        <v>0.72826086956521741</v>
      </c>
      <c r="M98" s="75" t="str">
        <f>IF(L98&lt;=0.02,"A1",IF(L98&lt;=0.04,"A2",IF(L98&lt;=0.06,"A3",IF(L98&lt;=0.08,"A4",IF(L98&lt;=0.1,"A5",IF(L98&lt;=0.16,"B1",IF(L98&lt;=0.22,"B2",IF(L98&lt;=0.28,"B3",IF(L98&lt;=0.34,"B4",IF(L98&lt;=0.4,"B5",IF(L98&lt;=0.46,"B6",IF(L98&lt;=0.52,"B7",IF(L98&lt;=0.58,"B8",IF(L98&lt;=0.64,"B9",IF(L98&lt;=0.7,"B10",IF(L98&lt;=1.1,"C0"))))))))))))))))</f>
        <v>C0</v>
      </c>
      <c r="N98" s="415">
        <f>F98*J97-H98</f>
        <v>552.42289186721609</v>
      </c>
      <c r="O98" s="76">
        <f>IF(M98="A1",1650000,IF(M98="A2",1290000,IF(M98="A3",1020000,IF(M98="A4",810000,IF(M98="A5",650000,IF(M98="B1",520000,IF(M98="B2",420000,IF(M98="B3",330000,IF(M98="B4",270000,IF(M98="B5",210000,IF(M98="B6",170000,IF(M98="B7",150000,IF(M98="B8",130000,IF(M98="B9",100000,IF(M98="B10",60000,IF(M98="C0",0))))))))))))))))</f>
        <v>0</v>
      </c>
      <c r="P98" s="185">
        <f>VLOOKUP(E98,'DOMINGO 1'!D:AB,7,0)</f>
        <v>135062</v>
      </c>
      <c r="Q98" s="185">
        <f>VLOOKUP(E98,'DOMINGO 2'!D:AB,7,0)</f>
        <v>145836</v>
      </c>
      <c r="R98" s="92" t="e">
        <f>VLOOKUP(E98,'DOMINGO 3'!D:AB,7,0)</f>
        <v>#N/A</v>
      </c>
      <c r="S98" s="185">
        <f>VLOOKUP(E98,'DOMINGO 1'!D:AB,11,0)</f>
        <v>2590</v>
      </c>
      <c r="T98" s="185">
        <f>VLOOKUP(E98,'DOMINGO 2'!D:AB,11,0)</f>
        <v>3525</v>
      </c>
      <c r="U98" s="77" t="e">
        <f>VLOOKUP(E98,'DOMINGO 3'!D:AB,11,0)</f>
        <v>#N/A</v>
      </c>
      <c r="V98" s="185">
        <v>0</v>
      </c>
      <c r="W98" s="185">
        <f>VLOOKUP(E98,'FESTIVO 1'!D:AB,11,0)</f>
        <v>22867</v>
      </c>
      <c r="X98" s="77"/>
    </row>
    <row r="99" spans="4:24">
      <c r="D99" s="469"/>
      <c r="E99" s="78" t="s">
        <v>1873</v>
      </c>
      <c r="F99" s="414">
        <f>VLOOKUP(E99,'ASIGNACION RANKING'!D:AB,7,0)-P99-Q99</f>
        <v>1484037</v>
      </c>
      <c r="G99" s="73">
        <f>VLOOKUP(E99,'ASIGNACION RANKING'!D:AB,6,0)</f>
        <v>946</v>
      </c>
      <c r="H99" s="414">
        <f>VLOOKUP(E99,'ASIGNACION RANKING'!D:AB,11,0)-S99-T99</f>
        <v>112977</v>
      </c>
      <c r="I99" s="518"/>
      <c r="J99" s="10">
        <f>H99/F99</f>
        <v>7.6128155834389574E-2</v>
      </c>
      <c r="K99" s="75">
        <v>68</v>
      </c>
      <c r="L99" s="10">
        <f>K99/$L$30</f>
        <v>0.73913043478260865</v>
      </c>
      <c r="M99" s="75" t="str">
        <f>IF(L99&lt;=0.02,"A1",IF(L99&lt;=0.04,"A2",IF(L99&lt;=0.06,"A3",IF(L99&lt;=0.08,"A4",IF(L99&lt;=0.1,"A5",IF(L99&lt;=0.16,"B1",IF(L99&lt;=0.22,"B2",IF(L99&lt;=0.28,"B3",IF(L99&lt;=0.34,"B4",IF(L99&lt;=0.4,"B5",IF(L99&lt;=0.46,"B6",IF(L99&lt;=0.52,"B7",IF(L99&lt;=0.58,"B8",IF(L99&lt;=0.64,"B9",IF(L99&lt;=0.7,"B10",IF(L99&lt;=1.1,"C0"))))))))))))))))</f>
        <v>C0</v>
      </c>
      <c r="N99" s="415">
        <f>F99*J98-H99</f>
        <v>90.1909770508355</v>
      </c>
      <c r="O99" s="76">
        <f>IF(M99="A1",1650000,IF(M99="A2",1290000,IF(M99="A3",1020000,IF(M99="A4",810000,IF(M99="A5",650000,IF(M99="B1",520000,IF(M99="B2",420000,IF(M99="B3",330000,IF(M99="B4",270000,IF(M99="B5",210000,IF(M99="B6",170000,IF(M99="B7",150000,IF(M99="B8",130000,IF(M99="B9",100000,IF(M99="B10",60000,IF(M99="C0",0))))))))))))))))</f>
        <v>0</v>
      </c>
      <c r="P99" s="185">
        <f>VLOOKUP(E99,'DOMINGO 1'!D:AB,7,0)</f>
        <v>112303</v>
      </c>
      <c r="Q99" s="185">
        <f>VLOOKUP(E99,'DOMINGO 2'!D:AB,7,0)</f>
        <v>148832</v>
      </c>
      <c r="R99" s="92" t="e">
        <f>VLOOKUP(E99,'DOMINGO 3'!D:AB,7,0)</f>
        <v>#N/A</v>
      </c>
      <c r="S99" s="185">
        <f>VLOOKUP(E99,'DOMINGO 1'!D:AB,11,0)</f>
        <v>6870</v>
      </c>
      <c r="T99" s="185">
        <f>VLOOKUP(E99,'DOMINGO 2'!D:AB,11,0)</f>
        <v>3384</v>
      </c>
      <c r="U99" s="77" t="e">
        <f>VLOOKUP(E99,'DOMINGO 3'!D:AB,11,0)</f>
        <v>#N/A</v>
      </c>
      <c r="V99" s="185">
        <f>VLOOKUP(E99,'FESTIVO 1'!D:AB,7,0)</f>
        <v>80486</v>
      </c>
      <c r="W99" s="185">
        <f>VLOOKUP(E99,'FESTIVO 1'!D:AB,11,0)</f>
        <v>6350</v>
      </c>
      <c r="X99" s="77"/>
    </row>
    <row r="100" spans="4:24">
      <c r="D100" s="469"/>
      <c r="E100" s="78" t="s">
        <v>1708</v>
      </c>
      <c r="F100" s="414">
        <f>VLOOKUP(E100,'ASIGNACION RANKING'!D:AB,7,0)-P100-Q100</f>
        <v>1602681</v>
      </c>
      <c r="G100" s="73">
        <f>VLOOKUP(E100,'ASIGNACION RANKING'!D:AB,6,0)</f>
        <v>959</v>
      </c>
      <c r="H100" s="414">
        <f>VLOOKUP(E100,'ASIGNACION RANKING'!D:AB,11,0)-S100-T100</f>
        <v>119089</v>
      </c>
      <c r="I100" s="518">
        <v>19.12</v>
      </c>
      <c r="J100" s="10">
        <f>H100/F100</f>
        <v>7.4306115814688017E-2</v>
      </c>
      <c r="K100" s="75">
        <v>69</v>
      </c>
      <c r="L100" s="10">
        <f>K100/$L$30</f>
        <v>0.75</v>
      </c>
      <c r="M100" s="75" t="str">
        <f>IF(L100&lt;=0.02,"A1",IF(L100&lt;=0.04,"A2",IF(L100&lt;=0.06,"A3",IF(L100&lt;=0.08,"A4",IF(L100&lt;=0.1,"A5",IF(L100&lt;=0.16,"B1",IF(L100&lt;=0.22,"B2",IF(L100&lt;=0.28,"B3",IF(L100&lt;=0.34,"B4",IF(L100&lt;=0.4,"B5",IF(L100&lt;=0.46,"B6",IF(L100&lt;=0.52,"B7",IF(L100&lt;=0.58,"B8",IF(L100&lt;=0.64,"B9",IF(L100&lt;=0.7,"B10",IF(L100&lt;=1.1,"C0"))))))))))))))))</f>
        <v>C0</v>
      </c>
      <c r="N100" s="415">
        <f>F100*J99-H100</f>
        <v>2920.1489208153216</v>
      </c>
      <c r="O100" s="76">
        <f>IF(M100="A1",1650000,IF(M100="A2",1290000,IF(M100="A3",1020000,IF(M100="A4",810000,IF(M100="A5",650000,IF(M100="B1",520000,IF(M100="B2",420000,IF(M100="B3",330000,IF(M100="B4",270000,IF(M100="B5",210000,IF(M100="B6",170000,IF(M100="B7",150000,IF(M100="B8",130000,IF(M100="B9",100000,IF(M100="B10",60000,IF(M100="C0",0))))))))))))))))</f>
        <v>0</v>
      </c>
      <c r="P100" s="185">
        <f>VLOOKUP(E100,'DOMINGO 1'!D:AB,7,0)</f>
        <v>113613</v>
      </c>
      <c r="Q100" s="185">
        <f>VLOOKUP(E100,'DOMINGO 2'!D:AB,7,0)</f>
        <v>152379</v>
      </c>
      <c r="R100" s="92" t="e">
        <f>VLOOKUP(E100,'DOMINGO 3'!D:AB,7,0)</f>
        <v>#N/A</v>
      </c>
      <c r="S100" s="185">
        <f>VLOOKUP(E100,'DOMINGO 1'!D:AB,11,0)</f>
        <v>2840</v>
      </c>
      <c r="T100" s="185">
        <f>VLOOKUP(E100,'DOMINGO 2'!D:AB,11,0)</f>
        <v>2116</v>
      </c>
      <c r="U100" s="77" t="e">
        <f>VLOOKUP(E100,'DOMINGO 3'!D:AB,11,0)</f>
        <v>#N/A</v>
      </c>
      <c r="V100" s="185">
        <f>VLOOKUP(E100,'FESTIVO 1'!D:AB,7,0)</f>
        <v>202484</v>
      </c>
      <c r="W100" s="185">
        <f>VLOOKUP(E100,'FESTIVO 1'!D:AB,11,0)</f>
        <v>14543</v>
      </c>
      <c r="X100" s="77"/>
    </row>
    <row r="101" spans="4:24">
      <c r="D101" s="469"/>
      <c r="E101" s="78" t="s">
        <v>1716</v>
      </c>
      <c r="F101" s="414">
        <f>VLOOKUP(E101,'ASIGNACION RANKING'!D:AB,7,0)-P101-Q101</f>
        <v>1643897</v>
      </c>
      <c r="G101" s="73">
        <f>VLOOKUP(E101,'ASIGNACION RANKING'!D:AB,6,0)</f>
        <v>974</v>
      </c>
      <c r="H101" s="414">
        <f>VLOOKUP(E101,'ASIGNACION RANKING'!D:AB,11,0)-S101-T101</f>
        <v>121555</v>
      </c>
      <c r="I101" s="518"/>
      <c r="J101" s="10">
        <f>H101/F101</f>
        <v>7.3943197171112307E-2</v>
      </c>
      <c r="K101" s="75">
        <v>70</v>
      </c>
      <c r="L101" s="10">
        <f>K101/$L$30</f>
        <v>0.76086956521739135</v>
      </c>
      <c r="M101" s="75" t="str">
        <f>IF(L101&lt;=0.02,"A1",IF(L101&lt;=0.04,"A2",IF(L101&lt;=0.06,"A3",IF(L101&lt;=0.08,"A4",IF(L101&lt;=0.1,"A5",IF(L101&lt;=0.16,"B1",IF(L101&lt;=0.22,"B2",IF(L101&lt;=0.28,"B3",IF(L101&lt;=0.34,"B4",IF(L101&lt;=0.4,"B5",IF(L101&lt;=0.46,"B6",IF(L101&lt;=0.52,"B7",IF(L101&lt;=0.58,"B8",IF(L101&lt;=0.64,"B9",IF(L101&lt;=0.7,"B10",IF(L101&lt;=1.1,"C0"))))))))))))))))</f>
        <v>C0</v>
      </c>
      <c r="N101" s="415">
        <f>F101*J100-H101</f>
        <v>596.60086941819463</v>
      </c>
      <c r="O101" s="76">
        <f>IF(M101="A1",1650000,IF(M101="A2",1290000,IF(M101="A3",1020000,IF(M101="A4",810000,IF(M101="A5",650000,IF(M101="B1",520000,IF(M101="B2",420000,IF(M101="B3",330000,IF(M101="B4",270000,IF(M101="B5",210000,IF(M101="B6",170000,IF(M101="B7",150000,IF(M101="B8",130000,IF(M101="B9",100000,IF(M101="B10",60000,IF(M101="C0",0))))))))))))))))</f>
        <v>0</v>
      </c>
      <c r="P101" s="185">
        <f>VLOOKUP(E101,'DOMINGO 1'!D:AB,7,0)</f>
        <v>147877</v>
      </c>
      <c r="Q101" s="185">
        <f>VLOOKUP(E101,'DOMINGO 2'!D:AB,7,0)</f>
        <v>135926</v>
      </c>
      <c r="R101" s="92" t="e">
        <f>VLOOKUP(E101,'DOMINGO 3'!D:AB,7,0)</f>
        <v>#N/A</v>
      </c>
      <c r="S101" s="185">
        <f>VLOOKUP(E101,'DOMINGO 1'!D:AB,11,0)</f>
        <v>13171</v>
      </c>
      <c r="T101" s="185">
        <f>VLOOKUP(E101,'DOMINGO 2'!D:AB,11,0)</f>
        <v>2332</v>
      </c>
      <c r="U101" s="77" t="e">
        <f>VLOOKUP(E101,'DOMINGO 3'!D:AB,11,0)</f>
        <v>#N/A</v>
      </c>
      <c r="V101" s="185">
        <v>0</v>
      </c>
      <c r="W101" s="185">
        <f>VLOOKUP(E101,'FESTIVO 1'!D:AB,11,0)</f>
        <v>10506</v>
      </c>
      <c r="X101" s="77"/>
    </row>
    <row r="102" spans="4:24">
      <c r="D102" s="469"/>
      <c r="E102" s="610" t="s">
        <v>2827</v>
      </c>
      <c r="F102" s="414">
        <f>VLOOKUP(E102,'ASIGNACION RANKING'!D:AB,7,0)-P102-Q102</f>
        <v>1336105</v>
      </c>
      <c r="G102" s="73">
        <f>VLOOKUP(E102,'ASIGNACION RANKING'!D:AB,6,0)</f>
        <v>942</v>
      </c>
      <c r="H102" s="414">
        <f>VLOOKUP(E102,'ASIGNACION RANKING'!D:AB,11,0)-S102-T102</f>
        <v>98319</v>
      </c>
      <c r="I102" s="518"/>
      <c r="J102" s="10">
        <f>H102/F102</f>
        <v>7.3586282515221479E-2</v>
      </c>
      <c r="K102" s="75">
        <v>71</v>
      </c>
      <c r="L102" s="10">
        <f>K102/$L$30</f>
        <v>0.77173913043478259</v>
      </c>
      <c r="M102" s="75" t="str">
        <f>IF(L102&lt;=0.02,"A1",IF(L102&lt;=0.04,"A2",IF(L102&lt;=0.06,"A3",IF(L102&lt;=0.08,"A4",IF(L102&lt;=0.1,"A5",IF(L102&lt;=0.16,"B1",IF(L102&lt;=0.22,"B2",IF(L102&lt;=0.28,"B3",IF(L102&lt;=0.34,"B4",IF(L102&lt;=0.4,"B5",IF(L102&lt;=0.46,"B6",IF(L102&lt;=0.52,"B7",IF(L102&lt;=0.58,"B8",IF(L102&lt;=0.64,"B9",IF(L102&lt;=0.7,"B10",IF(L102&lt;=1.1,"C0"))))))))))))))))</f>
        <v>C0</v>
      </c>
      <c r="N102" s="415">
        <f>F102*J101-H102</f>
        <v>476.87545630900422</v>
      </c>
      <c r="O102" s="76">
        <f>IF(M102="A1",1650000,IF(M102="A2",1290000,IF(M102="A3",1020000,IF(M102="A4",810000,IF(M102="A5",650000,IF(M102="B1",520000,IF(M102="B2",420000,IF(M102="B3",330000,IF(M102="B4",270000,IF(M102="B5",210000,IF(M102="B6",170000,IF(M102="B7",150000,IF(M102="B8",130000,IF(M102="B9",100000,IF(M102="B10",60000,IF(M102="C0",0))))))))))))))))</f>
        <v>0</v>
      </c>
      <c r="P102" s="185">
        <f>VLOOKUP(E102,'DOMINGO 1'!D:AB,7,0)</f>
        <v>148390</v>
      </c>
      <c r="Q102" s="185">
        <f>VLOOKUP(E102,'DOMINGO 2'!D:AB,7,0)</f>
        <v>97265</v>
      </c>
      <c r="R102" s="92" t="e">
        <f>VLOOKUP(E102,'DOMINGO 3'!D:AB,7,0)</f>
        <v>#N/A</v>
      </c>
      <c r="S102" s="185">
        <f>VLOOKUP(E102,'DOMINGO 1'!D:AB,11,0)</f>
        <v>8511</v>
      </c>
      <c r="T102" s="185">
        <f>VLOOKUP(E102,'DOMINGO 2'!D:AB,11,0)</f>
        <v>12651</v>
      </c>
      <c r="U102" s="77" t="e">
        <f>VLOOKUP(E102,'DOMINGO 3'!D:AB,11,0)</f>
        <v>#N/A</v>
      </c>
      <c r="V102" s="185">
        <v>0</v>
      </c>
      <c r="W102" s="185" t="e">
        <f>VLOOKUP(E102,'FESTIVO 1'!D:AB,11,0)</f>
        <v>#N/A</v>
      </c>
      <c r="X102" s="77"/>
    </row>
    <row r="103" spans="4:24">
      <c r="D103" s="469"/>
      <c r="E103" s="610" t="s">
        <v>1670</v>
      </c>
      <c r="F103" s="414">
        <f>VLOOKUP(E103,'ASIGNACION RANKING'!D:AB,7,0)-P103-Q103</f>
        <v>1616383</v>
      </c>
      <c r="G103" s="73">
        <f>VLOOKUP(E103,'ASIGNACION RANKING'!D:AB,6,0)</f>
        <v>1027</v>
      </c>
      <c r="H103" s="414">
        <f>VLOOKUP(E103,'ASIGNACION RANKING'!D:AB,11,0)-S103-T103</f>
        <v>118908</v>
      </c>
      <c r="I103" s="518"/>
      <c r="J103" s="10">
        <f>H103/F103</f>
        <v>7.3564248077343061E-2</v>
      </c>
      <c r="K103" s="75">
        <v>72</v>
      </c>
      <c r="L103" s="10">
        <f>K103/$L$30</f>
        <v>0.78260869565217395</v>
      </c>
      <c r="M103" s="75" t="str">
        <f>IF(L103&lt;=0.02,"A1",IF(L103&lt;=0.04,"A2",IF(L103&lt;=0.06,"A3",IF(L103&lt;=0.08,"A4",IF(L103&lt;=0.1,"A5",IF(L103&lt;=0.16,"B1",IF(L103&lt;=0.22,"B2",IF(L103&lt;=0.28,"B3",IF(L103&lt;=0.34,"B4",IF(L103&lt;=0.4,"B5",IF(L103&lt;=0.46,"B6",IF(L103&lt;=0.52,"B7",IF(L103&lt;=0.58,"B8",IF(L103&lt;=0.64,"B9",IF(L103&lt;=0.7,"B10",IF(L103&lt;=1.1,"C0"))))))))))))))))</f>
        <v>C0</v>
      </c>
      <c r="N103" s="415">
        <f>F103*J102-H103</f>
        <v>35.616090801238897</v>
      </c>
      <c r="O103" s="76">
        <f>IF(M103="A1",1650000,IF(M103="A2",1290000,IF(M103="A3",1020000,IF(M103="A4",810000,IF(M103="A5",650000,IF(M103="B1",520000,IF(M103="B2",420000,IF(M103="B3",330000,IF(M103="B4",270000,IF(M103="B5",210000,IF(M103="B6",170000,IF(M103="B7",150000,IF(M103="B8",130000,IF(M103="B9",100000,IF(M103="B10",60000,IF(M103="C0",0))))))))))))))))</f>
        <v>0</v>
      </c>
      <c r="P103" s="185">
        <f>VLOOKUP(E103,'DOMINGO 1'!D:AB,7,0)</f>
        <v>136884</v>
      </c>
      <c r="Q103" s="185">
        <f>VLOOKUP(E103,'DOMINGO 2'!D:AB,7,0)</f>
        <v>129672</v>
      </c>
      <c r="R103" s="92" t="e">
        <f>VLOOKUP(E103,'DOMINGO 3'!D:AB,7,0)</f>
        <v>#N/A</v>
      </c>
      <c r="S103" s="185">
        <f>VLOOKUP(E103,'DOMINGO 1'!D:AB,11,0)</f>
        <v>2769</v>
      </c>
      <c r="T103" s="185">
        <f>VLOOKUP(E103,'DOMINGO 2'!D:AB,11,0)</f>
        <v>4726</v>
      </c>
      <c r="U103" s="77" t="e">
        <f>VLOOKUP(E103,'DOMINGO 3'!D:AB,11,0)</f>
        <v>#N/A</v>
      </c>
      <c r="V103" s="185">
        <v>0</v>
      </c>
      <c r="W103" s="185">
        <f>VLOOKUP(E103,'FESTIVO 1'!D:AB,11,0)</f>
        <v>2908</v>
      </c>
      <c r="X103" s="77"/>
    </row>
    <row r="104" spans="4:24">
      <c r="D104" s="469"/>
      <c r="E104" s="611" t="s">
        <v>623</v>
      </c>
      <c r="F104" s="414">
        <f>VLOOKUP(E104,'ASIGNACION RANKING'!D:AB,7,0)-P104-Q104</f>
        <v>1460569</v>
      </c>
      <c r="G104" s="73">
        <f>VLOOKUP(E104,'ASIGNACION RANKING'!D:AB,6,0)</f>
        <v>949</v>
      </c>
      <c r="H104" s="414">
        <f>VLOOKUP(E104,'ASIGNACION RANKING'!D:AB,11,0)-S104-T104</f>
        <v>107350</v>
      </c>
      <c r="I104" s="518">
        <v>8.1199999999999992</v>
      </c>
      <c r="J104" s="10">
        <f>H104/F104</f>
        <v>7.3498752883294119E-2</v>
      </c>
      <c r="K104" s="75">
        <v>73</v>
      </c>
      <c r="L104" s="10">
        <f>K104/$L$30</f>
        <v>0.79347826086956519</v>
      </c>
      <c r="M104" s="75" t="str">
        <f>IF(L104&lt;=0.02,"A1",IF(L104&lt;=0.04,"A2",IF(L104&lt;=0.06,"A3",IF(L104&lt;=0.08,"A4",IF(L104&lt;=0.1,"A5",IF(L104&lt;=0.16,"B1",IF(L104&lt;=0.22,"B2",IF(L104&lt;=0.28,"B3",IF(L104&lt;=0.34,"B4",IF(L104&lt;=0.4,"B5",IF(L104&lt;=0.46,"B6",IF(L104&lt;=0.52,"B7",IF(L104&lt;=0.58,"B8",IF(L104&lt;=0.64,"B9",IF(L104&lt;=0.7,"B10",IF(L104&lt;=1.1,"C0"))))))))))))))))</f>
        <v>C0</v>
      </c>
      <c r="N104" s="415">
        <f>F104*J103-H104</f>
        <v>95.660250076878583</v>
      </c>
      <c r="O104" s="76">
        <f>IF(M104="A1",1650000,IF(M104="A2",1290000,IF(M104="A3",1020000,IF(M104="A4",810000,IF(M104="A5",650000,IF(M104="B1",520000,IF(M104="B2",420000,IF(M104="B3",330000,IF(M104="B4",270000,IF(M104="B5",210000,IF(M104="B6",170000,IF(M104="B7",150000,IF(M104="B8",130000,IF(M104="B9",100000,IF(M104="B10",60000,IF(M104="C0",0))))))))))))))))</f>
        <v>0</v>
      </c>
      <c r="P104" s="185">
        <f>VLOOKUP(E104,'DOMINGO 1'!D:AB,7,0)</f>
        <v>125163</v>
      </c>
      <c r="Q104" s="185">
        <f>VLOOKUP(E104,'DOMINGO 2'!D:AB,7,0)</f>
        <v>129487</v>
      </c>
      <c r="R104" s="92" t="e">
        <f>VLOOKUP(E104,'DOMINGO 3'!D:AB,7,0)</f>
        <v>#N/A</v>
      </c>
      <c r="S104" s="185">
        <f>VLOOKUP(E104,'DOMINGO 1'!D:AB,11,0)</f>
        <v>2893</v>
      </c>
      <c r="T104" s="185">
        <f>VLOOKUP(E104,'DOMINGO 2'!D:AB,11,0)</f>
        <v>3732</v>
      </c>
      <c r="U104" s="77" t="e">
        <f>VLOOKUP(E104,'DOMINGO 3'!D:AB,11,0)</f>
        <v>#N/A</v>
      </c>
      <c r="V104" s="185">
        <f>VLOOKUP(E104,'FESTIVO 1'!D:AB,7,0)</f>
        <v>136550</v>
      </c>
      <c r="W104" s="185">
        <f>VLOOKUP(E104,'FESTIVO 1'!D:AB,11,0)</f>
        <v>13133</v>
      </c>
      <c r="X104" s="77"/>
    </row>
    <row r="105" spans="4:24">
      <c r="D105" s="469"/>
      <c r="E105" s="78" t="s">
        <v>1725</v>
      </c>
      <c r="F105" s="414">
        <f>VLOOKUP(E105,'ASIGNACION RANKING'!D:AB,7,0)-P105-Q105</f>
        <v>1448862</v>
      </c>
      <c r="G105" s="73">
        <f>VLOOKUP(E105,'ASIGNACION RANKING'!D:AB,6,0)</f>
        <v>954</v>
      </c>
      <c r="H105" s="414">
        <f>VLOOKUP(E105,'ASIGNACION RANKING'!D:AB,11,0)-S105-T105</f>
        <v>105706</v>
      </c>
      <c r="I105" s="518"/>
      <c r="J105" s="10">
        <f>H105/F105</f>
        <v>7.2957949066232666E-2</v>
      </c>
      <c r="K105" s="75">
        <v>74</v>
      </c>
      <c r="L105" s="10">
        <f>K105/$L$30</f>
        <v>0.80434782608695654</v>
      </c>
      <c r="M105" s="75" t="str">
        <f>IF(L105&lt;=0.02,"A1",IF(L105&lt;=0.04,"A2",IF(L105&lt;=0.06,"A3",IF(L105&lt;=0.08,"A4",IF(L105&lt;=0.1,"A5",IF(L105&lt;=0.16,"B1",IF(L105&lt;=0.22,"B2",IF(L105&lt;=0.28,"B3",IF(L105&lt;=0.34,"B4",IF(L105&lt;=0.4,"B5",IF(L105&lt;=0.46,"B6",IF(L105&lt;=0.52,"B7",IF(L105&lt;=0.58,"B8",IF(L105&lt;=0.64,"B9",IF(L105&lt;=0.7,"B10",IF(L105&lt;=1.1,"C0"))))))))))))))))</f>
        <v>C0</v>
      </c>
      <c r="N105" s="415">
        <f>F105*J104-H105</f>
        <v>783.55009999527829</v>
      </c>
      <c r="O105" s="76">
        <f>IF(M105="A1",1650000,IF(M105="A2",1290000,IF(M105="A3",1020000,IF(M105="A4",810000,IF(M105="A5",650000,IF(M105="B1",520000,IF(M105="B2",420000,IF(M105="B3",330000,IF(M105="B4",270000,IF(M105="B5",210000,IF(M105="B6",170000,IF(M105="B7",150000,IF(M105="B8",130000,IF(M105="B9",100000,IF(M105="B10",60000,IF(M105="C0",0))))))))))))))))</f>
        <v>0</v>
      </c>
      <c r="P105" s="185">
        <f>VLOOKUP(E105,'DOMINGO 1'!D:AB,7,0)</f>
        <v>113056</v>
      </c>
      <c r="Q105" s="185">
        <f>VLOOKUP(E105,'DOMINGO 2'!D:AB,7,0)</f>
        <v>149143</v>
      </c>
      <c r="R105" s="92" t="e">
        <f>VLOOKUP(E105,'DOMINGO 3'!D:AB,7,0)</f>
        <v>#N/A</v>
      </c>
      <c r="S105" s="185">
        <f>VLOOKUP(E105,'DOMINGO 1'!D:AB,11,0)</f>
        <v>5854</v>
      </c>
      <c r="T105" s="185">
        <f>VLOOKUP(E105,'DOMINGO 2'!D:AB,11,0)</f>
        <v>1090</v>
      </c>
      <c r="U105" s="77" t="e">
        <f>VLOOKUP(E105,'DOMINGO 3'!D:AB,11,0)</f>
        <v>#N/A</v>
      </c>
      <c r="V105" s="185">
        <v>0</v>
      </c>
      <c r="W105" s="185">
        <f>VLOOKUP(E105,'FESTIVO 1'!D:AB,11,0)</f>
        <v>10412</v>
      </c>
      <c r="X105" s="77"/>
    </row>
    <row r="106" spans="4:24">
      <c r="D106" s="469"/>
      <c r="E106" s="78" t="s">
        <v>1705</v>
      </c>
      <c r="F106" s="414">
        <f>VLOOKUP(E106,'ASIGNACION RANKING'!D:AB,7,0)-P106-Q106</f>
        <v>1432415</v>
      </c>
      <c r="G106" s="73">
        <f>VLOOKUP(E106,'ASIGNACION RANKING'!D:AB,6,0)</f>
        <v>956</v>
      </c>
      <c r="H106" s="414">
        <f>VLOOKUP(E106,'ASIGNACION RANKING'!D:AB,11,0)-S106-T106</f>
        <v>103598</v>
      </c>
      <c r="I106" s="518"/>
      <c r="J106" s="10">
        <f>H106/F106</f>
        <v>7.2324012245054678E-2</v>
      </c>
      <c r="K106" s="75">
        <v>75</v>
      </c>
      <c r="L106" s="10">
        <f>K106/$L$30</f>
        <v>0.81521739130434778</v>
      </c>
      <c r="M106" s="75" t="str">
        <f>IF(L106&lt;=0.02,"A1",IF(L106&lt;=0.04,"A2",IF(L106&lt;=0.06,"A3",IF(L106&lt;=0.08,"A4",IF(L106&lt;=0.1,"A5",IF(L106&lt;=0.16,"B1",IF(L106&lt;=0.22,"B2",IF(L106&lt;=0.28,"B3",IF(L106&lt;=0.34,"B4",IF(L106&lt;=0.4,"B5",IF(L106&lt;=0.46,"B6",IF(L106&lt;=0.52,"B7",IF(L106&lt;=0.58,"B8",IF(L106&lt;=0.64,"B9",IF(L106&lt;=0.7,"B10",IF(L106&lt;=1.1,"C0"))))))))))))))))</f>
        <v>C0</v>
      </c>
      <c r="N106" s="415">
        <f>F106*J105-H106</f>
        <v>908.0606117076677</v>
      </c>
      <c r="O106" s="76">
        <f>IF(M106="A1",1650000,IF(M106="A2",1290000,IF(M106="A3",1020000,IF(M106="A4",810000,IF(M106="A5",650000,IF(M106="B1",520000,IF(M106="B2",420000,IF(M106="B3",330000,IF(M106="B4",270000,IF(M106="B5",210000,IF(M106="B6",170000,IF(M106="B7",150000,IF(M106="B8",130000,IF(M106="B9",100000,IF(M106="B10",60000,IF(M106="C0",0))))))))))))))))</f>
        <v>0</v>
      </c>
      <c r="P106" s="185">
        <f>VLOOKUP(E106,'DOMINGO 1'!D:AB,7,0)</f>
        <v>156655</v>
      </c>
      <c r="Q106" s="185">
        <f>VLOOKUP(E106,'DOMINGO 2'!D:AB,7,0)</f>
        <v>103889</v>
      </c>
      <c r="R106" s="92" t="e">
        <f>VLOOKUP(E106,'DOMINGO 3'!D:AB,7,0)</f>
        <v>#N/A</v>
      </c>
      <c r="S106" s="185">
        <f>VLOOKUP(E106,'DOMINGO 1'!D:AB,11,0)</f>
        <v>12746</v>
      </c>
      <c r="T106" s="185">
        <f>VLOOKUP(E106,'DOMINGO 2'!D:AB,11,0)</f>
        <v>5357</v>
      </c>
      <c r="U106" s="77" t="e">
        <f>VLOOKUP(E106,'DOMINGO 3'!D:AB,11,0)</f>
        <v>#N/A</v>
      </c>
      <c r="V106" s="185">
        <v>0</v>
      </c>
      <c r="W106" s="185">
        <f>VLOOKUP(E106,'FESTIVO 1'!D:AB,11,0)</f>
        <v>11367</v>
      </c>
      <c r="X106" s="77"/>
    </row>
    <row r="107" spans="4:24">
      <c r="D107" s="469"/>
      <c r="E107" s="78" t="s">
        <v>1693</v>
      </c>
      <c r="F107" s="414">
        <f>VLOOKUP(E107,'ASIGNACION RANKING'!D:AB,7,0)-P107-Q107</f>
        <v>1562775</v>
      </c>
      <c r="G107" s="73">
        <f>VLOOKUP(E107,'ASIGNACION RANKING'!D:AB,6,0)</f>
        <v>983</v>
      </c>
      <c r="H107" s="414">
        <f>VLOOKUP(E107,'ASIGNACION RANKING'!D:AB,11,0)-S107-T107</f>
        <v>112695</v>
      </c>
      <c r="I107" s="518"/>
      <c r="J107" s="10">
        <f>H107/F107</f>
        <v>7.2112108268944666E-2</v>
      </c>
      <c r="K107" s="75">
        <v>76</v>
      </c>
      <c r="L107" s="10">
        <f>K107/$L$30</f>
        <v>0.82608695652173914</v>
      </c>
      <c r="M107" s="75" t="str">
        <f>IF(L107&lt;=0.02,"A1",IF(L107&lt;=0.04,"A2",IF(L107&lt;=0.06,"A3",IF(L107&lt;=0.08,"A4",IF(L107&lt;=0.1,"A5",IF(L107&lt;=0.16,"B1",IF(L107&lt;=0.22,"B2",IF(L107&lt;=0.28,"B3",IF(L107&lt;=0.34,"B4",IF(L107&lt;=0.4,"B5",IF(L107&lt;=0.46,"B6",IF(L107&lt;=0.52,"B7",IF(L107&lt;=0.58,"B8",IF(L107&lt;=0.64,"B9",IF(L107&lt;=0.7,"B10",IF(L107&lt;=1.1,"C0"))))))))))))))))</f>
        <v>C0</v>
      </c>
      <c r="N107" s="415">
        <f>F107*J106-H107</f>
        <v>331.15823626532801</v>
      </c>
      <c r="O107" s="76">
        <f>IF(M107="A1",1650000,IF(M107="A2",1290000,IF(M107="A3",1020000,IF(M107="A4",810000,IF(M107="A5",650000,IF(M107="B1",520000,IF(M107="B2",420000,IF(M107="B3",330000,IF(M107="B4",270000,IF(M107="B5",210000,IF(M107="B6",170000,IF(M107="B7",150000,IF(M107="B8",130000,IF(M107="B9",100000,IF(M107="B10",60000,IF(M107="C0",0))))))))))))))))</f>
        <v>0</v>
      </c>
      <c r="P107" s="185">
        <f>VLOOKUP(E107,'DOMINGO 1'!D:AB,7,0)</f>
        <v>137109</v>
      </c>
      <c r="Q107" s="185">
        <f>VLOOKUP(E107,'DOMINGO 2'!D:AB,7,0)</f>
        <v>146428</v>
      </c>
      <c r="R107" s="92" t="e">
        <f>VLOOKUP(E107,'DOMINGO 3'!D:AB,7,0)</f>
        <v>#N/A</v>
      </c>
      <c r="S107" s="185">
        <f>VLOOKUP(E107,'DOMINGO 1'!D:AB,11,0)</f>
        <v>5926</v>
      </c>
      <c r="T107" s="185">
        <f>VLOOKUP(E107,'DOMINGO 2'!D:AB,11,0)</f>
        <v>3895</v>
      </c>
      <c r="U107" s="77" t="e">
        <f>VLOOKUP(E107,'DOMINGO 3'!D:AB,11,0)</f>
        <v>#N/A</v>
      </c>
      <c r="V107" s="185">
        <f>VLOOKUP(E107,'FESTIVO 1'!D:AB,7,0)</f>
        <v>135223</v>
      </c>
      <c r="W107" s="185">
        <f>VLOOKUP(E107,'FESTIVO 1'!D:AB,11,0)</f>
        <v>17187</v>
      </c>
      <c r="X107" s="77"/>
    </row>
    <row r="108" spans="4:24">
      <c r="D108" s="469"/>
      <c r="E108" s="78" t="s">
        <v>1731</v>
      </c>
      <c r="F108" s="414">
        <f>VLOOKUP(E108,'ASIGNACION RANKING'!D:AB,7,0)-P108-Q108</f>
        <v>1288386</v>
      </c>
      <c r="G108" s="73">
        <f>VLOOKUP(E108,'ASIGNACION RANKING'!D:AB,6,0)</f>
        <v>966</v>
      </c>
      <c r="H108" s="414">
        <f>VLOOKUP(E108,'ASIGNACION RANKING'!D:AB,11,0)-S108-T108</f>
        <v>92346</v>
      </c>
      <c r="I108" s="518"/>
      <c r="J108" s="10">
        <f>H108/F108</f>
        <v>7.1675724511132535E-2</v>
      </c>
      <c r="K108" s="75">
        <v>77</v>
      </c>
      <c r="L108" s="10">
        <f>K108/$L$30</f>
        <v>0.83695652173913049</v>
      </c>
      <c r="M108" s="75" t="str">
        <f>IF(L108&lt;=0.02,"A1",IF(L108&lt;=0.04,"A2",IF(L108&lt;=0.06,"A3",IF(L108&lt;=0.08,"A4",IF(L108&lt;=0.1,"A5",IF(L108&lt;=0.16,"B1",IF(L108&lt;=0.22,"B2",IF(L108&lt;=0.28,"B3",IF(L108&lt;=0.34,"B4",IF(L108&lt;=0.4,"B5",IF(L108&lt;=0.46,"B6",IF(L108&lt;=0.52,"B7",IF(L108&lt;=0.58,"B8",IF(L108&lt;=0.64,"B9",IF(L108&lt;=0.7,"B10",IF(L108&lt;=1.1,"C0"))))))))))))))))</f>
        <v>C0</v>
      </c>
      <c r="N108" s="415">
        <f>F108*J107-H108</f>
        <v>562.23072419254459</v>
      </c>
      <c r="O108" s="76">
        <f>IF(M108="A1",1650000,IF(M108="A2",1290000,IF(M108="A3",1020000,IF(M108="A4",810000,IF(M108="A5",650000,IF(M108="B1",520000,IF(M108="B2",420000,IF(M108="B3",330000,IF(M108="B4",270000,IF(M108="B5",210000,IF(M108="B6",170000,IF(M108="B7",150000,IF(M108="B8",130000,IF(M108="B9",100000,IF(M108="B10",60000,IF(M108="C0",0))))))))))))))))</f>
        <v>0</v>
      </c>
      <c r="P108" s="185">
        <f>VLOOKUP(E108,'DOMINGO 1'!D:AB,7,0)</f>
        <v>120364</v>
      </c>
      <c r="Q108" s="185">
        <f>VLOOKUP(E108,'DOMINGO 2'!D:AB,7,0)</f>
        <v>110242</v>
      </c>
      <c r="R108" s="92" t="e">
        <f>VLOOKUP(E108,'DOMINGO 3'!D:AB,7,0)</f>
        <v>#N/A</v>
      </c>
      <c r="S108" s="185">
        <f>VLOOKUP(E108,'DOMINGO 1'!D:AB,11,0)</f>
        <v>11651</v>
      </c>
      <c r="T108" s="185">
        <f>VLOOKUP(E108,'DOMINGO 2'!D:AB,11,0)</f>
        <v>2524</v>
      </c>
      <c r="U108" s="77" t="e">
        <f>VLOOKUP(E108,'DOMINGO 3'!D:AB,11,0)</f>
        <v>#N/A</v>
      </c>
      <c r="V108" s="185">
        <v>0</v>
      </c>
      <c r="W108" s="185">
        <f>VLOOKUP(E108,'FESTIVO 1'!D:AB,11,0)</f>
        <v>5312</v>
      </c>
      <c r="X108" s="77"/>
    </row>
    <row r="109" spans="4:24">
      <c r="D109" s="469"/>
      <c r="E109" s="610" t="s">
        <v>630</v>
      </c>
      <c r="F109" s="414">
        <f>VLOOKUP(E109,'ASIGNACION RANKING'!D:AB,7,0)-P109-Q109</f>
        <v>1658753</v>
      </c>
      <c r="G109" s="73">
        <f>VLOOKUP(E109,'ASIGNACION RANKING'!D:AB,6,0)</f>
        <v>969</v>
      </c>
      <c r="H109" s="414">
        <f>VLOOKUP(E109,'ASIGNACION RANKING'!D:AB,11,0)-S109-T109</f>
        <v>116679</v>
      </c>
      <c r="I109" s="518"/>
      <c r="J109" s="10">
        <f>H109/F109</f>
        <v>7.034139501179501E-2</v>
      </c>
      <c r="K109" s="75">
        <v>78</v>
      </c>
      <c r="L109" s="10">
        <f>K109/$L$30</f>
        <v>0.84782608695652173</v>
      </c>
      <c r="M109" s="75" t="str">
        <f>IF(L109&lt;=0.02,"A1",IF(L109&lt;=0.04,"A2",IF(L109&lt;=0.06,"A3",IF(L109&lt;=0.08,"A4",IF(L109&lt;=0.1,"A5",IF(L109&lt;=0.16,"B1",IF(L109&lt;=0.22,"B2",IF(L109&lt;=0.28,"B3",IF(L109&lt;=0.34,"B4",IF(L109&lt;=0.4,"B5",IF(L109&lt;=0.46,"B6",IF(L109&lt;=0.52,"B7",IF(L109&lt;=0.58,"B8",IF(L109&lt;=0.64,"B9",IF(L109&lt;=0.7,"B10",IF(L109&lt;=1.1,"C0"))))))))))))))))</f>
        <v>C0</v>
      </c>
      <c r="N109" s="415">
        <f>F109*J108-H109</f>
        <v>2213.3230600146198</v>
      </c>
      <c r="O109" s="76">
        <f>IF(M109="A1",1650000,IF(M109="A2",1290000,IF(M109="A3",1020000,IF(M109="A4",810000,IF(M109="A5",650000,IF(M109="B1",520000,IF(M109="B2",420000,IF(M109="B3",330000,IF(M109="B4",270000,IF(M109="B5",210000,IF(M109="B6",170000,IF(M109="B7",150000,IF(M109="B8",130000,IF(M109="B9",100000,IF(M109="B10",60000,IF(M109="C0",0))))))))))))))))</f>
        <v>0</v>
      </c>
      <c r="P109" s="185">
        <f>VLOOKUP(E109,'DOMINGO 1'!D:AB,7,0)</f>
        <v>175989</v>
      </c>
      <c r="Q109" s="185">
        <f>VLOOKUP(E109,'DOMINGO 2'!D:AB,7,0)</f>
        <v>122992</v>
      </c>
      <c r="R109" s="92" t="e">
        <f>VLOOKUP(E109,'DOMINGO 3'!D:AB,7,0)</f>
        <v>#N/A</v>
      </c>
      <c r="S109" s="185">
        <f>VLOOKUP(E109,'DOMINGO 1'!D:AB,11,0)</f>
        <v>4538</v>
      </c>
      <c r="T109" s="185">
        <f>VLOOKUP(E109,'DOMINGO 2'!D:AB,11,0)</f>
        <v>1480</v>
      </c>
      <c r="U109" s="77" t="e">
        <f>VLOOKUP(E109,'DOMINGO 3'!D:AB,11,0)</f>
        <v>#N/A</v>
      </c>
      <c r="V109" s="185">
        <v>0</v>
      </c>
      <c r="W109" s="185">
        <f>VLOOKUP(E109,'FESTIVO 1'!D:AB,11,0)</f>
        <v>4846</v>
      </c>
      <c r="X109" s="77"/>
    </row>
    <row r="110" spans="4:24">
      <c r="D110" s="469"/>
      <c r="E110" s="78" t="s">
        <v>1721</v>
      </c>
      <c r="F110" s="414">
        <f>VLOOKUP(E110,'ASIGNACION RANKING'!D:AB,7,0)-P110-Q110</f>
        <v>1317832</v>
      </c>
      <c r="G110" s="73">
        <f>VLOOKUP(E110,'ASIGNACION RANKING'!D:AB,6,0)</f>
        <v>925</v>
      </c>
      <c r="H110" s="414">
        <f>VLOOKUP(E110,'ASIGNACION RANKING'!D:AB,11,0)-S110-T110</f>
        <v>90122</v>
      </c>
      <c r="I110" s="518"/>
      <c r="J110" s="10">
        <f>H110/F110</f>
        <v>6.8386562171809454E-2</v>
      </c>
      <c r="K110" s="75">
        <v>79</v>
      </c>
      <c r="L110" s="10">
        <f>K110/$L$30</f>
        <v>0.85869565217391308</v>
      </c>
      <c r="M110" s="75" t="str">
        <f>IF(L110&lt;=0.02,"A1",IF(L110&lt;=0.04,"A2",IF(L110&lt;=0.06,"A3",IF(L110&lt;=0.08,"A4",IF(L110&lt;=0.1,"A5",IF(L110&lt;=0.16,"B1",IF(L110&lt;=0.22,"B2",IF(L110&lt;=0.28,"B3",IF(L110&lt;=0.34,"B4",IF(L110&lt;=0.4,"B5",IF(L110&lt;=0.46,"B6",IF(L110&lt;=0.52,"B7",IF(L110&lt;=0.58,"B8",IF(L110&lt;=0.64,"B9",IF(L110&lt;=0.7,"B10",IF(L110&lt;=1.1,"C0"))))))))))))))))</f>
        <v>C0</v>
      </c>
      <c r="N110" s="415">
        <f>F110*J109-H110</f>
        <v>2576.1412711838493</v>
      </c>
      <c r="O110" s="76">
        <f>IF(M110="A1",1650000,IF(M110="A2",1290000,IF(M110="A3",1020000,IF(M110="A4",810000,IF(M110="A5",650000,IF(M110="B1",520000,IF(M110="B2",420000,IF(M110="B3",330000,IF(M110="B4",270000,IF(M110="B5",210000,IF(M110="B6",170000,IF(M110="B7",150000,IF(M110="B8",130000,IF(M110="B9",100000,IF(M110="B10",60000,IF(M110="C0",0))))))))))))))))</f>
        <v>0</v>
      </c>
      <c r="P110" s="185">
        <f>VLOOKUP(E110,'DOMINGO 1'!D:AB,7,0)</f>
        <v>93241</v>
      </c>
      <c r="Q110" s="185">
        <f>VLOOKUP(E110,'DOMINGO 2'!D:AB,7,0)</f>
        <v>143703</v>
      </c>
      <c r="R110" s="92" t="e">
        <f>VLOOKUP(E110,'DOMINGO 3'!D:AB,7,0)</f>
        <v>#N/A</v>
      </c>
      <c r="S110" s="185">
        <f>VLOOKUP(E110,'DOMINGO 1'!D:AB,11,0)</f>
        <v>12180</v>
      </c>
      <c r="T110" s="185">
        <f>VLOOKUP(E110,'DOMINGO 2'!D:AB,11,0)</f>
        <v>1032</v>
      </c>
      <c r="U110" s="77" t="e">
        <f>VLOOKUP(E110,'DOMINGO 3'!D:AB,11,0)</f>
        <v>#N/A</v>
      </c>
      <c r="V110" s="185">
        <f>VLOOKUP(E110,'FESTIVO 1'!D:AB,7,0)</f>
        <v>122759</v>
      </c>
      <c r="W110" s="185">
        <f>VLOOKUP(E110,'FESTIVO 1'!D:AB,11,0)</f>
        <v>8130</v>
      </c>
      <c r="X110" s="77"/>
    </row>
    <row r="111" spans="4:24">
      <c r="D111" s="469"/>
      <c r="E111" s="78" t="s">
        <v>1681</v>
      </c>
      <c r="F111" s="414">
        <f>VLOOKUP(E111,'ASIGNACION RANKING'!D:AB,7,0)-P111-Q111</f>
        <v>1605756</v>
      </c>
      <c r="G111" s="73">
        <f>VLOOKUP(E111,'ASIGNACION RANKING'!D:AB,6,0)</f>
        <v>1031</v>
      </c>
      <c r="H111" s="414">
        <f>VLOOKUP(E111,'ASIGNACION RANKING'!D:AB,11,0)-S111-T111</f>
        <v>109437</v>
      </c>
      <c r="I111" s="518"/>
      <c r="J111" s="10">
        <f>H111/F111</f>
        <v>6.8152944781149818E-2</v>
      </c>
      <c r="K111" s="75">
        <v>80</v>
      </c>
      <c r="L111" s="10">
        <f>K111/$L$30</f>
        <v>0.86956521739130432</v>
      </c>
      <c r="M111" s="75" t="str">
        <f>IF(L111&lt;=0.02,"A1",IF(L111&lt;=0.04,"A2",IF(L111&lt;=0.06,"A3",IF(L111&lt;=0.08,"A4",IF(L111&lt;=0.1,"A5",IF(L111&lt;=0.16,"B1",IF(L111&lt;=0.22,"B2",IF(L111&lt;=0.28,"B3",IF(L111&lt;=0.34,"B4",IF(L111&lt;=0.4,"B5",IF(L111&lt;=0.46,"B6",IF(L111&lt;=0.52,"B7",IF(L111&lt;=0.58,"B8",IF(L111&lt;=0.64,"B9",IF(L111&lt;=0.7,"B10",IF(L111&lt;=1.1,"C0"))))))))))))))))</f>
        <v>C0</v>
      </c>
      <c r="N111" s="415">
        <f>F111*J110-H111</f>
        <v>375.13252675606054</v>
      </c>
      <c r="O111" s="76">
        <f>IF(M111="A1",1650000,IF(M111="A2",1290000,IF(M111="A3",1020000,IF(M111="A4",810000,IF(M111="A5",650000,IF(M111="B1",520000,IF(M111="B2",420000,IF(M111="B3",330000,IF(M111="B4",270000,IF(M111="B5",210000,IF(M111="B6",170000,IF(M111="B7",150000,IF(M111="B8",130000,IF(M111="B9",100000,IF(M111="B10",60000,IF(M111="C0",0))))))))))))))))</f>
        <v>0</v>
      </c>
      <c r="P111" s="185">
        <f>VLOOKUP(E111,'DOMINGO 1'!D:AB,7,0)</f>
        <v>135023</v>
      </c>
      <c r="Q111" s="185">
        <f>VLOOKUP(E111,'DOMINGO 2'!D:AB,7,0)</f>
        <v>148609</v>
      </c>
      <c r="R111" s="92" t="e">
        <f>VLOOKUP(E111,'DOMINGO 3'!D:AB,7,0)</f>
        <v>#N/A</v>
      </c>
      <c r="S111" s="185">
        <f>VLOOKUP(E111,'DOMINGO 1'!D:AB,11,0)</f>
        <v>2876</v>
      </c>
      <c r="T111" s="185">
        <f>VLOOKUP(E111,'DOMINGO 2'!D:AB,11,0)</f>
        <v>6280</v>
      </c>
      <c r="U111" s="77" t="e">
        <f>VLOOKUP(E111,'DOMINGO 3'!D:AB,11,0)</f>
        <v>#N/A</v>
      </c>
      <c r="V111" s="185">
        <v>0</v>
      </c>
      <c r="W111" s="185">
        <f>VLOOKUP(E111,'FESTIVO 1'!D:AB,11,0)</f>
        <v>18217</v>
      </c>
      <c r="X111" s="77"/>
    </row>
    <row r="112" spans="4:24">
      <c r="D112" s="469"/>
      <c r="E112" s="612" t="s">
        <v>616</v>
      </c>
      <c r="F112" s="414">
        <f>VLOOKUP(E112,'ASIGNACION RANKING'!D:AB,7,0)-P112-Q112</f>
        <v>1739074</v>
      </c>
      <c r="G112" s="73">
        <f>VLOOKUP(E112,'ASIGNACION RANKING'!D:AB,6,0)</f>
        <v>1011</v>
      </c>
      <c r="H112" s="414">
        <f>VLOOKUP(E112,'ASIGNACION RANKING'!D:AB,11,0)-S112-T112</f>
        <v>118450</v>
      </c>
      <c r="I112" s="518"/>
      <c r="J112" s="10">
        <f>H112/F112</f>
        <v>6.8110960200658516E-2</v>
      </c>
      <c r="K112" s="75">
        <v>81</v>
      </c>
      <c r="L112" s="10">
        <f>K112/$L$30</f>
        <v>0.88043478260869568</v>
      </c>
      <c r="M112" s="75" t="str">
        <f>IF(L112&lt;=0.02,"A1",IF(L112&lt;=0.04,"A2",IF(L112&lt;=0.06,"A3",IF(L112&lt;=0.08,"A4",IF(L112&lt;=0.1,"A5",IF(L112&lt;=0.16,"B1",IF(L112&lt;=0.22,"B2",IF(L112&lt;=0.28,"B3",IF(L112&lt;=0.34,"B4",IF(L112&lt;=0.4,"B5",IF(L112&lt;=0.46,"B6",IF(L112&lt;=0.52,"B7",IF(L112&lt;=0.58,"B8",IF(L112&lt;=0.64,"B9",IF(L112&lt;=0.7,"B10",IF(L112&lt;=1.1,"C0"))))))))))))))))</f>
        <v>C0</v>
      </c>
      <c r="N112" s="415">
        <f>F112*J111-H112</f>
        <v>73.014292333333287</v>
      </c>
      <c r="O112" s="76">
        <f>IF(M112="A1",1650000,IF(M112="A2",1290000,IF(M112="A3",1020000,IF(M112="A4",810000,IF(M112="A5",650000,IF(M112="B1",520000,IF(M112="B2",420000,IF(M112="B3",330000,IF(M112="B4",270000,IF(M112="B5",210000,IF(M112="B6",170000,IF(M112="B7",150000,IF(M112="B8",130000,IF(M112="B9",100000,IF(M112="B10",60000,IF(M112="C0",0))))))))))))))))</f>
        <v>0</v>
      </c>
      <c r="P112" s="185">
        <f>VLOOKUP(E112,'DOMINGO 1'!D:AB,7,0)</f>
        <v>155182</v>
      </c>
      <c r="Q112" s="185">
        <f>VLOOKUP(E112,'DOMINGO 2'!D:AB,7,0)</f>
        <v>153195</v>
      </c>
      <c r="R112" s="92" t="e">
        <f>VLOOKUP(E112,'DOMINGO 3'!D:AB,7,0)</f>
        <v>#N/A</v>
      </c>
      <c r="S112" s="185">
        <f>VLOOKUP(E112,'DOMINGO 1'!D:AB,11,0)</f>
        <v>5161</v>
      </c>
      <c r="T112" s="185">
        <f>VLOOKUP(E112,'DOMINGO 2'!D:AB,11,0)</f>
        <v>5798</v>
      </c>
      <c r="U112" s="77" t="e">
        <f>VLOOKUP(E112,'DOMINGO 3'!D:AB,11,0)</f>
        <v>#N/A</v>
      </c>
      <c r="V112" s="185">
        <v>0</v>
      </c>
      <c r="W112" s="185">
        <f>VLOOKUP(E112,'FESTIVO 1'!D:AB,11,0)</f>
        <v>5060</v>
      </c>
      <c r="X112" s="77"/>
    </row>
    <row r="113" spans="1:39">
      <c r="D113" s="469"/>
      <c r="E113" s="78" t="s">
        <v>1772</v>
      </c>
      <c r="F113" s="414">
        <f>VLOOKUP(E113,'ASIGNACION RANKING'!D:AB,7,0)-P113-Q113</f>
        <v>1594937</v>
      </c>
      <c r="G113" s="73">
        <f>VLOOKUP(E113,'ASIGNACION RANKING'!D:AB,6,0)</f>
        <v>948</v>
      </c>
      <c r="H113" s="414">
        <f>VLOOKUP(E113,'ASIGNACION RANKING'!D:AB,11,0)-S113-T113</f>
        <v>107323</v>
      </c>
      <c r="I113" s="518"/>
      <c r="J113" s="10">
        <f>H113/F113</f>
        <v>6.7289805177257786E-2</v>
      </c>
      <c r="K113" s="75">
        <v>82</v>
      </c>
      <c r="L113" s="10">
        <f>K113/$L$30</f>
        <v>0.89130434782608692</v>
      </c>
      <c r="M113" s="75" t="str">
        <f>IF(L113&lt;=0.02,"A1",IF(L113&lt;=0.04,"A2",IF(L113&lt;=0.06,"A3",IF(L113&lt;=0.08,"A4",IF(L113&lt;=0.1,"A5",IF(L113&lt;=0.16,"B1",IF(L113&lt;=0.22,"B2",IF(L113&lt;=0.28,"B3",IF(L113&lt;=0.34,"B4",IF(L113&lt;=0.4,"B5",IF(L113&lt;=0.46,"B6",IF(L113&lt;=0.52,"B7",IF(L113&lt;=0.58,"B8",IF(L113&lt;=0.64,"B9",IF(L113&lt;=0.7,"B10",IF(L113&lt;=1.1,"C0"))))))))))))))))</f>
        <v>C0</v>
      </c>
      <c r="N113" s="415">
        <f>F113*J112-H113</f>
        <v>1309.6905295576871</v>
      </c>
      <c r="O113" s="76">
        <f>IF(M113="A1",1650000,IF(M113="A2",1290000,IF(M113="A3",1020000,IF(M113="A4",810000,IF(M113="A5",650000,IF(M113="B1",520000,IF(M113="B2",420000,IF(M113="B3",330000,IF(M113="B4",270000,IF(M113="B5",210000,IF(M113="B6",170000,IF(M113="B7",150000,IF(M113="B8",130000,IF(M113="B9",100000,IF(M113="B10",60000,IF(M113="C0",0))))))))))))))))</f>
        <v>0</v>
      </c>
      <c r="P113" s="185">
        <f>VLOOKUP(E113,'DOMINGO 1'!D:AB,7,0)</f>
        <v>157975</v>
      </c>
      <c r="Q113" s="185">
        <f>VLOOKUP(E113,'DOMINGO 2'!D:AB,7,0)</f>
        <v>135896</v>
      </c>
      <c r="R113" s="92" t="e">
        <f>VLOOKUP(E113,'DOMINGO 3'!D:AB,7,0)</f>
        <v>#N/A</v>
      </c>
      <c r="S113" s="185">
        <f>VLOOKUP(E113,'DOMINGO 1'!D:AB,11,0)</f>
        <v>780</v>
      </c>
      <c r="T113" s="185">
        <f>VLOOKUP(E113,'DOMINGO 2'!D:AB,11,0)</f>
        <v>3379</v>
      </c>
      <c r="U113" s="77" t="e">
        <f>VLOOKUP(E113,'DOMINGO 3'!D:AB,11,0)</f>
        <v>#N/A</v>
      </c>
      <c r="V113" s="185">
        <v>0</v>
      </c>
      <c r="W113" s="185">
        <f>VLOOKUP(E113,'FESTIVO 1'!D:AB,11,0)</f>
        <v>8054</v>
      </c>
      <c r="X113" s="77"/>
    </row>
    <row r="114" spans="1:39">
      <c r="D114" s="469"/>
      <c r="E114" s="78" t="s">
        <v>1696</v>
      </c>
      <c r="F114" s="414">
        <f>VLOOKUP(E114,'ASIGNACION RANKING'!D:AB,7,0)-P114-Q114</f>
        <v>1604646</v>
      </c>
      <c r="G114" s="73">
        <f>VLOOKUP(E114,'ASIGNACION RANKING'!D:AB,6,0)</f>
        <v>976</v>
      </c>
      <c r="H114" s="414">
        <f>VLOOKUP(E114,'ASIGNACION RANKING'!D:AB,11,0)-S114-T114</f>
        <v>107756</v>
      </c>
      <c r="I114" s="518"/>
      <c r="J114" s="10">
        <f>H114/F114</f>
        <v>6.7152505910961044E-2</v>
      </c>
      <c r="K114" s="75">
        <v>83</v>
      </c>
      <c r="L114" s="10">
        <f>K114/$L$30</f>
        <v>0.90217391304347827</v>
      </c>
      <c r="M114" s="75" t="str">
        <f>IF(L114&lt;=0.02,"A1",IF(L114&lt;=0.04,"A2",IF(L114&lt;=0.06,"A3",IF(L114&lt;=0.08,"A4",IF(L114&lt;=0.1,"A5",IF(L114&lt;=0.16,"B1",IF(L114&lt;=0.22,"B2",IF(L114&lt;=0.28,"B3",IF(L114&lt;=0.34,"B4",IF(L114&lt;=0.4,"B5",IF(L114&lt;=0.46,"B6",IF(L114&lt;=0.52,"B7",IF(L114&lt;=0.58,"B8",IF(L114&lt;=0.64,"B9",IF(L114&lt;=0.7,"B10",IF(L114&lt;=1.1,"C0"))))))))))))))))</f>
        <v>C0</v>
      </c>
      <c r="N114" s="415">
        <f>F114*J113-H114</f>
        <v>220.31671846599784</v>
      </c>
      <c r="O114" s="76">
        <f>IF(M114="A1",1650000,IF(M114="A2",1290000,IF(M114="A3",1020000,IF(M114="A4",810000,IF(M114="A5",650000,IF(M114="B1",520000,IF(M114="B2",420000,IF(M114="B3",330000,IF(M114="B4",270000,IF(M114="B5",210000,IF(M114="B6",170000,IF(M114="B7",150000,IF(M114="B8",130000,IF(M114="B9",100000,IF(M114="B10",60000,IF(M114="C0",0))))))))))))))))</f>
        <v>0</v>
      </c>
      <c r="P114" s="185">
        <f>VLOOKUP(E114,'DOMINGO 1'!D:AB,7,0)</f>
        <v>166404</v>
      </c>
      <c r="Q114" s="185">
        <f>VLOOKUP(E114,'DOMINGO 2'!D:AB,7,0)</f>
        <v>143501</v>
      </c>
      <c r="R114" s="92" t="e">
        <f>VLOOKUP(E114,'DOMINGO 3'!D:AB,7,0)</f>
        <v>#N/A</v>
      </c>
      <c r="S114" s="185">
        <f>VLOOKUP(E114,'DOMINGO 1'!D:AB,11,0)</f>
        <v>9276</v>
      </c>
      <c r="T114" s="185">
        <f>VLOOKUP(E114,'DOMINGO 2'!D:AB,11,0)</f>
        <v>3916</v>
      </c>
      <c r="U114" s="77" t="e">
        <f>VLOOKUP(E114,'DOMINGO 3'!D:AB,11,0)</f>
        <v>#N/A</v>
      </c>
      <c r="V114" s="185">
        <f>VLOOKUP(E114,'FESTIVO 1'!D:AB,7,0)</f>
        <v>117067</v>
      </c>
      <c r="W114" s="185">
        <f>VLOOKUP(E114,'FESTIVO 1'!D:AB,11,0)</f>
        <v>8946</v>
      </c>
      <c r="X114" s="77"/>
    </row>
    <row r="115" spans="1:39">
      <c r="D115" s="469"/>
      <c r="E115" s="611" t="s">
        <v>628</v>
      </c>
      <c r="F115" s="414">
        <f>VLOOKUP(E115,'ASIGNACION RANKING'!D:AB,7,0)-P115-Q115</f>
        <v>1527864</v>
      </c>
      <c r="G115" s="73">
        <f>VLOOKUP(E115,'ASIGNACION RANKING'!D:AB,6,0)</f>
        <v>1009</v>
      </c>
      <c r="H115" s="414">
        <f>VLOOKUP(E115,'ASIGNACION RANKING'!D:AB,11,0)-S115-T115</f>
        <v>102324</v>
      </c>
      <c r="I115" s="518">
        <v>20.12</v>
      </c>
      <c r="J115" s="10">
        <f>H115/F115</f>
        <v>6.6971929438745859E-2</v>
      </c>
      <c r="K115" s="75">
        <v>84</v>
      </c>
      <c r="L115" s="10">
        <f>K115/$L$30</f>
        <v>0.91304347826086951</v>
      </c>
      <c r="M115" s="75" t="str">
        <f>IF(L115&lt;=0.02,"A1",IF(L115&lt;=0.04,"A2",IF(L115&lt;=0.06,"A3",IF(L115&lt;=0.08,"A4",IF(L115&lt;=0.1,"A5",IF(L115&lt;=0.16,"B1",IF(L115&lt;=0.22,"B2",IF(L115&lt;=0.28,"B3",IF(L115&lt;=0.34,"B4",IF(L115&lt;=0.4,"B5",IF(L115&lt;=0.46,"B6",IF(L115&lt;=0.52,"B7",IF(L115&lt;=0.58,"B8",IF(L115&lt;=0.64,"B9",IF(L115&lt;=0.7,"B10",IF(L115&lt;=1.1,"C0"))))))))))))))))</f>
        <v>C0</v>
      </c>
      <c r="N115" s="415">
        <f>F115*J114-H115</f>
        <v>275.89629114458512</v>
      </c>
      <c r="O115" s="76">
        <f>IF(M115="A1",1650000,IF(M115="A2",1290000,IF(M115="A3",1020000,IF(M115="A4",810000,IF(M115="A5",650000,IF(M115="B1",520000,IF(M115="B2",420000,IF(M115="B3",330000,IF(M115="B4",270000,IF(M115="B5",210000,IF(M115="B6",170000,IF(M115="B7",150000,IF(M115="B8",130000,IF(M115="B9",100000,IF(M115="B10",60000,IF(M115="C0",0))))))))))))))))</f>
        <v>0</v>
      </c>
      <c r="P115" s="185">
        <f>VLOOKUP(E115,'DOMINGO 1'!D:AB,7,0)</f>
        <v>144305</v>
      </c>
      <c r="Q115" s="185">
        <f>VLOOKUP(E115,'DOMINGO 2'!D:AB,7,0)</f>
        <v>130548</v>
      </c>
      <c r="R115" s="92" t="e">
        <f>VLOOKUP(E115,'DOMINGO 3'!D:AB,7,0)</f>
        <v>#N/A</v>
      </c>
      <c r="S115" s="185">
        <f>VLOOKUP(E115,'DOMINGO 1'!D:AB,11,0)</f>
        <v>5055</v>
      </c>
      <c r="T115" s="185">
        <f>VLOOKUP(E115,'DOMINGO 2'!D:AB,11,0)</f>
        <v>10080</v>
      </c>
      <c r="U115" s="77" t="e">
        <f>VLOOKUP(E115,'DOMINGO 3'!D:AB,11,0)</f>
        <v>#N/A</v>
      </c>
      <c r="V115" s="185">
        <f>VLOOKUP(E115,'FESTIVO 1'!D:AB,7,0)</f>
        <v>126311</v>
      </c>
      <c r="W115" s="185">
        <f>VLOOKUP(E115,'FESTIVO 1'!D:AB,11,0)</f>
        <v>4906</v>
      </c>
      <c r="X115" s="77"/>
    </row>
    <row r="116" spans="1:39">
      <c r="D116" s="469"/>
      <c r="E116" s="610" t="s">
        <v>576</v>
      </c>
      <c r="F116" s="414">
        <f>VLOOKUP(E116,'ASIGNACION RANKING'!D:AB,7,0)-P116-Q116</f>
        <v>855025</v>
      </c>
      <c r="G116" s="73">
        <f>VLOOKUP(E116,'ASIGNACION RANKING'!D:AB,6,0)</f>
        <v>591</v>
      </c>
      <c r="H116" s="414">
        <f>VLOOKUP(E116,'ASIGNACION RANKING'!D:AB,11,0)-S116-T116</f>
        <v>56936</v>
      </c>
      <c r="I116" s="518"/>
      <c r="J116" s="10">
        <f>H116/F116</f>
        <v>6.6589865793397859E-2</v>
      </c>
      <c r="K116" s="75">
        <v>85</v>
      </c>
      <c r="L116" s="10">
        <f>K116/$L$30</f>
        <v>0.92391304347826086</v>
      </c>
      <c r="M116" s="75" t="str">
        <f>IF(L116&lt;=0.02,"A1",IF(L116&lt;=0.04,"A2",IF(L116&lt;=0.06,"A3",IF(L116&lt;=0.08,"A4",IF(L116&lt;=0.1,"A5",IF(L116&lt;=0.16,"B1",IF(L116&lt;=0.22,"B2",IF(L116&lt;=0.28,"B3",IF(L116&lt;=0.34,"B4",IF(L116&lt;=0.4,"B5",IF(L116&lt;=0.46,"B6",IF(L116&lt;=0.52,"B7",IF(L116&lt;=0.58,"B8",IF(L116&lt;=0.64,"B9",IF(L116&lt;=0.7,"B10",IF(L116&lt;=1.1,"C0"))))))))))))))))</f>
        <v>C0</v>
      </c>
      <c r="N116" s="415">
        <f>F116*J115-H116</f>
        <v>326.67396836367698</v>
      </c>
      <c r="O116" s="76">
        <f>IF(M116="A1",1650000,IF(M116="A2",1290000,IF(M116="A3",1020000,IF(M116="A4",810000,IF(M116="A5",650000,IF(M116="B1",520000,IF(M116="B2",420000,IF(M116="B3",330000,IF(M116="B4",270000,IF(M116="B5",210000,IF(M116="B6",170000,IF(M116="B7",150000,IF(M116="B8",130000,IF(M116="B9",100000,IF(M116="B10",60000,IF(M116="C0",0))))))))))))))))</f>
        <v>0</v>
      </c>
      <c r="P116" s="185">
        <f>VLOOKUP(E116,'DOMINGO 1'!D:AB,7,0)</f>
        <v>124587</v>
      </c>
      <c r="Q116" s="185">
        <f>VLOOKUP(E116,'DOMINGO 2'!D:AB,7,0)</f>
        <v>35154</v>
      </c>
      <c r="R116" s="92" t="e">
        <f>VLOOKUP(E116,'DOMINGO 3'!D:AB,7,0)</f>
        <v>#N/A</v>
      </c>
      <c r="S116" s="185">
        <f>VLOOKUP(E116,'DOMINGO 1'!D:AB,11,0)</f>
        <v>3870</v>
      </c>
      <c r="T116" s="185">
        <f>VLOOKUP(E116,'DOMINGO 2'!D:AB,11,0)</f>
        <v>0</v>
      </c>
      <c r="U116" s="77" t="e">
        <f>VLOOKUP(E116,'DOMINGO 3'!D:AB,11,0)</f>
        <v>#N/A</v>
      </c>
      <c r="V116" s="185">
        <f>VLOOKUP(E116,'FESTIVO 1'!D:AB,7,0)</f>
        <v>120802</v>
      </c>
      <c r="W116" s="185">
        <f>VLOOKUP(E116,'FESTIVO 1'!D:AB,11,0)</f>
        <v>9854</v>
      </c>
      <c r="X116" s="77"/>
    </row>
    <row r="117" spans="1:39">
      <c r="D117" s="469"/>
      <c r="E117" s="78" t="s">
        <v>1728</v>
      </c>
      <c r="F117" s="414">
        <f>VLOOKUP(E117,'ASIGNACION RANKING'!D:AB,7,0)-P117-Q117</f>
        <v>1612952</v>
      </c>
      <c r="G117" s="73">
        <f>VLOOKUP(E117,'ASIGNACION RANKING'!D:AB,6,0)</f>
        <v>934</v>
      </c>
      <c r="H117" s="414">
        <f>VLOOKUP(E117,'ASIGNACION RANKING'!D:AB,11,0)-S117-T117</f>
        <v>103122</v>
      </c>
      <c r="I117" s="518"/>
      <c r="J117" s="10">
        <f>H117/F117</f>
        <v>6.3933706644711069E-2</v>
      </c>
      <c r="K117" s="75">
        <v>86</v>
      </c>
      <c r="L117" s="10">
        <f>K117/$L$30</f>
        <v>0.93478260869565222</v>
      </c>
      <c r="M117" s="75" t="str">
        <f>IF(L117&lt;=0.02,"A1",IF(L117&lt;=0.04,"A2",IF(L117&lt;=0.06,"A3",IF(L117&lt;=0.08,"A4",IF(L117&lt;=0.1,"A5",IF(L117&lt;=0.16,"B1",IF(L117&lt;=0.22,"B2",IF(L117&lt;=0.28,"B3",IF(L117&lt;=0.34,"B4",IF(L117&lt;=0.4,"B5",IF(L117&lt;=0.46,"B6",IF(L117&lt;=0.52,"B7",IF(L117&lt;=0.58,"B8",IF(L117&lt;=0.64,"B9",IF(L117&lt;=0.7,"B10",IF(L117&lt;=1.1,"C0"))))))))))))))))</f>
        <v>C0</v>
      </c>
      <c r="N117" s="415">
        <f>F117*J116-H117</f>
        <v>4284.2572111926711</v>
      </c>
      <c r="O117" s="76">
        <f>IF(M117="A1",1650000,IF(M117="A2",1290000,IF(M117="A3",1020000,IF(M117="A4",810000,IF(M117="A5",650000,IF(M117="B1",520000,IF(M117="B2",420000,IF(M117="B3",330000,IF(M117="B4",270000,IF(M117="B5",210000,IF(M117="B6",170000,IF(M117="B7",150000,IF(M117="B8",130000,IF(M117="B9",100000,IF(M117="B10",60000,IF(M117="C0",0))))))))))))))))</f>
        <v>0</v>
      </c>
      <c r="P117" s="185">
        <f>VLOOKUP(E117,'DOMINGO 1'!D:AB,7,0)</f>
        <v>148370</v>
      </c>
      <c r="Q117" s="185">
        <f>VLOOKUP(E117,'DOMINGO 2'!D:AB,7,0)</f>
        <v>141355</v>
      </c>
      <c r="R117" s="92" t="e">
        <f>VLOOKUP(E117,'DOMINGO 3'!D:AB,7,0)</f>
        <v>#N/A</v>
      </c>
      <c r="S117" s="185">
        <f>VLOOKUP(E117,'DOMINGO 1'!D:AB,11,0)</f>
        <v>5501</v>
      </c>
      <c r="T117" s="185">
        <f>VLOOKUP(E117,'DOMINGO 2'!D:AB,11,0)</f>
        <v>6876</v>
      </c>
      <c r="U117" s="77" t="e">
        <f>VLOOKUP(E117,'DOMINGO 3'!D:AB,11,0)</f>
        <v>#N/A</v>
      </c>
      <c r="V117" s="185">
        <v>0</v>
      </c>
      <c r="W117" s="185">
        <f>VLOOKUP(E117,'FESTIVO 1'!D:AB,11,0)</f>
        <v>11138</v>
      </c>
      <c r="X117" s="77"/>
    </row>
    <row r="118" spans="1:39">
      <c r="D118" s="469"/>
      <c r="E118" s="78" t="s">
        <v>1685</v>
      </c>
      <c r="F118" s="414">
        <f>VLOOKUP(E118,'ASIGNACION RANKING'!D:AB,7,0)-P118-Q118</f>
        <v>1479796</v>
      </c>
      <c r="G118" s="73">
        <f>VLOOKUP(E118,'ASIGNACION RANKING'!D:AB,6,0)</f>
        <v>981</v>
      </c>
      <c r="H118" s="414">
        <f>VLOOKUP(E118,'ASIGNACION RANKING'!D:AB,11,0)-S118-T118</f>
        <v>94237</v>
      </c>
      <c r="I118" s="518">
        <v>4.12</v>
      </c>
      <c r="J118" s="10">
        <f>H118/F118</f>
        <v>6.3682426496625213E-2</v>
      </c>
      <c r="K118" s="75">
        <v>87</v>
      </c>
      <c r="L118" s="10">
        <f>K118/$L$30</f>
        <v>0.94565217391304346</v>
      </c>
      <c r="M118" s="75" t="str">
        <f>IF(L118&lt;=0.02,"A1",IF(L118&lt;=0.04,"A2",IF(L118&lt;=0.06,"A3",IF(L118&lt;=0.08,"A4",IF(L118&lt;=0.1,"A5",IF(L118&lt;=0.16,"B1",IF(L118&lt;=0.22,"B2",IF(L118&lt;=0.28,"B3",IF(L118&lt;=0.34,"B4",IF(L118&lt;=0.4,"B5",IF(L118&lt;=0.46,"B6",IF(L118&lt;=0.52,"B7",IF(L118&lt;=0.58,"B8",IF(L118&lt;=0.64,"B9",IF(L118&lt;=0.7,"B10",IF(L118&lt;=1.1,"C0"))))))))))))))))</f>
        <v>C0</v>
      </c>
      <c r="N118" s="415">
        <f>F118*J117-H118</f>
        <v>371.84335801686393</v>
      </c>
      <c r="O118" s="76">
        <f>IF(M118="A1",1650000,IF(M118="A2",1290000,IF(M118="A3",1020000,IF(M118="A4",810000,IF(M118="A5",650000,IF(M118="B1",520000,IF(M118="B2",420000,IF(M118="B3",330000,IF(M118="B4",270000,IF(M118="B5",210000,IF(M118="B6",170000,IF(M118="B7",150000,IF(M118="B8",130000,IF(M118="B9",100000,IF(M118="B10",60000,IF(M118="C0",0))))))))))))))))</f>
        <v>0</v>
      </c>
      <c r="P118" s="185">
        <f>VLOOKUP(E118,'DOMINGO 1'!D:AB,7,0)</f>
        <v>130578</v>
      </c>
      <c r="Q118" s="185">
        <f>VLOOKUP(E118,'DOMINGO 2'!D:AB,7,0)</f>
        <v>133457</v>
      </c>
      <c r="R118" s="92" t="e">
        <f>VLOOKUP(E118,'DOMINGO 3'!D:AB,7,0)</f>
        <v>#N/A</v>
      </c>
      <c r="S118" s="185">
        <f>VLOOKUP(E118,'DOMINGO 1'!D:AB,11,0)</f>
        <v>8646</v>
      </c>
      <c r="T118" s="185">
        <f>VLOOKUP(E118,'DOMINGO 2'!D:AB,11,0)</f>
        <v>8746</v>
      </c>
      <c r="U118" s="77" t="e">
        <f>VLOOKUP(E118,'DOMINGO 3'!D:AB,11,0)</f>
        <v>#N/A</v>
      </c>
      <c r="V118" s="185">
        <f>VLOOKUP(E118,'FESTIVO 1'!D:AB,7,0)</f>
        <v>136159</v>
      </c>
      <c r="W118" s="185">
        <f>VLOOKUP(E118,'FESTIVO 1'!D:AB,11,0)</f>
        <v>4693</v>
      </c>
      <c r="X118" s="77"/>
    </row>
    <row r="119" spans="1:39">
      <c r="D119" s="469"/>
      <c r="E119" s="78" t="s">
        <v>1727</v>
      </c>
      <c r="F119" s="414">
        <f>VLOOKUP(E119,'ASIGNACION RANKING'!D:AB,7,0)-P119-Q119</f>
        <v>1538337</v>
      </c>
      <c r="G119" s="73">
        <f>VLOOKUP(E119,'ASIGNACION RANKING'!D:AB,6,0)</f>
        <v>994</v>
      </c>
      <c r="H119" s="414">
        <f>VLOOKUP(E119,'ASIGNACION RANKING'!D:AB,11,0)-S119-T119</f>
        <v>94382</v>
      </c>
      <c r="I119" s="518"/>
      <c r="J119" s="10">
        <f>H119/F119</f>
        <v>6.1353266546926973E-2</v>
      </c>
      <c r="K119" s="75">
        <v>88</v>
      </c>
      <c r="L119" s="10">
        <f>K119/$L$30</f>
        <v>0.95652173913043481</v>
      </c>
      <c r="M119" s="75" t="str">
        <f>IF(L119&lt;=0.02,"A1",IF(L119&lt;=0.04,"A2",IF(L119&lt;=0.06,"A3",IF(L119&lt;=0.08,"A4",IF(L119&lt;=0.1,"A5",IF(L119&lt;=0.16,"B1",IF(L119&lt;=0.22,"B2",IF(L119&lt;=0.28,"B3",IF(L119&lt;=0.34,"B4",IF(L119&lt;=0.4,"B5",IF(L119&lt;=0.46,"B6",IF(L119&lt;=0.52,"B7",IF(L119&lt;=0.58,"B8",IF(L119&lt;=0.64,"B9",IF(L119&lt;=0.7,"B10",IF(L119&lt;=1.1,"C0"))))))))))))))))</f>
        <v>C0</v>
      </c>
      <c r="N119" s="415">
        <f>F119*J118-H119</f>
        <v>3583.0329295389383</v>
      </c>
      <c r="O119" s="76">
        <f>IF(M119="A1",1650000,IF(M119="A2",1290000,IF(M119="A3",1020000,IF(M119="A4",810000,IF(M119="A5",650000,IF(M119="B1",520000,IF(M119="B2",420000,IF(M119="B3",330000,IF(M119="B4",270000,IF(M119="B5",210000,IF(M119="B6",170000,IF(M119="B7",150000,IF(M119="B8",130000,IF(M119="B9",100000,IF(M119="B10",60000,IF(M119="C0",0))))))))))))))))</f>
        <v>0</v>
      </c>
      <c r="P119" s="185">
        <f>VLOOKUP(E119,'DOMINGO 1'!D:AB,7,0)</f>
        <v>170944</v>
      </c>
      <c r="Q119" s="185">
        <f>VLOOKUP(E119,'DOMINGO 2'!D:AB,7,0)</f>
        <v>115680</v>
      </c>
      <c r="R119" s="92" t="e">
        <f>VLOOKUP(E119,'DOMINGO 3'!D:AB,7,0)</f>
        <v>#N/A</v>
      </c>
      <c r="S119" s="185">
        <f>VLOOKUP(E119,'DOMINGO 1'!D:AB,11,0)</f>
        <v>11518</v>
      </c>
      <c r="T119" s="185">
        <f>VLOOKUP(E119,'DOMINGO 2'!D:AB,11,0)</f>
        <v>5822</v>
      </c>
      <c r="U119" s="77" t="e">
        <f>VLOOKUP(E119,'DOMINGO 3'!D:AB,11,0)</f>
        <v>#N/A</v>
      </c>
      <c r="V119" s="185">
        <v>0</v>
      </c>
      <c r="W119" s="185">
        <f>VLOOKUP(E119,'FESTIVO 1'!D:AB,11,0)</f>
        <v>7882</v>
      </c>
      <c r="X119" s="77"/>
    </row>
    <row r="120" spans="1:39">
      <c r="D120" s="469"/>
      <c r="E120" s="612" t="s">
        <v>3828</v>
      </c>
      <c r="F120" s="414">
        <f>VLOOKUP(E120,'ASIGNACION RANKING'!D:AB,7,0)-P120-Q120</f>
        <v>259355</v>
      </c>
      <c r="G120" s="73">
        <f>VLOOKUP(E120,'ASIGNACION RANKING'!D:AB,6,0)</f>
        <v>141</v>
      </c>
      <c r="H120" s="414">
        <f>VLOOKUP(E120,'ASIGNACION RANKING'!D:AB,11,0)-S120-T120</f>
        <v>15460</v>
      </c>
      <c r="I120" s="518"/>
      <c r="J120" s="10">
        <f>H120/F120</f>
        <v>5.9609415665786279E-2</v>
      </c>
      <c r="K120" s="75">
        <v>89</v>
      </c>
      <c r="L120" s="10">
        <f>K120/$L$30</f>
        <v>0.96739130434782605</v>
      </c>
      <c r="M120" s="75" t="str">
        <f>IF(L120&lt;=0.02,"A1",IF(L120&lt;=0.04,"A2",IF(L120&lt;=0.06,"A3",IF(L120&lt;=0.08,"A4",IF(L120&lt;=0.1,"A5",IF(L120&lt;=0.16,"B1",IF(L120&lt;=0.22,"B2",IF(L120&lt;=0.28,"B3",IF(L120&lt;=0.34,"B4",IF(L120&lt;=0.4,"B5",IF(L120&lt;=0.46,"B6",IF(L120&lt;=0.52,"B7",IF(L120&lt;=0.58,"B8",IF(L120&lt;=0.64,"B9",IF(L120&lt;=0.7,"B10",IF(L120&lt;=1.1,"C0"))))))))))))))))</f>
        <v>C0</v>
      </c>
      <c r="N120" s="415">
        <f>F120*J119-H120</f>
        <v>452.27644527824486</v>
      </c>
      <c r="O120" s="76">
        <f>IF(M120="A1",1650000,IF(M120="A2",1290000,IF(M120="A3",1020000,IF(M120="A4",810000,IF(M120="A5",650000,IF(M120="B1",520000,IF(M120="B2",420000,IF(M120="B3",330000,IF(M120="B4",270000,IF(M120="B5",210000,IF(M120="B6",170000,IF(M120="B7",150000,IF(M120="B8",130000,IF(M120="B9",100000,IF(M120="B10",60000,IF(M120="C0",0))))))))))))))))</f>
        <v>0</v>
      </c>
      <c r="P120" s="185">
        <v>0</v>
      </c>
      <c r="Q120" s="185">
        <f>VLOOKUP(E120,'DOMINGO 2'!D:AB,7,0)</f>
        <v>33457</v>
      </c>
      <c r="R120" s="92" t="e">
        <f>VLOOKUP(E120,'DOMINGO 3'!D:AB,7,0)</f>
        <v>#N/A</v>
      </c>
      <c r="S120" s="185">
        <v>0</v>
      </c>
      <c r="T120" s="185">
        <f>VLOOKUP(E120,'DOMINGO 2'!D:AB,11,0)</f>
        <v>3096</v>
      </c>
      <c r="U120" s="77">
        <v>0</v>
      </c>
      <c r="V120" s="185">
        <v>0</v>
      </c>
      <c r="W120" s="185" t="e">
        <f>VLOOKUP(E120,'FESTIVO 1'!D:AB,11,0)</f>
        <v>#N/A</v>
      </c>
      <c r="X120" s="77"/>
    </row>
    <row r="121" spans="1:39" ht="15.75" thickBot="1">
      <c r="D121" s="469"/>
      <c r="E121" s="915" t="s">
        <v>2835</v>
      </c>
      <c r="F121" s="414">
        <f>VLOOKUP(E121,'ASIGNACION RANKING'!D:AB,7,0)-P121-Q121</f>
        <v>1944095</v>
      </c>
      <c r="G121" s="135">
        <f>VLOOKUP(E121,'ASIGNACION RANKING'!D:AB,6,0)</f>
        <v>1025</v>
      </c>
      <c r="H121" s="414">
        <f>VLOOKUP(E121,'ASIGNACION RANKING'!D:AB,11,0)-S121-T121</f>
        <v>112869</v>
      </c>
      <c r="I121" s="519"/>
      <c r="J121" s="529">
        <f>H121/F121</f>
        <v>5.8057348020544262E-2</v>
      </c>
      <c r="K121" s="530">
        <v>90</v>
      </c>
      <c r="L121" s="529">
        <f>K121/$L$30</f>
        <v>0.97826086956521741</v>
      </c>
      <c r="M121" s="530" t="str">
        <f>IF(L121&lt;=0.02,"A1",IF(L121&lt;=0.04,"A2",IF(L121&lt;=0.06,"A3",IF(L121&lt;=0.08,"A4",IF(L121&lt;=0.1,"A5",IF(L121&lt;=0.16,"B1",IF(L121&lt;=0.22,"B2",IF(L121&lt;=0.28,"B3",IF(L121&lt;=0.34,"B4",IF(L121&lt;=0.4,"B5",IF(L121&lt;=0.46,"B6",IF(L121&lt;=0.52,"B7",IF(L121&lt;=0.58,"B8",IF(L121&lt;=0.64,"B9",IF(L121&lt;=0.7,"B10",IF(L121&lt;=1.1,"C0"))))))))))))))))</f>
        <v>C0</v>
      </c>
      <c r="N121" s="476">
        <f>F121*J120-H121</f>
        <v>3017.3669487767766</v>
      </c>
      <c r="O121" s="531">
        <f>IF(M121="A1",1650000,IF(M121="A2",1290000,IF(M121="A3",1020000,IF(M121="A4",810000,IF(M121="A5",650000,IF(M121="B1",520000,IF(M121="B2",420000,IF(M121="B3",330000,IF(M121="B4",270000,IF(M121="B5",210000,IF(M121="B6",170000,IF(M121="B7",150000,IF(M121="B8",130000,IF(M121="B9",100000,IF(M121="B10",60000,IF(M121="C0",0))))))))))))))))</f>
        <v>0</v>
      </c>
      <c r="P121" s="185">
        <f>VLOOKUP(E121,'DOMINGO 1'!D:AB,7,0)</f>
        <v>178458</v>
      </c>
      <c r="Q121" s="185">
        <f>VLOOKUP(E121,'DOMINGO 2'!D:AB,7,0)</f>
        <v>163780</v>
      </c>
      <c r="R121" s="92" t="e">
        <f>VLOOKUP(E121,'DOMINGO 3'!D:AB,7,0)</f>
        <v>#N/A</v>
      </c>
      <c r="S121" s="185">
        <f>VLOOKUP(E121,'DOMINGO 1'!D:AB,11,0)</f>
        <v>1225</v>
      </c>
      <c r="T121" s="185">
        <f>VLOOKUP(E121,'DOMINGO 2'!D:AB,11,0)</f>
        <v>4332</v>
      </c>
      <c r="U121" s="77" t="e">
        <f>VLOOKUP(E121,'DOMINGO 3'!D:AB,11,0)</f>
        <v>#N/A</v>
      </c>
      <c r="V121" s="185">
        <v>0</v>
      </c>
      <c r="W121" s="185">
        <f>VLOOKUP(E121,'FESTIVO 1'!D:AB,11,0)</f>
        <v>6924</v>
      </c>
      <c r="X121" s="77"/>
    </row>
    <row r="122" spans="1:39" ht="15.75" thickBot="1">
      <c r="D122" s="469"/>
      <c r="E122" s="914" t="s">
        <v>639</v>
      </c>
      <c r="F122" s="414">
        <f>VLOOKUP(E122,'ASIGNACION RANKING'!D:AB,7,0)-P122-Q122</f>
        <v>1742816</v>
      </c>
      <c r="G122" s="135">
        <f>VLOOKUP(E122,'ASIGNACION RANKING'!D:AB,6,0)</f>
        <v>1017</v>
      </c>
      <c r="H122" s="414">
        <f>VLOOKUP(E122,'ASIGNACION RANKING'!D:AB,11,0)-S122-T122</f>
        <v>94197</v>
      </c>
      <c r="I122" s="519"/>
      <c r="J122" s="529">
        <f>H122/F122</f>
        <v>5.4048734920955514E-2</v>
      </c>
      <c r="K122" s="530">
        <v>91</v>
      </c>
      <c r="L122" s="529">
        <f>K122/$L$30</f>
        <v>0.98913043478260865</v>
      </c>
      <c r="M122" s="530" t="str">
        <f>IF(L122&lt;=0.02,"A1",IF(L122&lt;=0.04,"A2",IF(L122&lt;=0.06,"A3",IF(L122&lt;=0.08,"A4",IF(L122&lt;=0.1,"A5",IF(L122&lt;=0.16,"B1",IF(L122&lt;=0.22,"B2",IF(L122&lt;=0.28,"B3",IF(L122&lt;=0.34,"B4",IF(L122&lt;=0.4,"B5",IF(L122&lt;=0.46,"B6",IF(L122&lt;=0.52,"B7",IF(L122&lt;=0.58,"B8",IF(L122&lt;=0.64,"B9",IF(L122&lt;=0.7,"B10",IF(L122&lt;=1.1,"C0"))))))))))))))))</f>
        <v>C0</v>
      </c>
      <c r="N122" s="476">
        <f>F122*J121-H122</f>
        <v>6986.2750477728696</v>
      </c>
      <c r="O122" s="531">
        <f>IF(M122="A1",1650000,IF(M122="A2",1290000,IF(M122="A3",1020000,IF(M122="A4",810000,IF(M122="A5",650000,IF(M122="B1",520000,IF(M122="B2",420000,IF(M122="B3",330000,IF(M122="B4",270000,IF(M122="B5",210000,IF(M122="B6",170000,IF(M122="B7",150000,IF(M122="B8",130000,IF(M122="B9",100000,IF(M122="B10",60000,IF(M122="C0",0))))))))))))))))</f>
        <v>0</v>
      </c>
      <c r="P122" s="185">
        <f>VLOOKUP(E122,'DOMINGO 1'!D:AB,7,0)</f>
        <v>126263</v>
      </c>
      <c r="Q122" s="185">
        <f>VLOOKUP(E122,'DOMINGO 2'!D:AB,7,0)</f>
        <v>174843</v>
      </c>
      <c r="R122" s="92" t="e">
        <f>VLOOKUP(E122,'DOMINGO 3'!D:AB,7,0)</f>
        <v>#N/A</v>
      </c>
      <c r="S122" s="185">
        <f>VLOOKUP(E122,'DOMINGO 1'!D:AB,11,0)</f>
        <v>5364</v>
      </c>
      <c r="T122" s="185">
        <f>VLOOKUP(E122,'DOMINGO 2'!D:AB,11,0)</f>
        <v>1548</v>
      </c>
      <c r="U122" s="77" t="e">
        <f>VLOOKUP(E122,'DOMINGO 3'!D:AB,11,0)</f>
        <v>#N/A</v>
      </c>
      <c r="V122" s="185">
        <f>VLOOKUP(E122,'FESTIVO 1'!D:AB,7,0)</f>
        <v>131123</v>
      </c>
      <c r="W122" s="185">
        <f>VLOOKUP(E122,'FESTIVO 1'!D:AB,11,0)</f>
        <v>10609</v>
      </c>
      <c r="X122" s="77"/>
    </row>
    <row r="123" spans="1:39" ht="15.75" thickBot="1">
      <c r="D123" s="469"/>
      <c r="E123" s="83" t="s">
        <v>1702</v>
      </c>
      <c r="F123" s="414">
        <f>VLOOKUP(E123,'ASIGNACION RANKING'!D:AB,7,0)-P123-Q123</f>
        <v>1640079</v>
      </c>
      <c r="G123" s="135">
        <f>VLOOKUP(E123,'ASIGNACION RANKING'!D:AB,6,0)</f>
        <v>992</v>
      </c>
      <c r="H123" s="414">
        <f>VLOOKUP(E123,'ASIGNACION RANKING'!D:AB,11,0)-S123-T123</f>
        <v>85940</v>
      </c>
      <c r="I123" s="519"/>
      <c r="J123" s="529">
        <f>H123/F123</f>
        <v>5.2399914882148971E-2</v>
      </c>
      <c r="K123" s="530">
        <v>92</v>
      </c>
      <c r="L123" s="529">
        <f>K123/$L$30</f>
        <v>1</v>
      </c>
      <c r="M123" s="530" t="str">
        <f>IF(L123&lt;=0.02,"A1",IF(L123&lt;=0.04,"A2",IF(L123&lt;=0.06,"A3",IF(L123&lt;=0.08,"A4",IF(L123&lt;=0.1,"A5",IF(L123&lt;=0.16,"B1",IF(L123&lt;=0.22,"B2",IF(L123&lt;=0.28,"B3",IF(L123&lt;=0.34,"B4",IF(L123&lt;=0.4,"B5",IF(L123&lt;=0.46,"B6",IF(L123&lt;=0.52,"B7",IF(L123&lt;=0.58,"B8",IF(L123&lt;=0.64,"B9",IF(L123&lt;=0.7,"B10",IF(L123&lt;=1.1,"C0"))))))))))))))))</f>
        <v>C0</v>
      </c>
      <c r="N123" s="476">
        <f>F123*J122-H123</f>
        <v>2704.195120425793</v>
      </c>
      <c r="O123" s="531">
        <f>IF(M123="A1",1650000,IF(M123="A2",1290000,IF(M123="A3",1020000,IF(M123="A4",810000,IF(M123="A5",650000,IF(M123="B1",520000,IF(M123="B2",420000,IF(M123="B3",330000,IF(M123="B4",270000,IF(M123="B5",210000,IF(M123="B6",170000,IF(M123="B7",150000,IF(M123="B8",130000,IF(M123="B9",100000,IF(M123="B10",60000,IF(M123="C0",0))))))))))))))))</f>
        <v>0</v>
      </c>
      <c r="P123" s="185">
        <f>VLOOKUP(E123,'DOMINGO 1'!D:AB,7,0)</f>
        <v>150456</v>
      </c>
      <c r="Q123" s="185">
        <f>VLOOKUP(E123,'DOMINGO 2'!D:AB,7,0)</f>
        <v>147636</v>
      </c>
      <c r="R123" s="92" t="e">
        <f>VLOOKUP(E123,'DOMINGO 3'!D:AB,7,0)</f>
        <v>#N/A</v>
      </c>
      <c r="S123" s="185">
        <f>VLOOKUP(E123,'DOMINGO 1'!D:AB,11,0)</f>
        <v>7664</v>
      </c>
      <c r="T123" s="185">
        <f>VLOOKUP(E123,'DOMINGO 2'!D:AB,11,0)</f>
        <v>4350</v>
      </c>
      <c r="U123" s="77" t="e">
        <f>VLOOKUP(E123,'DOMINGO 3'!D:AB,11,0)</f>
        <v>#N/A</v>
      </c>
      <c r="V123" s="185">
        <f>VLOOKUP(E123,'FESTIVO 1'!D:AB,7,0)</f>
        <v>126522</v>
      </c>
      <c r="W123" s="185">
        <f>VLOOKUP(E123,'FESTIVO 1'!D:AB,11,0)</f>
        <v>11304</v>
      </c>
      <c r="X123" s="77"/>
    </row>
    <row r="124" spans="1:39">
      <c r="D124" s="469"/>
      <c r="E124" s="83"/>
      <c r="F124" s="8"/>
      <c r="G124" s="73"/>
      <c r="H124" s="8"/>
      <c r="I124" s="81"/>
      <c r="J124" s="10"/>
      <c r="K124" s="79"/>
      <c r="L124" s="79"/>
      <c r="M124" s="79"/>
      <c r="N124" s="415"/>
      <c r="O124" s="82"/>
      <c r="P124" s="77"/>
      <c r="Q124" s="77"/>
      <c r="R124" s="92" t="e">
        <f>VLOOKUP(E124,'DOMINGO 3'!D:AB,7,0)</f>
        <v>#N/A</v>
      </c>
      <c r="S124" s="77"/>
      <c r="T124" s="77"/>
      <c r="U124" s="77" t="e">
        <f>VLOOKUP(E124,'DOMINGO 3'!D:AB,11,0)</f>
        <v>#N/A</v>
      </c>
      <c r="V124" s="77"/>
      <c r="W124" s="77"/>
      <c r="X124" s="77"/>
    </row>
    <row r="125" spans="1:39" ht="15.75" thickBot="1">
      <c r="D125" s="45"/>
    </row>
    <row r="126" spans="1:39" ht="15.75" thickBot="1">
      <c r="A126" s="525"/>
      <c r="B126" s="526"/>
      <c r="C126" s="527"/>
      <c r="D126" s="528"/>
      <c r="E126" s="523" t="s">
        <v>32</v>
      </c>
      <c r="F126" s="55">
        <f ca="1">NOW()</f>
        <v>46324.461037499997</v>
      </c>
      <c r="G126" s="56" t="s">
        <v>67</v>
      </c>
      <c r="H126" s="57" t="s">
        <v>235</v>
      </c>
      <c r="I126" s="121"/>
      <c r="J126" s="56" t="s">
        <v>69</v>
      </c>
      <c r="K126" s="58" t="s">
        <v>239</v>
      </c>
      <c r="L126" s="665" t="s">
        <v>1650</v>
      </c>
      <c r="M126" s="665"/>
      <c r="N126" s="59" t="s">
        <v>70</v>
      </c>
      <c r="O126" s="59" t="s">
        <v>71</v>
      </c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</row>
    <row r="127" spans="1:39">
      <c r="A127" s="525"/>
      <c r="B127" s="526"/>
      <c r="C127" s="527"/>
      <c r="D127" s="528"/>
      <c r="E127" s="162" t="s">
        <v>88</v>
      </c>
      <c r="F127" s="61"/>
      <c r="G127" s="61" t="s">
        <v>74</v>
      </c>
      <c r="H127" s="420">
        <f>SUM(F129:F151)</f>
        <v>32452714</v>
      </c>
      <c r="I127" s="57"/>
      <c r="J127" s="63" t="s">
        <v>9</v>
      </c>
      <c r="K127" s="421">
        <f>SUM(H129:H151)</f>
        <v>3359446</v>
      </c>
      <c r="L127" s="666">
        <v>75</v>
      </c>
      <c r="M127" s="666"/>
      <c r="N127" s="89">
        <f>'COMISION STAFF'!M142</f>
        <v>8.0214312523323478E-2</v>
      </c>
      <c r="O127" s="424">
        <f>'COMISION STAFF'!N142</f>
        <v>692410.75</v>
      </c>
      <c r="AB127" s="920" t="s">
        <v>2607</v>
      </c>
      <c r="AC127" s="920"/>
      <c r="AD127" s="921"/>
      <c r="AE127" s="922"/>
      <c r="AF127" s="926" t="s">
        <v>2608</v>
      </c>
      <c r="AG127" s="927"/>
      <c r="AH127" s="927"/>
      <c r="AI127" s="928"/>
      <c r="AJ127" s="929" t="s">
        <v>2609</v>
      </c>
      <c r="AK127" s="930"/>
      <c r="AL127" s="931"/>
    </row>
    <row r="128" spans="1:39" ht="15.75" thickBot="1">
      <c r="A128" s="525"/>
      <c r="B128" s="526"/>
      <c r="C128" s="527"/>
      <c r="D128" s="528"/>
      <c r="E128" s="90" t="s">
        <v>76</v>
      </c>
      <c r="F128" s="68" t="s">
        <v>77</v>
      </c>
      <c r="G128" s="68" t="s">
        <v>78</v>
      </c>
      <c r="H128" s="68" t="s">
        <v>79</v>
      </c>
      <c r="I128" s="63" t="s">
        <v>75</v>
      </c>
      <c r="J128" s="68" t="s">
        <v>90</v>
      </c>
      <c r="K128" s="69" t="s">
        <v>81</v>
      </c>
      <c r="L128" s="69" t="s">
        <v>1649</v>
      </c>
      <c r="M128" s="69" t="s">
        <v>1484</v>
      </c>
      <c r="N128" s="70" t="s">
        <v>82</v>
      </c>
      <c r="O128" s="71" t="s">
        <v>83</v>
      </c>
      <c r="P128" s="90" t="s">
        <v>84</v>
      </c>
      <c r="Q128" s="68" t="s">
        <v>85</v>
      </c>
      <c r="R128" s="68" t="s">
        <v>86</v>
      </c>
      <c r="S128" s="68" t="s">
        <v>94</v>
      </c>
      <c r="T128" s="72" t="s">
        <v>134</v>
      </c>
      <c r="U128" s="72" t="s">
        <v>135</v>
      </c>
      <c r="V128" s="91"/>
      <c r="W128" s="91" t="s">
        <v>94</v>
      </c>
      <c r="X128" s="91"/>
      <c r="Y128" s="91" t="s">
        <v>94</v>
      </c>
      <c r="Z128" s="91"/>
      <c r="AA128" s="91"/>
      <c r="AB128" s="624" t="s">
        <v>76</v>
      </c>
      <c r="AC128" s="624" t="s">
        <v>252</v>
      </c>
      <c r="AD128" s="624" t="s">
        <v>9</v>
      </c>
      <c r="AF128" s="621" t="s">
        <v>76</v>
      </c>
      <c r="AG128" s="621" t="s">
        <v>2580</v>
      </c>
      <c r="AH128" s="621" t="s">
        <v>75</v>
      </c>
      <c r="AJ128" s="625" t="s">
        <v>76</v>
      </c>
      <c r="AK128" s="625" t="s">
        <v>252</v>
      </c>
      <c r="AL128" s="625" t="s">
        <v>2581</v>
      </c>
      <c r="AM128" s="625"/>
    </row>
    <row r="129" spans="1:38" ht="15.75">
      <c r="A129" s="525"/>
      <c r="B129" s="526"/>
      <c r="C129" s="527"/>
      <c r="D129" s="528"/>
      <c r="E129" s="14" t="s">
        <v>2315</v>
      </c>
      <c r="F129" s="414">
        <f>VLOOKUP(E129,'ASIGNACION RANKING'!D:AB,7,0)-P129-Q129</f>
        <v>1523851</v>
      </c>
      <c r="G129" s="73">
        <f>VLOOKUP(E129,'ASIGNACION RANKING'!D:AB,6,0)</f>
        <v>798</v>
      </c>
      <c r="H129" s="414">
        <f>VLOOKUP(E129,'ASIGNACION RANKING'!D:AB,11,0)-T129-U129</f>
        <v>212100</v>
      </c>
      <c r="I129" s="152" t="s">
        <v>80</v>
      </c>
      <c r="J129" s="10">
        <f>H129/F129</f>
        <v>0.13918683650829378</v>
      </c>
      <c r="K129" s="79">
        <v>1</v>
      </c>
      <c r="L129" s="10">
        <f>K129/$L$127</f>
        <v>1.3333333333333334E-2</v>
      </c>
      <c r="M129" s="75" t="str">
        <f>IF(L129&lt;=0.02,"A1",IF(L129&lt;=0.04,"A2",IF(L129&lt;=0.06,"A3",IF(L129&lt;=0.08,"A4",IF(L129&lt;=0.1,"A5",IF(L129&lt;=0.16,"B1",IF(L129&lt;=0.22,"B2",IF(L129&lt;=0.28,"B3",IF(L129&lt;=0.34,"B4",IF(L129&lt;=0.4,"B5",IF(L129&lt;=0.46,"B6",IF(L129&lt;=0.52,"B7",IF(L129&lt;=0.58,"B8",IF(L129&lt;=0.64,"B9",IF(L129&lt;=0.7,"B10",IF(L129&lt;=1.1,"C0"))))))))))))))))</f>
        <v>A1</v>
      </c>
      <c r="N129" s="414">
        <f>(H129+(H129*10%))-H129</f>
        <v>21210</v>
      </c>
      <c r="O129" s="76">
        <f>IF(M129="A1",1650000,IF(M129="A2",1290000,IF(M129="A3",1020000,IF(M129="A4",810000,IF(M129="A5",650000,IF(M129="B1",520000,IF(M129="B2",420000,IF(M129="B3",330000,IF(M129="B4",270000,IF(M129="B5",210000,IF(M129="B6",170000,IF(M129="B7",150000,IF(M129="B8",130000,IF(M129="B9",100000,IF(M129="B10",60000,IF(M129="C0",0))))))))))))))))</f>
        <v>1650000</v>
      </c>
      <c r="P129" s="185">
        <f>VLOOKUP(E129,'DOMINGO 1'!D:AB,7,0)</f>
        <v>110487</v>
      </c>
      <c r="Q129" s="448">
        <f>VLOOKUP(E129,'DOMINGO 2'!D:AB,7,0)</f>
        <v>148995</v>
      </c>
      <c r="R129" t="e">
        <f>VLOOKUP(E129,'DOMINGO 3'!D:AB,7,0)</f>
        <v>#N/A</v>
      </c>
      <c r="S129" s="185">
        <v>0</v>
      </c>
      <c r="T129" s="185">
        <f>VLOOKUP(E129,'DOMINGO 1'!D:AB,11,0)</f>
        <v>1412</v>
      </c>
      <c r="U129" s="185">
        <f>VLOOKUP(E129,'DOMINGO 2'!D:AB,11,0)</f>
        <v>5366</v>
      </c>
      <c r="V129" s="85"/>
      <c r="W129" s="77"/>
      <c r="X129" s="77"/>
      <c r="Y129" s="77"/>
      <c r="Z129" s="77"/>
      <c r="AA129" s="77"/>
      <c r="AB129" s="536" t="s">
        <v>686</v>
      </c>
      <c r="AC129" s="551">
        <f>VLOOKUP(AB129,E:O,2,0)</f>
        <v>1981833</v>
      </c>
      <c r="AD129" s="551">
        <f>VLOOKUP(AB129,E:O,4,0)</f>
        <v>148679</v>
      </c>
      <c r="AF129" s="537" t="s">
        <v>557</v>
      </c>
      <c r="AG129" s="552">
        <f>VLOOKUP(AF13,E:O,2,0)</f>
        <v>1266014</v>
      </c>
      <c r="AH129" s="552">
        <f>VLOOKUP(AF129,E:O,4,0)</f>
        <v>146495</v>
      </c>
      <c r="AJ129" s="538" t="s">
        <v>543</v>
      </c>
      <c r="AK129" s="553">
        <f>VLOOKUP(AJ129,E:O,2,0)</f>
        <v>1841168</v>
      </c>
      <c r="AL129" s="553">
        <f>VLOOKUP(AJ129,E:O,4,0)</f>
        <v>138304</v>
      </c>
    </row>
    <row r="130" spans="1:38" ht="15.75">
      <c r="A130" s="525"/>
      <c r="B130" s="526"/>
      <c r="C130" s="527"/>
      <c r="D130" s="528"/>
      <c r="E130" s="143" t="s">
        <v>3674</v>
      </c>
      <c r="F130" s="414">
        <f>VLOOKUP(E130,'ASIGNACION RANKING'!D:AB,7,0)-P130-Q130</f>
        <v>434144</v>
      </c>
      <c r="G130" s="73">
        <f>VLOOKUP(E130,'ASIGNACION RANKING'!D:AB,6,0)</f>
        <v>283</v>
      </c>
      <c r="H130" s="414">
        <f>VLOOKUP(E130,'ASIGNACION RANKING'!D:AB,11,0)-T130-U130</f>
        <v>57097</v>
      </c>
      <c r="I130" s="152" t="s">
        <v>80</v>
      </c>
      <c r="J130" s="10">
        <f>H130/F130</f>
        <v>0.1315162710989902</v>
      </c>
      <c r="K130" s="79">
        <v>2</v>
      </c>
      <c r="L130" s="10">
        <f>K130/$L$127</f>
        <v>2.6666666666666668E-2</v>
      </c>
      <c r="M130" s="75" t="str">
        <f>IF(L130&lt;=0.02,"A1",IF(L130&lt;=0.04,"A2",IF(L130&lt;=0.06,"A3",IF(L130&lt;=0.08,"A4",IF(L130&lt;=0.1,"A5",IF(L130&lt;=0.16,"B1",IF(L130&lt;=0.22,"B2",IF(L130&lt;=0.28,"B3",IF(L130&lt;=0.34,"B4",IF(L130&lt;=0.4,"B5",IF(L130&lt;=0.46,"B6",IF(L130&lt;=0.52,"B7",IF(L130&lt;=0.58,"B8",IF(L130&lt;=0.64,"B9",IF(L130&lt;=0.7,"B10",IF(L130&lt;=1.1,"C0"))))))))))))))))</f>
        <v>A2</v>
      </c>
      <c r="N130" s="415">
        <f>F130*J129-H130</f>
        <v>3330.1299490566962</v>
      </c>
      <c r="O130" s="76">
        <f>IF(M130="A1",1650000,IF(M130="A2",1290000,IF(M130="A3",1020000,IF(M130="A4",810000,IF(M130="A5",650000,IF(M130="B1",520000,IF(M130="B2",420000,IF(M130="B3",330000,IF(M130="B4",270000,IF(M130="B5",210000,IF(M130="B6",170000,IF(M130="B7",150000,IF(M130="B8",130000,IF(M130="B9",100000,IF(M130="B10",60000,IF(M130="C0",0))))))))))))))))</f>
        <v>1290000</v>
      </c>
      <c r="P130" s="185">
        <v>0</v>
      </c>
      <c r="Q130" s="448">
        <f>VLOOKUP(E130,'DOMINGO 2'!D:AB,7,0)</f>
        <v>60931</v>
      </c>
      <c r="R130" t="e">
        <f>VLOOKUP(E130,'DOMINGO 3'!D:AB,7,0)</f>
        <v>#N/A</v>
      </c>
      <c r="S130" s="185">
        <v>0</v>
      </c>
      <c r="T130" s="185">
        <v>0</v>
      </c>
      <c r="U130" s="185">
        <f>VLOOKUP(E130,'DOMINGO 2'!D:AB,11,0)</f>
        <v>3980</v>
      </c>
      <c r="V130" s="85"/>
      <c r="W130" s="77"/>
      <c r="X130" s="77"/>
      <c r="Y130" s="77"/>
      <c r="Z130" s="77"/>
      <c r="AA130" s="77"/>
      <c r="AB130" s="536" t="s">
        <v>3071</v>
      </c>
      <c r="AC130" s="551">
        <f>VLOOKUP(AB130,E:O,2,0)</f>
        <v>1540804</v>
      </c>
      <c r="AD130" s="551">
        <f>VLOOKUP(AB130,E:O,4,0)</f>
        <v>143885</v>
      </c>
      <c r="AF130" s="537" t="s">
        <v>558</v>
      </c>
      <c r="AG130" s="552">
        <f>VLOOKUP(AF130,E:O,2,0)</f>
        <v>1863693</v>
      </c>
      <c r="AH130" s="552">
        <f>VLOOKUP(AF130,E:O,4,0)</f>
        <v>164267</v>
      </c>
      <c r="AJ130" s="538" t="s">
        <v>544</v>
      </c>
      <c r="AK130" s="553">
        <f>VLOOKUP(AJ130,E:O,2,0)</f>
        <v>1727935</v>
      </c>
      <c r="AL130" s="553">
        <f>VLOOKUP(AJ130,E:O,4,0)</f>
        <v>114249</v>
      </c>
    </row>
    <row r="131" spans="1:38" ht="15.75">
      <c r="A131" s="525"/>
      <c r="B131" s="526"/>
      <c r="C131" s="527"/>
      <c r="D131" s="528"/>
      <c r="E131" s="14" t="s">
        <v>2265</v>
      </c>
      <c r="F131" s="414">
        <f>VLOOKUP(E131,'ASIGNACION RANKING'!D:AB,7,0)-P131-Q131</f>
        <v>1317868</v>
      </c>
      <c r="G131" s="73">
        <f>VLOOKUP(E131,'ASIGNACION RANKING'!D:AB,6,0)</f>
        <v>839</v>
      </c>
      <c r="H131" s="414">
        <f>VLOOKUP(E131,'ASIGNACION RANKING'!D:AB,11,0)-T131-U131</f>
        <v>165143</v>
      </c>
      <c r="I131" s="152" t="s">
        <v>80</v>
      </c>
      <c r="J131" s="10">
        <f>H131/F131</f>
        <v>0.12531072914738048</v>
      </c>
      <c r="K131" s="79">
        <v>3</v>
      </c>
      <c r="L131" s="10">
        <f>K131/$L$127</f>
        <v>0.04</v>
      </c>
      <c r="M131" s="75" t="str">
        <f>IF(L131&lt;=0.02,"A1",IF(L131&lt;=0.04,"A2",IF(L131&lt;=0.06,"A3",IF(L131&lt;=0.08,"A4",IF(L131&lt;=0.1,"A5",IF(L131&lt;=0.16,"B1",IF(L131&lt;=0.22,"B2",IF(L131&lt;=0.28,"B3",IF(L131&lt;=0.34,"B4",IF(L131&lt;=0.4,"B5",IF(L131&lt;=0.46,"B6",IF(L131&lt;=0.52,"B7",IF(L131&lt;=0.58,"B8",IF(L131&lt;=0.64,"B9",IF(L131&lt;=0.7,"B10",IF(L131&lt;=1.1,"C0"))))))))))))))))</f>
        <v>A2</v>
      </c>
      <c r="N131" s="415">
        <f>F131*J130-H131</f>
        <v>8178.0851606840151</v>
      </c>
      <c r="O131" s="76">
        <f>IF(M131="A1",1650000,IF(M131="A2",1290000,IF(M131="A3",1020000,IF(M131="A4",810000,IF(M131="A5",650000,IF(M131="B1",520000,IF(M131="B2",420000,IF(M131="B3",330000,IF(M131="B4",270000,IF(M131="B5",210000,IF(M131="B6",170000,IF(M131="B7",150000,IF(M131="B8",130000,IF(M131="B9",100000,IF(M131="B10",60000,IF(M131="C0",0))))))))))))))))</f>
        <v>1290000</v>
      </c>
      <c r="P131" s="185">
        <f>VLOOKUP(E131,'DOMINGO 1'!D:AB,7,0)</f>
        <v>125204</v>
      </c>
      <c r="Q131" s="448">
        <f>VLOOKUP(E131,'DOMINGO 2'!D:AB,7,0)</f>
        <v>110384</v>
      </c>
      <c r="R131" t="e">
        <f>VLOOKUP(E131,'DOMINGO 3'!D:AB,7,0)</f>
        <v>#N/A</v>
      </c>
      <c r="S131" s="185">
        <v>0</v>
      </c>
      <c r="T131" s="185">
        <f>VLOOKUP(E131,'DOMINGO 1'!D:AB,11,0)</f>
        <v>7759</v>
      </c>
      <c r="U131" s="185">
        <f>VLOOKUP(E131,'DOMINGO 2'!D:AB,11,0)</f>
        <v>3593</v>
      </c>
      <c r="V131" s="85"/>
      <c r="W131" s="77"/>
      <c r="X131" s="77"/>
      <c r="Y131" s="77"/>
      <c r="Z131" s="77"/>
      <c r="AA131" s="77"/>
      <c r="AB131" s="536" t="s">
        <v>2221</v>
      </c>
      <c r="AC131" s="551">
        <f>VLOOKUP(AB131,E:O,2,0)</f>
        <v>1980702</v>
      </c>
      <c r="AD131" s="551">
        <f>VLOOKUP(AB131,E:O,4,0)</f>
        <v>179545</v>
      </c>
      <c r="AF131" s="537" t="s">
        <v>559</v>
      </c>
      <c r="AG131" s="552">
        <f>VLOOKUP(AF131,E:O,2,0)</f>
        <v>1842107</v>
      </c>
      <c r="AH131" s="552">
        <f>VLOOKUP(AF131,E:O,4,0)</f>
        <v>134048</v>
      </c>
      <c r="AJ131" s="538" t="s">
        <v>568</v>
      </c>
      <c r="AK131" s="553">
        <f>VLOOKUP(AJ131,E:O,2,0)</f>
        <v>1628674</v>
      </c>
      <c r="AL131" s="553">
        <f>VLOOKUP(AJ131,E:O,4,0)</f>
        <v>168196</v>
      </c>
    </row>
    <row r="132" spans="1:38" ht="15.75">
      <c r="A132" s="525"/>
      <c r="B132" s="526"/>
      <c r="C132" s="527"/>
      <c r="D132" s="528"/>
      <c r="E132" s="615" t="s">
        <v>675</v>
      </c>
      <c r="F132" s="414">
        <f>VLOOKUP(E132,'ASIGNACION RANKING'!D:AB,7,0)-P132-Q132</f>
        <v>1649136</v>
      </c>
      <c r="G132" s="73">
        <f>VLOOKUP(E132,'ASIGNACION RANKING'!D:AB,6,0)</f>
        <v>857</v>
      </c>
      <c r="H132" s="414">
        <f>VLOOKUP(E132,'ASIGNACION RANKING'!D:AB,11,0)-T132-U132</f>
        <v>196253</v>
      </c>
      <c r="I132" s="152" t="s">
        <v>80</v>
      </c>
      <c r="J132" s="10">
        <f>H132/F132</f>
        <v>0.1190035266951907</v>
      </c>
      <c r="K132" s="79">
        <v>4</v>
      </c>
      <c r="L132" s="10">
        <f>K132/$L$127</f>
        <v>5.3333333333333337E-2</v>
      </c>
      <c r="M132" s="75" t="str">
        <f>IF(L132&lt;=0.02,"A1",IF(L132&lt;=0.04,"A2",IF(L132&lt;=0.06,"A3",IF(L132&lt;=0.08,"A4",IF(L132&lt;=0.1,"A5",IF(L132&lt;=0.16,"B1",IF(L132&lt;=0.22,"B2",IF(L132&lt;=0.28,"B3",IF(L132&lt;=0.34,"B4",IF(L132&lt;=0.4,"B5",IF(L132&lt;=0.46,"B6",IF(L132&lt;=0.52,"B7",IF(L132&lt;=0.58,"B8",IF(L132&lt;=0.64,"B9",IF(L132&lt;=0.7,"B10",IF(L132&lt;=1.1,"C0"))))))))))))))))</f>
        <v>A3</v>
      </c>
      <c r="N132" s="415">
        <f>F132*J131-H132</f>
        <v>10401.434623194451</v>
      </c>
      <c r="O132" s="76">
        <f>IF(M132="A1",1650000,IF(M132="A2",1290000,IF(M132="A3",1020000,IF(M132="A4",810000,IF(M132="A5",650000,IF(M132="B1",520000,IF(M132="B2",420000,IF(M132="B3",330000,IF(M132="B4",270000,IF(M132="B5",210000,IF(M132="B6",170000,IF(M132="B7",150000,IF(M132="B8",130000,IF(M132="B9",100000,IF(M132="B10",60000,IF(M132="C0",0))))))))))))))))</f>
        <v>1020000</v>
      </c>
      <c r="P132" s="185">
        <f>VLOOKUP(E132,'DOMINGO 1'!D:AB,7,0)</f>
        <v>162297</v>
      </c>
      <c r="Q132" s="448">
        <f>VLOOKUP(E132,'DOMINGO 2'!D:AB,7,0)</f>
        <v>158166</v>
      </c>
      <c r="R132" t="e">
        <f>VLOOKUP(E132,'DOMINGO 3'!D:AB,7,0)</f>
        <v>#N/A</v>
      </c>
      <c r="S132" s="185">
        <f>VLOOKUP(E132,'FESTIVO 1'!D:AB,7,0)</f>
        <v>169802</v>
      </c>
      <c r="T132" s="185">
        <f>VLOOKUP(E132,'DOMINGO 1'!D:AB,11,0)</f>
        <v>22454</v>
      </c>
      <c r="U132" s="185">
        <f>VLOOKUP(E132,'DOMINGO 2'!D:AB,11,0)</f>
        <v>11357</v>
      </c>
      <c r="V132" s="85"/>
      <c r="W132" s="77"/>
      <c r="X132" s="77"/>
      <c r="Y132" s="77"/>
      <c r="Z132" s="77"/>
      <c r="AA132" s="77"/>
      <c r="AB132" s="536" t="s">
        <v>594</v>
      </c>
      <c r="AC132" s="551">
        <f>VLOOKUP(AB132,E:O,2,0)</f>
        <v>1611643</v>
      </c>
      <c r="AD132" s="551">
        <f>VLOOKUP(AB132,E:O,4,0)</f>
        <v>142618</v>
      </c>
      <c r="AF132" s="537" t="s">
        <v>3069</v>
      </c>
      <c r="AG132" s="552">
        <f>VLOOKUP(AF132,E:O,2,0)</f>
        <v>1704300</v>
      </c>
      <c r="AH132" s="552">
        <f>VLOOKUP(AF132,E:O,4,0)</f>
        <v>134552</v>
      </c>
      <c r="AJ132" s="538" t="s">
        <v>545</v>
      </c>
      <c r="AK132" s="553">
        <f>VLOOKUP(AJ132,E:O,2,0)</f>
        <v>1397178</v>
      </c>
      <c r="AL132" s="553">
        <f>VLOOKUP(AJ132,E:O,4,0)</f>
        <v>130291</v>
      </c>
    </row>
    <row r="133" spans="1:38" ht="15.75">
      <c r="A133" s="525"/>
      <c r="B133" s="526"/>
      <c r="C133" s="527"/>
      <c r="D133" s="528"/>
      <c r="E133" s="14" t="s">
        <v>3072</v>
      </c>
      <c r="F133" s="414">
        <f>VLOOKUP(E133,'ASIGNACION RANKING'!D:AB,7,0)-P133-Q133</f>
        <v>1179087</v>
      </c>
      <c r="G133" s="73">
        <f>VLOOKUP(E133,'ASIGNACION RANKING'!D:AB,6,0)</f>
        <v>738</v>
      </c>
      <c r="H133" s="414">
        <f>VLOOKUP(E133,'ASIGNACION RANKING'!D:AB,11,0)-T133-U133</f>
        <v>137773</v>
      </c>
      <c r="I133" s="152" t="s">
        <v>80</v>
      </c>
      <c r="J133" s="10">
        <f>H133/F133</f>
        <v>0.11684718769692143</v>
      </c>
      <c r="K133" s="79">
        <v>5</v>
      </c>
      <c r="L133" s="10">
        <f>K133/$L$127</f>
        <v>6.6666666666666666E-2</v>
      </c>
      <c r="M133" s="75" t="str">
        <f>IF(L133&lt;=0.02,"A1",IF(L133&lt;=0.04,"A2",IF(L133&lt;=0.06,"A3",IF(L133&lt;=0.08,"A4",IF(L133&lt;=0.1,"A5",IF(L133&lt;=0.16,"B1",IF(L133&lt;=0.22,"B2",IF(L133&lt;=0.28,"B3",IF(L133&lt;=0.34,"B4",IF(L133&lt;=0.4,"B5",IF(L133&lt;=0.46,"B6",IF(L133&lt;=0.52,"B7",IF(L133&lt;=0.58,"B8",IF(L133&lt;=0.64,"B9",IF(L133&lt;=0.7,"B10",IF(L133&lt;=1.1,"C0"))))))))))))))))</f>
        <v>A4</v>
      </c>
      <c r="N133" s="415">
        <f>F133*J132-H133</f>
        <v>2542.5112804523087</v>
      </c>
      <c r="O133" s="76">
        <f>IF(M133="A1",1650000,IF(M133="A2",1290000,IF(M133="A3",1020000,IF(M133="A4",810000,IF(M133="A5",650000,IF(M133="B1",520000,IF(M133="B2",420000,IF(M133="B3",330000,IF(M133="B4",270000,IF(M133="B5",210000,IF(M133="B6",170000,IF(M133="B7",150000,IF(M133="B8",130000,IF(M133="B9",100000,IF(M133="B10",60000,IF(M133="C0",0))))))))))))))))</f>
        <v>810000</v>
      </c>
      <c r="P133" s="185">
        <f>VLOOKUP(E133,'DOMINGO 1'!D:AB,7,0)</f>
        <v>65017</v>
      </c>
      <c r="Q133" s="448">
        <f>VLOOKUP(E133,'DOMINGO 2'!D:AB,7,0)</f>
        <v>134565</v>
      </c>
      <c r="R133" t="e">
        <f>VLOOKUP(E133,'DOMINGO 3'!D:AB,7,0)</f>
        <v>#N/A</v>
      </c>
      <c r="S133" s="185">
        <v>0</v>
      </c>
      <c r="T133" s="185">
        <f>VLOOKUP(E133,'DOMINGO 1'!D:AB,11,0)</f>
        <v>9375</v>
      </c>
      <c r="U133" s="185">
        <f>VLOOKUP(E133,'DOMINGO 2'!D:AB,11,0)</f>
        <v>2156</v>
      </c>
      <c r="V133" s="85"/>
      <c r="W133" s="77"/>
      <c r="X133" s="77"/>
      <c r="Y133" s="77"/>
      <c r="Z133" s="77"/>
      <c r="AA133" s="77"/>
      <c r="AB133" s="536" t="s">
        <v>587</v>
      </c>
      <c r="AC133" s="551">
        <f>VLOOKUP(AB133,E:O,2,0)</f>
        <v>1844588</v>
      </c>
      <c r="AD133" s="551">
        <f>VLOOKUP(AB133,E:O,4,0)</f>
        <v>161087</v>
      </c>
      <c r="AF133" s="537" t="s">
        <v>562</v>
      </c>
      <c r="AG133" s="552">
        <f>VLOOKUP(AF133,E:O,2,0)</f>
        <v>1736038</v>
      </c>
      <c r="AH133" s="552">
        <f>VLOOKUP(AF133,E:O,4,0)</f>
        <v>116108</v>
      </c>
      <c r="AJ133" s="538" t="s">
        <v>547</v>
      </c>
      <c r="AK133" s="553">
        <f>VLOOKUP(AJ133,E:O,2,0)</f>
        <v>1627806</v>
      </c>
      <c r="AL133" s="553">
        <f>VLOOKUP(AJ133,E:O,4,0)</f>
        <v>115392</v>
      </c>
    </row>
    <row r="134" spans="1:38" ht="15.75">
      <c r="A134" s="525"/>
      <c r="B134" s="526"/>
      <c r="C134" s="527"/>
      <c r="D134" s="528"/>
      <c r="E134" s="14" t="s">
        <v>3678</v>
      </c>
      <c r="F134" s="414">
        <f>VLOOKUP(E134,'ASIGNACION RANKING'!D:AB,7,0)-P134-Q134</f>
        <v>575576</v>
      </c>
      <c r="G134" s="73">
        <f>VLOOKUP(E134,'ASIGNACION RANKING'!D:AB,6,0)</f>
        <v>313</v>
      </c>
      <c r="H134" s="414">
        <f>VLOOKUP(E134,'ASIGNACION RANKING'!D:AB,11,0)-T134-U134</f>
        <v>64359</v>
      </c>
      <c r="I134" s="152" t="s">
        <v>80</v>
      </c>
      <c r="J134" s="10">
        <f>H134/F134</f>
        <v>0.1118166845038709</v>
      </c>
      <c r="K134" s="79">
        <v>6</v>
      </c>
      <c r="L134" s="10">
        <f>K134/$L$127</f>
        <v>0.08</v>
      </c>
      <c r="M134" s="75" t="str">
        <f>IF(L134&lt;=0.02,"A1",IF(L134&lt;=0.04,"A2",IF(L134&lt;=0.06,"A3",IF(L134&lt;=0.08,"A4",IF(L134&lt;=0.1,"A5",IF(L134&lt;=0.16,"B1",IF(L134&lt;=0.22,"B2",IF(L134&lt;=0.28,"B3",IF(L134&lt;=0.34,"B4",IF(L134&lt;=0.4,"B5",IF(L134&lt;=0.46,"B6",IF(L134&lt;=0.52,"B7",IF(L134&lt;=0.58,"B8",IF(L134&lt;=0.64,"B9",IF(L134&lt;=0.7,"B10",IF(L134&lt;=1.1,"C0"))))))))))))))))</f>
        <v>A4</v>
      </c>
      <c r="N134" s="415">
        <f>F134*J133-H134</f>
        <v>2895.4369058432494</v>
      </c>
      <c r="O134" s="76">
        <f>IF(M134="A1",1650000,IF(M134="A2",1290000,IF(M134="A3",1020000,IF(M134="A4",810000,IF(M134="A5",650000,IF(M134="B1",520000,IF(M134="B2",420000,IF(M134="B3",330000,IF(M134="B4",270000,IF(M134="B5",210000,IF(M134="B6",170000,IF(M134="B7",150000,IF(M134="B8",130000,IF(M134="B9",100000,IF(M134="B10",60000,IF(M134="C0",0))))))))))))))))</f>
        <v>810000</v>
      </c>
      <c r="P134" s="185">
        <v>0</v>
      </c>
      <c r="Q134" s="448">
        <f>VLOOKUP(E134,'DOMINGO 2'!D:AB,7,0)</f>
        <v>97583</v>
      </c>
      <c r="R134" t="e">
        <f>VLOOKUP(E134,'DOMINGO 3'!D:AB,7,0)</f>
        <v>#N/A</v>
      </c>
      <c r="S134" s="185">
        <v>0</v>
      </c>
      <c r="T134" s="185">
        <v>0</v>
      </c>
      <c r="U134" s="185">
        <f>VLOOKUP(E134,'DOMINGO 2'!D:AB,11,0)</f>
        <v>7752</v>
      </c>
      <c r="V134" s="85"/>
      <c r="W134" s="77"/>
      <c r="X134" s="77"/>
      <c r="Y134" s="77"/>
      <c r="Z134" s="77"/>
      <c r="AA134" s="77"/>
      <c r="AB134" s="536" t="s">
        <v>552</v>
      </c>
      <c r="AC134" s="551">
        <f>VLOOKUP(AB134,E:O,2,0)</f>
        <v>1753000</v>
      </c>
      <c r="AD134" s="551">
        <f>VLOOKUP(AB134,E:O,4,0)</f>
        <v>143904</v>
      </c>
      <c r="AF134" s="537" t="s">
        <v>564</v>
      </c>
      <c r="AG134" s="552">
        <f>VLOOKUP(AF134,E:O,2,0)</f>
        <v>1824915</v>
      </c>
      <c r="AH134" s="552">
        <f>VLOOKUP(AF134,E:O,4,0)</f>
        <v>112422</v>
      </c>
      <c r="AJ134" s="538" t="s">
        <v>672</v>
      </c>
      <c r="AK134" s="553">
        <f>VLOOKUP(AJ134,E:O,2,0)</f>
        <v>1937109</v>
      </c>
      <c r="AL134" s="553">
        <f>VLOOKUP(AJ134,E:O,4,0)</f>
        <v>115197</v>
      </c>
    </row>
    <row r="135" spans="1:38" ht="15.75">
      <c r="A135" s="525"/>
      <c r="B135" s="526"/>
      <c r="C135" s="527"/>
      <c r="D135" s="528"/>
      <c r="E135" s="14" t="s">
        <v>2254</v>
      </c>
      <c r="F135" s="414">
        <f>VLOOKUP(E135,'ASIGNACION RANKING'!D:AB,7,0)-P135-Q135</f>
        <v>925335</v>
      </c>
      <c r="G135" s="73">
        <f>VLOOKUP(E135,'ASIGNACION RANKING'!D:AB,6,0)</f>
        <v>576</v>
      </c>
      <c r="H135" s="414">
        <f>VLOOKUP(E135,'ASIGNACION RANKING'!D:AB,11,0)-T135-U135</f>
        <v>98976</v>
      </c>
      <c r="I135" s="152" t="s">
        <v>80</v>
      </c>
      <c r="J135" s="10">
        <f>H135/F135</f>
        <v>0.10696234336753717</v>
      </c>
      <c r="K135" s="79">
        <v>7</v>
      </c>
      <c r="L135" s="10">
        <f>K135/$L$127</f>
        <v>9.3333333333333338E-2</v>
      </c>
      <c r="M135" s="75" t="str">
        <f>IF(L135&lt;=0.02,"A1",IF(L135&lt;=0.04,"A2",IF(L135&lt;=0.06,"A3",IF(L135&lt;=0.08,"A4",IF(L135&lt;=0.1,"A5",IF(L135&lt;=0.16,"B1",IF(L135&lt;=0.22,"B2",IF(L135&lt;=0.28,"B3",IF(L135&lt;=0.34,"B4",IF(L135&lt;=0.4,"B5",IF(L135&lt;=0.46,"B6",IF(L135&lt;=0.52,"B7",IF(L135&lt;=0.58,"B8",IF(L135&lt;=0.64,"B9",IF(L135&lt;=0.7,"B10",IF(L135&lt;=1.1,"C0"))))))))))))))))</f>
        <v>A5</v>
      </c>
      <c r="N135" s="415">
        <f>F135*J134-H135</f>
        <v>4491.8917553893843</v>
      </c>
      <c r="O135" s="76">
        <f>IF(M135="A1",1650000,IF(M135="A2",1290000,IF(M135="A3",1020000,IF(M135="A4",810000,IF(M135="A5",650000,IF(M135="B1",520000,IF(M135="B2",420000,IF(M135="B3",330000,IF(M135="B4",270000,IF(M135="B5",210000,IF(M135="B6",170000,IF(M135="B7",150000,IF(M135="B8",130000,IF(M135="B9",100000,IF(M135="B10",60000,IF(M135="C0",0))))))))))))))))</f>
        <v>650000</v>
      </c>
      <c r="P135" s="185">
        <f>VLOOKUP(E135,'DOMINGO 1'!D:AB,7,0)</f>
        <v>23519</v>
      </c>
      <c r="Q135" s="448">
        <f>VLOOKUP(E135,'DOMINGO 2'!D:AB,7,0)</f>
        <v>145942</v>
      </c>
      <c r="R135" t="e">
        <f>VLOOKUP(E135,'DOMINGO 3'!D:AB,7,0)</f>
        <v>#N/A</v>
      </c>
      <c r="S135" s="185">
        <f>VLOOKUP(E135,'FESTIVO 1'!D:AB,7,0)</f>
        <v>0</v>
      </c>
      <c r="T135" s="185">
        <f>VLOOKUP(E135,'DOMINGO 1'!D:AB,11,0)</f>
        <v>4832</v>
      </c>
      <c r="U135" s="185">
        <f>VLOOKUP(E135,'DOMINGO 2'!D:AB,11,0)</f>
        <v>11983</v>
      </c>
      <c r="V135" s="85"/>
      <c r="W135" s="77"/>
      <c r="X135" s="77"/>
      <c r="Y135" s="77"/>
      <c r="Z135" s="77"/>
      <c r="AA135" s="77"/>
      <c r="AB135" s="536" t="s">
        <v>553</v>
      </c>
      <c r="AC135" s="551">
        <f>VLOOKUP(AB135,E:O,2,0)</f>
        <v>1684565</v>
      </c>
      <c r="AD135" s="551">
        <f>VLOOKUP(AB135,E:O,4,0)</f>
        <v>128098</v>
      </c>
      <c r="AF135" s="537" t="s">
        <v>565</v>
      </c>
      <c r="AG135" s="552">
        <f>VLOOKUP(AF135,E:O,2,0)</f>
        <v>1741631</v>
      </c>
      <c r="AH135" s="552">
        <f>VLOOKUP(AF135,E:O,4,0)</f>
        <v>129298</v>
      </c>
      <c r="AJ135" s="538" t="s">
        <v>548</v>
      </c>
      <c r="AK135" s="553">
        <f>VLOOKUP(AJ135,E:O,2,0)</f>
        <v>1603802</v>
      </c>
      <c r="AL135" s="553">
        <f>VLOOKUP(AJ135,E:O,4,0)</f>
        <v>169571</v>
      </c>
    </row>
    <row r="136" spans="1:38" ht="15.75">
      <c r="A136" s="525"/>
      <c r="B136" s="526"/>
      <c r="C136" s="527"/>
      <c r="D136" s="528"/>
      <c r="E136" s="916" t="s">
        <v>581</v>
      </c>
      <c r="F136" s="414">
        <f>VLOOKUP(E136,'ASIGNACION RANKING'!D:AB,7,0)-P136-Q136</f>
        <v>1425462</v>
      </c>
      <c r="G136" s="73">
        <f>VLOOKUP(E136,'ASIGNACION RANKING'!D:AB,6,0)</f>
        <v>874</v>
      </c>
      <c r="H136" s="414">
        <f>VLOOKUP(E136,'ASIGNACION RANKING'!D:AB,11,0)-T136-U136</f>
        <v>152199</v>
      </c>
      <c r="I136" s="152" t="s">
        <v>80</v>
      </c>
      <c r="J136" s="10">
        <f>H136/F136</f>
        <v>0.10677169928065428</v>
      </c>
      <c r="K136" s="79">
        <v>8</v>
      </c>
      <c r="L136" s="10">
        <f>K136/$L$127</f>
        <v>0.10666666666666667</v>
      </c>
      <c r="M136" s="75" t="str">
        <f>IF(L136&lt;=0.02,"A1",IF(L136&lt;=0.04,"A2",IF(L136&lt;=0.06,"A3",IF(L136&lt;=0.08,"A4",IF(L136&lt;=0.1,"A5",IF(L136&lt;=0.16,"B1",IF(L136&lt;=0.22,"B2",IF(L136&lt;=0.28,"B3",IF(L136&lt;=0.34,"B4",IF(L136&lt;=0.4,"B5",IF(L136&lt;=0.46,"B6",IF(L136&lt;=0.52,"B7",IF(L136&lt;=0.58,"B8",IF(L136&lt;=0.64,"B9",IF(L136&lt;=0.7,"B10",IF(L136&lt;=1.1,"C0"))))))))))))))))</f>
        <v>B1</v>
      </c>
      <c r="N136" s="415">
        <f>F136*J135-H136</f>
        <v>271.75590137628024</v>
      </c>
      <c r="O136" s="76">
        <f>IF(M136="A1",1650000,IF(M136="A2",1290000,IF(M136="A3",1020000,IF(M136="A4",810000,IF(M136="A5",650000,IF(M136="B1",520000,IF(M136="B2",420000,IF(M136="B3",330000,IF(M136="B4",270000,IF(M136="B5",210000,IF(M136="B6",170000,IF(M136="B7",150000,IF(M136="B8",130000,IF(M136="B9",100000,IF(M136="B10",60000,IF(M136="C0",0))))))))))))))))</f>
        <v>520000</v>
      </c>
      <c r="P136" s="185">
        <f>VLOOKUP(E136,'DOMINGO 1'!D:AB,7,0)</f>
        <v>151695</v>
      </c>
      <c r="Q136" s="448">
        <f>VLOOKUP(E136,'DOMINGO 2'!D:AB,7,0)</f>
        <v>111417</v>
      </c>
      <c r="R136" t="e">
        <f>VLOOKUP(E136,'DOMINGO 3'!D:AB,7,0)</f>
        <v>#N/A</v>
      </c>
      <c r="S136" s="185">
        <f>VLOOKUP(E136,'FESTIVO 1'!D:AB,7,0)</f>
        <v>159806</v>
      </c>
      <c r="T136" s="185">
        <f>VLOOKUP(E136,'DOMINGO 1'!D:AB,11,0)</f>
        <v>6556</v>
      </c>
      <c r="U136" s="185">
        <f>VLOOKUP(E136,'DOMINGO 2'!D:AB,11,0)</f>
        <v>8521</v>
      </c>
      <c r="V136" s="85"/>
      <c r="W136" s="77"/>
      <c r="X136" s="77"/>
      <c r="Y136" s="77"/>
      <c r="Z136" s="77"/>
      <c r="AA136" s="77"/>
      <c r="AB136" s="536" t="s">
        <v>2228</v>
      </c>
      <c r="AC136" s="551">
        <f>VLOOKUP(AB136,E:O,2,0)</f>
        <v>1917353</v>
      </c>
      <c r="AD136" s="551">
        <f>VLOOKUP(AB136,E:O,4,0)</f>
        <v>145666</v>
      </c>
      <c r="AF136" s="537" t="s">
        <v>566</v>
      </c>
      <c r="AG136" s="552">
        <f>VLOOKUP(AF136,E:O,2,0)</f>
        <v>1912803</v>
      </c>
      <c r="AH136" s="552">
        <f>VLOOKUP(AF136,E:O,4,0)</f>
        <v>163572</v>
      </c>
      <c r="AJ136" s="538" t="s">
        <v>581</v>
      </c>
      <c r="AK136" s="553">
        <f>VLOOKUP(AJ136,E:O,2,0)</f>
        <v>1425462</v>
      </c>
      <c r="AL136" s="553">
        <f>VLOOKUP(AJ136,E:O,4,0)</f>
        <v>152199</v>
      </c>
    </row>
    <row r="137" spans="1:38" ht="15.75">
      <c r="A137" s="525"/>
      <c r="B137" s="526"/>
      <c r="C137" s="527"/>
      <c r="D137" s="528"/>
      <c r="E137" s="615" t="s">
        <v>548</v>
      </c>
      <c r="F137" s="414">
        <f>VLOOKUP(E137,'ASIGNACION RANKING'!D:AB,7,0)-P137-Q137</f>
        <v>1603802</v>
      </c>
      <c r="G137" s="73">
        <f>VLOOKUP(E137,'ASIGNACION RANKING'!D:AB,6,0)</f>
        <v>863</v>
      </c>
      <c r="H137" s="414">
        <f>VLOOKUP(E137,'ASIGNACION RANKING'!D:AB,11,0)-T137-U137</f>
        <v>169571</v>
      </c>
      <c r="I137" s="152" t="s">
        <v>80</v>
      </c>
      <c r="J137" s="10">
        <f>H137/F137</f>
        <v>0.10573063258432151</v>
      </c>
      <c r="K137" s="79">
        <v>9</v>
      </c>
      <c r="L137" s="10">
        <f>K137/$L$127</f>
        <v>0.12</v>
      </c>
      <c r="M137" s="75" t="str">
        <f>IF(L137&lt;=0.02,"A1",IF(L137&lt;=0.04,"A2",IF(L137&lt;=0.06,"A3",IF(L137&lt;=0.08,"A4",IF(L137&lt;=0.1,"A5",IF(L137&lt;=0.16,"B1",IF(L137&lt;=0.22,"B2",IF(L137&lt;=0.28,"B3",IF(L137&lt;=0.34,"B4",IF(L137&lt;=0.4,"B5",IF(L137&lt;=0.46,"B6",IF(L137&lt;=0.52,"B7",IF(L137&lt;=0.58,"B8",IF(L137&lt;=0.64,"B9",IF(L137&lt;=0.7,"B10",IF(L137&lt;=1.1,"C0"))))))))))))))))</f>
        <v>B1</v>
      </c>
      <c r="N137" s="415">
        <f>F137*J136-H137</f>
        <v>1669.6648497119022</v>
      </c>
      <c r="O137" s="76">
        <f>IF(M137="A1",1650000,IF(M137="A2",1290000,IF(M137="A3",1020000,IF(M137="A4",810000,IF(M137="A5",650000,IF(M137="B1",520000,IF(M137="B2",420000,IF(M137="B3",330000,IF(M137="B4",270000,IF(M137="B5",210000,IF(M137="B6",170000,IF(M137="B7",150000,IF(M137="B8",130000,IF(M137="B9",100000,IF(M137="B10",60000,IF(M137="C0",0))))))))))))))))</f>
        <v>520000</v>
      </c>
      <c r="P137" s="185">
        <f>VLOOKUP(E137,'DOMINGO 1'!D:AB,7,0)</f>
        <v>147497</v>
      </c>
      <c r="Q137" s="448">
        <f>VLOOKUP(E137,'DOMINGO 2'!D:AB,7,0)</f>
        <v>145339</v>
      </c>
      <c r="R137" t="e">
        <f>VLOOKUP(E137,'DOMINGO 3'!D:AB,7,0)</f>
        <v>#N/A</v>
      </c>
      <c r="S137" s="185">
        <v>0</v>
      </c>
      <c r="T137" s="185">
        <f>VLOOKUP(E137,'DOMINGO 1'!D:AB,11,0)</f>
        <v>8908</v>
      </c>
      <c r="U137" s="185">
        <f>VLOOKUP(E137,'DOMINGO 2'!D:AB,11,0)</f>
        <v>780</v>
      </c>
      <c r="V137" s="85"/>
      <c r="W137" s="77"/>
      <c r="X137" s="77"/>
      <c r="Y137" s="77"/>
      <c r="Z137" s="77"/>
      <c r="AA137" s="77"/>
      <c r="AB137" s="536" t="s">
        <v>554</v>
      </c>
      <c r="AC137" s="551">
        <f>VLOOKUP(AB137,E:O,2,0)</f>
        <v>1795044</v>
      </c>
      <c r="AD137" s="551">
        <f>VLOOKUP(AB137,E:O,4,0)</f>
        <v>151891</v>
      </c>
      <c r="AF137" s="537" t="s">
        <v>567</v>
      </c>
      <c r="AG137" s="552">
        <f>VLOOKUP(AF137,E:O,2,0)</f>
        <v>1835759</v>
      </c>
      <c r="AH137" s="552">
        <f>VLOOKUP(AF137,E:O,4,0)</f>
        <v>120095</v>
      </c>
      <c r="AJ137" s="539" t="s">
        <v>673</v>
      </c>
      <c r="AK137" s="553">
        <f>VLOOKUP(AJ137,E:O,2,0)</f>
        <v>1512046</v>
      </c>
      <c r="AL137" s="553">
        <f>VLOOKUP(AJ137,E:O,4,0)</f>
        <v>145013</v>
      </c>
    </row>
    <row r="138" spans="1:38" ht="15.75">
      <c r="A138" s="525"/>
      <c r="B138" s="526"/>
      <c r="C138" s="527"/>
      <c r="D138" s="528"/>
      <c r="E138" s="14" t="s">
        <v>2292</v>
      </c>
      <c r="F138" s="414">
        <f>VLOOKUP(E138,'ASIGNACION RANKING'!D:AB,7,0)-P138-Q138</f>
        <v>1581748</v>
      </c>
      <c r="G138" s="73">
        <f>VLOOKUP(E138,'ASIGNACION RANKING'!D:AB,6,0)</f>
        <v>844</v>
      </c>
      <c r="H138" s="414">
        <f>VLOOKUP(E138,'ASIGNACION RANKING'!D:AB,11,0)-T138-U138</f>
        <v>166136</v>
      </c>
      <c r="I138" s="152" t="s">
        <v>80</v>
      </c>
      <c r="J138" s="10">
        <f>H138/F138</f>
        <v>0.10503316583931195</v>
      </c>
      <c r="K138" s="79">
        <v>10</v>
      </c>
      <c r="L138" s="10">
        <f>K138/$L$127</f>
        <v>0.13333333333333333</v>
      </c>
      <c r="M138" s="75" t="str">
        <f>IF(L138&lt;=0.02,"A1",IF(L138&lt;=0.04,"A2",IF(L138&lt;=0.06,"A3",IF(L138&lt;=0.08,"A4",IF(L138&lt;=0.1,"A5",IF(L138&lt;=0.16,"B1",IF(L138&lt;=0.22,"B2",IF(L138&lt;=0.28,"B3",IF(L138&lt;=0.34,"B4",IF(L138&lt;=0.4,"B5",IF(L138&lt;=0.46,"B6",IF(L138&lt;=0.52,"B7",IF(L138&lt;=0.58,"B8",IF(L138&lt;=0.64,"B9",IF(L138&lt;=0.7,"B10",IF(L138&lt;=1.1,"C0"))))))))))))))))</f>
        <v>B1</v>
      </c>
      <c r="N138" s="415">
        <f>F138*J137-H138</f>
        <v>1103.2166289853922</v>
      </c>
      <c r="O138" s="76">
        <f>IF(M138="A1",1650000,IF(M138="A2",1290000,IF(M138="A3",1020000,IF(M138="A4",810000,IF(M138="A5",650000,IF(M138="B1",520000,IF(M138="B2",420000,IF(M138="B3",330000,IF(M138="B4",270000,IF(M138="B5",210000,IF(M138="B6",170000,IF(M138="B7",150000,IF(M138="B8",130000,IF(M138="B9",100000,IF(M138="B10",60000,IF(M138="C0",0))))))))))))))))</f>
        <v>520000</v>
      </c>
      <c r="P138" s="185">
        <f>VLOOKUP(E138,'DOMINGO 1'!D:AB,7,0)</f>
        <v>109023</v>
      </c>
      <c r="Q138" s="448">
        <f>VLOOKUP(E138,'DOMINGO 2'!D:AB,7,0)</f>
        <v>172676</v>
      </c>
      <c r="R138" t="e">
        <f>VLOOKUP(E138,'DOMINGO 3'!D:AB,7,0)</f>
        <v>#N/A</v>
      </c>
      <c r="S138" s="185">
        <v>0</v>
      </c>
      <c r="T138" s="185">
        <f>VLOOKUP(E138,'DOMINGO 1'!D:AB,11,0)</f>
        <v>5704</v>
      </c>
      <c r="U138" s="185">
        <f>VLOOKUP(E138,'DOMINGO 2'!D:AB,11,0)</f>
        <v>17268</v>
      </c>
      <c r="V138" s="85"/>
      <c r="W138" s="77"/>
      <c r="X138" s="77"/>
      <c r="Y138" s="77"/>
      <c r="Z138" s="77"/>
      <c r="AA138" s="77"/>
      <c r="AB138" s="536" t="s">
        <v>2233</v>
      </c>
      <c r="AC138" s="551">
        <f>VLOOKUP(AB138,E:O,2,0)</f>
        <v>2029931</v>
      </c>
      <c r="AD138" s="551">
        <f>VLOOKUP(AB138,E:O,4,0)</f>
        <v>136203</v>
      </c>
      <c r="AF138" s="537" t="s">
        <v>2246</v>
      </c>
      <c r="AG138" s="552">
        <f>VLOOKUP(AF138,E:O,2,0)</f>
        <v>1683002</v>
      </c>
      <c r="AH138" s="552">
        <f>VLOOKUP(AF138,E:O,4,0)</f>
        <v>171052</v>
      </c>
      <c r="AJ138" s="538" t="s">
        <v>674</v>
      </c>
      <c r="AK138" s="553">
        <f>VLOOKUP(AJ138,E:O,2,0)</f>
        <v>1741279</v>
      </c>
      <c r="AL138" s="553">
        <f>VLOOKUP(AJ138,E:O,4,0)</f>
        <v>111560</v>
      </c>
    </row>
    <row r="139" spans="1:38" ht="15.75">
      <c r="A139" s="525"/>
      <c r="B139" s="526"/>
      <c r="C139" s="527"/>
      <c r="D139" s="528"/>
      <c r="E139" s="916" t="s">
        <v>568</v>
      </c>
      <c r="F139" s="414">
        <f>VLOOKUP(E139,'ASIGNACION RANKING'!D:AB,7,0)-P139-Q139</f>
        <v>1628674</v>
      </c>
      <c r="G139" s="73">
        <f>VLOOKUP(E139,'ASIGNACION RANKING'!D:AB,6,0)</f>
        <v>892</v>
      </c>
      <c r="H139" s="414">
        <f>VLOOKUP(E139,'ASIGNACION RANKING'!D:AB,11,0)-T139-U139</f>
        <v>168196</v>
      </c>
      <c r="I139" s="152" t="s">
        <v>80</v>
      </c>
      <c r="J139" s="10">
        <f>H139/F139</f>
        <v>0.10327174130611774</v>
      </c>
      <c r="K139" s="79">
        <v>11</v>
      </c>
      <c r="L139" s="10">
        <f>K139/$L$127</f>
        <v>0.14666666666666667</v>
      </c>
      <c r="M139" s="75" t="str">
        <f>IF(L139&lt;=0.02,"A1",IF(L139&lt;=0.04,"A2",IF(L139&lt;=0.06,"A3",IF(L139&lt;=0.08,"A4",IF(L139&lt;=0.1,"A5",IF(L139&lt;=0.16,"B1",IF(L139&lt;=0.22,"B2",IF(L139&lt;=0.28,"B3",IF(L139&lt;=0.34,"B4",IF(L139&lt;=0.4,"B5",IF(L139&lt;=0.46,"B6",IF(L139&lt;=0.52,"B7",IF(L139&lt;=0.58,"B8",IF(L139&lt;=0.64,"B9",IF(L139&lt;=0.7,"B10",IF(L139&lt;=1.1,"C0"))))))))))))))))</f>
        <v>B1</v>
      </c>
      <c r="N139" s="415">
        <f>F139*J138-H139</f>
        <v>2868.7863401755458</v>
      </c>
      <c r="O139" s="76">
        <f>IF(M139="A1",1650000,IF(M139="A2",1290000,IF(M139="A3",1020000,IF(M139="A4",810000,IF(M139="A5",650000,IF(M139="B1",520000,IF(M139="B2",420000,IF(M139="B3",330000,IF(M139="B4",270000,IF(M139="B5",210000,IF(M139="B6",170000,IF(M139="B7",150000,IF(M139="B8",130000,IF(M139="B9",100000,IF(M139="B10",60000,IF(M139="C0",0))))))))))))))))</f>
        <v>520000</v>
      </c>
      <c r="P139" s="185">
        <f>VLOOKUP(E139,'DOMINGO 1'!D:AB,7,0)</f>
        <v>139457</v>
      </c>
      <c r="Q139" s="448">
        <f>VLOOKUP(E139,'DOMINGO 2'!D:AB,7,0)</f>
        <v>118601</v>
      </c>
      <c r="R139" t="e">
        <f>VLOOKUP(E139,'DOMINGO 3'!D:AB,7,0)</f>
        <v>#N/A</v>
      </c>
      <c r="S139" s="185">
        <v>0</v>
      </c>
      <c r="T139" s="185">
        <f>VLOOKUP(E139,'DOMINGO 1'!D:AB,11,0)</f>
        <v>3165</v>
      </c>
      <c r="U139" s="185">
        <f>VLOOKUP(E139,'DOMINGO 2'!D:AB,11,0)</f>
        <v>1663</v>
      </c>
      <c r="V139" s="85"/>
      <c r="W139" s="77"/>
      <c r="X139" s="77"/>
      <c r="Y139" s="77"/>
      <c r="Z139" s="77"/>
      <c r="AA139" s="77"/>
      <c r="AB139" s="536" t="s">
        <v>556</v>
      </c>
      <c r="AC139" s="551">
        <f>VLOOKUP(AB139,E:O,2,0)</f>
        <v>1617174</v>
      </c>
      <c r="AD139" s="551">
        <f>VLOOKUP(AB139,E:O,4,0)</f>
        <v>146047</v>
      </c>
      <c r="AF139" s="537" t="s">
        <v>3070</v>
      </c>
      <c r="AG139" s="552">
        <f>VLOOKUP(AF139,E:O,2,0)</f>
        <v>1817609</v>
      </c>
      <c r="AH139" s="552">
        <f>VLOOKUP(AF139,E:O,4,0)</f>
        <v>152997</v>
      </c>
      <c r="AJ139" s="538" t="s">
        <v>675</v>
      </c>
      <c r="AK139" s="553">
        <f>VLOOKUP(AJ139,E:O,2,0)</f>
        <v>1649136</v>
      </c>
      <c r="AL139" s="553">
        <f>VLOOKUP(AJ139,E:O,4,0)</f>
        <v>196253</v>
      </c>
    </row>
    <row r="140" spans="1:38" ht="15.75">
      <c r="A140" s="525"/>
      <c r="B140" s="526"/>
      <c r="C140" s="527"/>
      <c r="D140" s="528"/>
      <c r="E140" s="615" t="s">
        <v>2246</v>
      </c>
      <c r="F140" s="414">
        <f>VLOOKUP(E140,'ASIGNACION RANKING'!D:AB,7,0)-P140-Q140</f>
        <v>1683002</v>
      </c>
      <c r="G140" s="73">
        <f>VLOOKUP(E140,'ASIGNACION RANKING'!D:AB,6,0)</f>
        <v>877</v>
      </c>
      <c r="H140" s="414">
        <f>VLOOKUP(E140,'ASIGNACION RANKING'!D:AB,11,0)-T140-U140</f>
        <v>171052</v>
      </c>
      <c r="I140" s="152" t="s">
        <v>80</v>
      </c>
      <c r="J140" s="10">
        <f>H140/F140</f>
        <v>0.10163505450379738</v>
      </c>
      <c r="K140" s="79">
        <v>12</v>
      </c>
      <c r="L140" s="10">
        <f>K140/$L$127</f>
        <v>0.16</v>
      </c>
      <c r="M140" s="75" t="str">
        <f>IF(L140&lt;=0.02,"A1",IF(L140&lt;=0.04,"A2",IF(L140&lt;=0.06,"A3",IF(L140&lt;=0.08,"A4",IF(L140&lt;=0.1,"A5",IF(L140&lt;=0.16,"B1",IF(L140&lt;=0.22,"B2",IF(L140&lt;=0.28,"B3",IF(L140&lt;=0.34,"B4",IF(L140&lt;=0.4,"B5",IF(L140&lt;=0.46,"B6",IF(L140&lt;=0.52,"B7",IF(L140&lt;=0.58,"B8",IF(L140&lt;=0.64,"B9",IF(L140&lt;=0.7,"B10",IF(L140&lt;=1.1,"C0"))))))))))))))))</f>
        <v>B1</v>
      </c>
      <c r="N140" s="415">
        <f>F140*J139-H140</f>
        <v>2754.5471616787836</v>
      </c>
      <c r="O140" s="76">
        <f>IF(M140="A1",1650000,IF(M140="A2",1290000,IF(M140="A3",1020000,IF(M140="A4",810000,IF(M140="A5",650000,IF(M140="B1",520000,IF(M140="B2",420000,IF(M140="B3",330000,IF(M140="B4",270000,IF(M140="B5",210000,IF(M140="B6",170000,IF(M140="B7",150000,IF(M140="B8",130000,IF(M140="B9",100000,IF(M140="B10",60000,IF(M140="C0",0))))))))))))))))</f>
        <v>520000</v>
      </c>
      <c r="P140" s="185">
        <f>VLOOKUP(E140,'DOMINGO 1'!D:AB,7,0)</f>
        <v>136404</v>
      </c>
      <c r="Q140" s="448">
        <f>VLOOKUP(E140,'DOMINGO 2'!D:AB,7,0)</f>
        <v>148469</v>
      </c>
      <c r="R140" t="e">
        <f>VLOOKUP(E140,'DOMINGO 3'!D:AB,7,0)</f>
        <v>#N/A</v>
      </c>
      <c r="S140" s="185">
        <f>VLOOKUP(E140,'FESTIVO 1'!D:AB,7,0)</f>
        <v>185801</v>
      </c>
      <c r="T140" s="185">
        <f>VLOOKUP(E140,'DOMINGO 1'!D:AB,11,0)</f>
        <v>2643</v>
      </c>
      <c r="U140" s="185">
        <f>VLOOKUP(E140,'DOMINGO 2'!D:AB,11,0)</f>
        <v>2197</v>
      </c>
      <c r="V140" s="85"/>
      <c r="W140" s="77"/>
      <c r="X140" s="77"/>
      <c r="Y140" s="77"/>
      <c r="Z140" s="77"/>
      <c r="AA140" s="77"/>
      <c r="AB140" s="536" t="s">
        <v>592</v>
      </c>
      <c r="AC140" s="551">
        <f>VLOOKUP(AB140,E:O,2,0)</f>
        <v>1591040</v>
      </c>
      <c r="AD140" s="551">
        <f>VLOOKUP(AB140,E:O,4,0)</f>
        <v>155407</v>
      </c>
      <c r="AF140" s="537" t="s">
        <v>2248</v>
      </c>
      <c r="AG140" s="552">
        <f>VLOOKUP(AF140,E:O,2,0)</f>
        <v>1873040</v>
      </c>
      <c r="AH140" s="552">
        <f>VLOOKUP(AF140,E:O,4,0)</f>
        <v>149145</v>
      </c>
      <c r="AJ140" s="538" t="s">
        <v>3068</v>
      </c>
      <c r="AK140" s="553">
        <f>VLOOKUP(AJ140,E:O,2,0)</f>
        <v>1633806</v>
      </c>
      <c r="AL140" s="553">
        <f>VLOOKUP(AJ140,E:O,4,0)</f>
        <v>108479</v>
      </c>
    </row>
    <row r="141" spans="1:38" ht="15.75">
      <c r="A141" s="525"/>
      <c r="B141" s="526"/>
      <c r="C141" s="527"/>
      <c r="D141" s="528"/>
      <c r="E141" s="14" t="s">
        <v>3076</v>
      </c>
      <c r="F141" s="414">
        <f>VLOOKUP(E141,'ASIGNACION RANKING'!D:AB,7,0)-P141-Q141</f>
        <v>1340601</v>
      </c>
      <c r="G141" s="73">
        <f>VLOOKUP(E141,'ASIGNACION RANKING'!D:AB,6,0)</f>
        <v>741</v>
      </c>
      <c r="H141" s="414">
        <f>VLOOKUP(E141,'ASIGNACION RANKING'!D:AB,11,0)-T141-U141</f>
        <v>135245</v>
      </c>
      <c r="I141" s="152" t="s">
        <v>80</v>
      </c>
      <c r="J141" s="10">
        <f>H141/F141</f>
        <v>0.10088385731474167</v>
      </c>
      <c r="K141" s="79">
        <v>13</v>
      </c>
      <c r="L141" s="10">
        <f>K141/$L$127</f>
        <v>0.17333333333333334</v>
      </c>
      <c r="M141" s="75" t="str">
        <f>IF(L141&lt;=0.02,"A1",IF(L141&lt;=0.04,"A2",IF(L141&lt;=0.06,"A3",IF(L141&lt;=0.08,"A4",IF(L141&lt;=0.1,"A5",IF(L141&lt;=0.16,"B1",IF(L141&lt;=0.22,"B2",IF(L141&lt;=0.28,"B3",IF(L141&lt;=0.34,"B4",IF(L141&lt;=0.4,"B5",IF(L141&lt;=0.46,"B6",IF(L141&lt;=0.52,"B7",IF(L141&lt;=0.58,"B8",IF(L141&lt;=0.64,"B9",IF(L141&lt;=0.7,"B10",IF(L141&lt;=1.1,"C0"))))))))))))))))</f>
        <v>B2</v>
      </c>
      <c r="N141" s="415">
        <f>F141*J140-H141</f>
        <v>1007.0557028452749</v>
      </c>
      <c r="O141" s="76">
        <f>IF(M141="A1",1650000,IF(M141="A2",1290000,IF(M141="A3",1020000,IF(M141="A4",810000,IF(M141="A5",650000,IF(M141="B1",520000,IF(M141="B2",420000,IF(M141="B3",330000,IF(M141="B4",270000,IF(M141="B5",210000,IF(M141="B6",170000,IF(M141="B7",150000,IF(M141="B8",130000,IF(M141="B9",100000,IF(M141="B10",60000,IF(M141="C0",0))))))))))))))))</f>
        <v>420000</v>
      </c>
      <c r="P141" s="185">
        <f>VLOOKUP(E141,'DOMINGO 1'!D:AB,7,0)</f>
        <v>69474</v>
      </c>
      <c r="Q141" s="448">
        <f>VLOOKUP(E141,'DOMINGO 2'!D:AB,7,0)</f>
        <v>154623</v>
      </c>
      <c r="R141" t="e">
        <f>VLOOKUP(E141,'DOMINGO 3'!D:AB,7,0)</f>
        <v>#N/A</v>
      </c>
      <c r="S141" s="185">
        <v>0</v>
      </c>
      <c r="T141" s="185">
        <f>VLOOKUP(E141,'DOMINGO 1'!D:AB,11,0)</f>
        <v>8480</v>
      </c>
      <c r="U141" s="185">
        <f>VLOOKUP(E141,'DOMINGO 2'!D:AB,11,0)</f>
        <v>6450</v>
      </c>
      <c r="V141" s="85"/>
      <c r="W141" s="77"/>
      <c r="X141" s="77"/>
      <c r="Y141" s="77"/>
      <c r="Z141" s="77"/>
      <c r="AA141" s="77"/>
      <c r="AB141" s="536"/>
      <c r="AC141" s="551"/>
      <c r="AD141" s="551"/>
      <c r="AF141" s="537"/>
      <c r="AG141" s="552"/>
      <c r="AH141" s="552"/>
      <c r="AJ141" s="538"/>
      <c r="AK141" s="553"/>
      <c r="AL141" s="553"/>
    </row>
    <row r="142" spans="1:38" ht="15.75">
      <c r="A142" s="525"/>
      <c r="B142" s="526"/>
      <c r="C142" s="527"/>
      <c r="D142" s="528"/>
      <c r="E142" s="620" t="s">
        <v>592</v>
      </c>
      <c r="F142" s="414">
        <f>VLOOKUP(E142,'ASIGNACION RANKING'!D:AB,7,0)-P142-Q142</f>
        <v>1591040</v>
      </c>
      <c r="G142" s="73">
        <f>VLOOKUP(E142,'ASIGNACION RANKING'!D:AB,6,0)</f>
        <v>892</v>
      </c>
      <c r="H142" s="414">
        <f>VLOOKUP(E142,'ASIGNACION RANKING'!D:AB,11,0)-T142-U142</f>
        <v>155407</v>
      </c>
      <c r="I142" s="152" t="s">
        <v>80</v>
      </c>
      <c r="J142" s="10">
        <f>H142/F142</f>
        <v>9.7676362630732094E-2</v>
      </c>
      <c r="K142" s="79">
        <v>14</v>
      </c>
      <c r="L142" s="10">
        <f>K142/$L$127</f>
        <v>0.18666666666666668</v>
      </c>
      <c r="M142" s="75" t="str">
        <f>IF(L142&lt;=0.02,"A1",IF(L142&lt;=0.04,"A2",IF(L142&lt;=0.06,"A3",IF(L142&lt;=0.08,"A4",IF(L142&lt;=0.1,"A5",IF(L142&lt;=0.16,"B1",IF(L142&lt;=0.22,"B2",IF(L142&lt;=0.28,"B3",IF(L142&lt;=0.34,"B4",IF(L142&lt;=0.4,"B5",IF(L142&lt;=0.46,"B6",IF(L142&lt;=0.52,"B7",IF(L142&lt;=0.58,"B8",IF(L142&lt;=0.64,"B9",IF(L142&lt;=0.7,"B10",IF(L142&lt;=1.1,"C0"))))))))))))))))</f>
        <v>B2</v>
      </c>
      <c r="N142" s="415">
        <f>F142*J141-H142</f>
        <v>5103.2523420465877</v>
      </c>
      <c r="O142" s="76">
        <f>IF(M142="A1",1650000,IF(M142="A2",1290000,IF(M142="A3",1020000,IF(M142="A4",810000,IF(M142="A5",650000,IF(M142="B1",520000,IF(M142="B2",420000,IF(M142="B3",330000,IF(M142="B4",270000,IF(M142="B5",210000,IF(M142="B6",170000,IF(M142="B7",150000,IF(M142="B8",130000,IF(M142="B9",100000,IF(M142="B10",60000,IF(M142="C0",0))))))))))))))))</f>
        <v>420000</v>
      </c>
      <c r="P142" s="185">
        <f>VLOOKUP(E142,'DOMINGO 1'!D:AB,7,0)</f>
        <v>135647</v>
      </c>
      <c r="Q142" s="448">
        <f>VLOOKUP(E142,'DOMINGO 2'!D:AB,7,0)</f>
        <v>146563</v>
      </c>
      <c r="R142" t="e">
        <f>VLOOKUP(E142,'DOMINGO 3'!D:AB,7,0)</f>
        <v>#N/A</v>
      </c>
      <c r="S142" s="185">
        <f>VLOOKUP(E142,'FESTIVO 1'!D:AB,7,0)</f>
        <v>131621</v>
      </c>
      <c r="T142" s="185">
        <f>VLOOKUP(E142,'DOMINGO 1'!D:AB,11,0)</f>
        <v>5020</v>
      </c>
      <c r="U142" s="185">
        <f>VLOOKUP(E142,'DOMINGO 2'!D:AB,11,0)</f>
        <v>5639</v>
      </c>
      <c r="V142" s="85"/>
      <c r="W142" s="77"/>
      <c r="X142" s="77"/>
      <c r="Y142" s="77"/>
      <c r="Z142" s="77"/>
      <c r="AA142" s="77"/>
      <c r="AB142" s="536"/>
      <c r="AC142" s="551"/>
      <c r="AD142" s="551"/>
      <c r="AF142" s="537"/>
      <c r="AG142" s="552"/>
      <c r="AH142" s="552"/>
      <c r="AJ142" s="538"/>
      <c r="AK142" s="553"/>
      <c r="AL142" s="553"/>
    </row>
    <row r="143" spans="1:38" ht="15.75">
      <c r="A143" s="525"/>
      <c r="B143" s="526"/>
      <c r="C143" s="527"/>
      <c r="D143" s="528"/>
      <c r="E143" s="615" t="s">
        <v>673</v>
      </c>
      <c r="F143" s="414">
        <f>VLOOKUP(E143,'ASIGNACION RANKING'!D:AB,7,0)-P143-Q143</f>
        <v>1512046</v>
      </c>
      <c r="G143" s="73">
        <f>VLOOKUP(E143,'ASIGNACION RANKING'!D:AB,6,0)</f>
        <v>835</v>
      </c>
      <c r="H143" s="414">
        <f>VLOOKUP(E143,'ASIGNACION RANKING'!D:AB,11,0)-T143-U143</f>
        <v>145013</v>
      </c>
      <c r="I143" s="152" t="s">
        <v>80</v>
      </c>
      <c r="J143" s="10">
        <f>H143/F143</f>
        <v>9.5905151033764846E-2</v>
      </c>
      <c r="K143" s="79">
        <v>15</v>
      </c>
      <c r="L143" s="10">
        <f>K143/$L$127</f>
        <v>0.2</v>
      </c>
      <c r="M143" s="75" t="str">
        <f>IF(L143&lt;=0.02,"A1",IF(L143&lt;=0.04,"A2",IF(L143&lt;=0.06,"A3",IF(L143&lt;=0.08,"A4",IF(L143&lt;=0.1,"A5",IF(L143&lt;=0.16,"B1",IF(L143&lt;=0.22,"B2",IF(L143&lt;=0.28,"B3",IF(L143&lt;=0.34,"B4",IF(L143&lt;=0.4,"B5",IF(L143&lt;=0.46,"B6",IF(L143&lt;=0.52,"B7",IF(L143&lt;=0.58,"B8",IF(L143&lt;=0.64,"B9",IF(L143&lt;=0.7,"B10",IF(L143&lt;=1.1,"C0"))))))))))))))))</f>
        <v>B2</v>
      </c>
      <c r="N143" s="415">
        <f>F143*J142-H143</f>
        <v>2678.1534103479353</v>
      </c>
      <c r="O143" s="76">
        <f>IF(M143="A1",1650000,IF(M143="A2",1290000,IF(M143="A3",1020000,IF(M143="A4",810000,IF(M143="A5",650000,IF(M143="B1",520000,IF(M143="B2",420000,IF(M143="B3",330000,IF(M143="B4",270000,IF(M143="B5",210000,IF(M143="B6",170000,IF(M143="B7",150000,IF(M143="B8",130000,IF(M143="B9",100000,IF(M143="B10",60000,IF(M143="C0",0))))))))))))))))</f>
        <v>420000</v>
      </c>
      <c r="P143" s="185">
        <f>VLOOKUP(E143,'DOMINGO 1'!D:AB,7,0)</f>
        <v>142045</v>
      </c>
      <c r="Q143" s="448">
        <f>VLOOKUP(E143,'DOMINGO 2'!D:AB,7,0)</f>
        <v>123607</v>
      </c>
      <c r="R143" t="e">
        <f>VLOOKUP(E143,'DOMINGO 3'!D:AB,7,0)</f>
        <v>#N/A</v>
      </c>
      <c r="S143" s="185">
        <f>VLOOKUP(E143,'FESTIVO 1'!D:AB,7,0)</f>
        <v>129066</v>
      </c>
      <c r="T143" s="185">
        <f>VLOOKUP(E143,'DOMINGO 1'!D:AB,11,0)</f>
        <v>12109</v>
      </c>
      <c r="U143" s="185">
        <f>VLOOKUP(E143,'DOMINGO 2'!D:AB,11,0)</f>
        <v>2520</v>
      </c>
      <c r="V143" s="85"/>
      <c r="W143" s="77"/>
      <c r="X143" s="77"/>
      <c r="Y143" s="77"/>
      <c r="Z143" s="77"/>
      <c r="AA143" s="77"/>
      <c r="AB143" s="536"/>
      <c r="AC143" s="551"/>
      <c r="AD143" s="551"/>
      <c r="AF143" s="537"/>
      <c r="AG143" s="552"/>
      <c r="AH143" s="552"/>
      <c r="AJ143" s="538"/>
      <c r="AK143" s="553"/>
      <c r="AL143" s="553"/>
    </row>
    <row r="144" spans="1:38">
      <c r="A144" s="525"/>
      <c r="B144" s="526"/>
      <c r="C144" s="527"/>
      <c r="D144" s="528"/>
      <c r="E144" s="143" t="s">
        <v>3075</v>
      </c>
      <c r="F144" s="414">
        <f>VLOOKUP(E144,'ASIGNACION RANKING'!D:AB,7,0)-P144-Q144</f>
        <v>1406527</v>
      </c>
      <c r="G144" s="73">
        <f>VLOOKUP(E144,'ASIGNACION RANKING'!D:AB,6,0)</f>
        <v>765</v>
      </c>
      <c r="H144" s="414">
        <f>VLOOKUP(E144,'ASIGNACION RANKING'!D:AB,11,0)-T144-U144</f>
        <v>134051</v>
      </c>
      <c r="I144" s="152" t="s">
        <v>80</v>
      </c>
      <c r="J144" s="10">
        <f>H144/F144</f>
        <v>9.5306382316158886E-2</v>
      </c>
      <c r="K144" s="79">
        <v>16</v>
      </c>
      <c r="L144" s="10">
        <f>K144/$L$127</f>
        <v>0.21333333333333335</v>
      </c>
      <c r="M144" s="75" t="str">
        <f>IF(L144&lt;=0.02,"A1",IF(L144&lt;=0.04,"A2",IF(L144&lt;=0.06,"A3",IF(L144&lt;=0.08,"A4",IF(L144&lt;=0.1,"A5",IF(L144&lt;=0.16,"B1",IF(L144&lt;=0.22,"B2",IF(L144&lt;=0.28,"B3",IF(L144&lt;=0.34,"B4",IF(L144&lt;=0.4,"B5",IF(L144&lt;=0.46,"B6",IF(L144&lt;=0.52,"B7",IF(L144&lt;=0.58,"B8",IF(L144&lt;=0.64,"B9",IF(L144&lt;=0.7,"B10",IF(L144&lt;=1.1,"C0"))))))))))))))))</f>
        <v>B2</v>
      </c>
      <c r="N144" s="415">
        <f>F144*J143-H144</f>
        <v>842.18436806817772</v>
      </c>
      <c r="O144" s="76">
        <f>IF(M144="A1",1650000,IF(M144="A2",1290000,IF(M144="A3",1020000,IF(M144="A4",810000,IF(M144="A5",650000,IF(M144="B1",520000,IF(M144="B2",420000,IF(M144="B3",330000,IF(M144="B4",270000,IF(M144="B5",210000,IF(M144="B6",170000,IF(M144="B7",150000,IF(M144="B8",130000,IF(M144="B9",100000,IF(M144="B10",60000,IF(M144="C0",0))))))))))))))))</f>
        <v>420000</v>
      </c>
      <c r="P144" s="185">
        <f>VLOOKUP(E144,'DOMINGO 1'!D:AB,7,0)</f>
        <v>59164</v>
      </c>
      <c r="Q144" s="448">
        <f>VLOOKUP(E144,'DOMINGO 2'!D:AB,7,0)</f>
        <v>154905</v>
      </c>
      <c r="R144" t="e">
        <f>VLOOKUP(E144,'DOMINGO 3'!D:AB,7,0)</f>
        <v>#N/A</v>
      </c>
      <c r="S144" s="185">
        <v>0</v>
      </c>
      <c r="T144" s="185">
        <f>VLOOKUP(E144,'DOMINGO 1'!D:AB,11,0)</f>
        <v>2419</v>
      </c>
      <c r="U144" s="185">
        <f>VLOOKUP(E144,'DOMINGO 2'!D:AB,11,0)</f>
        <v>1600</v>
      </c>
      <c r="V144" s="85"/>
      <c r="W144" s="77"/>
      <c r="X144" s="77"/>
      <c r="Y144" s="77"/>
      <c r="Z144" s="77"/>
      <c r="AA144" s="77"/>
      <c r="AB144" s="540" t="s">
        <v>21</v>
      </c>
      <c r="AC144" s="551">
        <f>SUM(AC129:AC143)</f>
        <v>21347677</v>
      </c>
      <c r="AD144" s="551">
        <f>SUM(AD129:AD143)</f>
        <v>1783030</v>
      </c>
      <c r="AF144" s="537" t="s">
        <v>21</v>
      </c>
      <c r="AG144" s="551">
        <f>SUM(AG129:AG143)</f>
        <v>21100911</v>
      </c>
      <c r="AH144" s="551">
        <f>SUM(AH129:AH143)</f>
        <v>1694051</v>
      </c>
      <c r="AJ144" s="541" t="s">
        <v>21</v>
      </c>
      <c r="AK144" s="554">
        <f>SUM(AK129:AK143)</f>
        <v>19725401</v>
      </c>
      <c r="AL144" s="554">
        <f>SUM(AL129:AL143)</f>
        <v>1664704</v>
      </c>
    </row>
    <row r="145" spans="1:38">
      <c r="A145" s="525"/>
      <c r="B145" s="526"/>
      <c r="C145" s="527"/>
      <c r="D145" s="528"/>
      <c r="E145" s="14" t="s">
        <v>2318</v>
      </c>
      <c r="F145" s="414">
        <f>VLOOKUP(E145,'ASIGNACION RANKING'!D:AB,7,0)-P145-Q145</f>
        <v>1641250</v>
      </c>
      <c r="G145" s="73">
        <f>VLOOKUP(E145,'ASIGNACION RANKING'!D:AB,6,0)</f>
        <v>875</v>
      </c>
      <c r="H145" s="414">
        <f>VLOOKUP(E145,'ASIGNACION RANKING'!D:AB,11,0)-T145-U145</f>
        <v>155143</v>
      </c>
      <c r="I145" s="152" t="s">
        <v>80</v>
      </c>
      <c r="J145" s="10">
        <f>H145/F145</f>
        <v>9.4527341964965733E-2</v>
      </c>
      <c r="K145" s="79">
        <v>17</v>
      </c>
      <c r="L145" s="10">
        <f>K145/$L$127</f>
        <v>0.22666666666666666</v>
      </c>
      <c r="M145" s="75" t="str">
        <f>IF(L145&lt;=0.02,"A1",IF(L145&lt;=0.04,"A2",IF(L145&lt;=0.06,"A3",IF(L145&lt;=0.08,"A4",IF(L145&lt;=0.1,"A5",IF(L145&lt;=0.16,"B1",IF(L145&lt;=0.22,"B2",IF(L145&lt;=0.28,"B3",IF(L145&lt;=0.34,"B4",IF(L145&lt;=0.4,"B5",IF(L145&lt;=0.46,"B6",IF(L145&lt;=0.52,"B7",IF(L145&lt;=0.58,"B8",IF(L145&lt;=0.64,"B9",IF(L145&lt;=0.7,"B10",IF(L145&lt;=1.1,"C0"))))))))))))))))</f>
        <v>B3</v>
      </c>
      <c r="N145" s="415">
        <f>F145*J144-H145</f>
        <v>1278.5999763957807</v>
      </c>
      <c r="O145" s="76">
        <f>IF(M145="A1",1650000,IF(M145="A2",1290000,IF(M145="A3",1020000,IF(M145="A4",810000,IF(M145="A5",650000,IF(M145="B1",520000,IF(M145="B2",420000,IF(M145="B3",330000,IF(M145="B4",270000,IF(M145="B5",210000,IF(M145="B6",170000,IF(M145="B7",150000,IF(M145="B8",130000,IF(M145="B9",100000,IF(M145="B10",60000,IF(M145="C0",0))))))))))))))))</f>
        <v>330000</v>
      </c>
      <c r="P145" s="185">
        <f>VLOOKUP(E145,'DOMINGO 1'!D:AB,7,0)</f>
        <v>134900</v>
      </c>
      <c r="Q145" s="448">
        <f>VLOOKUP(E145,'DOMINGO 2'!D:AB,7,0)</f>
        <v>151121</v>
      </c>
      <c r="R145" t="e">
        <f>VLOOKUP(E145,'DOMINGO 3'!D:AB,7,0)</f>
        <v>#N/A</v>
      </c>
      <c r="S145" s="185">
        <v>0</v>
      </c>
      <c r="T145" s="185">
        <f>VLOOKUP(E145,'DOMINGO 1'!D:AB,11,0)</f>
        <v>8236</v>
      </c>
      <c r="U145" s="185">
        <f>VLOOKUP(E145,'DOMINGO 2'!D:AB,11,0)</f>
        <v>5070</v>
      </c>
      <c r="V145" s="85"/>
      <c r="W145" s="77"/>
      <c r="X145" s="77"/>
      <c r="Y145" s="77"/>
      <c r="Z145" s="77"/>
      <c r="AA145" s="77"/>
      <c r="AB145" s="932">
        <f>AD144/AC144</f>
        <v>8.3523373526777647E-2</v>
      </c>
      <c r="AC145" s="933"/>
      <c r="AD145" s="934"/>
      <c r="AF145" s="668">
        <f>AH144/AG144</f>
        <v>8.0283310990696091E-2</v>
      </c>
      <c r="AG145" s="669"/>
      <c r="AH145" s="670"/>
      <c r="AJ145" s="671">
        <f>AL144/AK144</f>
        <v>8.4393924361791176E-2</v>
      </c>
      <c r="AK145" s="672"/>
      <c r="AL145" s="673"/>
    </row>
    <row r="146" spans="1:38">
      <c r="A146" s="525"/>
      <c r="B146" s="526"/>
      <c r="C146" s="527"/>
      <c r="D146" s="528"/>
      <c r="E146" s="14" t="s">
        <v>2286</v>
      </c>
      <c r="F146" s="414">
        <f>VLOOKUP(E146,'ASIGNACION RANKING'!D:AB,7,0)-P146-Q146</f>
        <v>1662286</v>
      </c>
      <c r="G146" s="73">
        <f>VLOOKUP(E146,'ASIGNACION RANKING'!D:AB,6,0)</f>
        <v>888</v>
      </c>
      <c r="H146" s="414">
        <f>VLOOKUP(E146,'ASIGNACION RANKING'!D:AB,11,0)-T146-U146</f>
        <v>155308</v>
      </c>
      <c r="I146" s="152" t="s">
        <v>80</v>
      </c>
      <c r="J146" s="10">
        <f>H146/F146</f>
        <v>9.3430372390791952E-2</v>
      </c>
      <c r="K146" s="79">
        <v>18</v>
      </c>
      <c r="L146" s="10">
        <f>K146/$L$127</f>
        <v>0.24</v>
      </c>
      <c r="M146" s="75" t="str">
        <f>IF(L146&lt;=0.02,"A1",IF(L146&lt;=0.04,"A2",IF(L146&lt;=0.06,"A3",IF(L146&lt;=0.08,"A4",IF(L146&lt;=0.1,"A5",IF(L146&lt;=0.16,"B1",IF(L146&lt;=0.22,"B2",IF(L146&lt;=0.28,"B3",IF(L146&lt;=0.34,"B4",IF(L146&lt;=0.4,"B5",IF(L146&lt;=0.46,"B6",IF(L146&lt;=0.52,"B7",IF(L146&lt;=0.58,"B8",IF(L146&lt;=0.64,"B9",IF(L146&lt;=0.7,"B10",IF(L146&lt;=1.1,"C0"))))))))))))))))</f>
        <v>B3</v>
      </c>
      <c r="N146" s="415">
        <f>F146*J145-H146</f>
        <v>1823.4771655750228</v>
      </c>
      <c r="O146" s="76">
        <f>IF(M146="A1",1650000,IF(M146="A2",1290000,IF(M146="A3",1020000,IF(M146="A4",810000,IF(M146="A5",650000,IF(M146="B1",520000,IF(M146="B2",420000,IF(M146="B3",330000,IF(M146="B4",270000,IF(M146="B5",210000,IF(M146="B6",170000,IF(M146="B7",150000,IF(M146="B8",130000,IF(M146="B9",100000,IF(M146="B10",60000,IF(M146="C0",0))))))))))))))))</f>
        <v>330000</v>
      </c>
      <c r="P146" s="185">
        <f>VLOOKUP(E146,'DOMINGO 1'!D:AB,7,0)</f>
        <v>151071</v>
      </c>
      <c r="Q146" s="448">
        <f>VLOOKUP(E146,'DOMINGO 2'!D:AB,7,0)</f>
        <v>149455</v>
      </c>
      <c r="R146" t="e">
        <f>VLOOKUP(E146,'DOMINGO 3'!D:AB,7,0)</f>
        <v>#N/A</v>
      </c>
      <c r="S146" s="185">
        <v>0</v>
      </c>
      <c r="T146" s="185">
        <f>VLOOKUP(E146,'DOMINGO 1'!D:AB,11,0)</f>
        <v>8494</v>
      </c>
      <c r="U146" s="185">
        <f>VLOOKUP(E146,'DOMINGO 2'!D:AB,11,0)</f>
        <v>5246</v>
      </c>
      <c r="V146" s="85"/>
      <c r="W146" s="77"/>
      <c r="X146" s="77"/>
      <c r="Y146" s="77"/>
      <c r="Z146" s="77"/>
      <c r="AA146" s="77"/>
      <c r="AC146" s="947">
        <f>(AC144*8.5%)-AD144</f>
        <v>31522.545000000158</v>
      </c>
      <c r="AE146" s="87"/>
      <c r="AG146" s="947">
        <f>(AG144*8.5%)-AH144</f>
        <v>99526.435000000056</v>
      </c>
    </row>
    <row r="147" spans="1:38">
      <c r="A147" s="525"/>
      <c r="B147" s="526"/>
      <c r="C147" s="527"/>
      <c r="D147" s="528"/>
      <c r="E147" s="620" t="s">
        <v>3071</v>
      </c>
      <c r="F147" s="414">
        <f>VLOOKUP(E147,'ASIGNACION RANKING'!D:AB,7,0)-P147-Q147</f>
        <v>1540804</v>
      </c>
      <c r="G147" s="73">
        <f>VLOOKUP(E147,'ASIGNACION RANKING'!D:AB,6,0)</f>
        <v>894</v>
      </c>
      <c r="H147" s="414">
        <f>VLOOKUP(E147,'ASIGNACION RANKING'!D:AB,11,0)-T147-U147</f>
        <v>143885</v>
      </c>
      <c r="I147" s="152" t="s">
        <v>80</v>
      </c>
      <c r="J147" s="10">
        <f>H147/F147</f>
        <v>9.3383064945314259E-2</v>
      </c>
      <c r="K147" s="79">
        <v>19</v>
      </c>
      <c r="L147" s="10">
        <f>K147/$L$127</f>
        <v>0.25333333333333335</v>
      </c>
      <c r="M147" s="75" t="str">
        <f>IF(L147&lt;=0.02,"A1",IF(L147&lt;=0.04,"A2",IF(L147&lt;=0.06,"A3",IF(L147&lt;=0.08,"A4",IF(L147&lt;=0.1,"A5",IF(L147&lt;=0.16,"B1",IF(L147&lt;=0.22,"B2",IF(L147&lt;=0.28,"B3",IF(L147&lt;=0.34,"B4",IF(L147&lt;=0.4,"B5",IF(L147&lt;=0.46,"B6",IF(L147&lt;=0.52,"B7",IF(L147&lt;=0.58,"B8",IF(L147&lt;=0.64,"B9",IF(L147&lt;=0.7,"B10",IF(L147&lt;=1.1,"C0"))))))))))))))))</f>
        <v>B3</v>
      </c>
      <c r="N147" s="415">
        <f>F147*J146-H147</f>
        <v>72.891501221805811</v>
      </c>
      <c r="O147" s="76">
        <f>IF(M147="A1",1650000,IF(M147="A2",1290000,IF(M147="A3",1020000,IF(M147="A4",810000,IF(M147="A5",650000,IF(M147="B1",520000,IF(M147="B2",420000,IF(M147="B3",330000,IF(M147="B4",270000,IF(M147="B5",210000,IF(M147="B6",170000,IF(M147="B7",150000,IF(M147="B8",130000,IF(M147="B9",100000,IF(M147="B10",60000,IF(M147="C0",0))))))))))))))))</f>
        <v>330000</v>
      </c>
      <c r="P147" s="185">
        <f>VLOOKUP(E147,'DOMINGO 1'!D:AB,7,0)</f>
        <v>156877</v>
      </c>
      <c r="Q147" s="448">
        <f>VLOOKUP(E147,'DOMINGO 2'!D:AB,7,0)</f>
        <v>119351</v>
      </c>
      <c r="R147" t="e">
        <f>VLOOKUP(E147,'DOMINGO 3'!D:AB,7,0)</f>
        <v>#N/A</v>
      </c>
      <c r="S147" s="185">
        <v>0</v>
      </c>
      <c r="T147" s="185">
        <f>VLOOKUP(E147,'DOMINGO 1'!D:AB,11,0)</f>
        <v>15664</v>
      </c>
      <c r="U147" s="185">
        <f>VLOOKUP(E147,'DOMINGO 2'!D:AB,11,0)</f>
        <v>1200</v>
      </c>
      <c r="V147" s="85"/>
      <c r="W147" s="77"/>
      <c r="X147" s="77"/>
      <c r="Y147" s="77"/>
      <c r="Z147" s="77"/>
      <c r="AA147" s="77"/>
      <c r="AB147" s="87"/>
      <c r="AC147" s="87"/>
      <c r="AD147" s="87"/>
      <c r="AF147" s="87"/>
      <c r="AG147" s="87"/>
      <c r="AH147" s="87"/>
      <c r="AI147" s="87"/>
    </row>
    <row r="148" spans="1:38">
      <c r="A148" s="525"/>
      <c r="B148" s="526"/>
      <c r="C148" s="527"/>
      <c r="D148" s="528"/>
      <c r="E148" s="615" t="s">
        <v>545</v>
      </c>
      <c r="F148" s="414">
        <f>VLOOKUP(E148,'ASIGNACION RANKING'!D:AB,7,0)-P148-Q148</f>
        <v>1397178</v>
      </c>
      <c r="G148" s="73">
        <f>VLOOKUP(E148,'ASIGNACION RANKING'!D:AB,6,0)</f>
        <v>871</v>
      </c>
      <c r="H148" s="414">
        <f>VLOOKUP(E148,'ASIGNACION RANKING'!D:AB,11,0)-T148-U148</f>
        <v>130291</v>
      </c>
      <c r="I148" s="152" t="s">
        <v>80</v>
      </c>
      <c r="J148" s="10">
        <f>H148/F148</f>
        <v>9.3252971346528504E-2</v>
      </c>
      <c r="K148" s="79">
        <v>20</v>
      </c>
      <c r="L148" s="10">
        <f>K148/$L$127</f>
        <v>0.26666666666666666</v>
      </c>
      <c r="M148" s="75" t="str">
        <f>IF(L148&lt;=0.02,"A1",IF(L148&lt;=0.04,"A2",IF(L148&lt;=0.06,"A3",IF(L148&lt;=0.08,"A4",IF(L148&lt;=0.1,"A5",IF(L148&lt;=0.16,"B1",IF(L148&lt;=0.22,"B2",IF(L148&lt;=0.28,"B3",IF(L148&lt;=0.34,"B4",IF(L148&lt;=0.4,"B5",IF(L148&lt;=0.46,"B6",IF(L148&lt;=0.52,"B7",IF(L148&lt;=0.58,"B8",IF(L148&lt;=0.64,"B9",IF(L148&lt;=0.7,"B10",IF(L148&lt;=1.1,"C0"))))))))))))))))</f>
        <v>B3</v>
      </c>
      <c r="N148" s="415">
        <f>F148*J147-H148</f>
        <v>181.76391416428669</v>
      </c>
      <c r="O148" s="76">
        <f>IF(M148="A1",1650000,IF(M148="A2",1290000,IF(M148="A3",1020000,IF(M148="A4",810000,IF(M148="A5",650000,IF(M148="B1",520000,IF(M148="B2",420000,IF(M148="B3",330000,IF(M148="B4",270000,IF(M148="B5",210000,IF(M148="B6",170000,IF(M148="B7",150000,IF(M148="B8",130000,IF(M148="B9",100000,IF(M148="B10",60000,IF(M148="C0",0))))))))))))))))</f>
        <v>330000</v>
      </c>
      <c r="P148" s="185">
        <f>VLOOKUP(E148,'DOMINGO 1'!D:AB,7,0)</f>
        <v>122003</v>
      </c>
      <c r="Q148" s="448">
        <f>VLOOKUP(E148,'DOMINGO 2'!D:AB,7,0)</f>
        <v>135341</v>
      </c>
      <c r="R148" t="e">
        <f>VLOOKUP(E148,'DOMINGO 3'!D:AB,7,0)</f>
        <v>#N/A</v>
      </c>
      <c r="S148" s="185">
        <f>VLOOKUP(E148,'FESTIVO 1'!D:AB,7,0)</f>
        <v>166474</v>
      </c>
      <c r="T148" s="185">
        <f>VLOOKUP(E148,'DOMINGO 1'!D:AB,11,0)</f>
        <v>11096</v>
      </c>
      <c r="U148" s="185">
        <f>VLOOKUP(E148,'DOMINGO 2'!D:AB,11,0)</f>
        <v>2600</v>
      </c>
      <c r="V148" s="85"/>
      <c r="W148" s="77"/>
      <c r="X148" s="77"/>
      <c r="Y148" s="77"/>
      <c r="Z148" s="77"/>
      <c r="AA148" s="77"/>
    </row>
    <row r="149" spans="1:38">
      <c r="A149" s="525"/>
      <c r="B149" s="526"/>
      <c r="C149" s="527"/>
      <c r="D149" s="528"/>
      <c r="E149" s="14" t="s">
        <v>2305</v>
      </c>
      <c r="F149" s="414">
        <f>VLOOKUP(E149,'ASIGNACION RANKING'!D:AB,7,0)-P149-Q149</f>
        <v>1740558</v>
      </c>
      <c r="G149" s="73">
        <f>VLOOKUP(E149,'ASIGNACION RANKING'!D:AB,6,0)</f>
        <v>920</v>
      </c>
      <c r="H149" s="414">
        <f>VLOOKUP(E149,'ASIGNACION RANKING'!D:AB,11,0)-T149-U149</f>
        <v>162288</v>
      </c>
      <c r="I149" s="152" t="s">
        <v>80</v>
      </c>
      <c r="J149" s="10">
        <f>H149/F149</f>
        <v>9.3239064713729738E-2</v>
      </c>
      <c r="K149" s="79">
        <v>21</v>
      </c>
      <c r="L149" s="10">
        <f>K149/$L$127</f>
        <v>0.28000000000000003</v>
      </c>
      <c r="M149" s="75" t="str">
        <f>IF(L149&lt;=0.02,"A1",IF(L149&lt;=0.04,"A2",IF(L149&lt;=0.06,"A3",IF(L149&lt;=0.08,"A4",IF(L149&lt;=0.1,"A5",IF(L149&lt;=0.16,"B1",IF(L149&lt;=0.22,"B2",IF(L149&lt;=0.28,"B3",IF(L149&lt;=0.34,"B4",IF(L149&lt;=0.4,"B5",IF(L149&lt;=0.46,"B6",IF(L149&lt;=0.52,"B7",IF(L149&lt;=0.58,"B8",IF(L149&lt;=0.64,"B9",IF(L149&lt;=0.7,"B10",IF(L149&lt;=1.1,"C0"))))))))))))))))</f>
        <v>B3</v>
      </c>
      <c r="N149" s="415">
        <f>F149*J148-H149</f>
        <v>24.205300970963435</v>
      </c>
      <c r="O149" s="76">
        <f>IF(M149="A1",1650000,IF(M149="A2",1290000,IF(M149="A3",1020000,IF(M149="A4",810000,IF(M149="A5",650000,IF(M149="B1",520000,IF(M149="B2",420000,IF(M149="B3",330000,IF(M149="B4",270000,IF(M149="B5",210000,IF(M149="B6",170000,IF(M149="B7",150000,IF(M149="B8",130000,IF(M149="B9",100000,IF(M149="B10",60000,IF(M149="C0",0))))))))))))))))</f>
        <v>330000</v>
      </c>
      <c r="P149" s="185">
        <f>VLOOKUP(E149,'DOMINGO 1'!D:AB,7,0)</f>
        <v>154559</v>
      </c>
      <c r="Q149" s="448">
        <f>VLOOKUP(E149,'DOMINGO 2'!D:AB,7,0)</f>
        <v>143467</v>
      </c>
      <c r="R149" t="e">
        <f>VLOOKUP(E149,'DOMINGO 3'!D:AB,7,0)</f>
        <v>#N/A</v>
      </c>
      <c r="S149" s="185">
        <v>0</v>
      </c>
      <c r="T149" s="185">
        <f>VLOOKUP(E149,'DOMINGO 1'!D:AB,11,0)</f>
        <v>7496</v>
      </c>
      <c r="U149" s="185">
        <f>VLOOKUP(E149,'DOMINGO 2'!D:AB,11,0)</f>
        <v>4200</v>
      </c>
      <c r="V149" s="85"/>
      <c r="W149" s="77"/>
      <c r="X149" s="77"/>
      <c r="Y149" s="77"/>
      <c r="Z149" s="77"/>
      <c r="AA149" s="77"/>
    </row>
    <row r="150" spans="1:38">
      <c r="A150" s="525"/>
      <c r="B150" s="526"/>
      <c r="C150" s="527"/>
      <c r="D150" s="528"/>
      <c r="E150" s="14" t="s">
        <v>2312</v>
      </c>
      <c r="F150" s="414">
        <f>VLOOKUP(E150,'ASIGNACION RANKING'!D:AB,7,0)-P150-Q150</f>
        <v>1482825</v>
      </c>
      <c r="G150" s="73">
        <f>VLOOKUP(E150,'ASIGNACION RANKING'!D:AB,6,0)</f>
        <v>828</v>
      </c>
      <c r="H150" s="414">
        <f>VLOOKUP(E150,'ASIGNACION RANKING'!D:AB,11,0)-T150-U150</f>
        <v>136844</v>
      </c>
      <c r="I150" s="152" t="s">
        <v>80</v>
      </c>
      <c r="J150" s="10">
        <f>H150/F150</f>
        <v>9.2286008126380395E-2</v>
      </c>
      <c r="K150" s="79">
        <v>22</v>
      </c>
      <c r="L150" s="10">
        <f>K150/$L$127</f>
        <v>0.29333333333333333</v>
      </c>
      <c r="M150" s="75" t="str">
        <f>IF(L150&lt;=0.02,"A1",IF(L150&lt;=0.04,"A2",IF(L150&lt;=0.06,"A3",IF(L150&lt;=0.08,"A4",IF(L150&lt;=0.1,"A5",IF(L150&lt;=0.16,"B1",IF(L150&lt;=0.22,"B2",IF(L150&lt;=0.28,"B3",IF(L150&lt;=0.34,"B4",IF(L150&lt;=0.4,"B5",IF(L150&lt;=0.46,"B6",IF(L150&lt;=0.52,"B7",IF(L150&lt;=0.58,"B8",IF(L150&lt;=0.64,"B9",IF(L150&lt;=0.7,"B10",IF(L150&lt;=1.1,"C0"))))))))))))))))</f>
        <v>B4</v>
      </c>
      <c r="N150" s="415">
        <f>F150*J149-H150</f>
        <v>1413.2161341363098</v>
      </c>
      <c r="O150" s="76">
        <f>IF(M150="A1",1650000,IF(M150="A2",1290000,IF(M150="A3",1020000,IF(M150="A4",810000,IF(M150="A5",650000,IF(M150="B1",520000,IF(M150="B2",420000,IF(M150="B3",330000,IF(M150="B4",270000,IF(M150="B5",210000,IF(M150="B6",170000,IF(M150="B7",150000,IF(M150="B8",130000,IF(M150="B9",100000,IF(M150="B10",60000,IF(M150="C0",0))))))))))))))))</f>
        <v>270000</v>
      </c>
      <c r="P150" s="185">
        <f>VLOOKUP(E150,'DOMINGO 1'!D:AB,7,0)</f>
        <v>131970</v>
      </c>
      <c r="Q150" s="448">
        <f>VLOOKUP(E150,'DOMINGO 2'!D:AB,7,0)</f>
        <v>145564</v>
      </c>
      <c r="R150" t="e">
        <f>VLOOKUP(E150,'DOMINGO 3'!D:AB,7,0)</f>
        <v>#N/A</v>
      </c>
      <c r="S150" s="185">
        <v>0</v>
      </c>
      <c r="T150" s="185">
        <f>VLOOKUP(E150,'DOMINGO 1'!D:AB,11,0)</f>
        <v>6112</v>
      </c>
      <c r="U150" s="185">
        <f>VLOOKUP(E150,'DOMINGO 2'!D:AB,11,0)</f>
        <v>6321</v>
      </c>
      <c r="V150" s="85"/>
      <c r="W150" s="77"/>
      <c r="X150" s="77"/>
      <c r="Y150" s="77"/>
      <c r="Z150" s="77"/>
      <c r="AA150" s="77"/>
    </row>
    <row r="151" spans="1:38" ht="13.5" customHeight="1">
      <c r="A151" s="525"/>
      <c r="B151" s="526"/>
      <c r="C151" s="527"/>
      <c r="D151" s="528"/>
      <c r="E151" s="524" t="s">
        <v>2268</v>
      </c>
      <c r="F151" s="414">
        <f>VLOOKUP(E151,'ASIGNACION RANKING'!D:AB,7,0)-P151-Q151</f>
        <v>1609914</v>
      </c>
      <c r="G151" s="73">
        <f>VLOOKUP(E151,'ASIGNACION RANKING'!D:AB,6,0)</f>
        <v>864</v>
      </c>
      <c r="H151" s="414">
        <f>VLOOKUP(E151,'ASIGNACION RANKING'!D:AB,11,0)-T151-U151</f>
        <v>147116</v>
      </c>
      <c r="I151" s="152" t="s">
        <v>80</v>
      </c>
      <c r="J151" s="10">
        <f>H151/F151</f>
        <v>9.1381278751535802E-2</v>
      </c>
      <c r="K151" s="79">
        <v>23</v>
      </c>
      <c r="L151" s="10">
        <f>K151/$L$127</f>
        <v>0.30666666666666664</v>
      </c>
      <c r="M151" s="75" t="str">
        <f>IF(L151&lt;=0.02,"A1",IF(L151&lt;=0.04,"A2",IF(L151&lt;=0.06,"A3",IF(L151&lt;=0.08,"A4",IF(L151&lt;=0.1,"A5",IF(L151&lt;=0.16,"B1",IF(L151&lt;=0.22,"B2",IF(L151&lt;=0.28,"B3",IF(L151&lt;=0.34,"B4",IF(L151&lt;=0.4,"B5",IF(L151&lt;=0.46,"B6",IF(L151&lt;=0.52,"B7",IF(L151&lt;=0.58,"B8",IF(L151&lt;=0.64,"B9",IF(L151&lt;=0.7,"B10",IF(L151&lt;=1.1,"C0"))))))))))))))))</f>
        <v>B4</v>
      </c>
      <c r="N151" s="415">
        <f>F151*J150-H151</f>
        <v>1456.5364867735771</v>
      </c>
      <c r="O151" s="76">
        <f>IF(M151="A1",1650000,IF(M151="A2",1290000,IF(M151="A3",1020000,IF(M151="A4",810000,IF(M151="A5",650000,IF(M151="B1",520000,IF(M151="B2",420000,IF(M151="B3",330000,IF(M151="B4",270000,IF(M151="B5",210000,IF(M151="B6",170000,IF(M151="B7",150000,IF(M151="B8",130000,IF(M151="B9",100000,IF(M151="B10",60000,IF(M151="C0",0))))))))))))))))</f>
        <v>270000</v>
      </c>
      <c r="P151" s="185">
        <f>VLOOKUP(E151,'DOMINGO 1'!D:AB,7,0)</f>
        <v>124353</v>
      </c>
      <c r="Q151" s="448">
        <f>VLOOKUP(E151,'DOMINGO 2'!D:AB,7,0)</f>
        <v>150987</v>
      </c>
      <c r="R151" t="e">
        <f>VLOOKUP(E151,'DOMINGO 3'!D:AB,7,0)</f>
        <v>#N/A</v>
      </c>
      <c r="S151" s="185">
        <f>VLOOKUP(E151,'FESTIVO 1'!D:AB,7,0)</f>
        <v>112512</v>
      </c>
      <c r="T151" s="185">
        <f>VLOOKUP(E151,'DOMINGO 1'!D:AB,11,0)</f>
        <v>5616</v>
      </c>
      <c r="U151" s="185">
        <f>VLOOKUP(E151,'DOMINGO 2'!D:AB,11,0)</f>
        <v>3750</v>
      </c>
      <c r="V151" s="85"/>
      <c r="W151" s="77"/>
      <c r="X151" s="77"/>
      <c r="Y151" s="77"/>
      <c r="Z151" s="77"/>
      <c r="AA151" s="77"/>
    </row>
    <row r="152" spans="1:38">
      <c r="A152" s="525"/>
      <c r="B152" s="526"/>
      <c r="C152" s="527"/>
      <c r="D152" s="528"/>
      <c r="E152" s="524" t="s">
        <v>2308</v>
      </c>
      <c r="F152" s="414">
        <f>VLOOKUP(E152,'ASIGNACION RANKING'!D:AB,7,0)-P152-Q152</f>
        <v>1515750</v>
      </c>
      <c r="G152" s="73">
        <f>VLOOKUP(E152,'ASIGNACION RANKING'!D:AB,6,0)</f>
        <v>864</v>
      </c>
      <c r="H152" s="414">
        <f>VLOOKUP(E152,'ASIGNACION RANKING'!D:AB,11,0)-T152-U152</f>
        <v>137407</v>
      </c>
      <c r="I152" s="152" t="s">
        <v>80</v>
      </c>
      <c r="J152" s="10">
        <f>H152/F152</f>
        <v>9.0652812139205008E-2</v>
      </c>
      <c r="K152" s="79">
        <v>24</v>
      </c>
      <c r="L152" s="10">
        <f>K152/$L$127</f>
        <v>0.32</v>
      </c>
      <c r="M152" s="75" t="str">
        <f>IF(L152&lt;=0.02,"A1",IF(L152&lt;=0.04,"A2",IF(L152&lt;=0.06,"A3",IF(L152&lt;=0.08,"A4",IF(L152&lt;=0.1,"A5",IF(L152&lt;=0.16,"B1",IF(L152&lt;=0.22,"B2",IF(L152&lt;=0.28,"B3",IF(L152&lt;=0.34,"B4",IF(L152&lt;=0.4,"B5",IF(L152&lt;=0.46,"B6",IF(L152&lt;=0.52,"B7",IF(L152&lt;=0.58,"B8",IF(L152&lt;=0.64,"B9",IF(L152&lt;=0.7,"B10",IF(L152&lt;=1.1,"C0"))))))))))))))))</f>
        <v>B4</v>
      </c>
      <c r="N152" s="415">
        <f>F152*J151-H152</f>
        <v>1104.1732676404063</v>
      </c>
      <c r="O152" s="76">
        <f>IF(M152="A1",1650000,IF(M152="A2",1290000,IF(M152="A3",1020000,IF(M152="A4",810000,IF(M152="A5",650000,IF(M152="B1",520000,IF(M152="B2",420000,IF(M152="B3",330000,IF(M152="B4",270000,IF(M152="B5",210000,IF(M152="B6",170000,IF(M152="B7",150000,IF(M152="B8",130000,IF(M152="B9",100000,IF(M152="B10",60000,IF(M152="C0",0))))))))))))))))</f>
        <v>270000</v>
      </c>
      <c r="P152" s="185">
        <f>VLOOKUP(E152,'DOMINGO 1'!D:AB,7,0)</f>
        <v>146001</v>
      </c>
      <c r="Q152" s="448">
        <f>VLOOKUP(E152,'DOMINGO 2'!D:AB,7,0)</f>
        <v>117400</v>
      </c>
      <c r="R152" t="e">
        <f>VLOOKUP(E152,'DOMINGO 3'!D:AB,7,0)</f>
        <v>#N/A</v>
      </c>
      <c r="S152" s="185">
        <v>0</v>
      </c>
      <c r="T152" s="185">
        <f>VLOOKUP(E152,'DOMINGO 1'!D:AB,11,0)</f>
        <v>5600</v>
      </c>
      <c r="U152" s="185">
        <f>VLOOKUP(E152,'DOMINGO 2'!D:AB,11,0)</f>
        <v>2104</v>
      </c>
      <c r="V152" s="85"/>
      <c r="W152" s="77"/>
      <c r="X152" s="77"/>
      <c r="Y152" s="77"/>
      <c r="Z152" s="77"/>
      <c r="AA152" s="77"/>
      <c r="AB152" s="952" t="s">
        <v>2610</v>
      </c>
      <c r="AC152" s="953"/>
      <c r="AD152" s="954"/>
      <c r="AF152" s="622" t="s">
        <v>2611</v>
      </c>
      <c r="AG152" s="622"/>
      <c r="AH152" s="622"/>
      <c r="AJ152" s="623" t="s">
        <v>2612</v>
      </c>
      <c r="AK152" s="623"/>
      <c r="AL152" s="623"/>
    </row>
    <row r="153" spans="1:38">
      <c r="A153" s="525"/>
      <c r="B153" s="526"/>
      <c r="C153" s="527"/>
      <c r="D153" s="528"/>
      <c r="E153" s="617" t="s">
        <v>2221</v>
      </c>
      <c r="F153" s="414">
        <f>VLOOKUP(E153,'ASIGNACION RANKING'!D:AB,7,0)-P153-Q153</f>
        <v>1980702</v>
      </c>
      <c r="G153" s="73">
        <f>VLOOKUP(E153,'ASIGNACION RANKING'!D:AB,6,0)</f>
        <v>958</v>
      </c>
      <c r="H153" s="414">
        <f>VLOOKUP(E153,'ASIGNACION RANKING'!D:AB,11,0)-T153-U153</f>
        <v>179545</v>
      </c>
      <c r="I153" s="152" t="s">
        <v>80</v>
      </c>
      <c r="J153" s="10">
        <f>H153/F153</f>
        <v>9.0647154392735504E-2</v>
      </c>
      <c r="K153" s="79">
        <v>25</v>
      </c>
      <c r="L153" s="10">
        <f>K153/$L$127</f>
        <v>0.33333333333333331</v>
      </c>
      <c r="M153" s="75" t="str">
        <f>IF(L153&lt;=0.02,"A1",IF(L153&lt;=0.04,"A2",IF(L153&lt;=0.06,"A3",IF(L153&lt;=0.08,"A4",IF(L153&lt;=0.1,"A5",IF(L153&lt;=0.16,"B1",IF(L153&lt;=0.22,"B2",IF(L153&lt;=0.28,"B3",IF(L153&lt;=0.34,"B4",IF(L153&lt;=0.4,"B5",IF(L153&lt;=0.46,"B6",IF(L153&lt;=0.52,"B7",IF(L153&lt;=0.58,"B8",IF(L153&lt;=0.64,"B9",IF(L153&lt;=0.7,"B10",IF(L153&lt;=1.1,"C0"))))))))))))))))</f>
        <v>B4</v>
      </c>
      <c r="N153" s="415">
        <f>F153*J152-H153</f>
        <v>11.206309747649357</v>
      </c>
      <c r="O153" s="76">
        <f>IF(M153="A1",1650000,IF(M153="A2",1290000,IF(M153="A3",1020000,IF(M153="A4",810000,IF(M153="A5",650000,IF(M153="B1",520000,IF(M153="B2",420000,IF(M153="B3",330000,IF(M153="B4",270000,IF(M153="B5",210000,IF(M153="B6",170000,IF(M153="B7",150000,IF(M153="B8",130000,IF(M153="B9",100000,IF(M153="B10",60000,IF(M153="C0",0))))))))))))))))</f>
        <v>270000</v>
      </c>
      <c r="P153" s="185">
        <f>VLOOKUP(E153,'DOMINGO 1'!D:AB,7,0)</f>
        <v>163394</v>
      </c>
      <c r="Q153" s="448">
        <f>VLOOKUP(E153,'DOMINGO 2'!D:AB,7,0)</f>
        <v>187699</v>
      </c>
      <c r="R153" t="e">
        <f>VLOOKUP(E153,'DOMINGO 3'!D:AB,7,0)</f>
        <v>#N/A</v>
      </c>
      <c r="S153" s="185">
        <f>VLOOKUP(E153,'FESTIVO 1'!D:AB,7,0)</f>
        <v>184374</v>
      </c>
      <c r="T153" s="185">
        <f>VLOOKUP(E153,'DOMINGO 1'!D:AB,11,0)</f>
        <v>10324</v>
      </c>
      <c r="U153" s="185">
        <f>VLOOKUP(E153,'DOMINGO 2'!D:AB,11,0)</f>
        <v>8022</v>
      </c>
      <c r="V153" s="85"/>
      <c r="W153" s="77"/>
      <c r="X153" s="77"/>
      <c r="Y153" s="77"/>
      <c r="Z153" s="77"/>
      <c r="AA153" s="77"/>
      <c r="AB153" s="542" t="s">
        <v>76</v>
      </c>
      <c r="AC153" s="542" t="s">
        <v>252</v>
      </c>
      <c r="AD153" s="542" t="s">
        <v>9</v>
      </c>
      <c r="AF153" s="543" t="s">
        <v>76</v>
      </c>
      <c r="AG153" s="543" t="s">
        <v>252</v>
      </c>
      <c r="AH153" s="543" t="s">
        <v>9</v>
      </c>
      <c r="AJ153" s="283" t="s">
        <v>76</v>
      </c>
      <c r="AK153" s="283" t="s">
        <v>252</v>
      </c>
      <c r="AL153" s="283" t="s">
        <v>9</v>
      </c>
    </row>
    <row r="154" spans="1:38">
      <c r="A154" s="525"/>
      <c r="B154" s="526"/>
      <c r="C154" s="527"/>
      <c r="D154" s="528"/>
      <c r="E154" s="618" t="s">
        <v>556</v>
      </c>
      <c r="F154" s="414">
        <f>VLOOKUP(E154,'ASIGNACION RANKING'!D:AB,7,0)-P154-Q154</f>
        <v>1617174</v>
      </c>
      <c r="G154" s="73">
        <f>VLOOKUP(E154,'ASIGNACION RANKING'!D:AB,6,0)</f>
        <v>856</v>
      </c>
      <c r="H154" s="414">
        <f>VLOOKUP(E154,'ASIGNACION RANKING'!D:AB,11,0)-T154-U154</f>
        <v>146047</v>
      </c>
      <c r="I154" s="152" t="s">
        <v>80</v>
      </c>
      <c r="J154" s="10">
        <f>H154/F154</f>
        <v>9.0310009930904156E-2</v>
      </c>
      <c r="K154" s="79">
        <v>26</v>
      </c>
      <c r="L154" s="10">
        <f>K154/$L$127</f>
        <v>0.34666666666666668</v>
      </c>
      <c r="M154" s="75" t="str">
        <f>IF(L154&lt;=0.02,"A1",IF(L154&lt;=0.04,"A2",IF(L154&lt;=0.06,"A3",IF(L154&lt;=0.08,"A4",IF(L154&lt;=0.1,"A5",IF(L154&lt;=0.16,"B1",IF(L154&lt;=0.22,"B2",IF(L154&lt;=0.28,"B3",IF(L154&lt;=0.34,"B4",IF(L154&lt;=0.4,"B5",IF(L154&lt;=0.46,"B6",IF(L154&lt;=0.52,"B7",IF(L154&lt;=0.58,"B8",IF(L154&lt;=0.64,"B9",IF(L154&lt;=0.7,"B10",IF(L154&lt;=1.1,"C0"))))))))))))))))</f>
        <v>B5</v>
      </c>
      <c r="N154" s="415">
        <f>F154*J153-H154</f>
        <v>545.2212579176412</v>
      </c>
      <c r="O154" s="76">
        <f>IF(M154="A1",1650000,IF(M154="A2",1290000,IF(M154="A3",1020000,IF(M154="A4",810000,IF(M154="A5",650000,IF(M154="B1",520000,IF(M154="B2",420000,IF(M154="B3",330000,IF(M154="B4",270000,IF(M154="B5",210000,IF(M154="B6",170000,IF(M154="B7",150000,IF(M154="B8",130000,IF(M154="B9",100000,IF(M154="B10",60000,IF(M154="C0",0))))))))))))))))</f>
        <v>210000</v>
      </c>
      <c r="P154" s="185">
        <f>VLOOKUP(E154,'DOMINGO 1'!D:AB,7,0)</f>
        <v>133268</v>
      </c>
      <c r="Q154" s="448">
        <f>VLOOKUP(E154,'DOMINGO 2'!D:AB,7,0)</f>
        <v>156985</v>
      </c>
      <c r="R154" t="e">
        <f>VLOOKUP(E154,'DOMINGO 3'!D:AB,7,0)</f>
        <v>#N/A</v>
      </c>
      <c r="S154" s="185">
        <f>VLOOKUP(E154,'FESTIVO 1'!D:AB,7,0)</f>
        <v>172833</v>
      </c>
      <c r="T154" s="185">
        <f>VLOOKUP(E154,'DOMINGO 1'!D:AB,11,0)</f>
        <v>9288</v>
      </c>
      <c r="U154" s="185">
        <f>VLOOKUP(E154,'DOMINGO 2'!D:AB,11,0)</f>
        <v>8428</v>
      </c>
      <c r="V154" s="85"/>
      <c r="W154" s="77"/>
      <c r="X154" s="77"/>
      <c r="Y154" s="77"/>
      <c r="Z154" s="77"/>
      <c r="AA154" s="77"/>
      <c r="AB154" s="542" t="s">
        <v>2251</v>
      </c>
      <c r="AC154" s="551">
        <f>VLOOKUP(AB154,E:O,2,0)</f>
        <v>1370454</v>
      </c>
      <c r="AD154" s="551">
        <f>VLOOKUP(AB154,E:O,4,0)</f>
        <v>123338</v>
      </c>
      <c r="AF154" s="544" t="s">
        <v>3074</v>
      </c>
      <c r="AG154" s="552">
        <f>VLOOKUP(AF154,E:O,2,0)</f>
        <v>1434137</v>
      </c>
      <c r="AH154" s="552">
        <f>VLOOKUP(AF154,E:O,4,0)</f>
        <v>109833</v>
      </c>
      <c r="AJ154" s="545" t="s">
        <v>2302</v>
      </c>
      <c r="AK154" s="553">
        <f>VLOOKUP(AJ154,E:O,2,0)</f>
        <v>1642259</v>
      </c>
      <c r="AL154" s="553">
        <f>VLOOKUP(AJ154,E:O,4,0)</f>
        <v>119427</v>
      </c>
    </row>
    <row r="155" spans="1:38">
      <c r="A155" s="525"/>
      <c r="B155" s="526"/>
      <c r="C155" s="527"/>
      <c r="D155" s="528"/>
      <c r="E155" s="524" t="s">
        <v>2304</v>
      </c>
      <c r="F155" s="414">
        <f>VLOOKUP(E155,'ASIGNACION RANKING'!D:AB,7,0)-P155-Q155</f>
        <v>1579905</v>
      </c>
      <c r="G155" s="73">
        <f>VLOOKUP(E155,'ASIGNACION RANKING'!D:AB,6,0)</f>
        <v>870</v>
      </c>
      <c r="H155" s="414">
        <f>VLOOKUP(E155,'ASIGNACION RANKING'!D:AB,11,0)-T155-U155</f>
        <v>142487</v>
      </c>
      <c r="I155" s="152" t="s">
        <v>80</v>
      </c>
      <c r="J155" s="10">
        <f>H155/F155</f>
        <v>9.0187068209797425E-2</v>
      </c>
      <c r="K155" s="79">
        <v>27</v>
      </c>
      <c r="L155" s="10">
        <f>K155/$L$127</f>
        <v>0.36</v>
      </c>
      <c r="M155" s="75" t="str">
        <f>IF(L155&lt;=0.02,"A1",IF(L155&lt;=0.04,"A2",IF(L155&lt;=0.06,"A3",IF(L155&lt;=0.08,"A4",IF(L155&lt;=0.1,"A5",IF(L155&lt;=0.16,"B1",IF(L155&lt;=0.22,"B2",IF(L155&lt;=0.28,"B3",IF(L155&lt;=0.34,"B4",IF(L155&lt;=0.4,"B5",IF(L155&lt;=0.46,"B6",IF(L155&lt;=0.52,"B7",IF(L155&lt;=0.58,"B8",IF(L155&lt;=0.64,"B9",IF(L155&lt;=0.7,"B10",IF(L155&lt;=1.1,"C0"))))))))))))))))</f>
        <v>B5</v>
      </c>
      <c r="N155" s="415">
        <f>F155*J154-H155</f>
        <v>194.23623988512554</v>
      </c>
      <c r="O155" s="76">
        <f>IF(M155="A1",1650000,IF(M155="A2",1290000,IF(M155="A3",1020000,IF(M155="A4",810000,IF(M155="A5",650000,IF(M155="B1",520000,IF(M155="B2",420000,IF(M155="B3",330000,IF(M155="B4",270000,IF(M155="B5",210000,IF(M155="B6",170000,IF(M155="B7",150000,IF(M155="B8",130000,IF(M155="B9",100000,IF(M155="B10",60000,IF(M155="C0",0))))))))))))))))</f>
        <v>210000</v>
      </c>
      <c r="P155" s="185">
        <f>VLOOKUP(E155,'DOMINGO 1'!D:AB,7,0)</f>
        <v>180737</v>
      </c>
      <c r="Q155" s="448">
        <f>VLOOKUP(E155,'DOMINGO 2'!D:AB,7,0)</f>
        <v>117811</v>
      </c>
      <c r="R155" t="e">
        <f>VLOOKUP(E155,'DOMINGO 3'!D:AB,7,0)</f>
        <v>#N/A</v>
      </c>
      <c r="S155" s="185">
        <f>VLOOKUP(E155,'FESTIVO 1'!D:AB,7,0)</f>
        <v>167523</v>
      </c>
      <c r="T155" s="185">
        <f>VLOOKUP(E155,'DOMINGO 1'!D:AB,11,0)</f>
        <v>8004</v>
      </c>
      <c r="U155" s="185">
        <f>VLOOKUP(E155,'DOMINGO 2'!D:AB,11,0)</f>
        <v>17263</v>
      </c>
      <c r="V155" s="85"/>
      <c r="W155" s="77"/>
      <c r="X155" s="77"/>
      <c r="Y155" s="77"/>
      <c r="Z155" s="77"/>
      <c r="AA155" s="77"/>
      <c r="AB155" s="542" t="s">
        <v>2254</v>
      </c>
      <c r="AC155" s="551">
        <f>VLOOKUP(AB155,E:O,2,0)</f>
        <v>925335</v>
      </c>
      <c r="AD155" s="551">
        <f>VLOOKUP(AB155,E:O,4,0)</f>
        <v>98976</v>
      </c>
      <c r="AF155" s="544" t="s">
        <v>2281</v>
      </c>
      <c r="AG155" s="552">
        <f>VLOOKUP(AF155,E:O,2,0)</f>
        <v>1827177</v>
      </c>
      <c r="AH155" s="552">
        <f>VLOOKUP(AF155,E:O,4,0)</f>
        <v>120179</v>
      </c>
      <c r="AJ155" s="546" t="s">
        <v>2304</v>
      </c>
      <c r="AK155" s="553">
        <f>VLOOKUP(AJ155,E:O,2,0)</f>
        <v>1579905</v>
      </c>
      <c r="AL155" s="553">
        <f>VLOOKUP(AJ155,E:O,4,0)</f>
        <v>142487</v>
      </c>
    </row>
    <row r="156" spans="1:38">
      <c r="A156" s="525"/>
      <c r="B156" s="526"/>
      <c r="C156" s="527"/>
      <c r="D156" s="528"/>
      <c r="E156" s="524" t="s">
        <v>2260</v>
      </c>
      <c r="F156" s="414">
        <f>VLOOKUP(E156,'ASIGNACION RANKING'!D:AB,7,0)-P156-Q156</f>
        <v>1646722</v>
      </c>
      <c r="G156" s="73">
        <f>VLOOKUP(E156,'ASIGNACION RANKING'!D:AB,6,0)</f>
        <v>864</v>
      </c>
      <c r="H156" s="414">
        <f>VLOOKUP(E156,'ASIGNACION RANKING'!D:AB,11,0)-T156-U156</f>
        <v>148440</v>
      </c>
      <c r="I156" s="152" t="s">
        <v>80</v>
      </c>
      <c r="J156" s="10">
        <f>H156/F156</f>
        <v>9.0142719900505361E-2</v>
      </c>
      <c r="K156" s="79">
        <v>28</v>
      </c>
      <c r="L156" s="10">
        <f>K156/$L$127</f>
        <v>0.37333333333333335</v>
      </c>
      <c r="M156" s="75" t="str">
        <f>IF(L156&lt;=0.02,"A1",IF(L156&lt;=0.04,"A2",IF(L156&lt;=0.06,"A3",IF(L156&lt;=0.08,"A4",IF(L156&lt;=0.1,"A5",IF(L156&lt;=0.16,"B1",IF(L156&lt;=0.22,"B2",IF(L156&lt;=0.28,"B3",IF(L156&lt;=0.34,"B4",IF(L156&lt;=0.4,"B5",IF(L156&lt;=0.46,"B6",IF(L156&lt;=0.52,"B7",IF(L156&lt;=0.58,"B8",IF(L156&lt;=0.64,"B9",IF(L156&lt;=0.7,"B10",IF(L156&lt;=1.1,"C0"))))))))))))))))</f>
        <v>B5</v>
      </c>
      <c r="N156" s="415">
        <f>F156*J155-H156</f>
        <v>73.029336574021727</v>
      </c>
      <c r="O156" s="76">
        <f>IF(M156="A1",1650000,IF(M156="A2",1290000,IF(M156="A3",1020000,IF(M156="A4",810000,IF(M156="A5",650000,IF(M156="B1",520000,IF(M156="B2",420000,IF(M156="B3",330000,IF(M156="B4",270000,IF(M156="B5",210000,IF(M156="B6",170000,IF(M156="B7",150000,IF(M156="B8",130000,IF(M156="B9",100000,IF(M156="B10",60000,IF(M156="C0",0))))))))))))))))</f>
        <v>210000</v>
      </c>
      <c r="P156" s="185">
        <f>VLOOKUP(E156,'DOMINGO 1'!D:AB,7,0)</f>
        <v>115800</v>
      </c>
      <c r="Q156" s="448">
        <f>VLOOKUP(E156,'DOMINGO 2'!D:AB,7,0)</f>
        <v>165464</v>
      </c>
      <c r="R156" t="e">
        <f>VLOOKUP(E156,'DOMINGO 3'!D:AB,7,0)</f>
        <v>#N/A</v>
      </c>
      <c r="S156" s="185">
        <v>0</v>
      </c>
      <c r="T156" s="185">
        <f>VLOOKUP(E156,'DOMINGO 1'!D:AB,11,0)</f>
        <v>9422</v>
      </c>
      <c r="U156" s="185">
        <f>VLOOKUP(E156,'DOMINGO 2'!D:AB,11,0)</f>
        <v>2106</v>
      </c>
      <c r="V156" s="85"/>
      <c r="W156" s="77"/>
      <c r="X156" s="77"/>
      <c r="Y156" s="77"/>
      <c r="Z156" s="77"/>
      <c r="AA156" s="77"/>
      <c r="AB156" s="542" t="s">
        <v>2256</v>
      </c>
      <c r="AC156" s="551">
        <f>VLOOKUP(AB156,E:O,2,0)</f>
        <v>1724824</v>
      </c>
      <c r="AD156" s="551">
        <f>VLOOKUP(AB156,E:O,4,0)</f>
        <v>109656</v>
      </c>
      <c r="AF156" s="544" t="s">
        <v>3075</v>
      </c>
      <c r="AG156" s="552">
        <f>VLOOKUP(AF156,E:O,2,0)</f>
        <v>1406527</v>
      </c>
      <c r="AH156" s="552">
        <f>VLOOKUP(AF156,E:O,4,0)</f>
        <v>134051</v>
      </c>
      <c r="AJ156" s="546" t="s">
        <v>3073</v>
      </c>
      <c r="AK156" s="553">
        <f>VLOOKUP(AJ156,E:O,2,0)</f>
        <v>1396079</v>
      </c>
      <c r="AL156" s="553">
        <f>VLOOKUP(AJ156,E:O,4,0)</f>
        <v>119126</v>
      </c>
    </row>
    <row r="157" spans="1:38">
      <c r="A157" s="525"/>
      <c r="B157" s="526"/>
      <c r="C157" s="527"/>
      <c r="D157" s="528"/>
      <c r="E157" s="524" t="s">
        <v>2251</v>
      </c>
      <c r="F157" s="414">
        <f>VLOOKUP(E157,'ASIGNACION RANKING'!D:AB,7,0)-P157-Q157</f>
        <v>1370454</v>
      </c>
      <c r="G157" s="73">
        <f>VLOOKUP(E157,'ASIGNACION RANKING'!D:AB,6,0)</f>
        <v>906</v>
      </c>
      <c r="H157" s="414">
        <f>VLOOKUP(E157,'ASIGNACION RANKING'!D:AB,11,0)-T157-U157</f>
        <v>123338</v>
      </c>
      <c r="I157" s="152" t="s">
        <v>80</v>
      </c>
      <c r="J157" s="10">
        <f>H157/F157</f>
        <v>8.9997913100330257E-2</v>
      </c>
      <c r="K157" s="79">
        <v>29</v>
      </c>
      <c r="L157" s="10">
        <f>K157/$L$127</f>
        <v>0.38666666666666666</v>
      </c>
      <c r="M157" s="75" t="str">
        <f>IF(L157&lt;=0.02,"A1",IF(L157&lt;=0.04,"A2",IF(L157&lt;=0.06,"A3",IF(L157&lt;=0.08,"A4",IF(L157&lt;=0.1,"A5",IF(L157&lt;=0.16,"B1",IF(L157&lt;=0.22,"B2",IF(L157&lt;=0.28,"B3",IF(L157&lt;=0.34,"B4",IF(L157&lt;=0.4,"B5",IF(L157&lt;=0.46,"B6",IF(L157&lt;=0.52,"B7",IF(L157&lt;=0.58,"B8",IF(L157&lt;=0.64,"B9",IF(L157&lt;=0.7,"B10",IF(L157&lt;=1.1,"C0"))))))))))))))))</f>
        <v>B5</v>
      </c>
      <c r="N157" s="415">
        <f>F157*J156-H157</f>
        <v>198.45105852717825</v>
      </c>
      <c r="O157" s="76">
        <f>IF(M157="A1",1650000,IF(M157="A2",1290000,IF(M157="A3",1020000,IF(M157="A4",810000,IF(M157="A5",650000,IF(M157="B1",520000,IF(M157="B2",420000,IF(M157="B3",330000,IF(M157="B4",270000,IF(M157="B5",210000,IF(M157="B6",170000,IF(M157="B7",150000,IF(M157="B8",130000,IF(M157="B9",100000,IF(M157="B10",60000,IF(M157="C0",0))))))))))))))))</f>
        <v>210000</v>
      </c>
      <c r="P157" s="185">
        <f>VLOOKUP(E157,'DOMINGO 1'!D:AB,7,0)</f>
        <v>141954</v>
      </c>
      <c r="Q157" s="448">
        <f>VLOOKUP(E157,'DOMINGO 2'!D:AB,7,0)</f>
        <v>115564</v>
      </c>
      <c r="R157" t="e">
        <f>VLOOKUP(E157,'DOMINGO 3'!D:AB,7,0)</f>
        <v>#N/A</v>
      </c>
      <c r="S157" s="185">
        <v>0</v>
      </c>
      <c r="T157" s="185">
        <f>VLOOKUP(E157,'DOMINGO 1'!D:AB,11,0)</f>
        <v>3417</v>
      </c>
      <c r="U157" s="185">
        <f>VLOOKUP(E157,'DOMINGO 2'!D:AB,11,0)</f>
        <v>0</v>
      </c>
      <c r="V157" s="85"/>
      <c r="W157" s="77"/>
      <c r="X157" s="77"/>
      <c r="Y157" s="77"/>
      <c r="Z157" s="77"/>
      <c r="AA157" s="77"/>
      <c r="AB157" s="542" t="s">
        <v>2258</v>
      </c>
      <c r="AC157" s="551">
        <f>VLOOKUP(AB157,E:O,2,0)</f>
        <v>1360724</v>
      </c>
      <c r="AD157" s="551">
        <f>VLOOKUP(AB157,E:O,4,0)</f>
        <v>88684</v>
      </c>
      <c r="AF157" s="544" t="s">
        <v>2286</v>
      </c>
      <c r="AG157" s="552">
        <f>VLOOKUP(AF157,E:O,2,0)</f>
        <v>1662286</v>
      </c>
      <c r="AH157" s="552">
        <f>VLOOKUP(AF157,E:O,4,0)</f>
        <v>155308</v>
      </c>
      <c r="AJ157" s="547" t="s">
        <v>2305</v>
      </c>
      <c r="AK157" s="553">
        <f>VLOOKUP(AJ157,E:O,2,0)</f>
        <v>1740558</v>
      </c>
      <c r="AL157" s="553">
        <f>VLOOKUP(AJ157,E:O,4,0)</f>
        <v>162288</v>
      </c>
    </row>
    <row r="158" spans="1:38">
      <c r="A158" s="525"/>
      <c r="B158" s="526"/>
      <c r="C158" s="527"/>
      <c r="D158" s="528"/>
      <c r="E158" s="524" t="s">
        <v>2299</v>
      </c>
      <c r="F158" s="414">
        <f>VLOOKUP(E158,'ASIGNACION RANKING'!D:AB,7,0)-P158-Q158</f>
        <v>1880611</v>
      </c>
      <c r="G158" s="73">
        <f>VLOOKUP(E158,'ASIGNACION RANKING'!D:AB,6,0)</f>
        <v>930</v>
      </c>
      <c r="H158" s="414">
        <f>VLOOKUP(E158,'ASIGNACION RANKING'!D:AB,11,0)-T158-U158</f>
        <v>167758</v>
      </c>
      <c r="I158" s="152" t="s">
        <v>80</v>
      </c>
      <c r="J158" s="10">
        <f>H158/F158</f>
        <v>8.9203987427490319E-2</v>
      </c>
      <c r="K158" s="79">
        <v>30</v>
      </c>
      <c r="L158" s="10">
        <f>K158/$L$127</f>
        <v>0.4</v>
      </c>
      <c r="M158" s="75" t="str">
        <f>IF(L158&lt;=0.02,"A1",IF(L158&lt;=0.04,"A2",IF(L158&lt;=0.06,"A3",IF(L158&lt;=0.08,"A4",IF(L158&lt;=0.1,"A5",IF(L158&lt;=0.16,"B1",IF(L158&lt;=0.22,"B2",IF(L158&lt;=0.28,"B3",IF(L158&lt;=0.34,"B4",IF(L158&lt;=0.4,"B5",IF(L158&lt;=0.46,"B6",IF(L158&lt;=0.52,"B7",IF(L158&lt;=0.58,"B8",IF(L158&lt;=0.64,"B9",IF(L158&lt;=0.7,"B10",IF(L158&lt;=1.1,"C0"))))))))))))))))</f>
        <v>B5</v>
      </c>
      <c r="N158" s="415">
        <f>F158*J157-H158</f>
        <v>1493.0653535251913</v>
      </c>
      <c r="O158" s="76">
        <f>IF(M158="A1",1650000,IF(M158="A2",1290000,IF(M158="A3",1020000,IF(M158="A4",810000,IF(M158="A5",650000,IF(M158="B1",520000,IF(M158="B2",420000,IF(M158="B3",330000,IF(M158="B4",270000,IF(M158="B5",210000,IF(M158="B6",170000,IF(M158="B7",150000,IF(M158="B8",130000,IF(M158="B9",100000,IF(M158="B10",60000,IF(M158="C0",0))))))))))))))))</f>
        <v>210000</v>
      </c>
      <c r="P158" s="185">
        <f>VLOOKUP(E158,'DOMINGO 1'!D:AB,7,0)</f>
        <v>173728</v>
      </c>
      <c r="Q158" s="448">
        <f>VLOOKUP(E158,'DOMINGO 2'!D:AB,7,0)</f>
        <v>147527</v>
      </c>
      <c r="R158" t="e">
        <f>VLOOKUP(E158,'DOMINGO 3'!D:AB,7,0)</f>
        <v>#N/A</v>
      </c>
      <c r="S158" s="185">
        <v>1</v>
      </c>
      <c r="T158" s="185">
        <f>VLOOKUP(E158,'DOMINGO 1'!D:AB,11,0)</f>
        <v>2946</v>
      </c>
      <c r="U158" s="185">
        <f>VLOOKUP(E158,'DOMINGO 2'!D:AB,11,0)</f>
        <v>4432</v>
      </c>
      <c r="V158" s="85"/>
      <c r="W158" s="77"/>
      <c r="X158" s="77"/>
      <c r="Y158" s="77"/>
      <c r="Z158" s="77"/>
      <c r="AA158" s="77"/>
      <c r="AB158" s="542" t="s">
        <v>2259</v>
      </c>
      <c r="AC158" s="551">
        <f>VLOOKUP(AB158,E:O,2,0)</f>
        <v>1693904</v>
      </c>
      <c r="AD158" s="551">
        <f>VLOOKUP(AB158,E:O,4,0)</f>
        <v>131447</v>
      </c>
      <c r="AF158" s="548" t="s">
        <v>2289</v>
      </c>
      <c r="AG158" s="552">
        <f>VLOOKUP(AF158,E:O,2,0)</f>
        <v>1806351</v>
      </c>
      <c r="AH158" s="552">
        <f>VLOOKUP(AF158,E:O,4,0)</f>
        <v>113681</v>
      </c>
      <c r="AJ158" s="546" t="s">
        <v>2307</v>
      </c>
      <c r="AK158" s="553">
        <f>VLOOKUP(AJ158,E:O,2,0)</f>
        <v>1794311</v>
      </c>
      <c r="AL158" s="553">
        <f>VLOOKUP(AJ158,E:O,4,0)</f>
        <v>118601</v>
      </c>
    </row>
    <row r="159" spans="1:38">
      <c r="A159" s="525"/>
      <c r="B159" s="526"/>
      <c r="C159" s="527"/>
      <c r="D159" s="528"/>
      <c r="E159" s="618" t="s">
        <v>594</v>
      </c>
      <c r="F159" s="414">
        <f>VLOOKUP(E159,'ASIGNACION RANKING'!D:AB,7,0)-P159-Q159</f>
        <v>1611643</v>
      </c>
      <c r="G159" s="73">
        <f>VLOOKUP(E159,'ASIGNACION RANKING'!D:AB,6,0)</f>
        <v>935</v>
      </c>
      <c r="H159" s="414">
        <f>VLOOKUP(E159,'ASIGNACION RANKING'!D:AB,11,0)-T159-U159</f>
        <v>142618</v>
      </c>
      <c r="I159" s="152" t="s">
        <v>80</v>
      </c>
      <c r="J159" s="10">
        <f>H159/F159</f>
        <v>8.8492302575694487E-2</v>
      </c>
      <c r="K159" s="79">
        <v>31</v>
      </c>
      <c r="L159" s="10">
        <f>K159/$L$127</f>
        <v>0.41333333333333333</v>
      </c>
      <c r="M159" s="75" t="str">
        <f>IF(L159&lt;=0.02,"A1",IF(L159&lt;=0.04,"A2",IF(L159&lt;=0.06,"A3",IF(L159&lt;=0.08,"A4",IF(L159&lt;=0.1,"A5",IF(L159&lt;=0.16,"B1",IF(L159&lt;=0.22,"B2",IF(L159&lt;=0.28,"B3",IF(L159&lt;=0.34,"B4",IF(L159&lt;=0.4,"B5",IF(L159&lt;=0.46,"B6",IF(L159&lt;=0.52,"B7",IF(L159&lt;=0.58,"B8",IF(L159&lt;=0.64,"B9",IF(L159&lt;=0.7,"B10",IF(L159&lt;=1.1,"C0"))))))))))))))))</f>
        <v>B6</v>
      </c>
      <c r="N159" s="415">
        <f>F159*J158-H159</f>
        <v>1146.9819096027932</v>
      </c>
      <c r="O159" s="76">
        <f>IF(M159="A1",1650000,IF(M159="A2",1290000,IF(M159="A3",1020000,IF(M159="A4",810000,IF(M159="A5",650000,IF(M159="B1",520000,IF(M159="B2",420000,IF(M159="B3",330000,IF(M159="B4",270000,IF(M159="B5",210000,IF(M159="B6",170000,IF(M159="B7",150000,IF(M159="B8",130000,IF(M159="B9",100000,IF(M159="B10",60000,IF(M159="C0",0))))))))))))))))</f>
        <v>170000</v>
      </c>
      <c r="P159" s="185">
        <f>VLOOKUP(E159,'DOMINGO 1'!D:AB,7,0)</f>
        <v>122758</v>
      </c>
      <c r="Q159" s="448">
        <f>VLOOKUP(E159,'DOMINGO 2'!D:AB,7,0)</f>
        <v>162651</v>
      </c>
      <c r="R159" t="e">
        <f>VLOOKUP(E159,'DOMINGO 3'!D:AB,7,0)</f>
        <v>#N/A</v>
      </c>
      <c r="S159" s="185">
        <f>VLOOKUP(E159,'FESTIVO 1'!D:AB,7,0)</f>
        <v>191713</v>
      </c>
      <c r="T159" s="185">
        <f>VLOOKUP(E159,'DOMINGO 1'!D:AB,11,0)</f>
        <v>4090</v>
      </c>
      <c r="U159" s="185">
        <f>VLOOKUP(E159,'DOMINGO 2'!D:AB,11,0)</f>
        <v>4019</v>
      </c>
      <c r="V159" s="85"/>
      <c r="W159" s="77"/>
      <c r="X159" s="77"/>
      <c r="Y159" s="77"/>
      <c r="Z159" s="77"/>
      <c r="AA159" s="77"/>
      <c r="AB159" s="542" t="s">
        <v>2260</v>
      </c>
      <c r="AC159" s="551">
        <f>VLOOKUP(AB159,E:O,2,0)</f>
        <v>1646722</v>
      </c>
      <c r="AD159" s="551">
        <f>VLOOKUP(AB159,E:O,4,0)</f>
        <v>148440</v>
      </c>
      <c r="AF159" s="548" t="s">
        <v>2291</v>
      </c>
      <c r="AG159" s="552">
        <f>VLOOKUP(AF159,E:O,2,0)</f>
        <v>1646683</v>
      </c>
      <c r="AH159" s="552">
        <f>VLOOKUP(AF159,E:O,4,0)</f>
        <v>137481</v>
      </c>
      <c r="AJ159" s="546" t="s">
        <v>2308</v>
      </c>
      <c r="AK159" s="553">
        <f>VLOOKUP(AJ159,E:O,2,0)</f>
        <v>1515750</v>
      </c>
      <c r="AL159" s="553">
        <f>VLOOKUP(AJ159,E:O,4,0)</f>
        <v>137407</v>
      </c>
    </row>
    <row r="160" spans="1:38">
      <c r="A160" s="525"/>
      <c r="B160" s="526"/>
      <c r="C160" s="527"/>
      <c r="D160" s="528"/>
      <c r="E160" s="616" t="s">
        <v>558</v>
      </c>
      <c r="F160" s="414">
        <f>VLOOKUP(E160,'ASIGNACION RANKING'!D:AB,7,0)-P160-Q160</f>
        <v>1863693</v>
      </c>
      <c r="G160" s="73">
        <f>VLOOKUP(E160,'ASIGNACION RANKING'!D:AB,6,0)</f>
        <v>930</v>
      </c>
      <c r="H160" s="414">
        <f>VLOOKUP(E160,'ASIGNACION RANKING'!D:AB,11,0)-T160-U160</f>
        <v>164267</v>
      </c>
      <c r="I160" s="152" t="s">
        <v>80</v>
      </c>
      <c r="J160" s="10">
        <f>H160/F160</f>
        <v>8.8140589678664893E-2</v>
      </c>
      <c r="K160" s="79">
        <v>32</v>
      </c>
      <c r="L160" s="10">
        <f>K160/$L$127</f>
        <v>0.42666666666666669</v>
      </c>
      <c r="M160" s="75" t="str">
        <f>IF(L160&lt;=0.02,"A1",IF(L160&lt;=0.04,"A2",IF(L160&lt;=0.06,"A3",IF(L160&lt;=0.08,"A4",IF(L160&lt;=0.1,"A5",IF(L160&lt;=0.16,"B1",IF(L160&lt;=0.22,"B2",IF(L160&lt;=0.28,"B3",IF(L160&lt;=0.34,"B4",IF(L160&lt;=0.4,"B5",IF(L160&lt;=0.46,"B6",IF(L160&lt;=0.52,"B7",IF(L160&lt;=0.58,"B8",IF(L160&lt;=0.64,"B9",IF(L160&lt;=0.7,"B10",IF(L160&lt;=1.1,"C0"))))))))))))))))</f>
        <v>B6</v>
      </c>
      <c r="N160" s="415">
        <f>F160*J159-H160</f>
        <v>655.48486420378322</v>
      </c>
      <c r="O160" s="76">
        <f>IF(M160="A1",1650000,IF(M160="A2",1290000,IF(M160="A3",1020000,IF(M160="A4",810000,IF(M160="A5",650000,IF(M160="B1",520000,IF(M160="B2",420000,IF(M160="B3",330000,IF(M160="B4",270000,IF(M160="B5",210000,IF(M160="B6",170000,IF(M160="B7",150000,IF(M160="B8",130000,IF(M160="B9",100000,IF(M160="B10",60000,IF(M160="C0",0))))))))))))))))</f>
        <v>170000</v>
      </c>
      <c r="P160" s="185">
        <f>VLOOKUP(E160,'DOMINGO 1'!D:AB,7,0)</f>
        <v>144246</v>
      </c>
      <c r="Q160" s="448">
        <f>VLOOKUP(E160,'DOMINGO 2'!D:AB,7,0)</f>
        <v>176691</v>
      </c>
      <c r="R160" t="e">
        <f>VLOOKUP(E160,'DOMINGO 3'!D:AB,7,0)</f>
        <v>#N/A</v>
      </c>
      <c r="S160" s="185">
        <f>VLOOKUP(E160,'FESTIVO 1'!D:AB,7,0)</f>
        <v>158627</v>
      </c>
      <c r="T160" s="185">
        <f>VLOOKUP(E160,'DOMINGO 1'!D:AB,11,0)</f>
        <v>1300</v>
      </c>
      <c r="U160" s="185">
        <f>VLOOKUP(E160,'DOMINGO 2'!D:AB,11,0)</f>
        <v>9008</v>
      </c>
      <c r="V160" s="85"/>
      <c r="W160" s="77"/>
      <c r="X160" s="77"/>
      <c r="Y160" s="77"/>
      <c r="Z160" s="77"/>
      <c r="AA160" s="77"/>
      <c r="AB160" s="542" t="s">
        <v>2261</v>
      </c>
      <c r="AC160" s="551">
        <f>VLOOKUP(AB160,E:O,2,0)</f>
        <v>1903997</v>
      </c>
      <c r="AD160" s="551">
        <f>VLOOKUP(AB160,E:O,4,0)</f>
        <v>111295</v>
      </c>
      <c r="AF160" s="544" t="s">
        <v>2292</v>
      </c>
      <c r="AG160" s="552">
        <f>VLOOKUP(AF160,E:O,2,0)</f>
        <v>1581748</v>
      </c>
      <c r="AH160" s="552">
        <f>VLOOKUP(AF160,E:O,4,0)</f>
        <v>166136</v>
      </c>
      <c r="AJ160" s="546" t="s">
        <v>2310</v>
      </c>
      <c r="AK160" s="553">
        <f>VLOOKUP(AJ160,E:O,2,0)</f>
        <v>1716955</v>
      </c>
      <c r="AL160" s="553">
        <f>VLOOKUP(AJ160,E:O,4,0)</f>
        <v>130337</v>
      </c>
    </row>
    <row r="161" spans="1:38">
      <c r="A161" s="525"/>
      <c r="B161" s="526"/>
      <c r="C161" s="527"/>
      <c r="D161" s="528"/>
      <c r="E161" s="618" t="s">
        <v>587</v>
      </c>
      <c r="F161" s="414">
        <f>VLOOKUP(E161,'ASIGNACION RANKING'!D:AB,7,0)-P161-Q161</f>
        <v>1844588</v>
      </c>
      <c r="G161" s="73">
        <f>VLOOKUP(E161,'ASIGNACION RANKING'!D:AB,6,0)</f>
        <v>884</v>
      </c>
      <c r="H161" s="414">
        <f>VLOOKUP(E161,'ASIGNACION RANKING'!D:AB,11,0)-T161-U161</f>
        <v>161087</v>
      </c>
      <c r="I161" s="152" t="s">
        <v>80</v>
      </c>
      <c r="J161" s="10">
        <f>H161/F161</f>
        <v>8.7329528328277103E-2</v>
      </c>
      <c r="K161" s="79">
        <v>33</v>
      </c>
      <c r="L161" s="10">
        <f>K161/$L$127</f>
        <v>0.44</v>
      </c>
      <c r="M161" s="75" t="str">
        <f>IF(L161&lt;=0.02,"A1",IF(L161&lt;=0.04,"A2",IF(L161&lt;=0.06,"A3",IF(L161&lt;=0.08,"A4",IF(L161&lt;=0.1,"A5",IF(L161&lt;=0.16,"B1",IF(L161&lt;=0.22,"B2",IF(L161&lt;=0.28,"B3",IF(L161&lt;=0.34,"B4",IF(L161&lt;=0.4,"B5",IF(L161&lt;=0.46,"B6",IF(L161&lt;=0.52,"B7",IF(L161&lt;=0.58,"B8",IF(L161&lt;=0.64,"B9",IF(L161&lt;=0.7,"B10",IF(L161&lt;=1.1,"C0"))))))))))))))))</f>
        <v>B6</v>
      </c>
      <c r="N161" s="415">
        <f>F161*J160-H161</f>
        <v>1496.0740341891069</v>
      </c>
      <c r="O161" s="76">
        <f>IF(M161="A1",1650000,IF(M161="A2",1290000,IF(M161="A3",1020000,IF(M161="A4",810000,IF(M161="A5",650000,IF(M161="B1",520000,IF(M161="B2",420000,IF(M161="B3",330000,IF(M161="B4",270000,IF(M161="B5",210000,IF(M161="B6",170000,IF(M161="B7",150000,IF(M161="B8",130000,IF(M161="B9",100000,IF(M161="B10",60000,IF(M161="C0",0))))))))))))))))</f>
        <v>170000</v>
      </c>
      <c r="P161" s="185">
        <f>VLOOKUP(E161,'DOMINGO 1'!D:AB,7,0)</f>
        <v>177873</v>
      </c>
      <c r="Q161" s="448">
        <f>VLOOKUP(E161,'DOMINGO 2'!D:AB,7,0)</f>
        <v>147791</v>
      </c>
      <c r="R161" t="e">
        <f>VLOOKUP(E161,'DOMINGO 3'!D:AB,7,0)</f>
        <v>#N/A</v>
      </c>
      <c r="S161" s="185">
        <v>0</v>
      </c>
      <c r="T161" s="185">
        <f>VLOOKUP(E161,'DOMINGO 1'!D:AB,11,0)</f>
        <v>7612</v>
      </c>
      <c r="U161" s="185">
        <f>VLOOKUP(E161,'DOMINGO 2'!D:AB,11,0)</f>
        <v>6488</v>
      </c>
      <c r="V161" s="85"/>
      <c r="W161" s="77"/>
      <c r="X161" s="77"/>
      <c r="Y161" s="77"/>
      <c r="Z161" s="77"/>
      <c r="AA161" s="77"/>
      <c r="AB161" s="542" t="s">
        <v>2265</v>
      </c>
      <c r="AC161" s="551">
        <f>VLOOKUP(AB161,E:O,2,0)</f>
        <v>1317868</v>
      </c>
      <c r="AD161" s="551">
        <f>VLOOKUP(AB161,E:O,4,0)</f>
        <v>165143</v>
      </c>
      <c r="AF161" s="544" t="s">
        <v>2294</v>
      </c>
      <c r="AG161" s="552">
        <f>VLOOKUP(AF161,E:O,2,0)</f>
        <v>1892388</v>
      </c>
      <c r="AH161" s="552">
        <f>VLOOKUP(AF161,E:O,4,0)</f>
        <v>117838</v>
      </c>
      <c r="AJ161" s="546" t="s">
        <v>2312</v>
      </c>
      <c r="AK161" s="553">
        <f>VLOOKUP(AJ161,E:O,2,0)</f>
        <v>1482825</v>
      </c>
      <c r="AL161" s="553">
        <f>VLOOKUP(AJ161,E:O,4,0)</f>
        <v>136844</v>
      </c>
    </row>
    <row r="162" spans="1:38">
      <c r="A162" s="525"/>
      <c r="B162" s="526"/>
      <c r="C162" s="527"/>
      <c r="D162" s="528"/>
      <c r="E162" s="616" t="s">
        <v>566</v>
      </c>
      <c r="F162" s="414">
        <f>VLOOKUP(E162,'ASIGNACION RANKING'!D:AB,7,0)-P162-Q162</f>
        <v>1912803</v>
      </c>
      <c r="G162" s="73">
        <f>VLOOKUP(E162,'ASIGNACION RANKING'!D:AB,6,0)</f>
        <v>909</v>
      </c>
      <c r="H162" s="414">
        <f>VLOOKUP(E162,'ASIGNACION RANKING'!D:AB,11,0)-T162-U162</f>
        <v>163572</v>
      </c>
      <c r="I162" s="152" t="s">
        <v>80</v>
      </c>
      <c r="J162" s="10">
        <f>H162/F162</f>
        <v>8.5514294990127054E-2</v>
      </c>
      <c r="K162" s="79">
        <v>34</v>
      </c>
      <c r="L162" s="10">
        <f>K162/$L$127</f>
        <v>0.45333333333333331</v>
      </c>
      <c r="M162" s="75" t="str">
        <f>IF(L162&lt;=0.02,"A1",IF(L162&lt;=0.04,"A2",IF(L162&lt;=0.06,"A3",IF(L162&lt;=0.08,"A4",IF(L162&lt;=0.1,"A5",IF(L162&lt;=0.16,"B1",IF(L162&lt;=0.22,"B2",IF(L162&lt;=0.28,"B3",IF(L162&lt;=0.34,"B4",IF(L162&lt;=0.4,"B5",IF(L162&lt;=0.46,"B6",IF(L162&lt;=0.52,"B7",IF(L162&lt;=0.58,"B8",IF(L162&lt;=0.64,"B9",IF(L162&lt;=0.7,"B10",IF(L162&lt;=1.1,"C0"))))))))))))))))</f>
        <v>B6</v>
      </c>
      <c r="N162" s="415">
        <f>F162*J161-H162</f>
        <v>3472.1837749134284</v>
      </c>
      <c r="O162" s="76">
        <f>IF(M162="A1",1650000,IF(M162="A2",1290000,IF(M162="A3",1020000,IF(M162="A4",810000,IF(M162="A5",650000,IF(M162="B1",520000,IF(M162="B2",420000,IF(M162="B3",330000,IF(M162="B4",270000,IF(M162="B5",210000,IF(M162="B6",170000,IF(M162="B7",150000,IF(M162="B8",130000,IF(M162="B9",100000,IF(M162="B10",60000,IF(M162="C0",0))))))))))))))))</f>
        <v>170000</v>
      </c>
      <c r="P162" s="185">
        <f>VLOOKUP(E162,'DOMINGO 1'!D:AB,7,0)</f>
        <v>164813</v>
      </c>
      <c r="Q162" s="448">
        <f>VLOOKUP(E162,'DOMINGO 2'!D:AB,7,0)</f>
        <v>184607</v>
      </c>
      <c r="R162" t="e">
        <f>VLOOKUP(E162,'DOMINGO 3'!D:AB,7,0)</f>
        <v>#N/A</v>
      </c>
      <c r="S162" s="185">
        <v>0</v>
      </c>
      <c r="T162" s="185">
        <f>VLOOKUP(E162,'DOMINGO 1'!D:AB,11,0)</f>
        <v>5510</v>
      </c>
      <c r="U162" s="185">
        <f>VLOOKUP(E162,'DOMINGO 2'!D:AB,11,0)</f>
        <v>6774</v>
      </c>
      <c r="V162" s="85"/>
      <c r="W162" s="77"/>
      <c r="X162" s="77"/>
      <c r="Y162" s="77"/>
      <c r="Z162" s="77"/>
      <c r="AA162" s="77"/>
      <c r="AB162" s="542" t="s">
        <v>3072</v>
      </c>
      <c r="AC162" s="551">
        <f>VLOOKUP(AB162,E:O,2,0)</f>
        <v>1179087</v>
      </c>
      <c r="AD162" s="551">
        <f>VLOOKUP(AB162,E:O,4,0)</f>
        <v>137773</v>
      </c>
      <c r="AF162" s="548" t="s">
        <v>2298</v>
      </c>
      <c r="AG162" s="552">
        <f>VLOOKUP(AF162,E:O,2,0)</f>
        <v>1572023</v>
      </c>
      <c r="AH162" s="552">
        <f>VLOOKUP(AF162,E:O,4,0)</f>
        <v>129628</v>
      </c>
      <c r="AJ162" s="546" t="s">
        <v>2314</v>
      </c>
      <c r="AK162" s="553">
        <f>VLOOKUP(AJ162,E:O,2,0)</f>
        <v>1588637</v>
      </c>
      <c r="AL162" s="553">
        <f>VLOOKUP(AJ162,E:O,4,0)</f>
        <v>129509</v>
      </c>
    </row>
    <row r="163" spans="1:38">
      <c r="A163" s="525"/>
      <c r="B163" s="526"/>
      <c r="C163" s="527"/>
      <c r="D163" s="528"/>
      <c r="E163" s="524" t="s">
        <v>2319</v>
      </c>
      <c r="F163" s="414">
        <f>VLOOKUP(E163,'ASIGNACION RANKING'!D:AB,7,0)-P163-Q163</f>
        <v>1678545</v>
      </c>
      <c r="G163" s="73">
        <f>VLOOKUP(E163,'ASIGNACION RANKING'!D:AB,6,0)</f>
        <v>940</v>
      </c>
      <c r="H163" s="414">
        <f>VLOOKUP(E163,'ASIGNACION RANKING'!D:AB,11,0)-T163-U163</f>
        <v>143335</v>
      </c>
      <c r="I163" s="152" t="s">
        <v>80</v>
      </c>
      <c r="J163" s="10">
        <f>H163/F163</f>
        <v>8.5392408306003115E-2</v>
      </c>
      <c r="K163" s="79">
        <v>35</v>
      </c>
      <c r="L163" s="10">
        <f>K163/$L$127</f>
        <v>0.46666666666666667</v>
      </c>
      <c r="M163" s="75" t="str">
        <f>IF(L163&lt;=0.02,"A1",IF(L163&lt;=0.04,"A2",IF(L163&lt;=0.06,"A3",IF(L163&lt;=0.08,"A4",IF(L163&lt;=0.1,"A5",IF(L163&lt;=0.16,"B1",IF(L163&lt;=0.22,"B2",IF(L163&lt;=0.28,"B3",IF(L163&lt;=0.34,"B4",IF(L163&lt;=0.4,"B5",IF(L163&lt;=0.46,"B6",IF(L163&lt;=0.52,"B7",IF(L163&lt;=0.58,"B8",IF(L163&lt;=0.64,"B9",IF(L163&lt;=0.7,"B10",IF(L163&lt;=1.1,"C0"))))))))))))))))</f>
        <v>B7</v>
      </c>
      <c r="N163" s="415">
        <f>F163*J162-H163</f>
        <v>204.59228420280851</v>
      </c>
      <c r="O163" s="76">
        <f>IF(M163="A1",1650000,IF(M163="A2",1290000,IF(M163="A3",1020000,IF(M163="A4",810000,IF(M163="A5",650000,IF(M163="B1",520000,IF(M163="B2",420000,IF(M163="B3",330000,IF(M163="B4",270000,IF(M163="B5",210000,IF(M163="B6",170000,IF(M163="B7",150000,IF(M163="B8",130000,IF(M163="B9",100000,IF(M163="B10",60000,IF(M163="C0",0))))))))))))))))</f>
        <v>150000</v>
      </c>
      <c r="P163" s="185">
        <f>VLOOKUP(E163,'DOMINGO 1'!D:AB,7,0)</f>
        <v>154459</v>
      </c>
      <c r="Q163" s="448">
        <f>VLOOKUP(E163,'DOMINGO 2'!D:AB,7,0)</f>
        <v>152685</v>
      </c>
      <c r="R163" t="e">
        <f>VLOOKUP(E163,'DOMINGO 3'!D:AB,7,0)</f>
        <v>#N/A</v>
      </c>
      <c r="S163" s="185">
        <f>VLOOKUP(E163,'FESTIVO 1'!D:AB,7,0)</f>
        <v>168525</v>
      </c>
      <c r="T163" s="185">
        <f>VLOOKUP(E163,'DOMINGO 1'!D:AB,11,0)</f>
        <v>1760</v>
      </c>
      <c r="U163" s="185">
        <f>VLOOKUP(E163,'DOMINGO 2'!D:AB,11,0)</f>
        <v>10144</v>
      </c>
      <c r="V163" s="85"/>
      <c r="W163" s="77"/>
      <c r="X163" s="77"/>
      <c r="Y163" s="77"/>
      <c r="Z163" s="77"/>
      <c r="AA163" s="77"/>
      <c r="AB163" s="542" t="s">
        <v>2266</v>
      </c>
      <c r="AC163" s="551">
        <f>VLOOKUP(AB163,E:O,2,0)</f>
        <v>1765566</v>
      </c>
      <c r="AD163" s="551">
        <f>VLOOKUP(AB163,E:O,4,0)</f>
        <v>123014</v>
      </c>
      <c r="AF163" s="544" t="s">
        <v>3076</v>
      </c>
      <c r="AG163" s="552">
        <f>VLOOKUP(AF163,E:O,2,0)</f>
        <v>1340601</v>
      </c>
      <c r="AH163" s="552">
        <f>VLOOKUP(AF163,E:O,4,0)</f>
        <v>135245</v>
      </c>
      <c r="AJ163" s="546" t="s">
        <v>2315</v>
      </c>
      <c r="AK163" s="553">
        <f>VLOOKUP(AJ163,E:O,2,0)</f>
        <v>1523851</v>
      </c>
      <c r="AL163" s="553">
        <f>VLOOKUP(AJ163,E:O,4,0)</f>
        <v>212100</v>
      </c>
    </row>
    <row r="164" spans="1:38">
      <c r="A164" s="525"/>
      <c r="B164" s="526"/>
      <c r="C164" s="527"/>
      <c r="D164" s="528"/>
      <c r="E164" s="524" t="s">
        <v>3073</v>
      </c>
      <c r="F164" s="414">
        <f>VLOOKUP(E164,'ASIGNACION RANKING'!D:AB,7,0)-P164-Q164</f>
        <v>1396079</v>
      </c>
      <c r="G164" s="73">
        <f>VLOOKUP(E164,'ASIGNACION RANKING'!D:AB,6,0)</f>
        <v>754</v>
      </c>
      <c r="H164" s="414">
        <f>VLOOKUP(E164,'ASIGNACION RANKING'!D:AB,11,0)-T164-U164</f>
        <v>119126</v>
      </c>
      <c r="I164" s="152" t="s">
        <v>80</v>
      </c>
      <c r="J164" s="10">
        <f>H164/F164</f>
        <v>8.5328982099150547E-2</v>
      </c>
      <c r="K164" s="79">
        <v>36</v>
      </c>
      <c r="L164" s="10">
        <f>K164/$L$127</f>
        <v>0.48</v>
      </c>
      <c r="M164" s="75" t="str">
        <f>IF(L164&lt;=0.02,"A1",IF(L164&lt;=0.04,"A2",IF(L164&lt;=0.06,"A3",IF(L164&lt;=0.08,"A4",IF(L164&lt;=0.1,"A5",IF(L164&lt;=0.16,"B1",IF(L164&lt;=0.22,"B2",IF(L164&lt;=0.28,"B3",IF(L164&lt;=0.34,"B4",IF(L164&lt;=0.4,"B5",IF(L164&lt;=0.46,"B6",IF(L164&lt;=0.52,"B7",IF(L164&lt;=0.58,"B8",IF(L164&lt;=0.64,"B9",IF(L164&lt;=0.7,"B10",IF(L164&lt;=1.1,"C0"))))))))))))))))</f>
        <v>B7</v>
      </c>
      <c r="N164" s="415">
        <f>F164*J163-H164</f>
        <v>88.547995436529163</v>
      </c>
      <c r="O164" s="76">
        <f>IF(M164="A1",1650000,IF(M164="A2",1290000,IF(M164="A3",1020000,IF(M164="A4",810000,IF(M164="A5",650000,IF(M164="B1",520000,IF(M164="B2",420000,IF(M164="B3",330000,IF(M164="B4",270000,IF(M164="B5",210000,IF(M164="B6",170000,IF(M164="B7",150000,IF(M164="B8",130000,IF(M164="B9",100000,IF(M164="B10",60000,IF(M164="C0",0))))))))))))))))</f>
        <v>150000</v>
      </c>
      <c r="P164" s="185">
        <f>VLOOKUP(E164,'DOMINGO 1'!D:AB,7,0)</f>
        <v>59339</v>
      </c>
      <c r="Q164" s="448">
        <f>VLOOKUP(E164,'DOMINGO 2'!D:AB,7,0)</f>
        <v>175337</v>
      </c>
      <c r="R164" t="e">
        <f>VLOOKUP(E164,'DOMINGO 3'!D:AB,7,0)</f>
        <v>#N/A</v>
      </c>
      <c r="S164" s="185" t="e">
        <f>VLOOKUP(E164,'FESTIVO 1'!D:AB,7,0)</f>
        <v>#N/A</v>
      </c>
      <c r="T164" s="185">
        <f>VLOOKUP(E164,'DOMINGO 1'!D:AB,11,0)</f>
        <v>4634</v>
      </c>
      <c r="U164" s="185">
        <f>VLOOKUP(E164,'DOMINGO 2'!D:AB,11,0)</f>
        <v>4924</v>
      </c>
      <c r="V164" s="85"/>
      <c r="W164" s="77"/>
      <c r="X164" s="77"/>
      <c r="Y164" s="77"/>
      <c r="Z164" s="77"/>
      <c r="AA164" s="77"/>
      <c r="AB164" s="542" t="s">
        <v>2268</v>
      </c>
      <c r="AC164" s="551">
        <f>VLOOKUP(AB164,E:O,2,0)</f>
        <v>1609914</v>
      </c>
      <c r="AD164" s="551">
        <f>VLOOKUP(AB164,E:O,4,0)</f>
        <v>147116</v>
      </c>
      <c r="AF164" s="544" t="s">
        <v>2299</v>
      </c>
      <c r="AG164" s="552">
        <f>VLOOKUP(AF164,E:O,2,0)</f>
        <v>1880611</v>
      </c>
      <c r="AH164" s="552">
        <f>VLOOKUP(AF164,E:O,4,0)</f>
        <v>167758</v>
      </c>
      <c r="AJ164" s="549" t="s">
        <v>2318</v>
      </c>
      <c r="AK164" s="553">
        <f>VLOOKUP(AJ164,E:O,2,0)</f>
        <v>1641250</v>
      </c>
      <c r="AL164" s="553">
        <f>VLOOKUP(AJ164,E:O,4,0)</f>
        <v>155143</v>
      </c>
    </row>
    <row r="165" spans="1:38">
      <c r="A165" s="525"/>
      <c r="B165" s="526"/>
      <c r="C165" s="527"/>
      <c r="D165" s="528"/>
      <c r="E165" s="616" t="s">
        <v>557</v>
      </c>
      <c r="F165" s="414">
        <f>VLOOKUP(E165,'ASIGNACION RANKING'!D:AB,7,0)-P165-Q165</f>
        <v>1717453</v>
      </c>
      <c r="G165" s="73">
        <f>VLOOKUP(E165,'ASIGNACION RANKING'!D:AB,6,0)</f>
        <v>863</v>
      </c>
      <c r="H165" s="414">
        <f>VLOOKUP(E165,'ASIGNACION RANKING'!D:AB,11,0)-T165-U165</f>
        <v>146495</v>
      </c>
      <c r="I165" s="152" t="s">
        <v>80</v>
      </c>
      <c r="J165" s="10">
        <f>H165/F165</f>
        <v>8.5297821832678977E-2</v>
      </c>
      <c r="K165" s="79">
        <v>37</v>
      </c>
      <c r="L165" s="10">
        <f>K165/$L$127</f>
        <v>0.49333333333333335</v>
      </c>
      <c r="M165" s="75" t="str">
        <f>IF(L165&lt;=0.02,"A1",IF(L165&lt;=0.04,"A2",IF(L165&lt;=0.06,"A3",IF(L165&lt;=0.08,"A4",IF(L165&lt;=0.1,"A5",IF(L165&lt;=0.16,"B1",IF(L165&lt;=0.22,"B2",IF(L165&lt;=0.28,"B3",IF(L165&lt;=0.34,"B4",IF(L165&lt;=0.4,"B5",IF(L165&lt;=0.46,"B6",IF(L165&lt;=0.52,"B7",IF(L165&lt;=0.58,"B8",IF(L165&lt;=0.64,"B9",IF(L165&lt;=0.7,"B10",IF(L165&lt;=1.1,"C0"))))))))))))))))</f>
        <v>B7</v>
      </c>
      <c r="N165" s="415">
        <f>F165*J164-H165</f>
        <v>53.51629313241574</v>
      </c>
      <c r="O165" s="76">
        <f>IF(M165="A1",1650000,IF(M165="A2",1290000,IF(M165="A3",1020000,IF(M165="A4",810000,IF(M165="A5",650000,IF(M165="B1",520000,IF(M165="B2",420000,IF(M165="B3",330000,IF(M165="B4",270000,IF(M165="B5",210000,IF(M165="B6",170000,IF(M165="B7",150000,IF(M165="B8",130000,IF(M165="B9",100000,IF(M165="B10",60000,IF(M165="C0",0))))))))))))))))</f>
        <v>150000</v>
      </c>
      <c r="P165" s="185">
        <f>VLOOKUP(E165,'DOMINGO 1'!D:AB,7,0)</f>
        <v>160959</v>
      </c>
      <c r="Q165" s="448">
        <f>VLOOKUP(E165,'DOMINGO 2'!D:AB,7,0)</f>
        <v>145307</v>
      </c>
      <c r="R165" t="e">
        <f>VLOOKUP(E165,'DOMINGO 3'!D:AB,7,0)</f>
        <v>#N/A</v>
      </c>
      <c r="S165" s="185">
        <f>VLOOKUP(E165,'FESTIVO 1'!D:AB,7,0)</f>
        <v>181114</v>
      </c>
      <c r="T165" s="185">
        <f>VLOOKUP(E165,'DOMINGO 1'!D:AB,11,0)</f>
        <v>6900</v>
      </c>
      <c r="U165" s="185">
        <f>VLOOKUP(E165,'DOMINGO 2'!D:AB,11,0)</f>
        <v>1782</v>
      </c>
      <c r="V165" s="85"/>
      <c r="W165" s="77"/>
      <c r="X165" s="77"/>
      <c r="Y165" s="77"/>
      <c r="Z165" s="77"/>
      <c r="AA165" s="77"/>
      <c r="AB165" s="542" t="s">
        <v>2270</v>
      </c>
      <c r="AC165" s="551">
        <f>VLOOKUP(AB165,E:O,2,0)</f>
        <v>1053355</v>
      </c>
      <c r="AD165" s="551">
        <f>VLOOKUP(AB165,E:O,4,0)</f>
        <v>61093</v>
      </c>
      <c r="AF165" s="544" t="s">
        <v>3678</v>
      </c>
      <c r="AG165" s="552">
        <f t="shared" ref="AG165:AG166" si="2">VLOOKUP(AF165,E:O,2,0)</f>
        <v>575576</v>
      </c>
      <c r="AH165" s="552">
        <f t="shared" ref="AH165:AH166" si="3">VLOOKUP(AF165,E:O,4,0)</f>
        <v>64359</v>
      </c>
      <c r="AJ165" s="546" t="s">
        <v>1824</v>
      </c>
      <c r="AK165" s="553">
        <f>VLOOKUP(AJ165,E:O,2,0)</f>
        <v>1256813</v>
      </c>
      <c r="AL165" s="553">
        <f>VLOOKUP(AJ165,E:O,4,0)</f>
        <v>98881</v>
      </c>
    </row>
    <row r="166" spans="1:38">
      <c r="A166" s="525"/>
      <c r="B166" s="526"/>
      <c r="C166" s="527"/>
      <c r="D166" s="528"/>
      <c r="E166" s="618" t="s">
        <v>554</v>
      </c>
      <c r="F166" s="414">
        <f>VLOOKUP(E166,'ASIGNACION RANKING'!D:AB,7,0)-P166-Q166</f>
        <v>1795044</v>
      </c>
      <c r="G166" s="73">
        <f>VLOOKUP(E166,'ASIGNACION RANKING'!D:AB,6,0)</f>
        <v>964</v>
      </c>
      <c r="H166" s="414">
        <f>VLOOKUP(E166,'ASIGNACION RANKING'!D:AB,11,0)-T166-U166</f>
        <v>151891</v>
      </c>
      <c r="I166" s="152" t="s">
        <v>80</v>
      </c>
      <c r="J166" s="10">
        <f>H166/F166</f>
        <v>8.4616867330271572E-2</v>
      </c>
      <c r="K166" s="79">
        <v>38</v>
      </c>
      <c r="L166" s="10">
        <f>K166/$L$127</f>
        <v>0.50666666666666671</v>
      </c>
      <c r="M166" s="75" t="str">
        <f>IF(L166&lt;=0.02,"A1",IF(L166&lt;=0.04,"A2",IF(L166&lt;=0.06,"A3",IF(L166&lt;=0.08,"A4",IF(L166&lt;=0.1,"A5",IF(L166&lt;=0.16,"B1",IF(L166&lt;=0.22,"B2",IF(L166&lt;=0.28,"B3",IF(L166&lt;=0.34,"B4",IF(L166&lt;=0.4,"B5",IF(L166&lt;=0.46,"B6",IF(L166&lt;=0.52,"B7",IF(L166&lt;=0.58,"B8",IF(L166&lt;=0.64,"B9",IF(L166&lt;=0.7,"B10",IF(L166&lt;=1.1,"C0"))))))))))))))))</f>
        <v>B7</v>
      </c>
      <c r="N166" s="415">
        <f>F166*J165-H166</f>
        <v>1222.3432938194019</v>
      </c>
      <c r="O166" s="76">
        <f>IF(M166="A1",1650000,IF(M166="A2",1290000,IF(M166="A3",1020000,IF(M166="A4",810000,IF(M166="A5",650000,IF(M166="B1",520000,IF(M166="B2",420000,IF(M166="B3",330000,IF(M166="B4",270000,IF(M166="B5",210000,IF(M166="B6",170000,IF(M166="B7",150000,IF(M166="B8",130000,IF(M166="B9",100000,IF(M166="B10",60000,IF(M166="C0",0))))))))))))))))</f>
        <v>150000</v>
      </c>
      <c r="P166" s="185">
        <f>VLOOKUP(E166,'DOMINGO 1'!D:AB,7,0)</f>
        <v>177881</v>
      </c>
      <c r="Q166" s="448">
        <f>VLOOKUP(E166,'DOMINGO 2'!D:AB,7,0)</f>
        <v>132526</v>
      </c>
      <c r="R166" t="e">
        <f>VLOOKUP(E166,'DOMINGO 3'!D:AB,7,0)</f>
        <v>#N/A</v>
      </c>
      <c r="S166" s="185">
        <v>0</v>
      </c>
      <c r="T166" s="185">
        <f>VLOOKUP(E166,'DOMINGO 1'!D:AB,11,0)</f>
        <v>4206</v>
      </c>
      <c r="U166" s="185">
        <f>VLOOKUP(E166,'DOMINGO 2'!D:AB,11,0)</f>
        <v>8788</v>
      </c>
      <c r="V166" s="85"/>
      <c r="W166" s="77"/>
      <c r="X166" s="77"/>
      <c r="Y166" s="77"/>
      <c r="Z166" s="77"/>
      <c r="AA166" s="77"/>
      <c r="AB166" s="542" t="s">
        <v>2271</v>
      </c>
      <c r="AC166" s="551">
        <f>VLOOKUP(AB166,E:O,2,0)</f>
        <v>1742483</v>
      </c>
      <c r="AD166" s="551">
        <f>VLOOKUP(AB166,E:O,4,0)</f>
        <v>133981</v>
      </c>
      <c r="AF166" s="544" t="s">
        <v>3674</v>
      </c>
      <c r="AG166" s="552">
        <f t="shared" si="2"/>
        <v>434144</v>
      </c>
      <c r="AH166" s="552">
        <f t="shared" si="3"/>
        <v>57097</v>
      </c>
      <c r="AJ166" s="546" t="s">
        <v>2319</v>
      </c>
      <c r="AK166" s="553">
        <f>VLOOKUP(AJ166,E:O,2,0)</f>
        <v>1678545</v>
      </c>
      <c r="AL166" s="553">
        <f>VLOOKUP(AJ166,E:O,4,0)</f>
        <v>143335</v>
      </c>
    </row>
    <row r="167" spans="1:38">
      <c r="A167" s="525"/>
      <c r="B167" s="526"/>
      <c r="C167" s="527"/>
      <c r="D167" s="528"/>
      <c r="E167" s="616" t="s">
        <v>3070</v>
      </c>
      <c r="F167" s="414">
        <f>VLOOKUP(E167,'ASIGNACION RANKING'!D:AB,7,0)-P167-Q167</f>
        <v>1817609</v>
      </c>
      <c r="G167" s="73">
        <f>VLOOKUP(E167,'ASIGNACION RANKING'!D:AB,6,0)</f>
        <v>946</v>
      </c>
      <c r="H167" s="414">
        <f>VLOOKUP(E167,'ASIGNACION RANKING'!D:AB,11,0)-T167-U167</f>
        <v>152997</v>
      </c>
      <c r="I167" s="152" t="s">
        <v>80</v>
      </c>
      <c r="J167" s="10">
        <f>H167/F167</f>
        <v>8.417486929257062E-2</v>
      </c>
      <c r="K167" s="79">
        <v>39</v>
      </c>
      <c r="L167" s="10">
        <f>K167/$L$127</f>
        <v>0.52</v>
      </c>
      <c r="M167" s="75" t="str">
        <f>IF(L167&lt;=0.02,"A1",IF(L167&lt;=0.04,"A2",IF(L167&lt;=0.06,"A3",IF(L167&lt;=0.08,"A4",IF(L167&lt;=0.1,"A5",IF(L167&lt;=0.16,"B1",IF(L167&lt;=0.22,"B2",IF(L167&lt;=0.28,"B3",IF(L167&lt;=0.34,"B4",IF(L167&lt;=0.4,"B5",IF(L167&lt;=0.46,"B6",IF(L167&lt;=0.52,"B7",IF(L167&lt;=0.58,"B8",IF(L167&lt;=0.64,"B9",IF(L167&lt;=0.7,"B10",IF(L167&lt;=1.1,"C0"))))))))))))))))</f>
        <v>B7</v>
      </c>
      <c r="N167" s="415">
        <f>F167*J166-H167</f>
        <v>803.37961130758049</v>
      </c>
      <c r="O167" s="76">
        <f>IF(M167="A1",1650000,IF(M167="A2",1290000,IF(M167="A3",1020000,IF(M167="A4",810000,IF(M167="A5",650000,IF(M167="B1",520000,IF(M167="B2",420000,IF(M167="B3",330000,IF(M167="B4",270000,IF(M167="B5",210000,IF(M167="B6",170000,IF(M167="B7",150000,IF(M167="B8",130000,IF(M167="B9",100000,IF(M167="B10",60000,IF(M167="C0",0))))))))))))))))</f>
        <v>150000</v>
      </c>
      <c r="P167" s="185">
        <f>VLOOKUP(E167,'DOMINGO 1'!D:AB,7,0)</f>
        <v>174710</v>
      </c>
      <c r="Q167" s="448">
        <f>VLOOKUP(E167,'DOMINGO 2'!D:AB,7,0)</f>
        <v>149425</v>
      </c>
      <c r="R167" t="e">
        <f>VLOOKUP(E167,'DOMINGO 3'!D:AB,7,0)</f>
        <v>#N/A</v>
      </c>
      <c r="S167" s="185" t="e">
        <f>VLOOKUP(E167,'FESTIVO 1'!D:AB,7,0)</f>
        <v>#N/A</v>
      </c>
      <c r="T167" s="185">
        <f>VLOOKUP(E167,'DOMINGO 1'!D:AB,11,0)</f>
        <v>11740</v>
      </c>
      <c r="U167" s="185">
        <f>VLOOKUP(E167,'DOMINGO 2'!D:AB,11,0)</f>
        <v>2787</v>
      </c>
      <c r="V167" s="85"/>
      <c r="W167" s="77"/>
      <c r="X167" s="77"/>
      <c r="Y167" s="77"/>
      <c r="Z167" s="77"/>
      <c r="AA167" s="77"/>
      <c r="AB167" s="542"/>
      <c r="AC167" s="551"/>
      <c r="AD167" s="551"/>
      <c r="AF167" s="544"/>
      <c r="AG167" s="552"/>
      <c r="AH167" s="552"/>
      <c r="AJ167" s="546"/>
      <c r="AK167" s="553"/>
      <c r="AL167" s="553"/>
    </row>
    <row r="168" spans="1:38">
      <c r="A168" s="525"/>
      <c r="B168" s="526"/>
      <c r="C168" s="527"/>
      <c r="D168" s="528"/>
      <c r="E168" s="524" t="s">
        <v>2291</v>
      </c>
      <c r="F168" s="414">
        <f>VLOOKUP(E168,'ASIGNACION RANKING'!D:AB,7,0)-P168-Q168</f>
        <v>1646683</v>
      </c>
      <c r="G168" s="73">
        <f>VLOOKUP(E168,'ASIGNACION RANKING'!D:AB,6,0)</f>
        <v>932</v>
      </c>
      <c r="H168" s="414">
        <f>VLOOKUP(E168,'ASIGNACION RANKING'!D:AB,11,0)-T168-U168</f>
        <v>137481</v>
      </c>
      <c r="I168" s="152" t="s">
        <v>80</v>
      </c>
      <c r="J168" s="10">
        <f>H168/F168</f>
        <v>8.3489657693678748E-2</v>
      </c>
      <c r="K168" s="79">
        <v>40</v>
      </c>
      <c r="L168" s="10">
        <f>K168/$L$127</f>
        <v>0.53333333333333333</v>
      </c>
      <c r="M168" s="75" t="str">
        <f>IF(L168&lt;=0.02,"A1",IF(L168&lt;=0.04,"A2",IF(L168&lt;=0.06,"A3",IF(L168&lt;=0.08,"A4",IF(L168&lt;=0.1,"A5",IF(L168&lt;=0.16,"B1",IF(L168&lt;=0.22,"B2",IF(L168&lt;=0.28,"B3",IF(L168&lt;=0.34,"B4",IF(L168&lt;=0.4,"B5",IF(L168&lt;=0.46,"B6",IF(L168&lt;=0.52,"B7",IF(L168&lt;=0.58,"B8",IF(L168&lt;=0.64,"B9",IF(L168&lt;=0.7,"B10",IF(L168&lt;=1.1,"C0"))))))))))))))))</f>
        <v>B8</v>
      </c>
      <c r="N168" s="415">
        <f>F168*J167-H168</f>
        <v>1128.3262912980572</v>
      </c>
      <c r="O168" s="76">
        <f>IF(M168="A1",1650000,IF(M168="A2",1290000,IF(M168="A3",1020000,IF(M168="A4",810000,IF(M168="A5",650000,IF(M168="B1",520000,IF(M168="B2",420000,IF(M168="B3",330000,IF(M168="B4",270000,IF(M168="B5",210000,IF(M168="B6",170000,IF(M168="B7",150000,IF(M168="B8",130000,IF(M168="B9",100000,IF(M168="B10",60000,IF(M168="C0",0))))))))))))))))</f>
        <v>130000</v>
      </c>
      <c r="P168" s="185">
        <f>VLOOKUP(E168,'DOMINGO 1'!D:AB,7,0)</f>
        <v>129103</v>
      </c>
      <c r="Q168" s="448">
        <f>VLOOKUP(E168,'DOMINGO 2'!D:AB,7,0)</f>
        <v>135766</v>
      </c>
      <c r="R168" t="e">
        <f>VLOOKUP(E168,'DOMINGO 3'!D:AB,7,0)</f>
        <v>#N/A</v>
      </c>
      <c r="S168" s="185">
        <f>VLOOKUP(E168,'FESTIVO 1'!D:AB,7,0)</f>
        <v>159823</v>
      </c>
      <c r="T168" s="185">
        <f>VLOOKUP(E168,'DOMINGO 1'!D:AB,11,0)</f>
        <v>7058</v>
      </c>
      <c r="U168" s="185">
        <f>VLOOKUP(E168,'DOMINGO 2'!D:AB,11,0)</f>
        <v>8624</v>
      </c>
      <c r="V168" s="85"/>
      <c r="W168" s="77"/>
      <c r="X168" s="77"/>
      <c r="Y168" s="77"/>
      <c r="Z168" s="77"/>
      <c r="AA168" s="77"/>
      <c r="AB168" s="542"/>
      <c r="AC168" s="551"/>
      <c r="AD168" s="551"/>
      <c r="AF168" s="548"/>
      <c r="AG168" s="552"/>
      <c r="AH168" s="552"/>
      <c r="AJ168" s="546"/>
      <c r="AK168" s="553"/>
      <c r="AL168" s="553"/>
    </row>
    <row r="169" spans="1:38">
      <c r="A169" s="525"/>
      <c r="B169" s="526"/>
      <c r="C169" s="527"/>
      <c r="D169" s="528"/>
      <c r="E169" s="524" t="s">
        <v>2298</v>
      </c>
      <c r="F169" s="414">
        <f>VLOOKUP(E169,'ASIGNACION RANKING'!D:AB,7,0)-P169-Q169</f>
        <v>1572023</v>
      </c>
      <c r="G169" s="73">
        <f>VLOOKUP(E169,'ASIGNACION RANKING'!D:AB,6,0)</f>
        <v>906</v>
      </c>
      <c r="H169" s="414">
        <f>VLOOKUP(E169,'ASIGNACION RANKING'!D:AB,11,0)-T169-U169</f>
        <v>129628</v>
      </c>
      <c r="I169" s="152" t="s">
        <v>80</v>
      </c>
      <c r="J169" s="10">
        <f>H169/F169</f>
        <v>8.2459353330072149E-2</v>
      </c>
      <c r="K169" s="79">
        <v>41</v>
      </c>
      <c r="L169" s="10">
        <f>K169/$L$127</f>
        <v>0.54666666666666663</v>
      </c>
      <c r="M169" s="75" t="str">
        <f>IF(L169&lt;=0.02,"A1",IF(L169&lt;=0.04,"A2",IF(L169&lt;=0.06,"A3",IF(L169&lt;=0.08,"A4",IF(L169&lt;=0.1,"A5",IF(L169&lt;=0.16,"B1",IF(L169&lt;=0.22,"B2",IF(L169&lt;=0.28,"B3",IF(L169&lt;=0.34,"B4",IF(L169&lt;=0.4,"B5",IF(L169&lt;=0.46,"B6",IF(L169&lt;=0.52,"B7",IF(L169&lt;=0.58,"B8",IF(L169&lt;=0.64,"B9",IF(L169&lt;=0.7,"B10",IF(L169&lt;=1.1,"C0"))))))))))))))))</f>
        <v>B8</v>
      </c>
      <c r="N169" s="415">
        <f>F169*J168-H169</f>
        <v>1619.6621565899404</v>
      </c>
      <c r="O169" s="76">
        <f>IF(M169="A1",1650000,IF(M169="A2",1290000,IF(M169="A3",1020000,IF(M169="A4",810000,IF(M169="A5",650000,IF(M169="B1",520000,IF(M169="B2",420000,IF(M169="B3",330000,IF(M169="B4",270000,IF(M169="B5",210000,IF(M169="B6",170000,IF(M169="B7",150000,IF(M169="B8",130000,IF(M169="B9",100000,IF(M169="B10",60000,IF(M169="C0",0))))))))))))))))</f>
        <v>130000</v>
      </c>
      <c r="P169" s="185">
        <f>VLOOKUP(E169,'DOMINGO 1'!D:AB,7,0)</f>
        <v>105742</v>
      </c>
      <c r="Q169" s="448">
        <f>VLOOKUP(E169,'DOMINGO 2'!D:AB,7,0)</f>
        <v>158367</v>
      </c>
      <c r="R169" t="e">
        <f>VLOOKUP(E169,'DOMINGO 3'!D:AB,7,0)</f>
        <v>#N/A</v>
      </c>
      <c r="S169" s="185">
        <f>VLOOKUP(E169,'FESTIVO 1'!D:AB,7,0)</f>
        <v>190444</v>
      </c>
      <c r="T169" s="185">
        <f>VLOOKUP(E169,'DOMINGO 1'!D:AB,11,0)</f>
        <v>3744</v>
      </c>
      <c r="U169" s="185">
        <f>VLOOKUP(E169,'DOMINGO 2'!D:AB,11,0)</f>
        <v>508</v>
      </c>
      <c r="V169" s="85"/>
      <c r="W169" s="77"/>
      <c r="X169" s="77"/>
      <c r="Y169" s="77"/>
      <c r="Z169" s="77"/>
      <c r="AA169" s="77"/>
      <c r="AB169" s="542" t="s">
        <v>21</v>
      </c>
      <c r="AC169" s="415">
        <f>SUM(AC154:AC168)</f>
        <v>19294233</v>
      </c>
      <c r="AD169" s="415">
        <f>SUM(AD154:AD168)</f>
        <v>1579956</v>
      </c>
      <c r="AF169" s="543" t="s">
        <v>21</v>
      </c>
      <c r="AG169" s="415">
        <f>SUM(AG154:AG168)</f>
        <v>19060252</v>
      </c>
      <c r="AH169" s="415">
        <f>SUM(AH154:AH168)</f>
        <v>1608594</v>
      </c>
      <c r="AJ169" s="550" t="s">
        <v>21</v>
      </c>
      <c r="AK169" s="555">
        <f>SUM(AK154:AK168)</f>
        <v>20557738</v>
      </c>
      <c r="AL169" s="555">
        <f>SUM(AL154:AL168)</f>
        <v>1805485</v>
      </c>
    </row>
    <row r="170" spans="1:38">
      <c r="A170" s="525"/>
      <c r="B170" s="526"/>
      <c r="C170" s="527"/>
      <c r="D170" s="528"/>
      <c r="E170" s="618" t="s">
        <v>552</v>
      </c>
      <c r="F170" s="414">
        <f>VLOOKUP(E170,'ASIGNACION RANKING'!D:AB,7,0)-P170-Q170</f>
        <v>1753000</v>
      </c>
      <c r="G170" s="73">
        <f>VLOOKUP(E170,'ASIGNACION RANKING'!D:AB,6,0)</f>
        <v>971</v>
      </c>
      <c r="H170" s="414">
        <f>VLOOKUP(E170,'ASIGNACION RANKING'!D:AB,11,0)-T170-U170</f>
        <v>143904</v>
      </c>
      <c r="I170" s="152" t="s">
        <v>80</v>
      </c>
      <c r="J170" s="10">
        <f>H170/F170</f>
        <v>8.2090131203650885E-2</v>
      </c>
      <c r="K170" s="79">
        <v>42</v>
      </c>
      <c r="L170" s="10">
        <f>K170/$L$127</f>
        <v>0.56000000000000005</v>
      </c>
      <c r="M170" s="75" t="str">
        <f>IF(L170&lt;=0.02,"A1",IF(L170&lt;=0.04,"A2",IF(L170&lt;=0.06,"A3",IF(L170&lt;=0.08,"A4",IF(L170&lt;=0.1,"A5",IF(L170&lt;=0.16,"B1",IF(L170&lt;=0.22,"B2",IF(L170&lt;=0.28,"B3",IF(L170&lt;=0.34,"B4",IF(L170&lt;=0.4,"B5",IF(L170&lt;=0.46,"B6",IF(L170&lt;=0.52,"B7",IF(L170&lt;=0.58,"B8",IF(L170&lt;=0.64,"B9",IF(L170&lt;=0.7,"B10",IF(L170&lt;=1.1,"C0"))))))))))))))))</f>
        <v>B8</v>
      </c>
      <c r="N170" s="415">
        <f>F170*J169-H170</f>
        <v>647.24638761646929</v>
      </c>
      <c r="O170" s="76">
        <f>IF(M170="A1",1650000,IF(M170="A2",1290000,IF(M170="A3",1020000,IF(M170="A4",810000,IF(M170="A5",650000,IF(M170="B1",520000,IF(M170="B2",420000,IF(M170="B3",330000,IF(M170="B4",270000,IF(M170="B5",210000,IF(M170="B6",170000,IF(M170="B7",150000,IF(M170="B8",130000,IF(M170="B9",100000,IF(M170="B10",60000,IF(M170="C0",0))))))))))))))))</f>
        <v>130000</v>
      </c>
      <c r="P170" s="185">
        <f>VLOOKUP(E170,'DOMINGO 1'!D:AB,7,0)</f>
        <v>140080</v>
      </c>
      <c r="Q170" s="448">
        <f>VLOOKUP(E170,'DOMINGO 2'!D:AB,7,0)</f>
        <v>165025</v>
      </c>
      <c r="R170" t="e">
        <f>VLOOKUP(E170,'DOMINGO 3'!D:AB,7,0)</f>
        <v>#N/A</v>
      </c>
      <c r="S170" s="185">
        <v>0</v>
      </c>
      <c r="T170" s="185">
        <f>VLOOKUP(E170,'DOMINGO 1'!D:AB,11,0)</f>
        <v>4209</v>
      </c>
      <c r="U170" s="185">
        <f>VLOOKUP(E170,'DOMINGO 2'!D:AB,11,0)</f>
        <v>9490</v>
      </c>
      <c r="V170" s="85"/>
      <c r="W170" s="77"/>
      <c r="X170" s="77"/>
      <c r="Y170" s="77"/>
      <c r="Z170" s="77"/>
      <c r="AA170" s="77"/>
      <c r="AB170" s="657">
        <f>AD169/AC169</f>
        <v>8.1887473837389646E-2</v>
      </c>
      <c r="AC170" s="658"/>
      <c r="AD170" s="659"/>
      <c r="AF170" s="660">
        <f>AH169/AG169</f>
        <v>8.4395211563834518E-2</v>
      </c>
      <c r="AG170" s="661"/>
      <c r="AH170" s="662"/>
      <c r="AJ170" s="675">
        <f>AL169/AK169</f>
        <v>8.7825080755479998E-2</v>
      </c>
      <c r="AK170" s="675"/>
      <c r="AL170" s="675"/>
    </row>
    <row r="171" spans="1:38">
      <c r="A171" s="525"/>
      <c r="B171" s="526"/>
      <c r="C171" s="527"/>
      <c r="D171" s="528"/>
      <c r="E171" s="524" t="s">
        <v>2314</v>
      </c>
      <c r="F171" s="414">
        <f>VLOOKUP(E171,'ASIGNACION RANKING'!D:AB,7,0)-P171-Q171</f>
        <v>1588637</v>
      </c>
      <c r="G171" s="73">
        <f>VLOOKUP(E171,'ASIGNACION RANKING'!D:AB,6,0)</f>
        <v>906</v>
      </c>
      <c r="H171" s="414">
        <f>VLOOKUP(E171,'ASIGNACION RANKING'!D:AB,11,0)-T171-U171</f>
        <v>129509</v>
      </c>
      <c r="I171" s="152" t="s">
        <v>80</v>
      </c>
      <c r="J171" s="10">
        <f>H171/F171</f>
        <v>8.1522084654958943E-2</v>
      </c>
      <c r="K171" s="79">
        <v>43</v>
      </c>
      <c r="L171" s="10">
        <f>K171/$L$127</f>
        <v>0.57333333333333336</v>
      </c>
      <c r="M171" s="75" t="str">
        <f>IF(L171&lt;=0.02,"A1",IF(L171&lt;=0.04,"A2",IF(L171&lt;=0.06,"A3",IF(L171&lt;=0.08,"A4",IF(L171&lt;=0.1,"A5",IF(L171&lt;=0.16,"B1",IF(L171&lt;=0.22,"B2",IF(L171&lt;=0.28,"B3",IF(L171&lt;=0.34,"B4",IF(L171&lt;=0.4,"B5",IF(L171&lt;=0.46,"B6",IF(L171&lt;=0.52,"B7",IF(L171&lt;=0.58,"B8",IF(L171&lt;=0.64,"B9",IF(L171&lt;=0.7,"B10",IF(L171&lt;=1.1,"C0"))))))))))))))))</f>
        <v>B8</v>
      </c>
      <c r="N171" s="415">
        <f>F171*J170-H171</f>
        <v>902.41976497432915</v>
      </c>
      <c r="O171" s="76">
        <f>IF(M171="A1",1650000,IF(M171="A2",1290000,IF(M171="A3",1020000,IF(M171="A4",810000,IF(M171="A5",650000,IF(M171="B1",520000,IF(M171="B2",420000,IF(M171="B3",330000,IF(M171="B4",270000,IF(M171="B5",210000,IF(M171="B6",170000,IF(M171="B7",150000,IF(M171="B8",130000,IF(M171="B9",100000,IF(M171="B10",60000,IF(M171="C0",0))))))))))))))))</f>
        <v>130000</v>
      </c>
      <c r="P171" s="185">
        <f>VLOOKUP(E171,'DOMINGO 1'!D:AB,7,0)</f>
        <v>127998</v>
      </c>
      <c r="Q171" s="448">
        <f>VLOOKUP(E171,'DOMINGO 2'!D:AB,7,0)</f>
        <v>171582</v>
      </c>
      <c r="R171" t="e">
        <f>VLOOKUP(E171,'DOMINGO 3'!D:AB,7,0)</f>
        <v>#N/A</v>
      </c>
      <c r="S171" s="185">
        <v>0</v>
      </c>
      <c r="T171" s="185">
        <f>VLOOKUP(E171,'DOMINGO 1'!D:AB,11,0)</f>
        <v>9854</v>
      </c>
      <c r="U171" s="185">
        <f>VLOOKUP(E171,'DOMINGO 2'!D:AB,11,0)</f>
        <v>12487</v>
      </c>
      <c r="V171" s="85"/>
      <c r="W171" s="77"/>
      <c r="X171" s="77"/>
      <c r="Y171" s="77"/>
      <c r="Z171" s="77"/>
      <c r="AA171" s="77"/>
      <c r="AC171" s="947">
        <f>(AC169*8.4%)-AD169</f>
        <v>40759.57200000016</v>
      </c>
    </row>
    <row r="172" spans="1:38">
      <c r="A172" s="525"/>
      <c r="B172" s="526"/>
      <c r="C172" s="527"/>
      <c r="D172" s="528"/>
      <c r="E172" s="616" t="s">
        <v>2248</v>
      </c>
      <c r="F172" s="414">
        <f>VLOOKUP(E172,'ASIGNACION RANKING'!D:AB,7,0)-P172-Q172</f>
        <v>1873040</v>
      </c>
      <c r="G172" s="73">
        <f>VLOOKUP(E172,'ASIGNACION RANKING'!D:AB,6,0)</f>
        <v>980</v>
      </c>
      <c r="H172" s="414">
        <f>VLOOKUP(E172,'ASIGNACION RANKING'!D:AB,11,0)-T172-U172</f>
        <v>149145</v>
      </c>
      <c r="I172" s="152" t="s">
        <v>80</v>
      </c>
      <c r="J172" s="10">
        <f>H172/F172</f>
        <v>7.9627237005082646E-2</v>
      </c>
      <c r="K172" s="79">
        <v>44</v>
      </c>
      <c r="L172" s="10">
        <f>K172/$L$127</f>
        <v>0.58666666666666667</v>
      </c>
      <c r="M172" s="75" t="str">
        <f>IF(L172&lt;=0.02,"A1",IF(L172&lt;=0.04,"A2",IF(L172&lt;=0.06,"A3",IF(L172&lt;=0.08,"A4",IF(L172&lt;=0.1,"A5",IF(L172&lt;=0.16,"B1",IF(L172&lt;=0.22,"B2",IF(L172&lt;=0.28,"B3",IF(L172&lt;=0.34,"B4",IF(L172&lt;=0.4,"B5",IF(L172&lt;=0.46,"B6",IF(L172&lt;=0.52,"B7",IF(L172&lt;=0.58,"B8",IF(L172&lt;=0.64,"B9",IF(L172&lt;=0.7,"B10",IF(L172&lt;=1.1,"C0"))))))))))))))))</f>
        <v>B9</v>
      </c>
      <c r="N172" s="415">
        <f>F172*J171-H172</f>
        <v>3549.125442124292</v>
      </c>
      <c r="O172" s="76">
        <f>IF(M172="A1",1650000,IF(M172="A2",1290000,IF(M172="A3",1020000,IF(M172="A4",810000,IF(M172="A5",650000,IF(M172="B1",520000,IF(M172="B2",420000,IF(M172="B3",330000,IF(M172="B4",270000,IF(M172="B5",210000,IF(M172="B6",170000,IF(M172="B7",150000,IF(M172="B8",130000,IF(M172="B9",100000,IF(M172="B10",60000,IF(M172="C0",0))))))))))))))))</f>
        <v>100000</v>
      </c>
      <c r="P172" s="185">
        <f>VLOOKUP(E172,'DOMINGO 1'!D:AB,7,0)</f>
        <v>166255</v>
      </c>
      <c r="Q172" s="448">
        <f>VLOOKUP(E172,'DOMINGO 2'!D:AB,7,0)</f>
        <v>177600</v>
      </c>
      <c r="R172" t="e">
        <f>VLOOKUP(E172,'DOMINGO 3'!D:AB,7,0)</f>
        <v>#N/A</v>
      </c>
      <c r="S172" s="185">
        <f>VLOOKUP(E172,'FESTIVO 1'!D:AB,7,0)</f>
        <v>180306</v>
      </c>
      <c r="T172" s="185">
        <f>VLOOKUP(E172,'DOMINGO 1'!D:AB,11,0)</f>
        <v>16407</v>
      </c>
      <c r="U172" s="185">
        <f>VLOOKUP(E172,'DOMINGO 2'!D:AB,11,0)</f>
        <v>2448</v>
      </c>
      <c r="V172" s="85"/>
      <c r="W172" s="77"/>
      <c r="X172" s="77"/>
      <c r="Y172" s="77"/>
      <c r="Z172" s="77"/>
      <c r="AA172" s="77"/>
    </row>
    <row r="173" spans="1:38">
      <c r="A173" s="525"/>
      <c r="B173" s="526"/>
      <c r="C173" s="527"/>
      <c r="D173" s="528"/>
      <c r="E173" s="616" t="s">
        <v>3069</v>
      </c>
      <c r="F173" s="414">
        <f>VLOOKUP(E173,'ASIGNACION RANKING'!D:AB,7,0)-P173-Q173</f>
        <v>1704300</v>
      </c>
      <c r="G173" s="73">
        <f>VLOOKUP(E173,'ASIGNACION RANKING'!D:AB,6,0)</f>
        <v>883</v>
      </c>
      <c r="H173" s="414">
        <f>VLOOKUP(E173,'ASIGNACION RANKING'!D:AB,11,0)-T173-U173</f>
        <v>134552</v>
      </c>
      <c r="I173" s="152" t="s">
        <v>80</v>
      </c>
      <c r="J173" s="10">
        <f>H173/F173</f>
        <v>7.8948541923370294E-2</v>
      </c>
      <c r="K173" s="79">
        <v>45</v>
      </c>
      <c r="L173" s="10">
        <f>K173/$L$127</f>
        <v>0.6</v>
      </c>
      <c r="M173" s="75" t="str">
        <f>IF(L173&lt;=0.02,"A1",IF(L173&lt;=0.04,"A2",IF(L173&lt;=0.06,"A3",IF(L173&lt;=0.08,"A4",IF(L173&lt;=0.1,"A5",IF(L173&lt;=0.16,"B1",IF(L173&lt;=0.22,"B2",IF(L173&lt;=0.28,"B3",IF(L173&lt;=0.34,"B4",IF(L173&lt;=0.4,"B5",IF(L173&lt;=0.46,"B6",IF(L173&lt;=0.52,"B7",IF(L173&lt;=0.58,"B8",IF(L173&lt;=0.64,"B9",IF(L173&lt;=0.7,"B10",IF(L173&lt;=1.1,"C0"))))))))))))))))</f>
        <v>B9</v>
      </c>
      <c r="N173" s="415">
        <f>F173*J172-H173</f>
        <v>1156.7000277623592</v>
      </c>
      <c r="O173" s="76">
        <f>IF(M173="A1",1650000,IF(M173="A2",1290000,IF(M173="A3",1020000,IF(M173="A4",810000,IF(M173="A5",650000,IF(M173="B1",520000,IF(M173="B2",420000,IF(M173="B3",330000,IF(M173="B4",270000,IF(M173="B5",210000,IF(M173="B6",170000,IF(M173="B7",150000,IF(M173="B8",130000,IF(M173="B9",100000,IF(M173="B10",60000,IF(M173="C0",0))))))))))))))))</f>
        <v>100000</v>
      </c>
      <c r="P173" s="185">
        <f>VLOOKUP(E173,'DOMINGO 1'!D:AB,7,0)</f>
        <v>149444</v>
      </c>
      <c r="Q173" s="448">
        <f>VLOOKUP(E173,'DOMINGO 2'!D:AB,7,0)</f>
        <v>144907</v>
      </c>
      <c r="R173" t="e">
        <f>VLOOKUP(E173,'DOMINGO 3'!D:AB,7,0)</f>
        <v>#N/A</v>
      </c>
      <c r="S173" s="185" t="e">
        <f>VLOOKUP(E173,'FESTIVO 1'!D:AB,7,0)</f>
        <v>#N/A</v>
      </c>
      <c r="T173" s="185">
        <f>VLOOKUP(E173,'DOMINGO 1'!D:AB,11,0)</f>
        <v>10682</v>
      </c>
      <c r="U173" s="185">
        <f>VLOOKUP(E173,'DOMINGO 2'!D:AB,11,0)</f>
        <v>7358</v>
      </c>
      <c r="V173" s="85"/>
      <c r="W173" s="77"/>
      <c r="X173" s="77"/>
      <c r="Y173" s="77"/>
      <c r="Z173" s="77"/>
      <c r="AA173" s="77"/>
    </row>
    <row r="174" spans="1:38">
      <c r="A174" s="525"/>
      <c r="B174" s="526"/>
      <c r="C174" s="527"/>
      <c r="D174" s="528"/>
      <c r="E174" s="524" t="s">
        <v>1824</v>
      </c>
      <c r="F174" s="414">
        <f>VLOOKUP(E174,'ASIGNACION RANKING'!D:AB,7,0)-P174-Q174</f>
        <v>1256813</v>
      </c>
      <c r="G174" s="73">
        <f>VLOOKUP(E174,'ASIGNACION RANKING'!D:AB,6,0)</f>
        <v>676</v>
      </c>
      <c r="H174" s="414">
        <f>VLOOKUP(E174,'ASIGNACION RANKING'!D:AB,11,0)-T174-U174</f>
        <v>98881</v>
      </c>
      <c r="I174" s="152" t="s">
        <v>80</v>
      </c>
      <c r="J174" s="10">
        <f>H174/F174</f>
        <v>7.8675984414546957E-2</v>
      </c>
      <c r="K174" s="79">
        <v>46</v>
      </c>
      <c r="L174" s="10">
        <f>K174/$L$127</f>
        <v>0.61333333333333329</v>
      </c>
      <c r="M174" s="75" t="str">
        <f>IF(L174&lt;=0.02,"A1",IF(L174&lt;=0.04,"A2",IF(L174&lt;=0.06,"A3",IF(L174&lt;=0.08,"A4",IF(L174&lt;=0.1,"A5",IF(L174&lt;=0.16,"B1",IF(L174&lt;=0.22,"B2",IF(L174&lt;=0.28,"B3",IF(L174&lt;=0.34,"B4",IF(L174&lt;=0.4,"B5",IF(L174&lt;=0.46,"B6",IF(L174&lt;=0.52,"B7",IF(L174&lt;=0.58,"B8",IF(L174&lt;=0.64,"B9",IF(L174&lt;=0.7,"B10",IF(L174&lt;=1.1,"C0"))))))))))))))))</f>
        <v>B9</v>
      </c>
      <c r="N174" s="415">
        <f>F174*J173-H174</f>
        <v>342.55382033679052</v>
      </c>
      <c r="O174" s="76">
        <f>IF(M174="A1",1650000,IF(M174="A2",1290000,IF(M174="A3",1020000,IF(M174="A4",810000,IF(M174="A5",650000,IF(M174="B1",520000,IF(M174="B2",420000,IF(M174="B3",330000,IF(M174="B4",270000,IF(M174="B5",210000,IF(M174="B6",170000,IF(M174="B7",150000,IF(M174="B8",130000,IF(M174="B9",100000,IF(M174="B10",60000,IF(M174="C0",0))))))))))))))))</f>
        <v>100000</v>
      </c>
      <c r="P174" s="185">
        <f>VLOOKUP(E174,'DOMINGO 1'!D:AB,7,0)</f>
        <v>47420</v>
      </c>
      <c r="Q174" s="448">
        <f>VLOOKUP(E174,'DOMINGO 2'!D:AB,7,0)</f>
        <v>150250</v>
      </c>
      <c r="R174" t="e">
        <f>VLOOKUP(E174,'DOMINGO 3'!D:AB,7,0)</f>
        <v>#N/A</v>
      </c>
      <c r="S174" s="185" t="e">
        <f>VLOOKUP(E174,'FESTIVO 1'!D:AB,7,0)</f>
        <v>#N/A</v>
      </c>
      <c r="T174" s="185">
        <f>VLOOKUP(E174,'DOMINGO 1'!D:AB,11,0)</f>
        <v>2425</v>
      </c>
      <c r="U174" s="185">
        <f>VLOOKUP(E174,'DOMINGO 2'!D:AB,11,0)</f>
        <v>7284</v>
      </c>
      <c r="V174" s="85"/>
      <c r="W174" s="77"/>
      <c r="X174" s="77"/>
      <c r="Y174" s="77"/>
      <c r="Z174" s="77"/>
      <c r="AA174" s="77"/>
    </row>
    <row r="175" spans="1:38">
      <c r="A175" s="525"/>
      <c r="B175" s="526"/>
      <c r="C175" s="527"/>
      <c r="D175" s="528"/>
      <c r="E175" s="524" t="s">
        <v>2259</v>
      </c>
      <c r="F175" s="414">
        <f>VLOOKUP(E175,'ASIGNACION RANKING'!D:AB,7,0)-P175-Q175</f>
        <v>1693904</v>
      </c>
      <c r="G175" s="73">
        <f>VLOOKUP(E175,'ASIGNACION RANKING'!D:AB,6,0)</f>
        <v>951</v>
      </c>
      <c r="H175" s="414">
        <f>VLOOKUP(E175,'ASIGNACION RANKING'!D:AB,11,0)-T175-U175</f>
        <v>131447</v>
      </c>
      <c r="I175" s="152" t="s">
        <v>80</v>
      </c>
      <c r="J175" s="10">
        <f>H175/F175</f>
        <v>7.7600029281470501E-2</v>
      </c>
      <c r="K175" s="79">
        <v>47</v>
      </c>
      <c r="L175" s="10">
        <f>K175/$L$127</f>
        <v>0.62666666666666671</v>
      </c>
      <c r="M175" s="75" t="str">
        <f>IF(L175&lt;=0.02,"A1",IF(L175&lt;=0.04,"A2",IF(L175&lt;=0.06,"A3",IF(L175&lt;=0.08,"A4",IF(L175&lt;=0.1,"A5",IF(L175&lt;=0.16,"B1",IF(L175&lt;=0.22,"B2",IF(L175&lt;=0.28,"B3",IF(L175&lt;=0.34,"B4",IF(L175&lt;=0.4,"B5",IF(L175&lt;=0.46,"B6",IF(L175&lt;=0.52,"B7",IF(L175&lt;=0.58,"B8",IF(L175&lt;=0.64,"B9",IF(L175&lt;=0.7,"B10",IF(L175&lt;=1.1,"C0"))))))))))))))))</f>
        <v>B9</v>
      </c>
      <c r="N175" s="415">
        <f>F175*J174-H175</f>
        <v>1822.5647037387535</v>
      </c>
      <c r="O175" s="76">
        <f>IF(M175="A1",1650000,IF(M175="A2",1290000,IF(M175="A3",1020000,IF(M175="A4",810000,IF(M175="A5",650000,IF(M175="B1",520000,IF(M175="B2",420000,IF(M175="B3",330000,IF(M175="B4",270000,IF(M175="B5",210000,IF(M175="B6",170000,IF(M175="B7",150000,IF(M175="B8",130000,IF(M175="B9",100000,IF(M175="B10",60000,IF(M175="C0",0))))))))))))))))</f>
        <v>100000</v>
      </c>
      <c r="P175" s="185">
        <f>VLOOKUP(E175,'DOMINGO 1'!D:AB,7,0)</f>
        <v>141934</v>
      </c>
      <c r="Q175" s="448">
        <f>VLOOKUP(E175,'DOMINGO 2'!D:AB,7,0)</f>
        <v>165611</v>
      </c>
      <c r="R175" t="e">
        <f>VLOOKUP(E175,'DOMINGO 3'!D:AB,7,0)</f>
        <v>#N/A</v>
      </c>
      <c r="S175" s="185">
        <v>0</v>
      </c>
      <c r="T175" s="185">
        <f>VLOOKUP(E175,'DOMINGO 1'!D:AB,11,0)</f>
        <v>5910</v>
      </c>
      <c r="U175" s="185">
        <f>VLOOKUP(E175,'DOMINGO 2'!D:AB,11,0)</f>
        <v>2069</v>
      </c>
      <c r="V175" s="85"/>
      <c r="W175" s="77"/>
      <c r="X175" s="77"/>
      <c r="Y175" s="77"/>
      <c r="Z175" s="77"/>
      <c r="AA175" s="77"/>
    </row>
    <row r="176" spans="1:38">
      <c r="A176" s="525"/>
      <c r="B176" s="526"/>
      <c r="C176" s="527"/>
      <c r="D176" s="528"/>
      <c r="E176" s="524" t="s">
        <v>2271</v>
      </c>
      <c r="F176" s="414">
        <f>VLOOKUP(E176,'ASIGNACION RANKING'!D:AB,7,0)-P176-Q176</f>
        <v>1742483</v>
      </c>
      <c r="G176" s="73">
        <f>VLOOKUP(E176,'ASIGNACION RANKING'!D:AB,6,0)</f>
        <v>924</v>
      </c>
      <c r="H176" s="414">
        <f>VLOOKUP(E176,'ASIGNACION RANKING'!D:AB,11,0)-T176-U176</f>
        <v>133981</v>
      </c>
      <c r="I176" s="152" t="s">
        <v>80</v>
      </c>
      <c r="J176" s="10">
        <f>H176/F176</f>
        <v>7.6890850585055917E-2</v>
      </c>
      <c r="K176" s="79">
        <v>48</v>
      </c>
      <c r="L176" s="10">
        <f>K176/$L$127</f>
        <v>0.64</v>
      </c>
      <c r="M176" s="75" t="str">
        <f>IF(L176&lt;=0.02,"A1",IF(L176&lt;=0.04,"A2",IF(L176&lt;=0.06,"A3",IF(L176&lt;=0.08,"A4",IF(L176&lt;=0.1,"A5",IF(L176&lt;=0.16,"B1",IF(L176&lt;=0.22,"B2",IF(L176&lt;=0.28,"B3",IF(L176&lt;=0.34,"B4",IF(L176&lt;=0.4,"B5",IF(L176&lt;=0.46,"B6",IF(L176&lt;=0.52,"B7",IF(L176&lt;=0.58,"B8",IF(L176&lt;=0.64,"B9",IF(L176&lt;=0.7,"B10",IF(L176&lt;=1.1,"C0"))))))))))))))))</f>
        <v>B9</v>
      </c>
      <c r="N176" s="415">
        <f>F176*J175-H176</f>
        <v>1235.7318224645569</v>
      </c>
      <c r="O176" s="76">
        <f>IF(M176="A1",1650000,IF(M176="A2",1290000,IF(M176="A3",1020000,IF(M176="A4",810000,IF(M176="A5",650000,IF(M176="B1",520000,IF(M176="B2",420000,IF(M176="B3",330000,IF(M176="B4",270000,IF(M176="B5",210000,IF(M176="B6",170000,IF(M176="B7",150000,IF(M176="B8",130000,IF(M176="B9",100000,IF(M176="B10",60000,IF(M176="C0",0))))))))))))))))</f>
        <v>100000</v>
      </c>
      <c r="P176" s="185">
        <f>VLOOKUP(E176,'DOMINGO 1'!D:AB,7,0)</f>
        <v>131448</v>
      </c>
      <c r="Q176" s="448">
        <f>VLOOKUP(E176,'DOMINGO 2'!D:AB,7,0)</f>
        <v>162402</v>
      </c>
      <c r="R176" t="e">
        <f>VLOOKUP(E176,'DOMINGO 3'!D:AB,7,0)</f>
        <v>#N/A</v>
      </c>
      <c r="S176" s="185">
        <v>0</v>
      </c>
      <c r="T176" s="185">
        <f>VLOOKUP(E176,'DOMINGO 1'!D:AB,11,0)</f>
        <v>4744</v>
      </c>
      <c r="U176" s="185">
        <f>VLOOKUP(E176,'DOMINGO 2'!D:AB,11,0)</f>
        <v>12390</v>
      </c>
      <c r="V176" s="85"/>
      <c r="W176" s="77"/>
      <c r="X176" s="77"/>
      <c r="Y176" s="77"/>
      <c r="Z176" s="77"/>
      <c r="AA176" s="77"/>
    </row>
    <row r="177" spans="1:27">
      <c r="A177" s="525"/>
      <c r="B177" s="526"/>
      <c r="C177" s="527"/>
      <c r="D177" s="528"/>
      <c r="E177" s="524" t="s">
        <v>3074</v>
      </c>
      <c r="F177" s="414">
        <f>VLOOKUP(E177,'ASIGNACION RANKING'!D:AB,7,0)-P177-Q177</f>
        <v>1434137</v>
      </c>
      <c r="G177" s="73">
        <f>VLOOKUP(E177,'ASIGNACION RANKING'!D:AB,6,0)</f>
        <v>762</v>
      </c>
      <c r="H177" s="414">
        <f>VLOOKUP(E177,'ASIGNACION RANKING'!D:AB,11,0)-T177-U177</f>
        <v>109833</v>
      </c>
      <c r="I177" s="152" t="s">
        <v>80</v>
      </c>
      <c r="J177" s="10">
        <f>H177/F177</f>
        <v>7.6584733536614699E-2</v>
      </c>
      <c r="K177" s="79">
        <v>49</v>
      </c>
      <c r="L177" s="10">
        <f>K177/$L$127</f>
        <v>0.65333333333333332</v>
      </c>
      <c r="M177" s="75" t="str">
        <f>IF(L177&lt;=0.02,"A1",IF(L177&lt;=0.04,"A2",IF(L177&lt;=0.06,"A3",IF(L177&lt;=0.08,"A4",IF(L177&lt;=0.1,"A5",IF(L177&lt;=0.16,"B1",IF(L177&lt;=0.22,"B2",IF(L177&lt;=0.28,"B3",IF(L177&lt;=0.34,"B4",IF(L177&lt;=0.4,"B5",IF(L177&lt;=0.46,"B6",IF(L177&lt;=0.52,"B7",IF(L177&lt;=0.58,"B8",IF(L177&lt;=0.64,"B9",IF(L177&lt;=0.7,"B10",IF(L177&lt;=1.1,"C0"))))))))))))))))</f>
        <v>B10</v>
      </c>
      <c r="N177" s="415">
        <f>F177*J176-H177</f>
        <v>439.01378550034133</v>
      </c>
      <c r="O177" s="76">
        <f>IF(M177="A1",1650000,IF(M177="A2",1290000,IF(M177="A3",1020000,IF(M177="A4",810000,IF(M177="A5",650000,IF(M177="B1",520000,IF(M177="B2",420000,IF(M177="B3",330000,IF(M177="B4",270000,IF(M177="B5",210000,IF(M177="B6",170000,IF(M177="B7",150000,IF(M177="B8",130000,IF(M177="B9",100000,IF(M177="B10",60000,IF(M177="C0",0))))))))))))))))</f>
        <v>60000</v>
      </c>
      <c r="P177" s="185">
        <f>VLOOKUP(E177,'DOMINGO 1'!D:AB,7,0)</f>
        <v>64108</v>
      </c>
      <c r="Q177" s="448">
        <f>VLOOKUP(E177,'DOMINGO 2'!D:AB,7,0)</f>
        <v>171913</v>
      </c>
      <c r="R177" t="e">
        <f>VLOOKUP(E177,'DOMINGO 3'!D:AB,7,0)</f>
        <v>#N/A</v>
      </c>
      <c r="S177" s="185">
        <v>0</v>
      </c>
      <c r="T177" s="185">
        <f>VLOOKUP(E177,'DOMINGO 1'!D:AB,11,0)</f>
        <v>9248</v>
      </c>
      <c r="U177" s="185">
        <f>VLOOKUP(E177,'DOMINGO 2'!D:AB,11,0)</f>
        <v>6618</v>
      </c>
      <c r="V177" s="85"/>
      <c r="W177" s="77"/>
      <c r="X177" s="77"/>
      <c r="Y177" s="77"/>
      <c r="Z177" s="77"/>
      <c r="AA177" s="77"/>
    </row>
    <row r="178" spans="1:27">
      <c r="A178" s="525"/>
      <c r="B178" s="526"/>
      <c r="C178" s="527"/>
      <c r="D178" s="528"/>
      <c r="E178" s="618" t="s">
        <v>553</v>
      </c>
      <c r="F178" s="414">
        <f>VLOOKUP(E178,'ASIGNACION RANKING'!D:AB,7,0)-P178-Q178</f>
        <v>1684565</v>
      </c>
      <c r="G178" s="73">
        <f>VLOOKUP(E178,'ASIGNACION RANKING'!D:AB,6,0)</f>
        <v>893</v>
      </c>
      <c r="H178" s="414">
        <f>VLOOKUP(E178,'ASIGNACION RANKING'!D:AB,11,0)-T178-U178</f>
        <v>128098</v>
      </c>
      <c r="I178" s="152" t="s">
        <v>80</v>
      </c>
      <c r="J178" s="10">
        <f>H178/F178</f>
        <v>7.6042182996797394E-2</v>
      </c>
      <c r="K178" s="79">
        <v>50</v>
      </c>
      <c r="L178" s="10">
        <f>K178/$L$127</f>
        <v>0.66666666666666663</v>
      </c>
      <c r="M178" s="75" t="str">
        <f>IF(L178&lt;=0.02,"A1",IF(L178&lt;=0.04,"A2",IF(L178&lt;=0.06,"A3",IF(L178&lt;=0.08,"A4",IF(L178&lt;=0.1,"A5",IF(L178&lt;=0.16,"B1",IF(L178&lt;=0.22,"B2",IF(L178&lt;=0.28,"B3",IF(L178&lt;=0.34,"B4",IF(L178&lt;=0.4,"B5",IF(L178&lt;=0.46,"B6",IF(L178&lt;=0.52,"B7",IF(L178&lt;=0.58,"B8",IF(L178&lt;=0.64,"B9",IF(L178&lt;=0.7,"B10",IF(L178&lt;=1.1,"C0"))))))))))))))))</f>
        <v>B10</v>
      </c>
      <c r="N178" s="415">
        <f>F178*J177-H178</f>
        <v>913.96165010734694</v>
      </c>
      <c r="O178" s="76">
        <f>IF(M178="A1",1650000,IF(M178="A2",1290000,IF(M178="A3",1020000,IF(M178="A4",810000,IF(M178="A5",650000,IF(M178="B1",520000,IF(M178="B2",420000,IF(M178="B3",330000,IF(M178="B4",270000,IF(M178="B5",210000,IF(M178="B6",170000,IF(M178="B7",150000,IF(M178="B8",130000,IF(M178="B9",100000,IF(M178="B10",60000,IF(M178="C0",0))))))))))))))))</f>
        <v>60000</v>
      </c>
      <c r="P178" s="185">
        <f>VLOOKUP(E178,'DOMINGO 1'!D:AB,7,0)</f>
        <v>135978</v>
      </c>
      <c r="Q178" s="448">
        <f>VLOOKUP(E178,'DOMINGO 2'!D:AB,7,0)</f>
        <v>156861</v>
      </c>
      <c r="R178" t="e">
        <f>VLOOKUP(E178,'DOMINGO 3'!D:AB,7,0)</f>
        <v>#N/A</v>
      </c>
      <c r="S178" s="185">
        <f>VLOOKUP(E178,'FESTIVO 1'!D:AB,7,0)</f>
        <v>196304</v>
      </c>
      <c r="T178" s="185">
        <f>VLOOKUP(E178,'DOMINGO 1'!D:AB,11,0)</f>
        <v>7253</v>
      </c>
      <c r="U178" s="185">
        <f>VLOOKUP(E178,'DOMINGO 2'!D:AB,11,0)</f>
        <v>3482</v>
      </c>
      <c r="V178" s="85"/>
      <c r="W178" s="77"/>
      <c r="X178" s="77"/>
      <c r="Y178" s="77"/>
      <c r="Z178" s="77"/>
      <c r="AA178" s="77"/>
    </row>
    <row r="179" spans="1:27">
      <c r="A179" s="525"/>
      <c r="B179" s="526"/>
      <c r="C179" s="527"/>
      <c r="D179" s="528"/>
      <c r="E179" s="618" t="s">
        <v>2228</v>
      </c>
      <c r="F179" s="414">
        <f>VLOOKUP(E179,'ASIGNACION RANKING'!D:AB,7,0)-P179-Q179</f>
        <v>1917353</v>
      </c>
      <c r="G179" s="73">
        <f>VLOOKUP(E179,'ASIGNACION RANKING'!D:AB,6,0)</f>
        <v>951</v>
      </c>
      <c r="H179" s="414">
        <f>VLOOKUP(E179,'ASIGNACION RANKING'!D:AB,11,0)-T179-U179</f>
        <v>145666</v>
      </c>
      <c r="I179" s="152" t="s">
        <v>80</v>
      </c>
      <c r="J179" s="10">
        <f>H179/F179</f>
        <v>7.5972447431432819E-2</v>
      </c>
      <c r="K179" s="79">
        <v>51</v>
      </c>
      <c r="L179" s="10">
        <f>K179/$L$127</f>
        <v>0.68</v>
      </c>
      <c r="M179" s="75" t="str">
        <f>IF(L179&lt;=0.02,"A1",IF(L179&lt;=0.04,"A2",IF(L179&lt;=0.06,"A3",IF(L179&lt;=0.08,"A4",IF(L179&lt;=0.1,"A5",IF(L179&lt;=0.16,"B1",IF(L179&lt;=0.22,"B2",IF(L179&lt;=0.28,"B3",IF(L179&lt;=0.34,"B4",IF(L179&lt;=0.4,"B5",IF(L179&lt;=0.46,"B6",IF(L179&lt;=0.52,"B7",IF(L179&lt;=0.58,"B8",IF(L179&lt;=0.64,"B9",IF(L179&lt;=0.7,"B10",IF(L179&lt;=1.1,"C0"))))))))))))))))</f>
        <v>B10</v>
      </c>
      <c r="N179" s="415">
        <f>F179*J178-H179</f>
        <v>133.70769545846269</v>
      </c>
      <c r="O179" s="76">
        <f>IF(M179="A1",1650000,IF(M179="A2",1290000,IF(M179="A3",1020000,IF(M179="A4",810000,IF(M179="A5",650000,IF(M179="B1",520000,IF(M179="B2",420000,IF(M179="B3",330000,IF(M179="B4",270000,IF(M179="B5",210000,IF(M179="B6",170000,IF(M179="B7",150000,IF(M179="B8",130000,IF(M179="B9",100000,IF(M179="B10",60000,IF(M179="C0",0))))))))))))))))</f>
        <v>60000</v>
      </c>
      <c r="P179" s="185">
        <f>VLOOKUP(E179,'DOMINGO 1'!D:AB,7,0)</f>
        <v>182763</v>
      </c>
      <c r="Q179" s="448">
        <f>VLOOKUP(E179,'DOMINGO 2'!D:AB,7,0)</f>
        <v>159203</v>
      </c>
      <c r="R179" t="e">
        <f>VLOOKUP(E179,'DOMINGO 3'!D:AB,7,0)</f>
        <v>#N/A</v>
      </c>
      <c r="S179" s="185">
        <f>VLOOKUP(E179,'FESTIVO 1'!D:AB,7,0)</f>
        <v>176142</v>
      </c>
      <c r="T179" s="185">
        <f>VLOOKUP(E179,'DOMINGO 1'!D:AB,11,0)</f>
        <v>9736</v>
      </c>
      <c r="U179" s="185">
        <f>VLOOKUP(E179,'DOMINGO 2'!D:AB,11,0)</f>
        <v>13022</v>
      </c>
      <c r="V179" s="85"/>
      <c r="W179" s="77"/>
      <c r="X179" s="77"/>
      <c r="Y179" s="77"/>
      <c r="Z179" s="77"/>
      <c r="AA179" s="77"/>
    </row>
    <row r="180" spans="1:27">
      <c r="A180" s="525"/>
      <c r="B180" s="526"/>
      <c r="C180" s="527"/>
      <c r="D180" s="528"/>
      <c r="E180" s="524" t="s">
        <v>2310</v>
      </c>
      <c r="F180" s="414">
        <f>VLOOKUP(E180,'ASIGNACION RANKING'!D:AB,7,0)-P180-Q180</f>
        <v>1716955</v>
      </c>
      <c r="G180" s="73">
        <f>VLOOKUP(E180,'ASIGNACION RANKING'!D:AB,6,0)</f>
        <v>954</v>
      </c>
      <c r="H180" s="414">
        <f>VLOOKUP(E180,'ASIGNACION RANKING'!D:AB,11,0)-T180-U180</f>
        <v>130337</v>
      </c>
      <c r="I180" s="152" t="s">
        <v>80</v>
      </c>
      <c r="J180" s="10">
        <f>H180/F180</f>
        <v>7.591171579919101E-2</v>
      </c>
      <c r="K180" s="79">
        <v>52</v>
      </c>
      <c r="L180" s="10">
        <f>K180/$L$127</f>
        <v>0.69333333333333336</v>
      </c>
      <c r="M180" s="75" t="str">
        <f>IF(L180&lt;=0.02,"A1",IF(L180&lt;=0.04,"A2",IF(L180&lt;=0.06,"A3",IF(L180&lt;=0.08,"A4",IF(L180&lt;=0.1,"A5",IF(L180&lt;=0.16,"B1",IF(L180&lt;=0.22,"B2",IF(L180&lt;=0.28,"B3",IF(L180&lt;=0.34,"B4",IF(L180&lt;=0.4,"B5",IF(L180&lt;=0.46,"B6",IF(L180&lt;=0.52,"B7",IF(L180&lt;=0.58,"B8",IF(L180&lt;=0.64,"B9",IF(L180&lt;=0.7,"B10",IF(L180&lt;=1.1,"C0"))))))))))))))))</f>
        <v>B10</v>
      </c>
      <c r="N180" s="415">
        <f>F180*J179-H180</f>
        <v>104.27347963573993</v>
      </c>
      <c r="O180" s="76">
        <f>IF(M180="A1",1650000,IF(M180="A2",1290000,IF(M180="A3",1020000,IF(M180="A4",810000,IF(M180="A5",650000,IF(M180="B1",520000,IF(M180="B2",420000,IF(M180="B3",330000,IF(M180="B4",270000,IF(M180="B5",210000,IF(M180="B6",170000,IF(M180="B7",150000,IF(M180="B8",130000,IF(M180="B9",100000,IF(M180="B10",60000,IF(M180="C0",0))))))))))))))))</f>
        <v>60000</v>
      </c>
      <c r="P180" s="185">
        <f>VLOOKUP(E180,'DOMINGO 1'!D:AB,7,0)</f>
        <v>147019</v>
      </c>
      <c r="Q180" s="448">
        <f>VLOOKUP(E180,'DOMINGO 2'!D:AB,7,0)</f>
        <v>160510</v>
      </c>
      <c r="R180" t="e">
        <f>VLOOKUP(E180,'DOMINGO 3'!D:AB,7,0)</f>
        <v>#N/A</v>
      </c>
      <c r="S180" s="185">
        <f>VLOOKUP(E180,'FESTIVO 1'!D:AB,7,0)</f>
        <v>162566</v>
      </c>
      <c r="T180" s="185">
        <f>VLOOKUP(E180,'DOMINGO 1'!D:AB,11,0)</f>
        <v>12533</v>
      </c>
      <c r="U180" s="185">
        <f>VLOOKUP(E180,'DOMINGO 2'!D:AB,11,0)</f>
        <v>9323</v>
      </c>
      <c r="V180" s="85"/>
      <c r="W180" s="77"/>
      <c r="X180" s="77"/>
      <c r="Y180" s="77"/>
      <c r="Z180" s="77"/>
      <c r="AA180" s="77"/>
    </row>
    <row r="181" spans="1:27">
      <c r="A181" s="525"/>
      <c r="B181" s="526"/>
      <c r="C181" s="527"/>
      <c r="D181" s="528"/>
      <c r="E181" s="616" t="s">
        <v>543</v>
      </c>
      <c r="F181" s="414">
        <f>VLOOKUP(E181,'ASIGNACION RANKING'!D:AB,7,0)-P181-Q181</f>
        <v>1841168</v>
      </c>
      <c r="G181" s="73">
        <f>VLOOKUP(E181,'ASIGNACION RANKING'!D:AB,6,0)</f>
        <v>942</v>
      </c>
      <c r="H181" s="414">
        <f>VLOOKUP(E181,'ASIGNACION RANKING'!D:AB,11,0)-T181-U181</f>
        <v>138304</v>
      </c>
      <c r="I181" s="152" t="s">
        <v>80</v>
      </c>
      <c r="J181" s="10">
        <f>H181/F181</f>
        <v>7.5117534087057777E-2</v>
      </c>
      <c r="K181" s="79">
        <v>53</v>
      </c>
      <c r="L181" s="10">
        <f>K181/$L$127</f>
        <v>0.70666666666666667</v>
      </c>
      <c r="M181" s="75" t="str">
        <f>IF(L181&lt;=0.02,"A1",IF(L181&lt;=0.04,"A2",IF(L181&lt;=0.06,"A3",IF(L181&lt;=0.08,"A4",IF(L181&lt;=0.1,"A5",IF(L181&lt;=0.16,"B1",IF(L181&lt;=0.22,"B2",IF(L181&lt;=0.28,"B3",IF(L181&lt;=0.34,"B4",IF(L181&lt;=0.4,"B5",IF(L181&lt;=0.46,"B6",IF(L181&lt;=0.52,"B7",IF(L181&lt;=0.58,"B8",IF(L181&lt;=0.64,"B9",IF(L181&lt;=0.7,"B10",IF(L181&lt;=1.1,"C0"))))))))))))))))</f>
        <v>C0</v>
      </c>
      <c r="N181" s="415">
        <f>F181*J180-H181</f>
        <v>1462.2219545649132</v>
      </c>
      <c r="O181" s="76">
        <f>IF(M181="A1",1650000,IF(M181="A2",1290000,IF(M181="A3",1020000,IF(M181="A4",810000,IF(M181="A5",650000,IF(M181="B1",520000,IF(M181="B2",420000,IF(M181="B3",330000,IF(M181="B4",270000,IF(M181="B5",210000,IF(M181="B6",170000,IF(M181="B7",150000,IF(M181="B8",130000,IF(M181="B9",100000,IF(M181="B10",60000,IF(M181="C0",0))))))))))))))))</f>
        <v>0</v>
      </c>
      <c r="P181" s="185">
        <f>VLOOKUP(E181,'DOMINGO 1'!D:AB,7,0)</f>
        <v>149804</v>
      </c>
      <c r="Q181" s="448">
        <f>VLOOKUP(E181,'DOMINGO 2'!D:AB,7,0)</f>
        <v>173148</v>
      </c>
      <c r="R181" t="e">
        <f>VLOOKUP(E181,'DOMINGO 3'!D:AB,7,0)</f>
        <v>#N/A</v>
      </c>
      <c r="S181" s="185">
        <f>VLOOKUP(E181,'FESTIVO 1'!D:AB,7,0)</f>
        <v>167436</v>
      </c>
      <c r="T181" s="185">
        <f>VLOOKUP(E181,'DOMINGO 1'!D:AB,11,0)</f>
        <v>1927</v>
      </c>
      <c r="U181" s="185">
        <f>VLOOKUP(E181,'DOMINGO 2'!D:AB,11,0)</f>
        <v>9128</v>
      </c>
      <c r="V181" s="85"/>
      <c r="W181" s="77"/>
      <c r="X181" s="77"/>
      <c r="Y181" s="77"/>
      <c r="Z181" s="77"/>
      <c r="AA181" s="77"/>
    </row>
    <row r="182" spans="1:27">
      <c r="A182" s="525"/>
      <c r="B182" s="526"/>
      <c r="C182" s="527"/>
      <c r="D182" s="528"/>
      <c r="E182" s="618" t="s">
        <v>686</v>
      </c>
      <c r="F182" s="414">
        <f>VLOOKUP(E182,'ASIGNACION RANKING'!D:AB,7,0)-P182-Q182</f>
        <v>1981833</v>
      </c>
      <c r="G182" s="73">
        <f>VLOOKUP(E182,'ASIGNACION RANKING'!D:AB,6,0)</f>
        <v>960</v>
      </c>
      <c r="H182" s="414">
        <f>VLOOKUP(E182,'ASIGNACION RANKING'!D:AB,11,0)-T182-U182</f>
        <v>148679</v>
      </c>
      <c r="I182" s="152" t="s">
        <v>80</v>
      </c>
      <c r="J182" s="10">
        <f>H182/F182</f>
        <v>7.5020952824985762E-2</v>
      </c>
      <c r="K182" s="79">
        <v>54</v>
      </c>
      <c r="L182" s="10">
        <f>K182/$L$127</f>
        <v>0.72</v>
      </c>
      <c r="M182" s="75" t="str">
        <f>IF(L182&lt;=0.02,"A1",IF(L182&lt;=0.04,"A2",IF(L182&lt;=0.06,"A3",IF(L182&lt;=0.08,"A4",IF(L182&lt;=0.1,"A5",IF(L182&lt;=0.16,"B1",IF(L182&lt;=0.22,"B2",IF(L182&lt;=0.28,"B3",IF(L182&lt;=0.34,"B4",IF(L182&lt;=0.4,"B5",IF(L182&lt;=0.46,"B6",IF(L182&lt;=0.52,"B7",IF(L182&lt;=0.58,"B8",IF(L182&lt;=0.64,"B9",IF(L182&lt;=0.7,"B10",IF(L182&lt;=1.1,"C0"))))))))))))))))</f>
        <v>C0</v>
      </c>
      <c r="N182" s="415">
        <f>F182*J181-H182</f>
        <v>191.40793235597084</v>
      </c>
      <c r="O182" s="76">
        <f>IF(M182="A1",1650000,IF(M182="A2",1290000,IF(M182="A3",1020000,IF(M182="A4",810000,IF(M182="A5",650000,IF(M182="B1",520000,IF(M182="B2",420000,IF(M182="B3",330000,IF(M182="B4",270000,IF(M182="B5",210000,IF(M182="B6",170000,IF(M182="B7",150000,IF(M182="B8",130000,IF(M182="B9",100000,IF(M182="B10",60000,IF(M182="C0",0))))))))))))))))</f>
        <v>0</v>
      </c>
      <c r="P182" s="185">
        <f>VLOOKUP(E182,'DOMINGO 1'!D:AB,7,0)</f>
        <v>178083</v>
      </c>
      <c r="Q182" s="448">
        <f>VLOOKUP(E182,'DOMINGO 2'!D:AB,7,0)</f>
        <v>180598</v>
      </c>
      <c r="R182" t="e">
        <f>VLOOKUP(E182,'DOMINGO 3'!D:AB,7,0)</f>
        <v>#N/A</v>
      </c>
      <c r="S182" s="185">
        <f>VLOOKUP(E182,'FESTIVO 1'!D:AB,7,0)</f>
        <v>148393</v>
      </c>
      <c r="T182" s="185">
        <f>VLOOKUP(E182,'DOMINGO 1'!D:AB,11,0)</f>
        <v>6946</v>
      </c>
      <c r="U182" s="185">
        <f>VLOOKUP(E182,'DOMINGO 2'!D:AB,11,0)</f>
        <v>6129</v>
      </c>
      <c r="V182" s="85"/>
      <c r="W182" s="77"/>
      <c r="X182" s="77"/>
      <c r="Y182" s="77"/>
      <c r="Z182" s="77"/>
      <c r="AA182" s="77"/>
    </row>
    <row r="183" spans="1:27">
      <c r="A183" s="525"/>
      <c r="B183" s="526"/>
      <c r="C183" s="527"/>
      <c r="D183" s="528"/>
      <c r="E183" s="616" t="s">
        <v>565</v>
      </c>
      <c r="F183" s="414">
        <f>VLOOKUP(E183,'ASIGNACION RANKING'!D:AB,7,0)-P183-Q183</f>
        <v>1741631</v>
      </c>
      <c r="G183" s="73">
        <f>VLOOKUP(E183,'ASIGNACION RANKING'!D:AB,6,0)</f>
        <v>908</v>
      </c>
      <c r="H183" s="414">
        <f>VLOOKUP(E183,'ASIGNACION RANKING'!D:AB,11,0)-T183-U183</f>
        <v>129298</v>
      </c>
      <c r="I183" s="152" t="s">
        <v>80</v>
      </c>
      <c r="J183" s="10">
        <f>H183/F183</f>
        <v>7.4239606437873459E-2</v>
      </c>
      <c r="K183" s="79">
        <v>55</v>
      </c>
      <c r="L183" s="10">
        <f>K183/$L$127</f>
        <v>0.73333333333333328</v>
      </c>
      <c r="M183" s="75" t="str">
        <f>IF(L183&lt;=0.02,"A1",IF(L183&lt;=0.04,"A2",IF(L183&lt;=0.06,"A3",IF(L183&lt;=0.08,"A4",IF(L183&lt;=0.1,"A5",IF(L183&lt;=0.16,"B1",IF(L183&lt;=0.22,"B2",IF(L183&lt;=0.28,"B3",IF(L183&lt;=0.34,"B4",IF(L183&lt;=0.4,"B5",IF(L183&lt;=0.46,"B6",IF(L183&lt;=0.52,"B7",IF(L183&lt;=0.58,"B8",IF(L183&lt;=0.64,"B9",IF(L183&lt;=0.7,"B10",IF(L183&lt;=1.1,"C0"))))))))))))))))</f>
        <v>C0</v>
      </c>
      <c r="N183" s="415">
        <f>F183*J182-H183</f>
        <v>1360.8170895327785</v>
      </c>
      <c r="O183" s="76">
        <f>IF(M183="A1",1650000,IF(M183="A2",1290000,IF(M183="A3",1020000,IF(M183="A4",810000,IF(M183="A5",650000,IF(M183="B1",520000,IF(M183="B2",420000,IF(M183="B3",330000,IF(M183="B4",270000,IF(M183="B5",210000,IF(M183="B6",170000,IF(M183="B7",150000,IF(M183="B8",130000,IF(M183="B9",100000,IF(M183="B10",60000,IF(M183="C0",0))))))))))))))))</f>
        <v>0</v>
      </c>
      <c r="P183" s="185">
        <f>VLOOKUP(E183,'DOMINGO 1'!D:AB,7,0)</f>
        <v>159757</v>
      </c>
      <c r="Q183" s="448">
        <f>VLOOKUP(E183,'DOMINGO 2'!D:AB,7,0)</f>
        <v>150065</v>
      </c>
      <c r="R183" t="e">
        <f>VLOOKUP(E183,'DOMINGO 3'!D:AB,7,0)</f>
        <v>#N/A</v>
      </c>
      <c r="S183" s="185">
        <v>0</v>
      </c>
      <c r="T183" s="185">
        <f>VLOOKUP(E183,'DOMINGO 1'!D:AB,11,0)</f>
        <v>1944</v>
      </c>
      <c r="U183" s="185">
        <f>VLOOKUP(E183,'DOMINGO 2'!D:AB,11,0)</f>
        <v>5104</v>
      </c>
      <c r="V183" s="85"/>
      <c r="W183" s="77"/>
      <c r="X183" s="77"/>
      <c r="Y183" s="77"/>
      <c r="Z183" s="77"/>
      <c r="AA183" s="77"/>
    </row>
    <row r="184" spans="1:27">
      <c r="A184" s="525"/>
      <c r="B184" s="526"/>
      <c r="C184" s="527"/>
      <c r="D184" s="528"/>
      <c r="E184" s="616" t="s">
        <v>559</v>
      </c>
      <c r="F184" s="414">
        <f>VLOOKUP(E184,'ASIGNACION RANKING'!D:AB,7,0)-P184-Q184</f>
        <v>1842107</v>
      </c>
      <c r="G184" s="73">
        <f>VLOOKUP(E184,'ASIGNACION RANKING'!D:AB,6,0)</f>
        <v>985</v>
      </c>
      <c r="H184" s="414">
        <f>VLOOKUP(E184,'ASIGNACION RANKING'!D:AB,11,0)-T184-U184</f>
        <v>134048</v>
      </c>
      <c r="I184" s="152" t="s">
        <v>80</v>
      </c>
      <c r="J184" s="10">
        <f>H184/F184</f>
        <v>7.2768845675088359E-2</v>
      </c>
      <c r="K184" s="79">
        <v>56</v>
      </c>
      <c r="L184" s="10">
        <f>K184/$L$127</f>
        <v>0.7466666666666667</v>
      </c>
      <c r="M184" s="75" t="str">
        <f>IF(L184&lt;=0.02,"A1",IF(L184&lt;=0.04,"A2",IF(L184&lt;=0.06,"A3",IF(L184&lt;=0.08,"A4",IF(L184&lt;=0.1,"A5",IF(L184&lt;=0.16,"B1",IF(L184&lt;=0.22,"B2",IF(L184&lt;=0.28,"B3",IF(L184&lt;=0.34,"B4",IF(L184&lt;=0.4,"B5",IF(L184&lt;=0.46,"B6",IF(L184&lt;=0.52,"B7",IF(L184&lt;=0.58,"B8",IF(L184&lt;=0.64,"B9",IF(L184&lt;=0.7,"B10",IF(L184&lt;=1.1,"C0"))))))))))))))))</f>
        <v>C0</v>
      </c>
      <c r="N184" s="415">
        <f>F184*J183-H184</f>
        <v>2709.2986964517622</v>
      </c>
      <c r="O184" s="76">
        <f>IF(M184="A1",1650000,IF(M184="A2",1290000,IF(M184="A3",1020000,IF(M184="A4",810000,IF(M184="A5",650000,IF(M184="B1",520000,IF(M184="B2",420000,IF(M184="B3",330000,IF(M184="B4",270000,IF(M184="B5",210000,IF(M184="B6",170000,IF(M184="B7",150000,IF(M184="B8",130000,IF(M184="B9",100000,IF(M184="B10",60000,IF(M184="C0",0))))))))))))))))</f>
        <v>0</v>
      </c>
      <c r="P184" s="185">
        <f>VLOOKUP(E184,'DOMINGO 1'!D:AB,7,0)</f>
        <v>197553</v>
      </c>
      <c r="Q184" s="448">
        <f>VLOOKUP(E184,'DOMINGO 2'!D:AB,7,0)</f>
        <v>152734</v>
      </c>
      <c r="R184" t="e">
        <f>VLOOKUP(E184,'DOMINGO 3'!D:AB,7,0)</f>
        <v>#N/A</v>
      </c>
      <c r="S184" s="185">
        <v>0</v>
      </c>
      <c r="T184" s="185">
        <f>VLOOKUP(E184,'DOMINGO 1'!D:AB,11,0)</f>
        <v>11422</v>
      </c>
      <c r="U184" s="185">
        <f>VLOOKUP(E184,'DOMINGO 2'!D:AB,11,0)</f>
        <v>720</v>
      </c>
      <c r="V184" s="85"/>
      <c r="W184" s="77"/>
      <c r="X184" s="77"/>
      <c r="Y184" s="77"/>
      <c r="Z184" s="77"/>
      <c r="AA184" s="77"/>
    </row>
    <row r="185" spans="1:27">
      <c r="A185" s="525"/>
      <c r="B185" s="526"/>
      <c r="C185" s="527"/>
      <c r="D185" s="528"/>
      <c r="E185" s="524" t="s">
        <v>2302</v>
      </c>
      <c r="F185" s="414">
        <f>VLOOKUP(E185,'ASIGNACION RANKING'!D:AB,7,0)-P185-Q185</f>
        <v>1642259</v>
      </c>
      <c r="G185" s="73">
        <f>VLOOKUP(E185,'ASIGNACION RANKING'!D:AB,6,0)</f>
        <v>940</v>
      </c>
      <c r="H185" s="414">
        <f>VLOOKUP(E185,'ASIGNACION RANKING'!D:AB,11,0)-T185-U185</f>
        <v>119427</v>
      </c>
      <c r="I185" s="152" t="s">
        <v>80</v>
      </c>
      <c r="J185" s="10">
        <f>H185/F185</f>
        <v>7.2721172482537774E-2</v>
      </c>
      <c r="K185" s="79">
        <v>57</v>
      </c>
      <c r="L185" s="10">
        <f>K185/$L$127</f>
        <v>0.76</v>
      </c>
      <c r="M185" s="75" t="str">
        <f>IF(L185&lt;=0.02,"A1",IF(L185&lt;=0.04,"A2",IF(L185&lt;=0.06,"A3",IF(L185&lt;=0.08,"A4",IF(L185&lt;=0.1,"A5",IF(L185&lt;=0.16,"B1",IF(L185&lt;=0.22,"B2",IF(L185&lt;=0.28,"B3",IF(L185&lt;=0.34,"B4",IF(L185&lt;=0.4,"B5",IF(L185&lt;=0.46,"B6",IF(L185&lt;=0.52,"B7",IF(L185&lt;=0.58,"B8",IF(L185&lt;=0.64,"B9",IF(L185&lt;=0.7,"B10",IF(L185&lt;=1.1,"C0"))))))))))))))))</f>
        <v>C0</v>
      </c>
      <c r="N185" s="415">
        <f>F185*J184-H185</f>
        <v>78.291729524935363</v>
      </c>
      <c r="O185" s="76">
        <f>IF(M185="A1",1650000,IF(M185="A2",1290000,IF(M185="A3",1020000,IF(M185="A4",810000,IF(M185="A5",650000,IF(M185="B1",520000,IF(M185="B2",420000,IF(M185="B3",330000,IF(M185="B4",270000,IF(M185="B5",210000,IF(M185="B6",170000,IF(M185="B7",150000,IF(M185="B8",130000,IF(M185="B9",100000,IF(M185="B10",60000,IF(M185="C0",0))))))))))))))))</f>
        <v>0</v>
      </c>
      <c r="P185" s="185">
        <f>VLOOKUP(E185,'DOMINGO 1'!D:AB,7,0)</f>
        <v>156141</v>
      </c>
      <c r="Q185" s="448">
        <f>VLOOKUP(E185,'DOMINGO 2'!D:AB,7,0)</f>
        <v>134433</v>
      </c>
      <c r="R185" t="e">
        <f>VLOOKUP(E185,'DOMINGO 3'!D:AB,7,0)</f>
        <v>#N/A</v>
      </c>
      <c r="S185" s="185">
        <f>VLOOKUP(E185,'FESTIVO 1'!D:AB,7,0)</f>
        <v>166913</v>
      </c>
      <c r="T185" s="185">
        <f>VLOOKUP(E185,'DOMINGO 1'!D:AB,11,0)</f>
        <v>3575</v>
      </c>
      <c r="U185" s="185">
        <f>VLOOKUP(E185,'DOMINGO 2'!D:AB,11,0)</f>
        <v>3918</v>
      </c>
      <c r="V185" s="85"/>
      <c r="W185" s="77"/>
      <c r="X185" s="77"/>
      <c r="Y185" s="77"/>
      <c r="Z185" s="77"/>
      <c r="AA185" s="77"/>
    </row>
    <row r="186" spans="1:27">
      <c r="A186" s="525"/>
      <c r="B186" s="526"/>
      <c r="C186" s="527"/>
      <c r="D186" s="528"/>
      <c r="E186" s="616" t="s">
        <v>547</v>
      </c>
      <c r="F186" s="414">
        <f>VLOOKUP(E186,'ASIGNACION RANKING'!D:AB,7,0)-P186-Q186</f>
        <v>1627806</v>
      </c>
      <c r="G186" s="73">
        <f>VLOOKUP(E186,'ASIGNACION RANKING'!D:AB,6,0)</f>
        <v>890</v>
      </c>
      <c r="H186" s="414">
        <f>VLOOKUP(E186,'ASIGNACION RANKING'!D:AB,11,0)-T186-U186</f>
        <v>115392</v>
      </c>
      <c r="I186" s="152" t="s">
        <v>80</v>
      </c>
      <c r="J186" s="10">
        <f>H186/F186</f>
        <v>7.0888054227592229E-2</v>
      </c>
      <c r="K186" s="79">
        <v>58</v>
      </c>
      <c r="L186" s="10">
        <f>K186/$L$127</f>
        <v>0.77333333333333332</v>
      </c>
      <c r="M186" s="75" t="str">
        <f>IF(L186&lt;=0.02,"A1",IF(L186&lt;=0.04,"A2",IF(L186&lt;=0.06,"A3",IF(L186&lt;=0.08,"A4",IF(L186&lt;=0.1,"A5",IF(L186&lt;=0.16,"B1",IF(L186&lt;=0.22,"B2",IF(L186&lt;=0.28,"B3",IF(L186&lt;=0.34,"B4",IF(L186&lt;=0.4,"B5",IF(L186&lt;=0.46,"B6",IF(L186&lt;=0.52,"B7",IF(L186&lt;=0.58,"B8",IF(L186&lt;=0.64,"B9",IF(L186&lt;=0.7,"B10",IF(L186&lt;=1.1,"C0"))))))))))))))))</f>
        <v>C0</v>
      </c>
      <c r="N186" s="415">
        <f>F186*J185-H186</f>
        <v>2983.960894109885</v>
      </c>
      <c r="O186" s="76">
        <f>IF(M186="A1",1650000,IF(M186="A2",1290000,IF(M186="A3",1020000,IF(M186="A4",810000,IF(M186="A5",650000,IF(M186="B1",520000,IF(M186="B2",420000,IF(M186="B3",330000,IF(M186="B4",270000,IF(M186="B5",210000,IF(M186="B6",170000,IF(M186="B7",150000,IF(M186="B8",130000,IF(M186="B9",100000,IF(M186="B10",60000,IF(M186="C0",0))))))))))))))))</f>
        <v>0</v>
      </c>
      <c r="P186" s="185">
        <f>VLOOKUP(E186,'DOMINGO 1'!D:AB,7,0)</f>
        <v>155879</v>
      </c>
      <c r="Q186" s="448">
        <f>VLOOKUP(E186,'DOMINGO 2'!D:AB,7,0)</f>
        <v>147894</v>
      </c>
      <c r="R186" t="e">
        <f>VLOOKUP(E186,'DOMINGO 3'!D:AB,7,0)</f>
        <v>#N/A</v>
      </c>
      <c r="S186" s="185">
        <f>VLOOKUP(E186,'FESTIVO 1'!D:AB,7,0)</f>
        <v>189940</v>
      </c>
      <c r="T186" s="185">
        <f>VLOOKUP(E186,'DOMINGO 1'!D:AB,11,0)</f>
        <v>9489</v>
      </c>
      <c r="U186" s="185">
        <f>VLOOKUP(E186,'DOMINGO 2'!D:AB,11,0)</f>
        <v>18056</v>
      </c>
      <c r="V186" s="85"/>
      <c r="W186" s="77"/>
      <c r="X186" s="77"/>
      <c r="Y186" s="77"/>
      <c r="Z186" s="77"/>
      <c r="AA186" s="77"/>
    </row>
    <row r="187" spans="1:27">
      <c r="A187" s="525"/>
      <c r="B187" s="526"/>
      <c r="C187" s="527"/>
      <c r="D187" s="528"/>
      <c r="E187" s="524" t="s">
        <v>2266</v>
      </c>
      <c r="F187" s="414">
        <f>VLOOKUP(E187,'ASIGNACION RANKING'!D:AB,7,0)-P187-Q187</f>
        <v>1765566</v>
      </c>
      <c r="G187" s="73">
        <f>VLOOKUP(E187,'ASIGNACION RANKING'!D:AB,6,0)</f>
        <v>971</v>
      </c>
      <c r="H187" s="414">
        <f>VLOOKUP(E187,'ASIGNACION RANKING'!D:AB,11,0)-T187-U187</f>
        <v>123014</v>
      </c>
      <c r="I187" s="152" t="s">
        <v>80</v>
      </c>
      <c r="J187" s="10">
        <f>H187/F187</f>
        <v>6.9673974238289596E-2</v>
      </c>
      <c r="K187" s="79">
        <v>59</v>
      </c>
      <c r="L187" s="10">
        <f>K187/$L$127</f>
        <v>0.78666666666666663</v>
      </c>
      <c r="M187" s="75" t="str">
        <f>IF(L187&lt;=0.02,"A1",IF(L187&lt;=0.04,"A2",IF(L187&lt;=0.06,"A3",IF(L187&lt;=0.08,"A4",IF(L187&lt;=0.1,"A5",IF(L187&lt;=0.16,"B1",IF(L187&lt;=0.22,"B2",IF(L187&lt;=0.28,"B3",IF(L187&lt;=0.34,"B4",IF(L187&lt;=0.4,"B5",IF(L187&lt;=0.46,"B6",IF(L187&lt;=0.52,"B7",IF(L187&lt;=0.58,"B8",IF(L187&lt;=0.64,"B9",IF(L187&lt;=0.7,"B10",IF(L187&lt;=1.1,"C0"))))))))))))))))</f>
        <v>C0</v>
      </c>
      <c r="N187" s="415">
        <f>F187*J186-H187</f>
        <v>2143.538350393108</v>
      </c>
      <c r="O187" s="76">
        <f>IF(M187="A1",1650000,IF(M187="A2",1290000,IF(M187="A3",1020000,IF(M187="A4",810000,IF(M187="A5",650000,IF(M187="B1",520000,IF(M187="B2",420000,IF(M187="B3",330000,IF(M187="B4",270000,IF(M187="B5",210000,IF(M187="B6",170000,IF(M187="B7",150000,IF(M187="B8",130000,IF(M187="B9",100000,IF(M187="B10",60000,IF(M187="C0",0))))))))))))))))</f>
        <v>0</v>
      </c>
      <c r="P187" s="185">
        <f>VLOOKUP(E187,'DOMINGO 1'!D:AB,7,0)</f>
        <v>146605</v>
      </c>
      <c r="Q187" s="448">
        <f>VLOOKUP(E187,'DOMINGO 2'!D:AB,7,0)</f>
        <v>154264</v>
      </c>
      <c r="R187" t="e">
        <f>VLOOKUP(E187,'DOMINGO 3'!D:AB,7,0)</f>
        <v>#N/A</v>
      </c>
      <c r="S187" s="185">
        <v>0</v>
      </c>
      <c r="T187" s="185">
        <f>VLOOKUP(E187,'DOMINGO 1'!D:AB,11,0)</f>
        <v>2829</v>
      </c>
      <c r="U187" s="185">
        <f>VLOOKUP(E187,'DOMINGO 2'!D:AB,11,0)</f>
        <v>5716</v>
      </c>
      <c r="V187" s="85"/>
      <c r="W187" s="77"/>
      <c r="X187" s="77"/>
      <c r="Y187" s="77"/>
      <c r="Z187" s="77"/>
      <c r="AA187" s="77"/>
    </row>
    <row r="188" spans="1:27">
      <c r="A188" s="525"/>
      <c r="B188" s="526"/>
      <c r="C188" s="527"/>
      <c r="D188" s="528"/>
      <c r="E188" s="618" t="s">
        <v>2233</v>
      </c>
      <c r="F188" s="414">
        <f>VLOOKUP(E188,'ASIGNACION RANKING'!D:AB,7,0)-P188-Q188</f>
        <v>2029931</v>
      </c>
      <c r="G188" s="73">
        <f>VLOOKUP(E188,'ASIGNACION RANKING'!D:AB,6,0)</f>
        <v>957</v>
      </c>
      <c r="H188" s="414">
        <f>VLOOKUP(E188,'ASIGNACION RANKING'!D:AB,11,0)-T188-U188</f>
        <v>136203</v>
      </c>
      <c r="I188" s="152" t="s">
        <v>80</v>
      </c>
      <c r="J188" s="10">
        <f>H188/F188</f>
        <v>6.7097354540622323E-2</v>
      </c>
      <c r="K188" s="79">
        <v>60</v>
      </c>
      <c r="L188" s="10">
        <f>K188/$L$127</f>
        <v>0.8</v>
      </c>
      <c r="M188" s="75" t="str">
        <f>IF(L188&lt;=0.02,"A1",IF(L188&lt;=0.04,"A2",IF(L188&lt;=0.06,"A3",IF(L188&lt;=0.08,"A4",IF(L188&lt;=0.1,"A5",IF(L188&lt;=0.16,"B1",IF(L188&lt;=0.22,"B2",IF(L188&lt;=0.28,"B3",IF(L188&lt;=0.34,"B4",IF(L188&lt;=0.4,"B5",IF(L188&lt;=0.46,"B6",IF(L188&lt;=0.52,"B7",IF(L188&lt;=0.58,"B8",IF(L188&lt;=0.64,"B9",IF(L188&lt;=0.7,"B10",IF(L188&lt;=1.1,"C0"))))))))))))))))</f>
        <v>C0</v>
      </c>
      <c r="N188" s="415">
        <f>F188*J187-H188</f>
        <v>5230.3601995054341</v>
      </c>
      <c r="O188" s="76">
        <f>IF(M188="A1",1650000,IF(M188="A2",1290000,IF(M188="A3",1020000,IF(M188="A4",810000,IF(M188="A5",650000,IF(M188="B1",520000,IF(M188="B2",420000,IF(M188="B3",330000,IF(M188="B4",270000,IF(M188="B5",210000,IF(M188="B6",170000,IF(M188="B7",150000,IF(M188="B8",130000,IF(M188="B9",100000,IF(M188="B10",60000,IF(M188="C0",0))))))))))))))))</f>
        <v>0</v>
      </c>
      <c r="P188" s="185">
        <f>VLOOKUP(E188,'DOMINGO 1'!D:AB,7,0)</f>
        <v>200813</v>
      </c>
      <c r="Q188" s="448">
        <f>VLOOKUP(E188,'DOMINGO 2'!D:AB,7,0)</f>
        <v>183495</v>
      </c>
      <c r="R188" t="e">
        <f>VLOOKUP(E188,'DOMINGO 3'!D:AB,7,0)</f>
        <v>#N/A</v>
      </c>
      <c r="S188" s="185">
        <v>0</v>
      </c>
      <c r="T188" s="185">
        <f>VLOOKUP(E188,'DOMINGO 1'!D:AB,11,0)</f>
        <v>2040</v>
      </c>
      <c r="U188" s="185">
        <f>VLOOKUP(E188,'DOMINGO 2'!D:AB,11,0)</f>
        <v>6959</v>
      </c>
      <c r="V188" s="85"/>
      <c r="W188" s="77"/>
      <c r="X188" s="77"/>
      <c r="Y188" s="77"/>
      <c r="Z188" s="77"/>
      <c r="AA188" s="77"/>
    </row>
    <row r="189" spans="1:27">
      <c r="A189" s="525"/>
      <c r="B189" s="526"/>
      <c r="C189" s="527"/>
      <c r="D189" s="528"/>
      <c r="E189" s="616" t="s">
        <v>562</v>
      </c>
      <c r="F189" s="414">
        <f>VLOOKUP(E189,'ASIGNACION RANKING'!D:AB,7,0)-P189-Q189</f>
        <v>1736038</v>
      </c>
      <c r="G189" s="73">
        <f>VLOOKUP(E189,'ASIGNACION RANKING'!D:AB,6,0)</f>
        <v>982</v>
      </c>
      <c r="H189" s="414">
        <f>VLOOKUP(E189,'ASIGNACION RANKING'!D:AB,11,0)-T189-U189</f>
        <v>116108</v>
      </c>
      <c r="I189" s="152" t="s">
        <v>80</v>
      </c>
      <c r="J189" s="10">
        <f>H189/F189</f>
        <v>6.6881024493703478E-2</v>
      </c>
      <c r="K189" s="79">
        <v>61</v>
      </c>
      <c r="L189" s="10">
        <f>K189/$L$127</f>
        <v>0.81333333333333335</v>
      </c>
      <c r="M189" s="75" t="str">
        <f>IF(L189&lt;=0.02,"A1",IF(L189&lt;=0.04,"A2",IF(L189&lt;=0.06,"A3",IF(L189&lt;=0.08,"A4",IF(L189&lt;=0.1,"A5",IF(L189&lt;=0.16,"B1",IF(L189&lt;=0.22,"B2",IF(L189&lt;=0.28,"B3",IF(L189&lt;=0.34,"B4",IF(L189&lt;=0.4,"B5",IF(L189&lt;=0.46,"B6",IF(L189&lt;=0.52,"B7",IF(L189&lt;=0.58,"B8",IF(L189&lt;=0.64,"B9",IF(L189&lt;=0.7,"B10",IF(L189&lt;=1.1,"C0"))))))))))))))))</f>
        <v>C0</v>
      </c>
      <c r="N189" s="415">
        <f>F189*J188-H189</f>
        <v>375.55718199290277</v>
      </c>
      <c r="O189" s="76">
        <f>IF(M189="A1",1650000,IF(M189="A2",1290000,IF(M189="A3",1020000,IF(M189="A4",810000,IF(M189="A5",650000,IF(M189="B1",520000,IF(M189="B2",420000,IF(M189="B3",330000,IF(M189="B4",270000,IF(M189="B5",210000,IF(M189="B6",170000,IF(M189="B7",150000,IF(M189="B8",130000,IF(M189="B9",100000,IF(M189="B10",60000,IF(M189="C0",0))))))))))))))))</f>
        <v>0</v>
      </c>
      <c r="P189" s="185">
        <f>VLOOKUP(E189,'DOMINGO 1'!D:AB,7,0)</f>
        <v>149234</v>
      </c>
      <c r="Q189" s="448">
        <f>VLOOKUP(E189,'DOMINGO 2'!D:AB,7,0)</f>
        <v>145866</v>
      </c>
      <c r="R189" t="e">
        <f>VLOOKUP(E189,'DOMINGO 3'!D:AB,7,0)</f>
        <v>#N/A</v>
      </c>
      <c r="S189" s="185">
        <v>0</v>
      </c>
      <c r="T189" s="185">
        <f>VLOOKUP(E189,'DOMINGO 1'!D:AB,11,0)</f>
        <v>3798</v>
      </c>
      <c r="U189" s="185">
        <f>VLOOKUP(E189,'DOMINGO 2'!D:AB,11,0)</f>
        <v>2523</v>
      </c>
      <c r="V189" s="85"/>
      <c r="W189" s="77"/>
      <c r="X189" s="77"/>
      <c r="Y189" s="77"/>
      <c r="Z189" s="77"/>
      <c r="AA189" s="77"/>
    </row>
    <row r="190" spans="1:27">
      <c r="A190" s="525"/>
      <c r="B190" s="526"/>
      <c r="C190" s="527"/>
      <c r="D190" s="528"/>
      <c r="E190" s="616" t="s">
        <v>3068</v>
      </c>
      <c r="F190" s="414">
        <f>VLOOKUP(E190,'ASIGNACION RANKING'!D:AB,7,0)-P190-Q190</f>
        <v>1633806</v>
      </c>
      <c r="G190" s="73">
        <f>VLOOKUP(E190,'ASIGNACION RANKING'!D:AB,6,0)</f>
        <v>893</v>
      </c>
      <c r="H190" s="414">
        <f>VLOOKUP(E190,'ASIGNACION RANKING'!D:AB,11,0)-T190-U190</f>
        <v>108479</v>
      </c>
      <c r="I190" s="152" t="s">
        <v>80</v>
      </c>
      <c r="J190" s="10">
        <f>H190/F190</f>
        <v>6.6396499951646648E-2</v>
      </c>
      <c r="K190" s="79">
        <v>62</v>
      </c>
      <c r="L190" s="10">
        <f>K190/$L$127</f>
        <v>0.82666666666666666</v>
      </c>
      <c r="M190" s="75" t="str">
        <f>IF(L190&lt;=0.02,"A1",IF(L190&lt;=0.04,"A2",IF(L190&lt;=0.06,"A3",IF(L190&lt;=0.08,"A4",IF(L190&lt;=0.1,"A5",IF(L190&lt;=0.16,"B1",IF(L190&lt;=0.22,"B2",IF(L190&lt;=0.28,"B3",IF(L190&lt;=0.34,"B4",IF(L190&lt;=0.4,"B5",IF(L190&lt;=0.46,"B6",IF(L190&lt;=0.52,"B7",IF(L190&lt;=0.58,"B8",IF(L190&lt;=0.64,"B9",IF(L190&lt;=0.7,"B10",IF(L190&lt;=1.1,"C0"))))))))))))))))</f>
        <v>C0</v>
      </c>
      <c r="N190" s="415">
        <f>F190*J189-H190</f>
        <v>791.61910395970335</v>
      </c>
      <c r="O190" s="76">
        <f>IF(M190="A1",1650000,IF(M190="A2",1290000,IF(M190="A3",1020000,IF(M190="A4",810000,IF(M190="A5",650000,IF(M190="B1",520000,IF(M190="B2",420000,IF(M190="B3",330000,IF(M190="B4",270000,IF(M190="B5",210000,IF(M190="B6",170000,IF(M190="B7",150000,IF(M190="B8",130000,IF(M190="B9",100000,IF(M190="B10",60000,IF(M190="C0",0))))))))))))))))</f>
        <v>0</v>
      </c>
      <c r="P190" s="185">
        <f>VLOOKUP(E190,'DOMINGO 1'!D:AB,7,0)</f>
        <v>137499</v>
      </c>
      <c r="Q190" s="448">
        <f>VLOOKUP(E190,'DOMINGO 2'!D:AB,7,0)</f>
        <v>137178</v>
      </c>
      <c r="R190" t="e">
        <f>VLOOKUP(E190,'DOMINGO 3'!D:AB,7,0)</f>
        <v>#N/A</v>
      </c>
      <c r="S190" s="185">
        <v>0</v>
      </c>
      <c r="T190" s="185">
        <f>VLOOKUP(E190,'DOMINGO 1'!D:AB,11,0)</f>
        <v>5280</v>
      </c>
      <c r="U190" s="185">
        <f>VLOOKUP(E190,'DOMINGO 2'!D:AB,11,0)</f>
        <v>6816</v>
      </c>
      <c r="V190" s="85"/>
      <c r="W190" s="77"/>
      <c r="X190" s="77"/>
      <c r="Y190" s="77"/>
      <c r="Z190" s="77"/>
      <c r="AA190" s="77"/>
    </row>
    <row r="191" spans="1:27">
      <c r="A191" s="525"/>
      <c r="B191" s="526"/>
      <c r="C191" s="527"/>
      <c r="D191" s="528"/>
      <c r="E191" s="616" t="s">
        <v>544</v>
      </c>
      <c r="F191" s="414">
        <f>VLOOKUP(E191,'ASIGNACION RANKING'!D:AB,7,0)-P191-Q191</f>
        <v>1727935</v>
      </c>
      <c r="G191" s="73">
        <f>VLOOKUP(E191,'ASIGNACION RANKING'!D:AB,6,0)</f>
        <v>932</v>
      </c>
      <c r="H191" s="414">
        <f>VLOOKUP(E191,'ASIGNACION RANKING'!D:AB,11,0)-T191-U191</f>
        <v>114249</v>
      </c>
      <c r="I191" s="152" t="s">
        <v>80</v>
      </c>
      <c r="J191" s="10">
        <f>H191/F191</f>
        <v>6.6118806552329809E-2</v>
      </c>
      <c r="K191" s="79">
        <v>63</v>
      </c>
      <c r="L191" s="10">
        <f>K191/$L$127</f>
        <v>0.84</v>
      </c>
      <c r="M191" s="75" t="str">
        <f>IF(L191&lt;=0.02,"A1",IF(L191&lt;=0.04,"A2",IF(L191&lt;=0.06,"A3",IF(L191&lt;=0.08,"A4",IF(L191&lt;=0.1,"A5",IF(L191&lt;=0.16,"B1",IF(L191&lt;=0.22,"B2",IF(L191&lt;=0.28,"B3",IF(L191&lt;=0.34,"B4",IF(L191&lt;=0.4,"B5",IF(L191&lt;=0.46,"B6",IF(L191&lt;=0.52,"B7",IF(L191&lt;=0.58,"B8",IF(L191&lt;=0.64,"B9",IF(L191&lt;=0.7,"B10",IF(L191&lt;=1.1,"C0"))))))))))))))))</f>
        <v>C0</v>
      </c>
      <c r="N191" s="415">
        <f>F191*J190-H191</f>
        <v>479.83614394854521</v>
      </c>
      <c r="O191" s="76">
        <f>IF(M191="A1",1650000,IF(M191="A2",1290000,IF(M191="A3",1020000,IF(M191="A4",810000,IF(M191="A5",650000,IF(M191="B1",520000,IF(M191="B2",420000,IF(M191="B3",330000,IF(M191="B4",270000,IF(M191="B5",210000,IF(M191="B6",170000,IF(M191="B7",150000,IF(M191="B8",130000,IF(M191="B9",100000,IF(M191="B10",60000,IF(M191="C0",0))))))))))))))))</f>
        <v>0</v>
      </c>
      <c r="P191" s="185">
        <f>VLOOKUP(E191,'DOMINGO 1'!D:AB,7,0)</f>
        <v>154736</v>
      </c>
      <c r="Q191" s="448">
        <f>VLOOKUP(E191,'DOMINGO 2'!D:AB,7,0)</f>
        <v>131203</v>
      </c>
      <c r="R191" t="e">
        <f>VLOOKUP(E191,'DOMINGO 3'!D:AB,7,0)</f>
        <v>#N/A</v>
      </c>
      <c r="S191" s="185">
        <v>0</v>
      </c>
      <c r="T191" s="185">
        <f>VLOOKUP(E191,'DOMINGO 1'!D:AB,11,0)</f>
        <v>9424</v>
      </c>
      <c r="U191" s="185">
        <f>VLOOKUP(E191,'DOMINGO 2'!D:AB,11,0)</f>
        <v>7264</v>
      </c>
      <c r="V191" s="85"/>
      <c r="W191" s="77"/>
      <c r="X191" s="77"/>
      <c r="Y191" s="77"/>
      <c r="Z191" s="77"/>
      <c r="AA191" s="77"/>
    </row>
    <row r="192" spans="1:27">
      <c r="A192" s="525"/>
      <c r="B192" s="526"/>
      <c r="C192" s="527"/>
      <c r="D192" s="528"/>
      <c r="E192" s="524" t="s">
        <v>2307</v>
      </c>
      <c r="F192" s="414">
        <f>VLOOKUP(E192,'ASIGNACION RANKING'!D:AB,7,0)-P192-Q192</f>
        <v>1794311</v>
      </c>
      <c r="G192" s="73">
        <f>VLOOKUP(E192,'ASIGNACION RANKING'!D:AB,6,0)</f>
        <v>883</v>
      </c>
      <c r="H192" s="414">
        <f>VLOOKUP(E192,'ASIGNACION RANKING'!D:AB,11,0)-T192-U192</f>
        <v>118601</v>
      </c>
      <c r="I192" s="152" t="s">
        <v>80</v>
      </c>
      <c r="J192" s="10">
        <f>H192/F192</f>
        <v>6.6098351957938173E-2</v>
      </c>
      <c r="K192" s="79">
        <v>64</v>
      </c>
      <c r="L192" s="10">
        <f>K192/$L$127</f>
        <v>0.85333333333333339</v>
      </c>
      <c r="M192" s="75" t="str">
        <f>IF(L192&lt;=0.02,"A1",IF(L192&lt;=0.04,"A2",IF(L192&lt;=0.06,"A3",IF(L192&lt;=0.08,"A4",IF(L192&lt;=0.1,"A5",IF(L192&lt;=0.16,"B1",IF(L192&lt;=0.22,"B2",IF(L192&lt;=0.28,"B3",IF(L192&lt;=0.34,"B4",IF(L192&lt;=0.4,"B5",IF(L192&lt;=0.46,"B6",IF(L192&lt;=0.52,"B7",IF(L192&lt;=0.58,"B8",IF(L192&lt;=0.64,"B9",IF(L192&lt;=0.7,"B10",IF(L192&lt;=1.1,"C0"))))))))))))))))</f>
        <v>C0</v>
      </c>
      <c r="N192" s="415">
        <f>F192*J191-H192</f>
        <v>36.701903717446839</v>
      </c>
      <c r="O192" s="76">
        <f>IF(M192="A1",1650000,IF(M192="A2",1290000,IF(M192="A3",1020000,IF(M192="A4",810000,IF(M192="A5",650000,IF(M192="B1",520000,IF(M192="B2",420000,IF(M192="B3",330000,IF(M192="B4",270000,IF(M192="B5",210000,IF(M192="B6",170000,IF(M192="B7",150000,IF(M192="B8",130000,IF(M192="B9",100000,IF(M192="B10",60000,IF(M192="C0",0))))))))))))))))</f>
        <v>0</v>
      </c>
      <c r="P192" s="185">
        <f>VLOOKUP(E192,'DOMINGO 1'!D:AB,7,0)</f>
        <v>151989</v>
      </c>
      <c r="Q192" s="448">
        <f>VLOOKUP(E192,'DOMINGO 2'!D:AB,7,0)</f>
        <v>181209</v>
      </c>
      <c r="R192" t="e">
        <f>VLOOKUP(E192,'DOMINGO 3'!D:AB,7,0)</f>
        <v>#N/A</v>
      </c>
      <c r="S192" s="185">
        <f>VLOOKUP(E192,'FESTIVO 1'!D:AB,7,0)</f>
        <v>141757</v>
      </c>
      <c r="T192" s="185">
        <f>VLOOKUP(E192,'DOMINGO 1'!D:AB,11,0)</f>
        <v>7306</v>
      </c>
      <c r="U192" s="185">
        <f>VLOOKUP(E192,'DOMINGO 2'!D:AB,11,0)</f>
        <v>29751</v>
      </c>
      <c r="V192" s="85"/>
      <c r="W192" s="77"/>
      <c r="X192" s="77"/>
      <c r="Y192" s="77"/>
      <c r="Z192" s="77"/>
      <c r="AA192" s="77"/>
    </row>
    <row r="193" spans="1:33">
      <c r="A193" s="525"/>
      <c r="B193" s="526"/>
      <c r="C193" s="527"/>
      <c r="D193" s="528"/>
      <c r="E193" s="524" t="s">
        <v>2281</v>
      </c>
      <c r="F193" s="414">
        <f>VLOOKUP(E193,'ASIGNACION RANKING'!D:AB,7,0)-P193-Q193</f>
        <v>1827177</v>
      </c>
      <c r="G193" s="73">
        <f>VLOOKUP(E193,'ASIGNACION RANKING'!D:AB,6,0)</f>
        <v>946</v>
      </c>
      <c r="H193" s="414">
        <f>VLOOKUP(E193,'ASIGNACION RANKING'!D:AB,11,0)-T193-U193</f>
        <v>120179</v>
      </c>
      <c r="I193" s="152" t="s">
        <v>80</v>
      </c>
      <c r="J193" s="10">
        <f>H193/F193</f>
        <v>6.5773047712400057E-2</v>
      </c>
      <c r="K193" s="79">
        <v>65</v>
      </c>
      <c r="L193" s="10">
        <f>K193/$L$127</f>
        <v>0.8666666666666667</v>
      </c>
      <c r="M193" s="75" t="str">
        <f>IF(L193&lt;=0.02,"A1",IF(L193&lt;=0.04,"A2",IF(L193&lt;=0.06,"A3",IF(L193&lt;=0.08,"A4",IF(L193&lt;=0.1,"A5",IF(L193&lt;=0.16,"B1",IF(L193&lt;=0.22,"B2",IF(L193&lt;=0.28,"B3",IF(L193&lt;=0.34,"B4",IF(L193&lt;=0.4,"B5",IF(L193&lt;=0.46,"B6",IF(L193&lt;=0.52,"B7",IF(L193&lt;=0.58,"B8",IF(L193&lt;=0.64,"B9",IF(L193&lt;=0.7,"B10",IF(L193&lt;=1.1,"C0"))))))))))))))))</f>
        <v>C0</v>
      </c>
      <c r="N193" s="415">
        <f>F193*J192-H193</f>
        <v>594.38843544959673</v>
      </c>
      <c r="O193" s="76">
        <f>IF(M193="A1",1650000,IF(M193="A2",1290000,IF(M193="A3",1020000,IF(M193="A4",810000,IF(M193="A5",650000,IF(M193="B1",520000,IF(M193="B2",420000,IF(M193="B3",330000,IF(M193="B4",270000,IF(M193="B5",210000,IF(M193="B6",170000,IF(M193="B7",150000,IF(M193="B8",130000,IF(M193="B9",100000,IF(M193="B10",60000,IF(M193="C0",0))))))))))))))))</f>
        <v>0</v>
      </c>
      <c r="P193" s="185">
        <f>VLOOKUP(E193,'DOMINGO 1'!D:AB,7,0)</f>
        <v>114571</v>
      </c>
      <c r="Q193" s="448">
        <f>VLOOKUP(E193,'DOMINGO 2'!D:AB,7,0)</f>
        <v>182337</v>
      </c>
      <c r="R193" t="e">
        <f>VLOOKUP(E193,'DOMINGO 3'!D:AB,7,0)</f>
        <v>#N/A</v>
      </c>
      <c r="S193" s="185">
        <f>VLOOKUP(E193,'FESTIVO 1'!D:AB,7,0)</f>
        <v>160372</v>
      </c>
      <c r="T193" s="185">
        <f>VLOOKUP(E193,'DOMINGO 1'!D:AB,11,0)</f>
        <v>6272</v>
      </c>
      <c r="U193" s="185">
        <f>VLOOKUP(E193,'DOMINGO 2'!D:AB,11,0)</f>
        <v>2367</v>
      </c>
      <c r="V193" s="85"/>
      <c r="W193" s="77"/>
      <c r="X193" s="77"/>
      <c r="Y193" s="77"/>
      <c r="Z193" s="77"/>
      <c r="AA193" s="77"/>
    </row>
    <row r="194" spans="1:33">
      <c r="A194" s="525"/>
      <c r="B194" s="526"/>
      <c r="C194" s="527"/>
      <c r="D194" s="528"/>
      <c r="E194" s="616" t="s">
        <v>567</v>
      </c>
      <c r="F194" s="414">
        <f>VLOOKUP(E194,'ASIGNACION RANKING'!D:AB,7,0)-P194-Q194</f>
        <v>1835759</v>
      </c>
      <c r="G194" s="73">
        <f>VLOOKUP(E194,'ASIGNACION RANKING'!D:AB,6,0)</f>
        <v>950</v>
      </c>
      <c r="H194" s="414">
        <f>VLOOKUP(E194,'ASIGNACION RANKING'!D:AB,11,0)-T194-U194</f>
        <v>120095</v>
      </c>
      <c r="I194" s="152" t="s">
        <v>80</v>
      </c>
      <c r="J194" s="10">
        <f>H194/F194</f>
        <v>6.5419807284071596E-2</v>
      </c>
      <c r="K194" s="79">
        <v>66</v>
      </c>
      <c r="L194" s="10">
        <f>K194/$L$127</f>
        <v>0.88</v>
      </c>
      <c r="M194" s="75" t="str">
        <f>IF(L194&lt;=0.02,"A1",IF(L194&lt;=0.04,"A2",IF(L194&lt;=0.06,"A3",IF(L194&lt;=0.08,"A4",IF(L194&lt;=0.1,"A5",IF(L194&lt;=0.16,"B1",IF(L194&lt;=0.22,"B2",IF(L194&lt;=0.28,"B3",IF(L194&lt;=0.34,"B4",IF(L194&lt;=0.4,"B5",IF(L194&lt;=0.46,"B6",IF(L194&lt;=0.52,"B7",IF(L194&lt;=0.58,"B8",IF(L194&lt;=0.64,"B9",IF(L194&lt;=0.7,"B10",IF(L194&lt;=1.1,"C0"))))))))))))))))</f>
        <v>C0</v>
      </c>
      <c r="N194" s="415">
        <f>F194*J193-H194</f>
        <v>648.46429546781292</v>
      </c>
      <c r="O194" s="76">
        <f>IF(M194="A1",1650000,IF(M194="A2",1290000,IF(M194="A3",1020000,IF(M194="A4",810000,IF(M194="A5",650000,IF(M194="B1",520000,IF(M194="B2",420000,IF(M194="B3",330000,IF(M194="B4",270000,IF(M194="B5",210000,IF(M194="B6",170000,IF(M194="B7",150000,IF(M194="B8",130000,IF(M194="B9",100000,IF(M194="B10",60000,IF(M194="C0",0))))))))))))))))</f>
        <v>0</v>
      </c>
      <c r="P194" s="185">
        <f>VLOOKUP(E194,'DOMINGO 1'!D:AB,7,0)</f>
        <v>178442</v>
      </c>
      <c r="Q194" s="448">
        <f>VLOOKUP(E194,'DOMINGO 2'!D:AB,7,0)</f>
        <v>150965</v>
      </c>
      <c r="R194" t="e">
        <f>VLOOKUP(E194,'DOMINGO 3'!D:AB,7,0)</f>
        <v>#N/A</v>
      </c>
      <c r="S194" s="185">
        <v>0</v>
      </c>
      <c r="T194" s="185">
        <f>VLOOKUP(E194,'DOMINGO 1'!D:AB,11,0)</f>
        <v>4142</v>
      </c>
      <c r="U194" s="185">
        <f>VLOOKUP(E194,'DOMINGO 2'!D:AB,11,0)</f>
        <v>1632</v>
      </c>
      <c r="V194" s="85"/>
      <c r="W194" s="77"/>
      <c r="X194" s="77"/>
      <c r="Y194" s="77"/>
      <c r="Z194" s="77"/>
      <c r="AA194" s="77"/>
    </row>
    <row r="195" spans="1:33">
      <c r="A195" s="525"/>
      <c r="B195" s="526"/>
      <c r="C195" s="527"/>
      <c r="D195" s="528"/>
      <c r="E195" s="524" t="s">
        <v>2258</v>
      </c>
      <c r="F195" s="414">
        <f>VLOOKUP(E195,'ASIGNACION RANKING'!D:AB,7,0)-P195-Q195</f>
        <v>1360724</v>
      </c>
      <c r="G195" s="73">
        <f>VLOOKUP(E195,'ASIGNACION RANKING'!D:AB,6,0)</f>
        <v>640</v>
      </c>
      <c r="H195" s="414">
        <f>VLOOKUP(E195,'ASIGNACION RANKING'!D:AB,11,0)-T195-U195</f>
        <v>88684</v>
      </c>
      <c r="I195" s="152" t="s">
        <v>80</v>
      </c>
      <c r="J195" s="10">
        <f>H195/F195</f>
        <v>6.5174127890740521E-2</v>
      </c>
      <c r="K195" s="79">
        <v>67</v>
      </c>
      <c r="L195" s="10">
        <f>K195/$L$127</f>
        <v>0.89333333333333331</v>
      </c>
      <c r="M195" s="75" t="str">
        <f>IF(L195&lt;=0.02,"A1",IF(L195&lt;=0.04,"A2",IF(L195&lt;=0.06,"A3",IF(L195&lt;=0.08,"A4",IF(L195&lt;=0.1,"A5",IF(L195&lt;=0.16,"B1",IF(L195&lt;=0.22,"B2",IF(L195&lt;=0.28,"B3",IF(L195&lt;=0.34,"B4",IF(L195&lt;=0.4,"B5",IF(L195&lt;=0.46,"B6",IF(L195&lt;=0.52,"B7",IF(L195&lt;=0.58,"B8",IF(L195&lt;=0.64,"B9",IF(L195&lt;=0.7,"B10",IF(L195&lt;=1.1,"C0"))))))))))))))))</f>
        <v>C0</v>
      </c>
      <c r="N195" s="415">
        <f>F195*J194-H195</f>
        <v>334.30184681103856</v>
      </c>
      <c r="O195" s="76">
        <f>IF(M195="A1",1650000,IF(M195="A2",1290000,IF(M195="A3",1020000,IF(M195="A4",810000,IF(M195="A5",650000,IF(M195="B1",520000,IF(M195="B2",420000,IF(M195="B3",330000,IF(M195="B4",270000,IF(M195="B5",210000,IF(M195="B6",170000,IF(M195="B7",150000,IF(M195="B8",130000,IF(M195="B9",100000,IF(M195="B10",60000,IF(M195="C0",0))))))))))))))))</f>
        <v>0</v>
      </c>
      <c r="P195" s="185">
        <f>VLOOKUP(E195,'DOMINGO 1'!D:AB,7,0)</f>
        <v>162822</v>
      </c>
      <c r="Q195" s="448">
        <f>VLOOKUP(E195,'DOMINGO 2'!D:AB,7,0)</f>
        <v>78931</v>
      </c>
      <c r="R195" t="e">
        <f>VLOOKUP(E195,'DOMINGO 3'!D:AB,7,0)</f>
        <v>#N/A</v>
      </c>
      <c r="S195" s="185">
        <f>VLOOKUP(E195,'FESTIVO 1'!D:AB,7,0)</f>
        <v>160390</v>
      </c>
      <c r="T195" s="185">
        <f>VLOOKUP(E195,'DOMINGO 1'!D:AB,11,0)</f>
        <v>228</v>
      </c>
      <c r="U195" s="185">
        <f>VLOOKUP(E195,'DOMINGO 2'!D:AB,11,0)</f>
        <v>900</v>
      </c>
      <c r="V195" s="85"/>
      <c r="W195" s="77"/>
      <c r="X195" s="77"/>
      <c r="Y195" s="77"/>
      <c r="Z195" s="77"/>
      <c r="AA195" s="77"/>
    </row>
    <row r="196" spans="1:33">
      <c r="A196" s="525"/>
      <c r="B196" s="526"/>
      <c r="C196" s="527"/>
      <c r="D196" s="528"/>
      <c r="E196" s="616" t="s">
        <v>674</v>
      </c>
      <c r="F196" s="414">
        <f>VLOOKUP(E196,'ASIGNACION RANKING'!D:AB,7,0)-P196-Q196</f>
        <v>1741279</v>
      </c>
      <c r="G196" s="73">
        <f>VLOOKUP(E196,'ASIGNACION RANKING'!D:AB,6,0)</f>
        <v>1018</v>
      </c>
      <c r="H196" s="414">
        <f>VLOOKUP(E196,'ASIGNACION RANKING'!D:AB,11,0)-T196-U196</f>
        <v>111560</v>
      </c>
      <c r="I196" s="152" t="s">
        <v>80</v>
      </c>
      <c r="J196" s="10">
        <f>H196/F196</f>
        <v>6.4067848977676756E-2</v>
      </c>
      <c r="K196" s="79">
        <v>68</v>
      </c>
      <c r="L196" s="10">
        <f>K196/$L$127</f>
        <v>0.90666666666666662</v>
      </c>
      <c r="M196" s="75" t="str">
        <f>IF(L196&lt;=0.02,"A1",IF(L196&lt;=0.04,"A2",IF(L196&lt;=0.06,"A3",IF(L196&lt;=0.08,"A4",IF(L196&lt;=0.1,"A5",IF(L196&lt;=0.16,"B1",IF(L196&lt;=0.22,"B2",IF(L196&lt;=0.28,"B3",IF(L196&lt;=0.34,"B4",IF(L196&lt;=0.4,"B5",IF(L196&lt;=0.46,"B6",IF(L196&lt;=0.52,"B7",IF(L196&lt;=0.58,"B8",IF(L196&lt;=0.64,"B9",IF(L196&lt;=0.7,"B10",IF(L196&lt;=1.1,"C0"))))))))))))))))</f>
        <v>C0</v>
      </c>
      <c r="N196" s="415">
        <f>F196*J195-H196</f>
        <v>1926.3402394607692</v>
      </c>
      <c r="O196" s="76">
        <f>IF(M196="A1",1650000,IF(M196="A2",1290000,IF(M196="A3",1020000,IF(M196="A4",810000,IF(M196="A5",650000,IF(M196="B1",520000,IF(M196="B2",420000,IF(M196="B3",330000,IF(M196="B4",270000,IF(M196="B5",210000,IF(M196="B6",170000,IF(M196="B7",150000,IF(M196="B8",130000,IF(M196="B9",100000,IF(M196="B10",60000,IF(M196="C0",0))))))))))))))))</f>
        <v>0</v>
      </c>
      <c r="P196" s="185">
        <f>VLOOKUP(E196,'DOMINGO 1'!D:AB,7,0)</f>
        <v>154861</v>
      </c>
      <c r="Q196" s="448">
        <f>VLOOKUP(E196,'DOMINGO 2'!D:AB,7,0)</f>
        <v>176348</v>
      </c>
      <c r="R196" t="e">
        <f>VLOOKUP(E196,'DOMINGO 3'!D:AB,7,0)</f>
        <v>#N/A</v>
      </c>
      <c r="S196" s="185">
        <f>VLOOKUP(E196,'FESTIVO 1'!D:AB,7,0)</f>
        <v>154923</v>
      </c>
      <c r="T196" s="185">
        <f>VLOOKUP(E196,'DOMINGO 1'!D:AB,11,0)</f>
        <v>9075</v>
      </c>
      <c r="U196" s="185">
        <f>VLOOKUP(E196,'DOMINGO 2'!D:AB,11,0)</f>
        <v>6325</v>
      </c>
      <c r="V196" s="85"/>
      <c r="W196" s="77"/>
      <c r="X196" s="77"/>
      <c r="Y196" s="77"/>
      <c r="Z196" s="77"/>
      <c r="AA196" s="77"/>
    </row>
    <row r="197" spans="1:33">
      <c r="A197" s="525"/>
      <c r="B197" s="526"/>
      <c r="C197" s="527"/>
      <c r="D197" s="528"/>
      <c r="E197" s="524" t="s">
        <v>2256</v>
      </c>
      <c r="F197" s="414">
        <f>VLOOKUP(E197,'ASIGNACION RANKING'!D:AB,7,0)-P197-Q197</f>
        <v>1724824</v>
      </c>
      <c r="G197" s="73">
        <f>VLOOKUP(E197,'ASIGNACION RANKING'!D:AB,6,0)</f>
        <v>893</v>
      </c>
      <c r="H197" s="414">
        <f>VLOOKUP(E197,'ASIGNACION RANKING'!D:AB,11,0)-T197-U197</f>
        <v>109656</v>
      </c>
      <c r="I197" s="152" t="s">
        <v>80</v>
      </c>
      <c r="J197" s="10">
        <f>H197/F197</f>
        <v>6.3575182163513488E-2</v>
      </c>
      <c r="K197" s="79">
        <v>69</v>
      </c>
      <c r="L197" s="10">
        <f>K197/$L$127</f>
        <v>0.92</v>
      </c>
      <c r="M197" s="75" t="str">
        <f>IF(L197&lt;=0.02,"A1",IF(L197&lt;=0.04,"A2",IF(L197&lt;=0.06,"A3",IF(L197&lt;=0.08,"A4",IF(L197&lt;=0.1,"A5",IF(L197&lt;=0.16,"B1",IF(L197&lt;=0.22,"B2",IF(L197&lt;=0.28,"B3",IF(L197&lt;=0.34,"B4",IF(L197&lt;=0.4,"B5",IF(L197&lt;=0.46,"B6",IF(L197&lt;=0.52,"B7",IF(L197&lt;=0.58,"B8",IF(L197&lt;=0.64,"B9",IF(L197&lt;=0.7,"B10",IF(L197&lt;=1.1,"C0"))))))))))))))))</f>
        <v>C0</v>
      </c>
      <c r="N197" s="415">
        <f>F197*J196-H197</f>
        <v>849.76354507233191</v>
      </c>
      <c r="O197" s="76">
        <f>IF(M197="A1",1650000,IF(M197="A2",1290000,IF(M197="A3",1020000,IF(M197="A4",810000,IF(M197="A5",650000,IF(M197="B1",520000,IF(M197="B2",420000,IF(M197="B3",330000,IF(M197="B4",270000,IF(M197="B5",210000,IF(M197="B6",170000,IF(M197="B7",150000,IF(M197="B8",130000,IF(M197="B9",100000,IF(M197="B10",60000,IF(M197="C0",0))))))))))))))))</f>
        <v>0</v>
      </c>
      <c r="P197" s="185">
        <f>VLOOKUP(E197,'DOMINGO 1'!D:AB,7,0)</f>
        <v>115526</v>
      </c>
      <c r="Q197" s="448">
        <f>VLOOKUP(E197,'DOMINGO 2'!D:AB,7,0)</f>
        <v>189147</v>
      </c>
      <c r="R197" t="e">
        <f>VLOOKUP(E197,'DOMINGO 3'!D:AB,7,0)</f>
        <v>#N/A</v>
      </c>
      <c r="S197" s="185">
        <v>0</v>
      </c>
      <c r="T197" s="185">
        <f>VLOOKUP(E197,'DOMINGO 1'!D:AB,11,0)</f>
        <v>7008</v>
      </c>
      <c r="U197" s="185">
        <f>VLOOKUP(E197,'DOMINGO 2'!D:AB,11,0)</f>
        <v>16433</v>
      </c>
      <c r="V197" s="85"/>
      <c r="W197" s="77"/>
      <c r="X197" s="77"/>
      <c r="Y197" s="77"/>
      <c r="Z197" s="77"/>
      <c r="AA197" s="77"/>
    </row>
    <row r="198" spans="1:33">
      <c r="A198" s="525"/>
      <c r="B198" s="526"/>
      <c r="C198" s="527"/>
      <c r="D198" s="528"/>
      <c r="E198" s="524" t="s">
        <v>2289</v>
      </c>
      <c r="F198" s="414">
        <f>VLOOKUP(E198,'ASIGNACION RANKING'!D:AB,7,0)-P198-Q198</f>
        <v>1806351</v>
      </c>
      <c r="G198" s="73">
        <f>VLOOKUP(E198,'ASIGNACION RANKING'!D:AB,6,0)</f>
        <v>903</v>
      </c>
      <c r="H198" s="414">
        <f>VLOOKUP(E198,'ASIGNACION RANKING'!D:AB,11,0)-T198-U198</f>
        <v>113681</v>
      </c>
      <c r="I198" s="152" t="s">
        <v>80</v>
      </c>
      <c r="J198" s="10">
        <f>H198/F198</f>
        <v>6.2934058773737769E-2</v>
      </c>
      <c r="K198" s="79">
        <v>70</v>
      </c>
      <c r="L198" s="10">
        <f>K198/$L$127</f>
        <v>0.93333333333333335</v>
      </c>
      <c r="M198" s="75" t="str">
        <f>IF(L198&lt;=0.02,"A1",IF(L198&lt;=0.04,"A2",IF(L198&lt;=0.06,"A3",IF(L198&lt;=0.08,"A4",IF(L198&lt;=0.1,"A5",IF(L198&lt;=0.16,"B1",IF(L198&lt;=0.22,"B2",IF(L198&lt;=0.28,"B3",IF(L198&lt;=0.34,"B4",IF(L198&lt;=0.4,"B5",IF(L198&lt;=0.46,"B6",IF(L198&lt;=0.52,"B7",IF(L198&lt;=0.58,"B8",IF(L198&lt;=0.64,"B9",IF(L198&lt;=0.7,"B10",IF(L198&lt;=1.1,"C0"))))))))))))))))</f>
        <v>C0</v>
      </c>
      <c r="N198" s="415">
        <f>F198*J197-H198</f>
        <v>1158.0938762447477</v>
      </c>
      <c r="O198" s="76">
        <f>IF(M198="A1",1650000,IF(M198="A2",1290000,IF(M198="A3",1020000,IF(M198="A4",810000,IF(M198="A5",650000,IF(M198="B1",520000,IF(M198="B2",420000,IF(M198="B3",330000,IF(M198="B4",270000,IF(M198="B5",210000,IF(M198="B6",170000,IF(M198="B7",150000,IF(M198="B8",130000,IF(M198="B9",100000,IF(M198="B10",60000,IF(M198="C0",0))))))))))))))))</f>
        <v>0</v>
      </c>
      <c r="P198" s="185">
        <f>VLOOKUP(E198,'DOMINGO 1'!D:AB,7,0)</f>
        <v>164738</v>
      </c>
      <c r="Q198" s="448">
        <f>VLOOKUP(E198,'DOMINGO 2'!D:AB,7,0)</f>
        <v>169095</v>
      </c>
      <c r="R198" t="e">
        <f>VLOOKUP(E198,'DOMINGO 3'!D:AB,7,0)</f>
        <v>#N/A</v>
      </c>
      <c r="S198" s="185">
        <f>VLOOKUP(E198,'FESTIVO 1'!D:AB,7,0)</f>
        <v>143882</v>
      </c>
      <c r="T198" s="185">
        <f>VLOOKUP(E198,'DOMINGO 1'!D:AB,11,0)</f>
        <v>13539</v>
      </c>
      <c r="U198" s="185">
        <f>VLOOKUP(E198,'DOMINGO 2'!D:AB,11,0)</f>
        <v>3744</v>
      </c>
      <c r="V198" s="85"/>
      <c r="W198" s="77"/>
      <c r="X198" s="77"/>
      <c r="Y198" s="77"/>
      <c r="Z198" s="77"/>
      <c r="AA198" s="77"/>
    </row>
    <row r="199" spans="1:33">
      <c r="D199" s="45"/>
      <c r="E199" s="84" t="s">
        <v>2294</v>
      </c>
      <c r="F199" s="414">
        <f>VLOOKUP(E199,'ASIGNACION RANKING'!D:AB,7,0)-P199-Q199</f>
        <v>1892388</v>
      </c>
      <c r="G199" s="73">
        <f>VLOOKUP(E199,'ASIGNACION RANKING'!D:AB,6,0)</f>
        <v>960</v>
      </c>
      <c r="H199" s="414">
        <f>VLOOKUP(E199,'ASIGNACION RANKING'!D:AB,11,0)-T199-U199</f>
        <v>117838</v>
      </c>
      <c r="I199" s="152" t="s">
        <v>80</v>
      </c>
      <c r="J199" s="10">
        <f>H199/F199</f>
        <v>6.226947116553265E-2</v>
      </c>
      <c r="K199" s="79">
        <v>71</v>
      </c>
      <c r="L199" s="10">
        <f>K199/$L$127</f>
        <v>0.94666666666666666</v>
      </c>
      <c r="M199" s="75" t="str">
        <f>IF(L199&lt;=0.02,"A1",IF(L199&lt;=0.04,"A2",IF(L199&lt;=0.06,"A3",IF(L199&lt;=0.08,"A4",IF(L199&lt;=0.1,"A5",IF(L199&lt;=0.16,"B1",IF(L199&lt;=0.22,"B2",IF(L199&lt;=0.28,"B3",IF(L199&lt;=0.34,"B4",IF(L199&lt;=0.4,"B5",IF(L199&lt;=0.46,"B6",IF(L199&lt;=0.52,"B7",IF(L199&lt;=0.58,"B8",IF(L199&lt;=0.64,"B9",IF(L199&lt;=0.7,"B10",IF(L199&lt;=1.1,"C0"))))))))))))))))</f>
        <v>C0</v>
      </c>
      <c r="N199" s="415">
        <f>F199*J198-H199</f>
        <v>1257.6576147160667</v>
      </c>
      <c r="O199" s="82">
        <f>IF(M199="A1",1650000,IF(M199="A2",1290000,IF(M199="A3",1020000,IF(M199="A4",810000,IF(M199="A5",650000,IF(M199="B1",520000,IF(M199="B2",420000,IF(M199="B3",330000,IF(M199="B4",270000,IF(M199="B5",210000,IF(M199="B6",170000,IF(M199="B7",150000,IF(M199="B8",130000,IF(M199="B9",100000,IF(M199="B10",60000,IF(M199="C0",0))))))))))))))))</f>
        <v>0</v>
      </c>
      <c r="P199" s="185">
        <f>VLOOKUP(E199,'DOMINGO 1'!D:AB,7,0)</f>
        <v>146031</v>
      </c>
      <c r="Q199" s="448">
        <f>VLOOKUP(E199,'DOMINGO 2'!D:AB,7,0)</f>
        <v>196190</v>
      </c>
      <c r="R199" t="e">
        <f>VLOOKUP(E199,'DOMINGO 3'!D:AB,7,0)</f>
        <v>#N/A</v>
      </c>
      <c r="S199" s="185">
        <f>VLOOKUP(E199,'FESTIVO 1'!D:AB,7,0)</f>
        <v>168311</v>
      </c>
      <c r="T199" s="185">
        <f>VLOOKUP(E199,'DOMINGO 1'!D:AB,11,0)</f>
        <v>3050</v>
      </c>
      <c r="U199" s="185">
        <f>VLOOKUP(E199,'DOMINGO 2'!D:AB,11,0)</f>
        <v>19268</v>
      </c>
      <c r="V199" s="85"/>
      <c r="W199" s="77"/>
      <c r="X199" s="77"/>
      <c r="Y199" s="77"/>
      <c r="Z199" s="77"/>
      <c r="AA199" s="77"/>
    </row>
    <row r="200" spans="1:33">
      <c r="D200" s="45"/>
      <c r="E200" s="619" t="s">
        <v>564</v>
      </c>
      <c r="F200" s="414">
        <f>VLOOKUP(E200,'ASIGNACION RANKING'!D:AB,7,0)-P200-Q200</f>
        <v>1824915</v>
      </c>
      <c r="G200" s="73">
        <f>VLOOKUP(E200,'ASIGNACION RANKING'!D:AB,6,0)</f>
        <v>963</v>
      </c>
      <c r="H200" s="414">
        <f>VLOOKUP(E200,'ASIGNACION RANKING'!D:AB,11,0)-T200-U200</f>
        <v>112422</v>
      </c>
      <c r="I200" s="152" t="s">
        <v>80</v>
      </c>
      <c r="J200" s="10">
        <f>H200/F200</f>
        <v>6.160396511618349E-2</v>
      </c>
      <c r="K200" s="79">
        <v>72</v>
      </c>
      <c r="L200" s="10">
        <f>K200/$L$127</f>
        <v>0.96</v>
      </c>
      <c r="M200" s="75" t="str">
        <f>IF(L200&lt;=0.02,"A1",IF(L200&lt;=0.04,"A2",IF(L200&lt;=0.06,"A3",IF(L200&lt;=0.08,"A4",IF(L200&lt;=0.1,"A5",IF(L200&lt;=0.16,"B1",IF(L200&lt;=0.22,"B2",IF(L200&lt;=0.28,"B3",IF(L200&lt;=0.34,"B4",IF(L200&lt;=0.4,"B5",IF(L200&lt;=0.46,"B6",IF(L200&lt;=0.52,"B7",IF(L200&lt;=0.58,"B8",IF(L200&lt;=0.64,"B9",IF(L200&lt;=0.7,"B10",IF(L200&lt;=1.1,"C0"))))))))))))))))</f>
        <v>C0</v>
      </c>
      <c r="N200" s="415">
        <f>F200*J199-H200</f>
        <v>1214.4919720480102</v>
      </c>
      <c r="O200" s="82">
        <v>0</v>
      </c>
      <c r="P200" s="185">
        <f>VLOOKUP(E200,'DOMINGO 1'!D:AB,7,0)</f>
        <v>148178</v>
      </c>
      <c r="Q200" s="448">
        <f>VLOOKUP(E200,'DOMINGO 2'!D:AB,7,0)</f>
        <v>174208</v>
      </c>
      <c r="R200" t="e">
        <f>VLOOKUP(E200,'DOMINGO 3'!D:AB,7,0)</f>
        <v>#N/A</v>
      </c>
      <c r="S200" s="185">
        <v>0</v>
      </c>
      <c r="T200" s="185">
        <f>VLOOKUP(E200,'DOMINGO 1'!D:AB,11,0)</f>
        <v>3900</v>
      </c>
      <c r="U200" s="185">
        <f>VLOOKUP(E200,'DOMINGO 2'!D:AB,11,0)</f>
        <v>2109</v>
      </c>
      <c r="V200" s="85"/>
      <c r="W200" s="77"/>
      <c r="X200" s="77"/>
      <c r="Y200" s="77"/>
      <c r="Z200" s="77"/>
      <c r="AA200" s="77"/>
    </row>
    <row r="201" spans="1:33">
      <c r="D201" s="45"/>
      <c r="E201" s="619" t="s">
        <v>672</v>
      </c>
      <c r="F201" s="414">
        <f>VLOOKUP(E201,'ASIGNACION RANKING'!D:AB,7,0)-P201-Q201</f>
        <v>1937109</v>
      </c>
      <c r="G201" s="73">
        <f>VLOOKUP(E201,'ASIGNACION RANKING'!D:AB,6,0)</f>
        <v>950</v>
      </c>
      <c r="H201" s="414">
        <f>VLOOKUP(E201,'ASIGNACION RANKING'!D:AB,11,0)-T201-U201</f>
        <v>115197</v>
      </c>
      <c r="I201" s="152" t="s">
        <v>80</v>
      </c>
      <c r="J201" s="10">
        <f>H201/F201</f>
        <v>5.9468517259483072E-2</v>
      </c>
      <c r="K201" s="79">
        <v>73</v>
      </c>
      <c r="L201" s="10">
        <f>K201/$L$127</f>
        <v>0.97333333333333338</v>
      </c>
      <c r="M201" s="75" t="str">
        <f>IF(L201&lt;=0.02,"A1",IF(L201&lt;=0.04,"A2",IF(L201&lt;=0.06,"A3",IF(L201&lt;=0.08,"A4",IF(L201&lt;=0.1,"A5",IF(L201&lt;=0.16,"B1",IF(L201&lt;=0.22,"B2",IF(L201&lt;=0.28,"B3",IF(L201&lt;=0.34,"B4",IF(L201&lt;=0.4,"B5",IF(L201&lt;=0.46,"B6",IF(L201&lt;=0.52,"B7",IF(L201&lt;=0.58,"B8",IF(L201&lt;=0.64,"B9",IF(L201&lt;=0.7,"B10",IF(L201&lt;=1.1,"C0"))))))))))))))))</f>
        <v>C0</v>
      </c>
      <c r="N201" s="415">
        <f>F201*J200-H201</f>
        <v>4136.5952622450859</v>
      </c>
      <c r="O201" s="82">
        <v>0</v>
      </c>
      <c r="P201" s="185">
        <f>VLOOKUP(E201,'DOMINGO 1'!D:AB,7,0)</f>
        <v>180716</v>
      </c>
      <c r="Q201" s="448">
        <f>VLOOKUP(E201,'DOMINGO 2'!D:AB,7,0)</f>
        <v>166247</v>
      </c>
      <c r="R201" t="e">
        <f>VLOOKUP(E201,'DOMINGO 3'!D:AB,7,0)</f>
        <v>#N/A</v>
      </c>
      <c r="S201" s="185">
        <v>0</v>
      </c>
      <c r="T201" s="185">
        <f>VLOOKUP(E201,'DOMINGO 1'!D:AB,11,0)</f>
        <v>5922</v>
      </c>
      <c r="U201" s="185">
        <f>VLOOKUP(E201,'DOMINGO 2'!D:AB,11,0)</f>
        <v>13040</v>
      </c>
      <c r="V201" s="85"/>
    </row>
    <row r="202" spans="1:33">
      <c r="D202" s="45"/>
      <c r="E202" s="84" t="s">
        <v>2261</v>
      </c>
      <c r="F202" s="414">
        <f>VLOOKUP(E202,'ASIGNACION RANKING'!D:AB,7,0)-P202-Q202</f>
        <v>1903997</v>
      </c>
      <c r="G202" s="73">
        <f>VLOOKUP(E202,'ASIGNACION RANKING'!D:AB,6,0)</f>
        <v>968</v>
      </c>
      <c r="H202" s="414">
        <f>VLOOKUP(E202,'ASIGNACION RANKING'!D:AB,11,0)-T202-U202</f>
        <v>111295</v>
      </c>
      <c r="I202" s="152" t="s">
        <v>80</v>
      </c>
      <c r="J202" s="10">
        <f>H202/F202</f>
        <v>5.8453348403385091E-2</v>
      </c>
      <c r="K202" s="79">
        <v>74</v>
      </c>
      <c r="L202" s="10">
        <f>K202/$L$127</f>
        <v>0.98666666666666669</v>
      </c>
      <c r="M202" s="75" t="str">
        <f>IF(L202&lt;=0.02,"A1",IF(L202&lt;=0.04,"A2",IF(L202&lt;=0.06,"A3",IF(L202&lt;=0.08,"A4",IF(L202&lt;=0.1,"A5",IF(L202&lt;=0.16,"B1",IF(L202&lt;=0.22,"B2",IF(L202&lt;=0.28,"B3",IF(L202&lt;=0.34,"B4",IF(L202&lt;=0.4,"B5",IF(L202&lt;=0.46,"B6",IF(L202&lt;=0.52,"B7",IF(L202&lt;=0.58,"B8",IF(L202&lt;=0.64,"B9",IF(L202&lt;=0.7,"B10",IF(L202&lt;=1.1,"C0"))))))))))))))))</f>
        <v>C0</v>
      </c>
      <c r="N202" s="415">
        <f>F202*J201-H202</f>
        <v>1932.8784565039969</v>
      </c>
      <c r="O202" s="82">
        <v>0</v>
      </c>
      <c r="P202" s="185">
        <f>VLOOKUP(E202,'DOMINGO 1'!D:AB,7,0)</f>
        <v>142098</v>
      </c>
      <c r="Q202" s="448">
        <f>VLOOKUP(E202,'DOMINGO 2'!D:AB,7,0)</f>
        <v>191346</v>
      </c>
      <c r="R202" t="e">
        <f>VLOOKUP(E202,'DOMINGO 3'!D:AB,7,0)</f>
        <v>#N/A</v>
      </c>
      <c r="S202" s="185">
        <v>0</v>
      </c>
      <c r="T202" s="185">
        <f>VLOOKUP(E202,'DOMINGO 1'!D:AB,11,0)</f>
        <v>5291</v>
      </c>
      <c r="U202" s="185">
        <f>VLOOKUP(E202,'DOMINGO 2'!D:AB,11,0)</f>
        <v>13753</v>
      </c>
      <c r="V202" s="85"/>
    </row>
    <row r="203" spans="1:33">
      <c r="D203" s="45"/>
      <c r="E203" s="84" t="s">
        <v>2270</v>
      </c>
      <c r="F203" s="414">
        <f>VLOOKUP(E203,'ASIGNACION RANKING'!D:AB,7,0)-P203-Q203</f>
        <v>1053355</v>
      </c>
      <c r="G203" s="73">
        <f>VLOOKUP(E203,'ASIGNACION RANKING'!D:AB,6,0)</f>
        <v>553</v>
      </c>
      <c r="H203" s="414">
        <f>VLOOKUP(E203,'ASIGNACION RANKING'!D:AB,11,0)-T203-U203</f>
        <v>61093</v>
      </c>
      <c r="I203" s="152" t="s">
        <v>80</v>
      </c>
      <c r="J203" s="10">
        <f>H203/F203</f>
        <v>5.7998490537378183E-2</v>
      </c>
      <c r="K203" s="79">
        <v>75</v>
      </c>
      <c r="L203" s="10">
        <f>K203/$L$127</f>
        <v>1</v>
      </c>
      <c r="M203" s="75" t="str">
        <f>IF(L203&lt;=0.02,"A1",IF(L203&lt;=0.04,"A2",IF(L203&lt;=0.06,"A3",IF(L203&lt;=0.08,"A4",IF(L203&lt;=0.1,"A5",IF(L203&lt;=0.16,"B1",IF(L203&lt;=0.22,"B2",IF(L203&lt;=0.28,"B3",IF(L203&lt;=0.34,"B4",IF(L203&lt;=0.4,"B5",IF(L203&lt;=0.46,"B6",IF(L203&lt;=0.52,"B7",IF(L203&lt;=0.58,"B8",IF(L203&lt;=0.64,"B9",IF(L203&lt;=0.7,"B10",IF(L203&lt;=1.1,"C0"))))))))))))))))</f>
        <v>C0</v>
      </c>
      <c r="N203" s="415">
        <f>F203*J202-H203</f>
        <v>479.12680744770478</v>
      </c>
      <c r="O203" s="82">
        <v>0</v>
      </c>
      <c r="P203" s="185">
        <f>VLOOKUP(E203,'DOMINGO 1'!D:AB,7,0)</f>
        <v>95346</v>
      </c>
      <c r="Q203" s="448">
        <f>VLOOKUP(E203,'DOMINGO 2'!D:AB,7,0)</f>
        <v>96170</v>
      </c>
      <c r="R203" t="e">
        <f>VLOOKUP(E203,'DOMINGO 3'!D:AB,7,0)</f>
        <v>#N/A</v>
      </c>
      <c r="S203" s="185">
        <f>VLOOKUP(E203,'FESTIVO 1'!D:AB,7,0)</f>
        <v>0</v>
      </c>
      <c r="T203" s="185">
        <f>VLOOKUP(E203,'DOMINGO 1'!D:AB,11,0)</f>
        <v>18417</v>
      </c>
      <c r="U203" s="185">
        <f>VLOOKUP(E203,'DOMINGO 2'!D:AB,11,0)</f>
        <v>0</v>
      </c>
      <c r="V203" s="85"/>
    </row>
    <row r="204" spans="1:33" ht="15.75" thickBot="1">
      <c r="D204" s="45"/>
      <c r="E204" s="94"/>
      <c r="F204" s="95"/>
      <c r="G204" s="95"/>
      <c r="H204" s="95"/>
      <c r="I204" s="95"/>
      <c r="J204" s="95"/>
      <c r="K204" s="95"/>
      <c r="L204" s="95"/>
      <c r="M204" s="95"/>
      <c r="N204" s="95"/>
      <c r="O204" s="96"/>
      <c r="P204" s="97"/>
      <c r="Q204" s="97"/>
      <c r="R204" s="98"/>
      <c r="S204" s="385"/>
      <c r="T204" s="85"/>
      <c r="U204" s="85"/>
      <c r="V204" s="85"/>
      <c r="W204" s="85"/>
      <c r="X204" s="85"/>
      <c r="Y204" s="85"/>
      <c r="Z204" s="85"/>
      <c r="AA204" s="85"/>
    </row>
    <row r="205" spans="1:33" ht="15.75" thickBot="1">
      <c r="D205" s="45"/>
      <c r="E205" s="54" t="s">
        <v>32</v>
      </c>
      <c r="F205" s="55">
        <f ca="1">NOW()</f>
        <v>46324.461037499997</v>
      </c>
      <c r="G205" s="56" t="s">
        <v>67</v>
      </c>
      <c r="H205" s="153" t="s">
        <v>664</v>
      </c>
      <c r="I205" s="121"/>
      <c r="J205" s="99" t="s">
        <v>69</v>
      </c>
      <c r="K205" s="100" t="s">
        <v>239</v>
      </c>
      <c r="L205" s="511"/>
      <c r="M205" s="511"/>
      <c r="N205" s="59" t="s">
        <v>70</v>
      </c>
      <c r="O205" s="59" t="s">
        <v>71</v>
      </c>
      <c r="P205" s="101"/>
      <c r="Q205" s="101"/>
      <c r="R205" s="101"/>
      <c r="S205" s="101"/>
      <c r="T205" s="101"/>
      <c r="U205" s="102"/>
      <c r="V205" s="103"/>
      <c r="W205" s="103"/>
    </row>
    <row r="206" spans="1:33" ht="15.75" thickBot="1">
      <c r="D206" s="45"/>
      <c r="E206" s="104" t="s">
        <v>96</v>
      </c>
      <c r="F206" s="105"/>
      <c r="G206" s="105" t="s">
        <v>74</v>
      </c>
      <c r="H206" s="154" t="e">
        <f>SUM(F208:F213)</f>
        <v>#N/A</v>
      </c>
      <c r="I206" s="155"/>
      <c r="J206" s="106" t="s">
        <v>75</v>
      </c>
      <c r="K206" s="107" t="e">
        <f>SUM(H208:H213)</f>
        <v>#N/A</v>
      </c>
      <c r="L206" s="512"/>
      <c r="M206" s="512"/>
      <c r="N206" s="108" t="e">
        <f>'COMISION STAFF'!M173</f>
        <v>#N/A</v>
      </c>
      <c r="O206" s="109" t="e">
        <f>'COMISION STAFF'!N173</f>
        <v>#N/A</v>
      </c>
      <c r="P206" s="103"/>
      <c r="Q206" s="103"/>
      <c r="R206" s="103"/>
      <c r="S206" s="103"/>
      <c r="T206" s="103"/>
      <c r="U206" s="110"/>
      <c r="V206" s="103"/>
      <c r="W206" s="103"/>
      <c r="X206" s="85"/>
      <c r="Y206" s="85"/>
      <c r="Z206" s="85"/>
      <c r="AA206" s="85"/>
    </row>
    <row r="207" spans="1:33" ht="15.75" thickBot="1">
      <c r="E207" s="111" t="s">
        <v>89</v>
      </c>
      <c r="F207" s="112" t="s">
        <v>77</v>
      </c>
      <c r="G207" s="112" t="s">
        <v>78</v>
      </c>
      <c r="H207" s="112" t="s">
        <v>79</v>
      </c>
      <c r="I207" s="112" t="s">
        <v>80</v>
      </c>
      <c r="J207" s="112" t="s">
        <v>97</v>
      </c>
      <c r="K207" s="113" t="s">
        <v>98</v>
      </c>
      <c r="L207" s="513"/>
      <c r="M207" s="513"/>
      <c r="N207" s="114" t="s">
        <v>99</v>
      </c>
      <c r="O207" s="115" t="s">
        <v>100</v>
      </c>
      <c r="P207" s="116" t="s">
        <v>91</v>
      </c>
      <c r="Q207" s="117" t="s">
        <v>84</v>
      </c>
      <c r="R207" s="118" t="s">
        <v>85</v>
      </c>
      <c r="S207" s="119" t="s">
        <v>86</v>
      </c>
      <c r="T207" s="119" t="s">
        <v>94</v>
      </c>
      <c r="U207" s="119"/>
      <c r="V207" s="119" t="s">
        <v>93</v>
      </c>
      <c r="W207" s="119"/>
      <c r="X207" s="120" t="s">
        <v>101</v>
      </c>
      <c r="Y207" s="120"/>
      <c r="Z207" s="115" t="s">
        <v>100</v>
      </c>
      <c r="AA207" s="91" t="s">
        <v>94</v>
      </c>
      <c r="AB207" s="91" t="s">
        <v>94</v>
      </c>
      <c r="AC207" s="116" t="s">
        <v>102</v>
      </c>
      <c r="AD207" s="609" t="s">
        <v>31</v>
      </c>
      <c r="AE207" s="609"/>
      <c r="AF207" s="609"/>
    </row>
    <row r="208" spans="1:33" ht="15.75" thickBot="1">
      <c r="E208" s="122" t="s">
        <v>1485</v>
      </c>
      <c r="F208" s="416" t="e">
        <f>VLOOKUP(E208,'ASIGNACION RANKING'!D:AB,7,0)</f>
        <v>#N/A</v>
      </c>
      <c r="G208" s="73" t="e">
        <f>VLOOKUP(E208,'ASIGNACION RANKING'!D:AB,6,0)</f>
        <v>#N/A</v>
      </c>
      <c r="H208" s="414" t="e">
        <f>VLOOKUP(E208,'ASIGNACION RANKING'!D:AB,11,0)</f>
        <v>#N/A</v>
      </c>
      <c r="I208" s="131">
        <v>1.5E-3</v>
      </c>
      <c r="J208" s="417" t="e">
        <f>F208*I208</f>
        <v>#N/A</v>
      </c>
      <c r="K208" s="417" t="e">
        <f>J208-H208</f>
        <v>#N/A</v>
      </c>
      <c r="L208" s="514"/>
      <c r="M208" s="514"/>
      <c r="N208" s="11" t="e">
        <f t="shared" ref="N208:N214" si="4">H208/F208</f>
        <v>#N/A</v>
      </c>
      <c r="O208" s="124" t="e">
        <f>Z208</f>
        <v>#N/A</v>
      </c>
      <c r="P208" s="125"/>
      <c r="Q208" s="85" t="e">
        <f>VLOOKUP(E208,'DOMINGO 1'!D:AB,7,0)</f>
        <v>#N/A</v>
      </c>
      <c r="R208" s="77" t="e">
        <f>VLOOKUP(E208,'DOMINGO 2'!D:AB,7,0)</f>
        <v>#N/A</v>
      </c>
      <c r="S208" s="92" t="e">
        <f>VLOOKUP(E208,'DOMINGO 3'!D:AB,7,0)</f>
        <v>#N/A</v>
      </c>
      <c r="T208" s="77" t="e">
        <f>VLOOKUP(E208,'FESTIVO 1'!D:AB,7,0)</f>
        <v>#N/A</v>
      </c>
      <c r="U208" s="77"/>
      <c r="V208" s="92"/>
      <c r="W208" s="92"/>
      <c r="X208" s="126" t="e">
        <f>IF(H208&lt;=AD209,0,IF(H208&lt;=AD210,AE209,IF(H208&lt;=AD211,AE210,IF(H208&lt;=AD212,AE211,IF(H208&lt;=AD213,AE212,IF(H208&lt;=150000,AE213))))))</f>
        <v>#N/A</v>
      </c>
      <c r="Y208" s="110"/>
      <c r="Z208" s="124" t="e">
        <f t="shared" ref="Z208:Z214" si="5">H208*X208</f>
        <v>#N/A</v>
      </c>
      <c r="AA208" s="77" t="e">
        <f>VLOOKUP(E208,'[1]FESTIVO CASH'!#REF!,6,0)</f>
        <v>#REF!</v>
      </c>
      <c r="AB208" s="77" t="e">
        <f>VLOOKUP(E208,[1]DOMINGO1!#REF!,6,0)</f>
        <v>#REF!</v>
      </c>
      <c r="AC208" s="125"/>
      <c r="AD208" s="127" t="s">
        <v>103</v>
      </c>
      <c r="AE208" s="128" t="s">
        <v>101</v>
      </c>
      <c r="AF208" s="128" t="s">
        <v>100</v>
      </c>
      <c r="AG208" s="608"/>
    </row>
    <row r="209" spans="5:34">
      <c r="E209" s="130"/>
      <c r="F209" s="416"/>
      <c r="G209" s="73"/>
      <c r="H209" s="414"/>
      <c r="I209" s="131"/>
      <c r="J209" s="417"/>
      <c r="K209" s="417"/>
      <c r="L209" s="514"/>
      <c r="M209" s="514"/>
      <c r="N209" s="11" t="e">
        <f t="shared" si="4"/>
        <v>#DIV/0!</v>
      </c>
      <c r="O209" s="124">
        <f t="shared" ref="O208:O214" si="6">Z209</f>
        <v>0</v>
      </c>
      <c r="P209" s="125">
        <v>2.7</v>
      </c>
      <c r="Q209" s="85" t="e">
        <f>VLOOKUP(E209,'DOMINGO 1'!D:AB,7,0)</f>
        <v>#N/A</v>
      </c>
      <c r="R209" s="77" t="e">
        <f>VLOOKUP(E209,'DOMINGO 2'!D:AB,7,0)</f>
        <v>#N/A</v>
      </c>
      <c r="S209" s="92" t="e">
        <f>VLOOKUP(E209,'DOMINGO 3'!D:AB,7,0)</f>
        <v>#N/A</v>
      </c>
      <c r="T209" s="77" t="e">
        <f>VLOOKUP(E209,'FESTIVO 1'!D:AB,7,0)</f>
        <v>#N/A</v>
      </c>
      <c r="U209" s="77"/>
      <c r="V209" s="92"/>
      <c r="W209" s="92"/>
      <c r="X209" s="126">
        <f>IF(H209&lt;=AD209,0,IF(H209&lt;=AD210,AE209,IF(H209&lt;=AD211,AE210,IF(H209&lt;=AD212,AE211,IF(H209&lt;=AD213,AE212,IF(H209&lt;=150000,AE213))))))</f>
        <v>0</v>
      </c>
      <c r="Y209" s="110"/>
      <c r="Z209" s="124">
        <f t="shared" si="5"/>
        <v>0</v>
      </c>
      <c r="AA209" s="77" t="e">
        <f>VLOOKUP(E209,'[1]FESTIVO CASH'!D187:X282,6,0)</f>
        <v>#N/A</v>
      </c>
      <c r="AB209" s="77" t="e">
        <f>VLOOKUP(E209,[1]DOMINGO1!D187:X363,6,0)</f>
        <v>#N/A</v>
      </c>
      <c r="AC209" s="125"/>
      <c r="AD209" s="477">
        <v>15000</v>
      </c>
      <c r="AE209" s="132">
        <v>3</v>
      </c>
      <c r="AF209" s="415">
        <f>AE209*AD209</f>
        <v>45000</v>
      </c>
      <c r="AG209" s="129" t="s">
        <v>104</v>
      </c>
    </row>
    <row r="210" spans="5:34">
      <c r="E210" s="130"/>
      <c r="F210" s="416"/>
      <c r="G210" s="73"/>
      <c r="H210" s="414"/>
      <c r="I210" s="131"/>
      <c r="J210" s="417"/>
      <c r="K210" s="123"/>
      <c r="L210" s="515"/>
      <c r="M210" s="515"/>
      <c r="N210" s="11" t="e">
        <f t="shared" si="4"/>
        <v>#DIV/0!</v>
      </c>
      <c r="O210" s="124">
        <f t="shared" si="6"/>
        <v>0</v>
      </c>
      <c r="P210" s="125"/>
      <c r="Q210" s="85" t="e">
        <f>VLOOKUP(E210,'DOMINGO 1'!D:AB,7,0)</f>
        <v>#N/A</v>
      </c>
      <c r="R210" s="77" t="e">
        <f>VLOOKUP(E210,'DOMINGO 2'!D:AB,7,0)</f>
        <v>#N/A</v>
      </c>
      <c r="S210" s="92" t="e">
        <f>VLOOKUP(E210,'DOMINGO 3'!D:AB,7,0)</f>
        <v>#N/A</v>
      </c>
      <c r="T210" s="77" t="e">
        <f>VLOOKUP(E210,'FESTIVO 1'!D:AB,7,0)</f>
        <v>#N/A</v>
      </c>
      <c r="U210" s="77"/>
      <c r="V210" s="92"/>
      <c r="W210" s="92"/>
      <c r="X210" s="126">
        <f>IF(H210&lt;=AD209,0,IF(H210&lt;=AD210,AE209,IF(H210&lt;=AD211,AE210,IF(H210&lt;=AD212,AE211,IF(H210&lt;=AD213,AE212,IF(H210&lt;=150000,AE213))))))</f>
        <v>0</v>
      </c>
      <c r="Y210" s="110"/>
      <c r="Z210" s="124">
        <f t="shared" si="5"/>
        <v>0</v>
      </c>
      <c r="AA210" s="77" t="e">
        <f>VLOOKUP(E210,'[1]FESTIVO CASH'!D188:X283,6,0)</f>
        <v>#N/A</v>
      </c>
      <c r="AB210" s="77" t="e">
        <f>VLOOKUP(E210,[1]DOMINGO1!D188:X364,6,0)</f>
        <v>#N/A</v>
      </c>
      <c r="AC210" s="125"/>
      <c r="AD210" s="477">
        <v>21000</v>
      </c>
      <c r="AE210" s="132">
        <v>5</v>
      </c>
      <c r="AF210" s="415">
        <f>AE210*AD210</f>
        <v>105000</v>
      </c>
      <c r="AG210" s="126" t="s">
        <v>105</v>
      </c>
    </row>
    <row r="211" spans="5:34">
      <c r="E211" s="130"/>
      <c r="F211" s="416"/>
      <c r="G211" s="73"/>
      <c r="H211" s="8"/>
      <c r="I211" s="131"/>
      <c r="J211" s="123"/>
      <c r="K211" s="123"/>
      <c r="L211" s="515"/>
      <c r="M211" s="515"/>
      <c r="N211" s="11" t="e">
        <f t="shared" si="4"/>
        <v>#DIV/0!</v>
      </c>
      <c r="O211" s="124">
        <f t="shared" si="6"/>
        <v>0</v>
      </c>
      <c r="P211" s="125">
        <v>1.5</v>
      </c>
      <c r="Q211" s="85" t="e">
        <f>VLOOKUP(E211,'DOMINGO 1'!D:AB,7,0)</f>
        <v>#N/A</v>
      </c>
      <c r="R211" s="77" t="e">
        <f>VLOOKUP(E211,'DOMINGO 2'!D:AB,7,0)</f>
        <v>#N/A</v>
      </c>
      <c r="S211" s="92" t="e">
        <f>VLOOKUP(E211,'DOMINGO 3'!D:AB,7,0)</f>
        <v>#N/A</v>
      </c>
      <c r="T211" s="77" t="e">
        <f>VLOOKUP(E211,'FESTIVO 1'!D:AB,7,0)</f>
        <v>#N/A</v>
      </c>
      <c r="U211" s="77"/>
      <c r="V211" s="92"/>
      <c r="W211" s="92"/>
      <c r="X211" s="126">
        <f>IF(H211&lt;=AD209,0,IF(H211&lt;=AD210,AE209,IF(H211&lt;=AD211,AE210,IF(H211&lt;=AD212,AE211,IF(H211&lt;=AD213,AE212,IF(H211&lt;=150000,AE213))))))</f>
        <v>0</v>
      </c>
      <c r="Y211" s="110"/>
      <c r="Z211" s="124">
        <f>H211*X211</f>
        <v>0</v>
      </c>
      <c r="AA211" s="77" t="e">
        <f>VLOOKUP(E211,'[1]FESTIVO CASH'!D189:X284,6,0)</f>
        <v>#N/A</v>
      </c>
      <c r="AB211" s="77" t="e">
        <f>VLOOKUP(E211,[1]DOMINGO1!D189:X365,6,0)</f>
        <v>#N/A</v>
      </c>
      <c r="AC211" s="125"/>
      <c r="AD211" s="477">
        <v>30000</v>
      </c>
      <c r="AE211" s="132">
        <v>7</v>
      </c>
      <c r="AF211" s="415">
        <f>AE211*AD211</f>
        <v>210000</v>
      </c>
      <c r="AG211" s="126" t="s">
        <v>106</v>
      </c>
    </row>
    <row r="212" spans="5:34">
      <c r="E212" s="130"/>
      <c r="F212" s="416"/>
      <c r="G212" s="73"/>
      <c r="H212" s="8"/>
      <c r="I212" s="131"/>
      <c r="J212" s="123"/>
      <c r="K212" s="123"/>
      <c r="L212" s="515"/>
      <c r="M212" s="515"/>
      <c r="N212" s="11" t="e">
        <f t="shared" si="4"/>
        <v>#DIV/0!</v>
      </c>
      <c r="O212" s="124">
        <f t="shared" si="6"/>
        <v>0</v>
      </c>
      <c r="P212" s="125"/>
      <c r="Q212" s="85" t="e">
        <f>VLOOKUP(E212,'DOMINGO 1'!D:AB,7,0)</f>
        <v>#N/A</v>
      </c>
      <c r="R212" s="77" t="e">
        <f>VLOOKUP(E212,'DOMINGO 2'!D:AB,7,0)</f>
        <v>#N/A</v>
      </c>
      <c r="S212" s="92" t="e">
        <f>VLOOKUP(E212,'DOMINGO 3'!D:AB,7,0)</f>
        <v>#N/A</v>
      </c>
      <c r="T212" s="77" t="e">
        <f>VLOOKUP(E212,'FESTIVO 1'!D:AB,7,0)</f>
        <v>#N/A</v>
      </c>
      <c r="U212" s="77"/>
      <c r="V212" s="92"/>
      <c r="W212" s="92"/>
      <c r="X212" s="126">
        <f>IF(H212&lt;=AD209,0,IF(H212&lt;=AD210,AE209,IF(H212&lt;=AD211,AE210,IF(H212&lt;=AD212,AE211,IF(H212&lt;=AD213,AE212,IF(H212&lt;=150000,AE213))))))</f>
        <v>0</v>
      </c>
      <c r="Y212" s="110"/>
      <c r="Z212" s="124">
        <f t="shared" si="5"/>
        <v>0</v>
      </c>
      <c r="AA212" s="77" t="e">
        <f>VLOOKUP(E212,'[1]FESTIVO CASH'!D190:X285,6,0)</f>
        <v>#N/A</v>
      </c>
      <c r="AB212" s="77" t="e">
        <f>VLOOKUP(E212,[1]DOMINGO1!D190:X366,6,0)</f>
        <v>#N/A</v>
      </c>
      <c r="AC212" s="125">
        <v>4</v>
      </c>
      <c r="AD212" s="477">
        <v>55000</v>
      </c>
      <c r="AE212" s="132">
        <v>13</v>
      </c>
      <c r="AF212" s="415">
        <f>AE212*AD212</f>
        <v>715000</v>
      </c>
      <c r="AG212" s="126" t="s">
        <v>107</v>
      </c>
    </row>
    <row r="213" spans="5:34" ht="15.75" thickBot="1">
      <c r="E213" s="130"/>
      <c r="F213" s="416"/>
      <c r="G213" s="73"/>
      <c r="H213" s="8"/>
      <c r="I213" s="131"/>
      <c r="J213" s="123"/>
      <c r="K213" s="123"/>
      <c r="L213" s="515"/>
      <c r="M213" s="515"/>
      <c r="N213" s="11" t="e">
        <f t="shared" si="4"/>
        <v>#DIV/0!</v>
      </c>
      <c r="O213" s="124">
        <f t="shared" si="6"/>
        <v>0</v>
      </c>
      <c r="P213" s="125">
        <v>10.792</v>
      </c>
      <c r="Q213" s="85" t="e">
        <f>VLOOKUP(E213,'DOMINGO 1'!D:AB,7,0)</f>
        <v>#N/A</v>
      </c>
      <c r="R213" s="77" t="e">
        <f>VLOOKUP(E213,'DOMINGO 2'!D:AB,7,0)</f>
        <v>#N/A</v>
      </c>
      <c r="S213" s="92" t="e">
        <f>VLOOKUP(E213,'DOMINGO 3'!D:AB,7,0)</f>
        <v>#N/A</v>
      </c>
      <c r="T213" s="77" t="e">
        <f>VLOOKUP(E213,'FESTIVO 1'!D:AB,7,0)</f>
        <v>#N/A</v>
      </c>
      <c r="U213" s="77"/>
      <c r="V213" s="92"/>
      <c r="W213" s="92"/>
      <c r="X213" s="126">
        <f>IF(H213&lt;=AD209,0,IF(H213&lt;=AD210,AE209,IF(H213&lt;=AD211,AE210,IF(H213&lt;=AD212,AE211,IF(H213&lt;=AD213,AE212,IF(H213&lt;=150000,AE213))))))</f>
        <v>0</v>
      </c>
      <c r="Y213" s="110"/>
      <c r="Z213" s="124">
        <f t="shared" si="5"/>
        <v>0</v>
      </c>
      <c r="AA213" s="77" t="e">
        <f>VLOOKUP(E213,'[1]FESTIVO CASH'!D191:X286,6,0)</f>
        <v>#N/A</v>
      </c>
      <c r="AB213" s="125"/>
      <c r="AC213" s="125"/>
      <c r="AD213" s="478">
        <v>55000</v>
      </c>
      <c r="AE213" s="133">
        <v>13</v>
      </c>
      <c r="AF213" s="415">
        <f>AE213*AD213</f>
        <v>715000</v>
      </c>
      <c r="AG213" s="126" t="s">
        <v>108</v>
      </c>
    </row>
    <row r="214" spans="5:34" ht="15.75" thickBot="1">
      <c r="E214" s="186"/>
      <c r="F214" s="416"/>
      <c r="G214" s="135"/>
      <c r="H214" s="270"/>
      <c r="I214" s="136"/>
      <c r="J214" s="137"/>
      <c r="K214" s="137"/>
      <c r="L214" s="516"/>
      <c r="M214" s="516"/>
      <c r="N214" s="138" t="e">
        <f t="shared" si="4"/>
        <v>#DIV/0!</v>
      </c>
      <c r="O214" s="139">
        <f t="shared" si="6"/>
        <v>0</v>
      </c>
      <c r="P214" s="125">
        <v>11.792</v>
      </c>
      <c r="Q214" s="85" t="e">
        <f>VLOOKUP(E214,'DOMINGO 1'!D:AB,7,0)</f>
        <v>#N/A</v>
      </c>
      <c r="R214" s="77" t="e">
        <f>VLOOKUP(E214,'DOMINGO 2'!D:AB,7,0)</f>
        <v>#N/A</v>
      </c>
      <c r="S214" s="92" t="e">
        <f>VLOOKUP(E214,'DOMINGO 3'!D:AB,7,0)</f>
        <v>#N/A</v>
      </c>
      <c r="T214" s="77" t="e">
        <f>VLOOKUP(E214,'FESTIVO 1'!D:AB,7,0)</f>
        <v>#N/A</v>
      </c>
      <c r="U214" s="77"/>
      <c r="V214" s="92"/>
      <c r="W214" s="92"/>
      <c r="X214" s="126">
        <f>IF(H214&lt;=AD209,0,IF(H214&lt;=AD210,AE209,IF(H214&lt;=AD211,AE210,IF(H214&lt;=AD212,AE211,IF(H214&lt;=AD213,AE212,IF(H214&lt;=150000,AE213))))))</f>
        <v>0</v>
      </c>
      <c r="Y214" s="110"/>
      <c r="Z214" s="124">
        <f t="shared" si="5"/>
        <v>0</v>
      </c>
      <c r="AG214" s="134" t="s">
        <v>109</v>
      </c>
    </row>
    <row r="217" spans="5:34" ht="15.75" thickBot="1"/>
    <row r="218" spans="5:34" ht="15.75" thickBot="1">
      <c r="E218" s="523" t="s">
        <v>32</v>
      </c>
      <c r="F218" s="55">
        <f ca="1">NOW()</f>
        <v>46324.461037499997</v>
      </c>
      <c r="G218" s="56" t="s">
        <v>67</v>
      </c>
      <c r="H218" s="57" t="s">
        <v>4030</v>
      </c>
      <c r="I218" s="520"/>
      <c r="J218" s="56" t="s">
        <v>69</v>
      </c>
      <c r="K218" s="521" t="s">
        <v>239</v>
      </c>
      <c r="L218" s="665" t="s">
        <v>1650</v>
      </c>
      <c r="M218" s="665"/>
      <c r="N218" s="59" t="s">
        <v>70</v>
      </c>
      <c r="O218" s="59" t="s">
        <v>71</v>
      </c>
      <c r="P218" s="87"/>
      <c r="Q218" s="87"/>
      <c r="R218" s="87"/>
      <c r="S218" s="87"/>
      <c r="T218" s="87"/>
      <c r="U218" s="87"/>
    </row>
    <row r="219" spans="5:34">
      <c r="E219" s="162" t="s">
        <v>88</v>
      </c>
      <c r="F219" s="61"/>
      <c r="G219" s="61" t="s">
        <v>74</v>
      </c>
      <c r="H219" s="420">
        <f>SUM(F221:F243)</f>
        <v>36388166</v>
      </c>
      <c r="I219" s="57"/>
      <c r="J219" s="63" t="s">
        <v>9</v>
      </c>
      <c r="K219" s="522">
        <f>SUM(H221:H243)</f>
        <v>3479823</v>
      </c>
      <c r="L219" s="666">
        <v>49</v>
      </c>
      <c r="M219" s="666"/>
      <c r="N219" s="89">
        <f>'COMISION STAFF'!M248</f>
        <v>0</v>
      </c>
      <c r="O219" s="424">
        <f>'COMISION STAFF'!N248</f>
        <v>0</v>
      </c>
    </row>
    <row r="220" spans="5:34" ht="15.75" thickBot="1">
      <c r="E220" s="90" t="s">
        <v>76</v>
      </c>
      <c r="F220" s="68" t="s">
        <v>77</v>
      </c>
      <c r="G220" s="68" t="s">
        <v>78</v>
      </c>
      <c r="H220" s="68" t="s">
        <v>79</v>
      </c>
      <c r="I220" s="63" t="s">
        <v>75</v>
      </c>
      <c r="J220" s="68" t="s">
        <v>90</v>
      </c>
      <c r="K220" s="69" t="s">
        <v>81</v>
      </c>
      <c r="L220" s="69" t="s">
        <v>1649</v>
      </c>
      <c r="M220" s="69" t="s">
        <v>1484</v>
      </c>
      <c r="N220" s="70" t="s">
        <v>82</v>
      </c>
      <c r="O220" s="71" t="s">
        <v>83</v>
      </c>
      <c r="P220" s="90" t="s">
        <v>84</v>
      </c>
      <c r="Q220" s="68" t="s">
        <v>85</v>
      </c>
      <c r="R220" s="68" t="s">
        <v>86</v>
      </c>
      <c r="S220" s="68" t="s">
        <v>94</v>
      </c>
      <c r="T220" s="72" t="s">
        <v>134</v>
      </c>
      <c r="U220" s="72" t="s">
        <v>135</v>
      </c>
      <c r="AB220" s="949" t="s">
        <v>2809</v>
      </c>
      <c r="AC220" s="950"/>
      <c r="AD220" s="951"/>
      <c r="AF220" s="923" t="s">
        <v>2810</v>
      </c>
      <c r="AG220" s="924"/>
      <c r="AH220" s="925"/>
    </row>
    <row r="221" spans="5:34">
      <c r="E221" s="615" t="s">
        <v>3906</v>
      </c>
      <c r="F221" s="414">
        <f>VLOOKUP(E221,'ASIGNACION RANKING'!D:AB,7,0)-P221-Q221</f>
        <v>91477</v>
      </c>
      <c r="G221" s="73">
        <f>VLOOKUP(E221,'ASIGNACION RANKING'!D:AB,6,0)</f>
        <v>71</v>
      </c>
      <c r="H221" s="414">
        <f>VLOOKUP(E221,'ASIGNACION RANKING'!D:AB,11,0)-T221-U221</f>
        <v>29042</v>
      </c>
      <c r="I221" s="152" t="s">
        <v>80</v>
      </c>
      <c r="J221" s="10">
        <f>H221/F221</f>
        <v>0.31747871049553439</v>
      </c>
      <c r="K221" s="79">
        <v>1</v>
      </c>
      <c r="L221" s="10">
        <f>K221/$L$219</f>
        <v>2.0408163265306121E-2</v>
      </c>
      <c r="M221" s="75" t="str">
        <f>IF(L221&lt;=0.02,"A1",IF(L221&lt;=0.04,"A2",IF(L221&lt;=0.06,"A3",IF(L221&lt;=0.08,"A4",IF(L221&lt;=0.1,"A5",IF(L221&lt;=0.16,"B1",IF(L221&lt;=0.22,"B2",IF(L221&lt;=0.28,"B3",IF(L221&lt;=0.34,"B4",IF(L221&lt;=0.4,"B5",IF(L221&lt;=0.46,"B6",IF(L221&lt;=0.52,"B7",IF(L221&lt;=0.58,"B8",IF(L221&lt;=0.64,"B9",IF(L221&lt;=0.7,"B10",IF(L221&lt;=1.1,"C0"))))))))))))))))</f>
        <v>A2</v>
      </c>
      <c r="N221" s="414">
        <f>(H221+(H221*10%))-H221</f>
        <v>2904.2000000000007</v>
      </c>
      <c r="O221" s="76">
        <f>IF(M221="A1",1650000,IF(M221="A2",1290000,IF(M221="A3",1020000,IF(M221="A4",810000,IF(M221="A5",650000,IF(M221="B1",520000,IF(M221="B2",420000,IF(M221="B3",330000,IF(M221="B4",270000,IF(M221="B5",210000,IF(M221="B6",170000,IF(M221="B7",150000,IF(M221="B8",130000,IF(M221="B9",100000,IF(M221="B10",60000,IF(M221="C0",0))))))))))))))))</f>
        <v>1290000</v>
      </c>
      <c r="P221" s="185">
        <v>0</v>
      </c>
      <c r="Q221" s="448">
        <f>VLOOKUP(E221,'DOMINGO 2'!D:AB,7,0)</f>
        <v>0</v>
      </c>
      <c r="R221">
        <v>0</v>
      </c>
      <c r="S221" s="185">
        <v>0</v>
      </c>
      <c r="T221" s="185">
        <v>0</v>
      </c>
      <c r="U221" s="185">
        <f>VLOOKUP(E221,'DOMINGO 2'!D:AB,11,0)</f>
        <v>0</v>
      </c>
      <c r="AB221" s="624" t="s">
        <v>76</v>
      </c>
      <c r="AC221" s="624" t="s">
        <v>252</v>
      </c>
      <c r="AD221" s="624" t="s">
        <v>9</v>
      </c>
      <c r="AF221" s="621" t="s">
        <v>76</v>
      </c>
      <c r="AG221" s="621" t="s">
        <v>2580</v>
      </c>
      <c r="AH221" s="621" t="s">
        <v>75</v>
      </c>
    </row>
    <row r="222" spans="5:34" ht="15.75">
      <c r="E222" s="143" t="s">
        <v>2648</v>
      </c>
      <c r="F222" s="414">
        <f>VLOOKUP(E222,'ASIGNACION RANKING'!D:AB,7,0)-P222-Q222</f>
        <v>1328212</v>
      </c>
      <c r="G222" s="73">
        <f>VLOOKUP(E222,'ASIGNACION RANKING'!D:AB,6,0)</f>
        <v>707</v>
      </c>
      <c r="H222" s="414">
        <f>VLOOKUP(E222,'ASIGNACION RANKING'!D:AB,11,0)-T222-U222</f>
        <v>177237</v>
      </c>
      <c r="I222" s="152" t="s">
        <v>80</v>
      </c>
      <c r="J222" s="10">
        <f>H222/F222</f>
        <v>0.1334402941699066</v>
      </c>
      <c r="K222" s="79">
        <v>2</v>
      </c>
      <c r="L222" s="10">
        <f>K222/$L$219</f>
        <v>4.0816326530612242E-2</v>
      </c>
      <c r="M222" s="75" t="str">
        <f>IF(L222&lt;=0.02,"A1",IF(L222&lt;=0.04,"A2",IF(L222&lt;=0.06,"A3",IF(L222&lt;=0.08,"A4",IF(L222&lt;=0.1,"A5",IF(L222&lt;=0.16,"B1",IF(L222&lt;=0.22,"B2",IF(L222&lt;=0.28,"B3",IF(L222&lt;=0.34,"B4",IF(L222&lt;=0.4,"B5",IF(L222&lt;=0.46,"B6",IF(L222&lt;=0.52,"B7",IF(L222&lt;=0.58,"B8",IF(L222&lt;=0.64,"B9",IF(L222&lt;=0.7,"B10",IF(L222&lt;=1.1,"C0"))))))))))))))))</f>
        <v>A3</v>
      </c>
      <c r="N222" s="415">
        <f>F222*J221-H222</f>
        <v>244442.03302469471</v>
      </c>
      <c r="O222" s="76">
        <f>IF(M222="A1",1650000,IF(M222="A2",1290000,IF(M222="A3",1020000,IF(M222="A4",810000,IF(M222="A5",650000,IF(M222="B1",520000,IF(M222="B2",420000,IF(M222="B3",330000,IF(M222="B4",270000,IF(M222="B5",210000,IF(M222="B6",170000,IF(M222="B7",150000,IF(M222="B8",130000,IF(M222="B9",100000,IF(M222="B10",60000,IF(M222="C0",0))))))))))))))))</f>
        <v>1020000</v>
      </c>
      <c r="P222" s="185">
        <f>VLOOKUP(E222,'DOMINGO 1'!D:AB,7,0)</f>
        <v>67052</v>
      </c>
      <c r="Q222" s="448">
        <f>VLOOKUP(E222,'DOMINGO 2'!D:AB,7,0)</f>
        <v>148878</v>
      </c>
      <c r="R222" t="e">
        <f>VLOOKUP(E222,'DOMINGO 3'!D:AB,7,0)</f>
        <v>#N/A</v>
      </c>
      <c r="S222" s="185">
        <f>VLOOKUP(E222,'FESTIVO 1'!D:AB,7,0)</f>
        <v>54092</v>
      </c>
      <c r="T222" s="185">
        <f>VLOOKUP(E222,'DOMINGO 1'!D:AB,11,0)</f>
        <v>10320</v>
      </c>
      <c r="U222" s="185">
        <f>VLOOKUP(E222,'DOMINGO 2'!D:AB,11,0)</f>
        <v>11573</v>
      </c>
      <c r="AB222" s="536" t="s">
        <v>2613</v>
      </c>
      <c r="AC222" s="551">
        <f>VLOOKUP(AB222,E:O,2,0)</f>
        <v>1947505</v>
      </c>
      <c r="AD222" s="551">
        <f>VLOOKUP(AB222,E:O,4,0)</f>
        <v>170998</v>
      </c>
      <c r="AF222" s="537" t="s">
        <v>580</v>
      </c>
      <c r="AG222" s="552">
        <f>VLOOKUP(AF222,E:O,2,0)</f>
        <v>1730074</v>
      </c>
      <c r="AH222" s="552">
        <f>VLOOKUP(AF222,E:O,4,0)</f>
        <v>112757</v>
      </c>
    </row>
    <row r="223" spans="5:34" ht="15.75">
      <c r="E223" s="615" t="s">
        <v>574</v>
      </c>
      <c r="F223" s="414">
        <f>VLOOKUP(E223,'ASIGNACION RANKING'!D:AB,7,0)-P223-Q223</f>
        <v>1426107</v>
      </c>
      <c r="G223" s="73">
        <f>VLOOKUP(E223,'ASIGNACION RANKING'!D:AB,6,0)</f>
        <v>840</v>
      </c>
      <c r="H223" s="414">
        <f>VLOOKUP(E223,'ASIGNACION RANKING'!D:AB,11,0)-T223-U223</f>
        <v>160417</v>
      </c>
      <c r="I223" s="152" t="s">
        <v>80</v>
      </c>
      <c r="J223" s="10">
        <f>H223/F223</f>
        <v>0.11248594951150229</v>
      </c>
      <c r="K223" s="79">
        <v>3</v>
      </c>
      <c r="L223" s="10">
        <f>K223/$L$219</f>
        <v>6.1224489795918366E-2</v>
      </c>
      <c r="M223" s="75" t="str">
        <f>IF(L223&lt;=0.02,"A1",IF(L223&lt;=0.04,"A2",IF(L223&lt;=0.06,"A3",IF(L223&lt;=0.08,"A4",IF(L223&lt;=0.1,"A5",IF(L223&lt;=0.16,"B1",IF(L223&lt;=0.22,"B2",IF(L223&lt;=0.28,"B3",IF(L223&lt;=0.34,"B4",IF(L223&lt;=0.4,"B5",IF(L223&lt;=0.46,"B6",IF(L223&lt;=0.52,"B7",IF(L223&lt;=0.58,"B8",IF(L223&lt;=0.64,"B9",IF(L223&lt;=0.7,"B10",IF(L223&lt;=1.1,"C0"))))))))))))))))</f>
        <v>A4</v>
      </c>
      <c r="N223" s="415">
        <f>F223*J222-H223</f>
        <v>29883.137597763009</v>
      </c>
      <c r="O223" s="76">
        <f>IF(M223="A1",1650000,IF(M223="A2",1290000,IF(M223="A3",1020000,IF(M223="A4",810000,IF(M223="A5",650000,IF(M223="B1",520000,IF(M223="B2",420000,IF(M223="B3",330000,IF(M223="B4",270000,IF(M223="B5",210000,IF(M223="B6",170000,IF(M223="B7",150000,IF(M223="B8",130000,IF(M223="B9",100000,IF(M223="B10",60000,IF(M223="C0",0))))))))))))))))</f>
        <v>810000</v>
      </c>
      <c r="P223" s="185">
        <f>VLOOKUP(E223,'DOMINGO 1'!D:AB,7,0)</f>
        <v>107998</v>
      </c>
      <c r="Q223" s="448">
        <f>VLOOKUP(E223,'DOMINGO 2'!D:AB,7,0)</f>
        <v>98568</v>
      </c>
      <c r="R223" t="e">
        <f>VLOOKUP(E223,'DOMINGO 3'!D:AB,7,0)</f>
        <v>#N/A</v>
      </c>
      <c r="S223" s="185">
        <f>VLOOKUP(E223,'FESTIVO 1'!D:AB,7,0)</f>
        <v>133688</v>
      </c>
      <c r="T223" s="185">
        <f>VLOOKUP(E223,'DOMINGO 1'!D:AB,11,0)</f>
        <v>6893</v>
      </c>
      <c r="U223" s="185">
        <f>VLOOKUP(E223,'DOMINGO 2'!D:AB,11,0)</f>
        <v>0</v>
      </c>
      <c r="AB223" s="536" t="s">
        <v>573</v>
      </c>
      <c r="AC223" s="551">
        <f>VLOOKUP(AB223,E:O,2,0)</f>
        <v>2027509</v>
      </c>
      <c r="AD223" s="551">
        <f>VLOOKUP(AB223,E:O,4,0)</f>
        <v>126195</v>
      </c>
      <c r="AF223" s="537" t="s">
        <v>2625</v>
      </c>
      <c r="AG223" s="552">
        <f>VLOOKUP(AF223,E:O,2,0)</f>
        <v>1728205</v>
      </c>
      <c r="AH223" s="552">
        <f>VLOOKUP(AF223,E:O,4,0)</f>
        <v>126798</v>
      </c>
    </row>
    <row r="224" spans="5:34" ht="15.75">
      <c r="E224" s="615" t="s">
        <v>1394</v>
      </c>
      <c r="F224" s="414">
        <f>VLOOKUP(E224,'ASIGNACION RANKING'!D:AB,7,0)-P224-Q224</f>
        <v>1679563</v>
      </c>
      <c r="G224" s="73">
        <f>VLOOKUP(E224,'ASIGNACION RANKING'!D:AB,6,0)</f>
        <v>855</v>
      </c>
      <c r="H224" s="414">
        <f>VLOOKUP(E224,'ASIGNACION RANKING'!D:AB,11,0)-T224-U224</f>
        <v>185732</v>
      </c>
      <c r="I224" s="152" t="s">
        <v>80</v>
      </c>
      <c r="J224" s="10">
        <f>H224/F224</f>
        <v>0.11058352678643195</v>
      </c>
      <c r="K224" s="79">
        <v>4</v>
      </c>
      <c r="L224" s="10">
        <f>K224/$L$219</f>
        <v>8.1632653061224483E-2</v>
      </c>
      <c r="M224" s="75" t="str">
        <f>IF(L224&lt;=0.02,"A1",IF(L224&lt;=0.04,"A2",IF(L224&lt;=0.06,"A3",IF(L224&lt;=0.08,"A4",IF(L224&lt;=0.1,"A5",IF(L224&lt;=0.16,"B1",IF(L224&lt;=0.22,"B2",IF(L224&lt;=0.28,"B3",IF(L224&lt;=0.34,"B4",IF(L224&lt;=0.4,"B5",IF(L224&lt;=0.46,"B6",IF(L224&lt;=0.52,"B7",IF(L224&lt;=0.58,"B8",IF(L224&lt;=0.64,"B9",IF(L224&lt;=0.7,"B10",IF(L224&lt;=1.1,"C0"))))))))))))))))</f>
        <v>A5</v>
      </c>
      <c r="N224" s="415">
        <f>F224*J223-H224</f>
        <v>3195.2388193873048</v>
      </c>
      <c r="O224" s="76">
        <f>IF(M224="A1",1650000,IF(M224="A2",1290000,IF(M224="A3",1020000,IF(M224="A4",810000,IF(M224="A5",650000,IF(M224="B1",520000,IF(M224="B2",420000,IF(M224="B3",330000,IF(M224="B4",270000,IF(M224="B5",210000,IF(M224="B6",170000,IF(M224="B7",150000,IF(M224="B8",130000,IF(M224="B9",100000,IF(M224="B10",60000,IF(M224="C0",0))))))))))))))))</f>
        <v>650000</v>
      </c>
      <c r="P224" s="185">
        <f>VLOOKUP(E224,'DOMINGO 1'!D:AB,7,0)</f>
        <v>123965</v>
      </c>
      <c r="Q224" s="448">
        <f>VLOOKUP(E224,'DOMINGO 2'!D:AB,7,0)</f>
        <v>191206</v>
      </c>
      <c r="R224" t="e">
        <f>VLOOKUP(E224,'DOMINGO 3'!D:AB,7,0)</f>
        <v>#N/A</v>
      </c>
      <c r="S224" s="185">
        <f>VLOOKUP(E224,'FESTIVO 1'!D:AB,7,0)</f>
        <v>146347</v>
      </c>
      <c r="T224" s="185">
        <f>VLOOKUP(E224,'DOMINGO 1'!D:AB,11,0)</f>
        <v>4018</v>
      </c>
      <c r="U224" s="185">
        <f>VLOOKUP(E224,'DOMINGO 2'!D:AB,11,0)</f>
        <v>770</v>
      </c>
      <c r="AB224" s="536" t="s">
        <v>574</v>
      </c>
      <c r="AC224" s="551">
        <f>VLOOKUP(AB224,E:O,2,0)</f>
        <v>1426107</v>
      </c>
      <c r="AD224" s="551">
        <f>VLOOKUP(AB224,E:O,4,0)</f>
        <v>160417</v>
      </c>
      <c r="AF224" s="537" t="s">
        <v>2626</v>
      </c>
      <c r="AG224" s="552">
        <f>VLOOKUP(AF224,E:O,2,0)</f>
        <v>1575168</v>
      </c>
      <c r="AH224" s="552">
        <f>VLOOKUP(AF224,E:O,4,0)</f>
        <v>116190</v>
      </c>
    </row>
    <row r="225" spans="5:34" ht="15.75">
      <c r="E225" s="615" t="s">
        <v>575</v>
      </c>
      <c r="F225" s="414">
        <f>VLOOKUP(E225,'ASIGNACION RANKING'!D:AB,7,0)-P225-Q225</f>
        <v>1573357</v>
      </c>
      <c r="G225" s="73">
        <f>VLOOKUP(E225,'ASIGNACION RANKING'!D:AB,6,0)</f>
        <v>848</v>
      </c>
      <c r="H225" s="414">
        <f>VLOOKUP(E225,'ASIGNACION RANKING'!D:AB,11,0)-T225-U225</f>
        <v>173736</v>
      </c>
      <c r="I225" s="152" t="s">
        <v>80</v>
      </c>
      <c r="J225" s="10">
        <f>H225/F225</f>
        <v>0.11042376269340017</v>
      </c>
      <c r="K225" s="79">
        <v>5</v>
      </c>
      <c r="L225" s="10">
        <f>K225/$L$219</f>
        <v>0.10204081632653061</v>
      </c>
      <c r="M225" s="75" t="str">
        <f>IF(L225&lt;=0.02,"A1",IF(L225&lt;=0.04,"A2",IF(L225&lt;=0.06,"A3",IF(L225&lt;=0.08,"A4",IF(L225&lt;=0.1,"A5",IF(L225&lt;=0.16,"B1",IF(L225&lt;=0.22,"B2",IF(L225&lt;=0.28,"B3",IF(L225&lt;=0.34,"B4",IF(L225&lt;=0.4,"B5",IF(L225&lt;=0.46,"B6",IF(L225&lt;=0.52,"B7",IF(L225&lt;=0.58,"B8",IF(L225&lt;=0.64,"B9",IF(L225&lt;=0.7,"B10",IF(L225&lt;=1.1,"C0"))))))))))))))))</f>
        <v>B1</v>
      </c>
      <c r="N225" s="415">
        <f>F225*J224-H225</f>
        <v>251.36595412020688</v>
      </c>
      <c r="O225" s="76">
        <f>IF(M225="A1",1650000,IF(M225="A2",1290000,IF(M225="A3",1020000,IF(M225="A4",810000,IF(M225="A5",650000,IF(M225="B1",520000,IF(M225="B2",420000,IF(M225="B3",330000,IF(M225="B4",270000,IF(M225="B5",210000,IF(M225="B6",170000,IF(M225="B7",150000,IF(M225="B8",130000,IF(M225="B9",100000,IF(M225="B10",60000,IF(M225="C0",0))))))))))))))))</f>
        <v>520000</v>
      </c>
      <c r="P225" s="185">
        <f>VLOOKUP(E225,'DOMINGO 1'!D:AB,7,0)</f>
        <v>144633</v>
      </c>
      <c r="Q225" s="448">
        <f>VLOOKUP(E225,'DOMINGO 2'!D:AB,7,0)</f>
        <v>131906</v>
      </c>
      <c r="R225" t="e">
        <f>VLOOKUP(E225,'DOMINGO 3'!D:AB,7,0)</f>
        <v>#N/A</v>
      </c>
      <c r="S225" s="185">
        <f>VLOOKUP(E225,'FESTIVO 1'!D:AB,7,0)</f>
        <v>146561</v>
      </c>
      <c r="T225" s="185">
        <f>VLOOKUP(E225,'DOMINGO 1'!D:AB,11,0)</f>
        <v>14132</v>
      </c>
      <c r="U225" s="185">
        <f>VLOOKUP(E225,'DOMINGO 2'!D:AB,11,0)</f>
        <v>3639</v>
      </c>
      <c r="AB225" s="536" t="s">
        <v>2614</v>
      </c>
      <c r="AC225" s="551">
        <f>VLOOKUP(AB225,E:O,2,0)</f>
        <v>1698205</v>
      </c>
      <c r="AD225" s="551">
        <f>VLOOKUP(AB225,E:O,4,0)</f>
        <v>177356</v>
      </c>
      <c r="AF225" s="537" t="s">
        <v>667</v>
      </c>
      <c r="AG225" s="552">
        <f>VLOOKUP(AF225,E:O,2,0)</f>
        <v>1655336</v>
      </c>
      <c r="AH225" s="552">
        <f>VLOOKUP(AF225,E:O,4,0)</f>
        <v>128313</v>
      </c>
    </row>
    <row r="226" spans="5:34" ht="15.75">
      <c r="E226" s="14" t="s">
        <v>2643</v>
      </c>
      <c r="F226" s="414">
        <f>VLOOKUP(E226,'ASIGNACION RANKING'!D:AB,7,0)-P226-Q226</f>
        <v>1639381</v>
      </c>
      <c r="G226" s="73">
        <f>VLOOKUP(E226,'ASIGNACION RANKING'!D:AB,6,0)</f>
        <v>784</v>
      </c>
      <c r="H226" s="414">
        <f>VLOOKUP(E226,'ASIGNACION RANKING'!D:AB,11,0)-T226-U226</f>
        <v>179843</v>
      </c>
      <c r="I226" s="152" t="s">
        <v>80</v>
      </c>
      <c r="J226" s="10">
        <f>H226/F226</f>
        <v>0.10970177158329882</v>
      </c>
      <c r="K226" s="79">
        <v>6</v>
      </c>
      <c r="L226" s="10">
        <f>K226/$L$219</f>
        <v>0.12244897959183673</v>
      </c>
      <c r="M226" s="75" t="str">
        <f>IF(L226&lt;=0.02,"A1",IF(L226&lt;=0.04,"A2",IF(L226&lt;=0.06,"A3",IF(L226&lt;=0.08,"A4",IF(L226&lt;=0.1,"A5",IF(L226&lt;=0.16,"B1",IF(L226&lt;=0.22,"B2",IF(L226&lt;=0.28,"B3",IF(L226&lt;=0.34,"B4",IF(L226&lt;=0.4,"B5",IF(L226&lt;=0.46,"B6",IF(L226&lt;=0.52,"B7",IF(L226&lt;=0.58,"B8",IF(L226&lt;=0.64,"B9",IF(L226&lt;=0.7,"B10",IF(L226&lt;=1.1,"C0"))))))))))))))))</f>
        <v>B1</v>
      </c>
      <c r="N226" s="415">
        <f>F226*J225-H226</f>
        <v>1183.6185080690484</v>
      </c>
      <c r="O226" s="76">
        <f>IF(M226="A1",1650000,IF(M226="A2",1290000,IF(M226="A3",1020000,IF(M226="A4",810000,IF(M226="A5",650000,IF(M226="B1",520000,IF(M226="B2",420000,IF(M226="B3",330000,IF(M226="B4",270000,IF(M226="B5",210000,IF(M226="B6",170000,IF(M226="B7",150000,IF(M226="B8",130000,IF(M226="B9",100000,IF(M226="B10",60000,IF(M226="C0",0))))))))))))))))</f>
        <v>520000</v>
      </c>
      <c r="P226" s="185">
        <f>VLOOKUP(E226,'DOMINGO 1'!D:AB,7,0)</f>
        <v>140560</v>
      </c>
      <c r="Q226" s="448">
        <f>VLOOKUP(E226,'DOMINGO 2'!D:AB,7,0)</f>
        <v>152909</v>
      </c>
      <c r="R226" t="e">
        <f>VLOOKUP(E226,'DOMINGO 3'!D:AB,7,0)</f>
        <v>#N/A</v>
      </c>
      <c r="S226" s="185">
        <f>VLOOKUP(E226,'FESTIVO 1'!D:AB,7,0)</f>
        <v>115991</v>
      </c>
      <c r="T226" s="185">
        <f>VLOOKUP(E226,'DOMINGO 1'!D:AB,11,0)</f>
        <v>2040</v>
      </c>
      <c r="U226" s="185">
        <f>VLOOKUP(E226,'DOMINGO 2'!D:AB,11,0)</f>
        <v>960</v>
      </c>
      <c r="AB226" s="536" t="s">
        <v>1394</v>
      </c>
      <c r="AC226" s="551">
        <f>VLOOKUP(AB226,E:O,2,0)</f>
        <v>1679563</v>
      </c>
      <c r="AD226" s="551">
        <f>VLOOKUP(AB226,E:O,4,0)</f>
        <v>185732</v>
      </c>
      <c r="AF226" s="537" t="s">
        <v>2627</v>
      </c>
      <c r="AG226" s="552">
        <f>VLOOKUP(AF226,E:O,2,0)</f>
        <v>1661234</v>
      </c>
      <c r="AH226" s="552">
        <f>VLOOKUP(AF226,E:O,4,0)</f>
        <v>144061</v>
      </c>
    </row>
    <row r="227" spans="5:34" ht="15.75">
      <c r="E227" s="615" t="s">
        <v>641</v>
      </c>
      <c r="F227" s="414">
        <f>VLOOKUP(E227,'ASIGNACION RANKING'!D:AB,7,0)-P227-Q227</f>
        <v>1675969</v>
      </c>
      <c r="G227" s="73">
        <f>VLOOKUP(E227,'ASIGNACION RANKING'!D:AB,6,0)</f>
        <v>819</v>
      </c>
      <c r="H227" s="414">
        <f>VLOOKUP(E227,'ASIGNACION RANKING'!D:AB,11,0)-T227-U227</f>
        <v>176051</v>
      </c>
      <c r="I227" s="152" t="s">
        <v>80</v>
      </c>
      <c r="J227" s="10">
        <f>H227/F227</f>
        <v>0.1050443057120985</v>
      </c>
      <c r="K227" s="79">
        <v>7</v>
      </c>
      <c r="L227" s="10">
        <f>K227/$L$219</f>
        <v>0.14285714285714285</v>
      </c>
      <c r="M227" s="75" t="str">
        <f>IF(L227&lt;=0.02,"A1",IF(L227&lt;=0.04,"A2",IF(L227&lt;=0.06,"A3",IF(L227&lt;=0.08,"A4",IF(L227&lt;=0.1,"A5",IF(L227&lt;=0.16,"B1",IF(L227&lt;=0.22,"B2",IF(L227&lt;=0.28,"B3",IF(L227&lt;=0.34,"B4",IF(L227&lt;=0.4,"B5",IF(L227&lt;=0.46,"B6",IF(L227&lt;=0.52,"B7",IF(L227&lt;=0.58,"B8",IF(L227&lt;=0.64,"B9",IF(L227&lt;=0.7,"B10",IF(L227&lt;=1.1,"C0"))))))))))))))))</f>
        <v>B1</v>
      </c>
      <c r="N227" s="415">
        <f>F227*J226-H227</f>
        <v>7805.7684186897241</v>
      </c>
      <c r="O227" s="76">
        <f>IF(M227="A1",1650000,IF(M227="A2",1290000,IF(M227="A3",1020000,IF(M227="A4",810000,IF(M227="A5",650000,IF(M227="B1",520000,IF(M227="B2",420000,IF(M227="B3",330000,IF(M227="B4",270000,IF(M227="B5",210000,IF(M227="B6",170000,IF(M227="B7",150000,IF(M227="B8",130000,IF(M227="B9",100000,IF(M227="B10",60000,IF(M227="C0",0))))))))))))))))</f>
        <v>520000</v>
      </c>
      <c r="P227" s="185">
        <f>VLOOKUP(E227,'DOMINGO 1'!D:AB,7,0)</f>
        <v>142979</v>
      </c>
      <c r="Q227" s="448">
        <f>VLOOKUP(E227,'DOMINGO 2'!D:AB,7,0)</f>
        <v>134318</v>
      </c>
      <c r="R227" t="e">
        <f>VLOOKUP(E227,'DOMINGO 3'!D:AB,7,0)</f>
        <v>#N/A</v>
      </c>
      <c r="S227" s="185">
        <f>VLOOKUP(E227,'FESTIVO 1'!D:AB,7,0)</f>
        <v>121316</v>
      </c>
      <c r="T227" s="185">
        <f>VLOOKUP(E227,'DOMINGO 1'!D:AB,11,0)</f>
        <v>6755</v>
      </c>
      <c r="U227" s="185">
        <f>VLOOKUP(E227,'DOMINGO 2'!D:AB,11,0)</f>
        <v>4512</v>
      </c>
      <c r="AB227" s="536" t="s">
        <v>575</v>
      </c>
      <c r="AC227" s="551">
        <f>VLOOKUP(AB227,E:O,2,0)</f>
        <v>1573357</v>
      </c>
      <c r="AD227" s="551">
        <f>VLOOKUP(AB227,E:O,4,0)</f>
        <v>173736</v>
      </c>
      <c r="AF227" s="537" t="s">
        <v>2628</v>
      </c>
      <c r="AG227" s="552">
        <f>VLOOKUP(AF227,E:O,2,0)</f>
        <v>1621758</v>
      </c>
      <c r="AH227" s="552">
        <f>VLOOKUP(AF227,E:O,4,0)</f>
        <v>123192</v>
      </c>
    </row>
    <row r="228" spans="5:34" ht="15.75">
      <c r="E228" s="916" t="s">
        <v>2614</v>
      </c>
      <c r="F228" s="414">
        <f>VLOOKUP(E228,'ASIGNACION RANKING'!D:AB,7,0)-P228-Q228</f>
        <v>1698205</v>
      </c>
      <c r="G228" s="73">
        <f>VLOOKUP(E228,'ASIGNACION RANKING'!D:AB,6,0)</f>
        <v>849</v>
      </c>
      <c r="H228" s="414">
        <f>VLOOKUP(E228,'ASIGNACION RANKING'!D:AB,11,0)-T228-U228</f>
        <v>177356</v>
      </c>
      <c r="I228" s="152" t="s">
        <v>80</v>
      </c>
      <c r="J228" s="10">
        <f>H228/F228</f>
        <v>0.10443733235975633</v>
      </c>
      <c r="K228" s="79">
        <v>8</v>
      </c>
      <c r="L228" s="10">
        <f>K228/$L$219</f>
        <v>0.16326530612244897</v>
      </c>
      <c r="M228" s="75" t="str">
        <f>IF(L228&lt;=0.02,"A1",IF(L228&lt;=0.04,"A2",IF(L228&lt;=0.06,"A3",IF(L228&lt;=0.08,"A4",IF(L228&lt;=0.1,"A5",IF(L228&lt;=0.16,"B1",IF(L228&lt;=0.22,"B2",IF(L228&lt;=0.28,"B3",IF(L228&lt;=0.34,"B4",IF(L228&lt;=0.4,"B5",IF(L228&lt;=0.46,"B6",IF(L228&lt;=0.52,"B7",IF(L228&lt;=0.58,"B8",IF(L228&lt;=0.64,"B9",IF(L228&lt;=0.7,"B10",IF(L228&lt;=1.1,"C0"))))))))))))))))</f>
        <v>B2</v>
      </c>
      <c r="N228" s="415">
        <f>F228*J227-H228</f>
        <v>1030.7651818142331</v>
      </c>
      <c r="O228" s="76">
        <f>IF(M228="A1",1650000,IF(M228="A2",1290000,IF(M228="A3",1020000,IF(M228="A4",810000,IF(M228="A5",650000,IF(M228="B1",520000,IF(M228="B2",420000,IF(M228="B3",330000,IF(M228="B4",270000,IF(M228="B5",210000,IF(M228="B6",170000,IF(M228="B7",150000,IF(M228="B8",130000,IF(M228="B9",100000,IF(M228="B10",60000,IF(M228="C0",0))))))))))))))))</f>
        <v>420000</v>
      </c>
      <c r="P228" s="185">
        <f>VLOOKUP(E228,'DOMINGO 1'!D:AB,7,0)</f>
        <v>141693</v>
      </c>
      <c r="Q228" s="448">
        <f>VLOOKUP(E228,'DOMINGO 2'!D:AB,7,0)</f>
        <v>155291</v>
      </c>
      <c r="R228" t="e">
        <f>VLOOKUP(E228,'DOMINGO 3'!D:AB,7,0)</f>
        <v>#N/A</v>
      </c>
      <c r="S228" s="185">
        <f>VLOOKUP(E228,'FESTIVO 1'!D:AB,7,0)</f>
        <v>119942</v>
      </c>
      <c r="T228" s="185">
        <f>VLOOKUP(E228,'DOMINGO 1'!D:AB,11,0)</f>
        <v>5252</v>
      </c>
      <c r="U228" s="185">
        <f>VLOOKUP(E228,'DOMINGO 2'!D:AB,11,0)</f>
        <v>9498</v>
      </c>
      <c r="AB228" s="536" t="s">
        <v>641</v>
      </c>
      <c r="AC228" s="551">
        <f>VLOOKUP(AB228,E:O,2,0)</f>
        <v>1675969</v>
      </c>
      <c r="AD228" s="551">
        <f>VLOOKUP(AB228,E:O,4,0)</f>
        <v>176051</v>
      </c>
      <c r="AF228" s="537" t="s">
        <v>2629</v>
      </c>
      <c r="AG228" s="552">
        <f>VLOOKUP(AF228,E:O,2,0)</f>
        <v>1552542</v>
      </c>
      <c r="AH228" s="552">
        <f>VLOOKUP(AF228,E:O,4,0)</f>
        <v>142981</v>
      </c>
    </row>
    <row r="229" spans="5:34" ht="15.75">
      <c r="E229" s="14" t="s">
        <v>2635</v>
      </c>
      <c r="F229" s="414">
        <f>VLOOKUP(E229,'ASIGNACION RANKING'!D:AB,7,0)-P229-Q229</f>
        <v>1560836</v>
      </c>
      <c r="G229" s="73">
        <f>VLOOKUP(E229,'ASIGNACION RANKING'!D:AB,6,0)</f>
        <v>861</v>
      </c>
      <c r="H229" s="414">
        <f>VLOOKUP(E229,'ASIGNACION RANKING'!D:AB,11,0)-T229-U229</f>
        <v>146930</v>
      </c>
      <c r="I229" s="152" t="s">
        <v>80</v>
      </c>
      <c r="J229" s="10">
        <f>H229/F229</f>
        <v>9.4135450489353137E-2</v>
      </c>
      <c r="K229" s="79">
        <v>9</v>
      </c>
      <c r="L229" s="10">
        <f>K229/$L$219</f>
        <v>0.18367346938775511</v>
      </c>
      <c r="M229" s="75" t="str">
        <f>IF(L229&lt;=0.02,"A1",IF(L229&lt;=0.04,"A2",IF(L229&lt;=0.06,"A3",IF(L229&lt;=0.08,"A4",IF(L229&lt;=0.1,"A5",IF(L229&lt;=0.16,"B1",IF(L229&lt;=0.22,"B2",IF(L229&lt;=0.28,"B3",IF(L229&lt;=0.34,"B4",IF(L229&lt;=0.4,"B5",IF(L229&lt;=0.46,"B6",IF(L229&lt;=0.52,"B7",IF(L229&lt;=0.58,"B8",IF(L229&lt;=0.64,"B9",IF(L229&lt;=0.7,"B10",IF(L229&lt;=1.1,"C0"))))))))))))))))</f>
        <v>B2</v>
      </c>
      <c r="N229" s="415">
        <f>F229*J228-H229</f>
        <v>16079.548091072618</v>
      </c>
      <c r="O229" s="76">
        <f>IF(M229="A1",1650000,IF(M229="A2",1290000,IF(M229="A3",1020000,IF(M229="A4",810000,IF(M229="A5",650000,IF(M229="B1",520000,IF(M229="B2",420000,IF(M229="B3",330000,IF(M229="B4",270000,IF(M229="B5",210000,IF(M229="B6",170000,IF(M229="B7",150000,IF(M229="B8",130000,IF(M229="B9",100000,IF(M229="B10",60000,IF(M229="C0",0))))))))))))))))</f>
        <v>420000</v>
      </c>
      <c r="P229" s="185">
        <f>VLOOKUP(E229,'DOMINGO 1'!D:AB,7,0)</f>
        <v>119262</v>
      </c>
      <c r="Q229" s="448">
        <f>VLOOKUP(E229,'DOMINGO 2'!D:AB,7,0)</f>
        <v>158670</v>
      </c>
      <c r="R229" t="e">
        <f>VLOOKUP(E229,'DOMINGO 3'!D:AB,7,0)</f>
        <v>#N/A</v>
      </c>
      <c r="S229" s="185">
        <f>VLOOKUP(E229,'FESTIVO 1'!D:AB,7,0)</f>
        <v>175460</v>
      </c>
      <c r="T229" s="185">
        <f>VLOOKUP(E229,'DOMINGO 1'!D:AB,11,0)</f>
        <v>10388</v>
      </c>
      <c r="U229" s="185">
        <f>VLOOKUP(E229,'DOMINGO 2'!D:AB,11,0)</f>
        <v>7012</v>
      </c>
      <c r="AB229" s="536" t="s">
        <v>3420</v>
      </c>
      <c r="AC229" s="551">
        <f>VLOOKUP(AB229,E:O,2,0)</f>
        <v>2037826</v>
      </c>
      <c r="AD229" s="551">
        <f>VLOOKUP(AB229,E:O,4,0)</f>
        <v>99608</v>
      </c>
      <c r="AF229" s="537" t="s">
        <v>2630</v>
      </c>
      <c r="AG229" s="552">
        <f>VLOOKUP(AF229,E:O,2,0)</f>
        <v>2021225</v>
      </c>
      <c r="AH229" s="552">
        <f>VLOOKUP(AF229,E:O,4,0)</f>
        <v>106417</v>
      </c>
    </row>
    <row r="230" spans="5:34" ht="15.75">
      <c r="E230" s="14" t="s">
        <v>2662</v>
      </c>
      <c r="F230" s="414">
        <f>VLOOKUP(E230,'ASIGNACION RANKING'!D:AB,7,0)-P230-Q230</f>
        <v>1521507</v>
      </c>
      <c r="G230" s="73">
        <f>VLOOKUP(E230,'ASIGNACION RANKING'!D:AB,6,0)</f>
        <v>892</v>
      </c>
      <c r="H230" s="414">
        <f>VLOOKUP(E230,'ASIGNACION RANKING'!D:AB,11,0)-T230-U230</f>
        <v>141680</v>
      </c>
      <c r="I230" s="152" t="s">
        <v>80</v>
      </c>
      <c r="J230" s="10">
        <f>H230/F230</f>
        <v>9.3118204516969033E-2</v>
      </c>
      <c r="K230" s="79">
        <v>10</v>
      </c>
      <c r="L230" s="10">
        <f>K230/$L$219</f>
        <v>0.20408163265306123</v>
      </c>
      <c r="M230" s="75" t="str">
        <f>IF(L230&lt;=0.02,"A1",IF(L230&lt;=0.04,"A2",IF(L230&lt;=0.06,"A3",IF(L230&lt;=0.08,"A4",IF(L230&lt;=0.1,"A5",IF(L230&lt;=0.16,"B1",IF(L230&lt;=0.22,"B2",IF(L230&lt;=0.28,"B3",IF(L230&lt;=0.34,"B4",IF(L230&lt;=0.4,"B5",IF(L230&lt;=0.46,"B6",IF(L230&lt;=0.52,"B7",IF(L230&lt;=0.58,"B8",IF(L230&lt;=0.64,"B9",IF(L230&lt;=0.7,"B10",IF(L230&lt;=1.1,"C0"))))))))))))))))</f>
        <v>B2</v>
      </c>
      <c r="N230" s="415">
        <f>F230*J229-H230</f>
        <v>1547.7468677042343</v>
      </c>
      <c r="O230" s="76">
        <f>IF(M230="A1",1650000,IF(M230="A2",1290000,IF(M230="A3",1020000,IF(M230="A4",810000,IF(M230="A5",650000,IF(M230="B1",520000,IF(M230="B2",420000,IF(M230="B3",330000,IF(M230="B4",270000,IF(M230="B5",210000,IF(M230="B6",170000,IF(M230="B7",150000,IF(M230="B8",130000,IF(M230="B9",100000,IF(M230="B10",60000,IF(M230="C0",0))))))))))))))))</f>
        <v>420000</v>
      </c>
      <c r="P230" s="185">
        <f>VLOOKUP(E230,'DOMINGO 1'!D:AB,7,0)</f>
        <v>116451</v>
      </c>
      <c r="Q230" s="448">
        <f>VLOOKUP(E230,'DOMINGO 2'!D:AB,7,0)</f>
        <v>148875</v>
      </c>
      <c r="R230" t="e">
        <f>VLOOKUP(E230,'DOMINGO 3'!D:AB,7,0)</f>
        <v>#N/A</v>
      </c>
      <c r="S230" s="185">
        <f>VLOOKUP(E230,'FESTIVO 1'!D:AB,7,0)</f>
        <v>166352</v>
      </c>
      <c r="T230" s="185">
        <f>VLOOKUP(E230,'DOMINGO 1'!D:AB,11,0)</f>
        <v>5333</v>
      </c>
      <c r="U230" s="185">
        <f>VLOOKUP(E230,'DOMINGO 2'!D:AB,11,0)</f>
        <v>8850</v>
      </c>
      <c r="AB230" s="536" t="s">
        <v>577</v>
      </c>
      <c r="AC230" s="551">
        <f>VLOOKUP(AB230,E:O,2,0)</f>
        <v>788663</v>
      </c>
      <c r="AD230" s="551">
        <f>VLOOKUP(AB230,E:O,4,0)</f>
        <v>27922</v>
      </c>
      <c r="AF230" s="537" t="s">
        <v>668</v>
      </c>
      <c r="AG230" s="552">
        <f>VLOOKUP(AF230,E:O,2,0)</f>
        <v>1733836</v>
      </c>
      <c r="AH230" s="552">
        <f>VLOOKUP(AF230,E:O,4,0)</f>
        <v>112487</v>
      </c>
    </row>
    <row r="231" spans="5:34" ht="15.75">
      <c r="E231" s="916" t="s">
        <v>578</v>
      </c>
      <c r="F231" s="414">
        <f>VLOOKUP(E231,'ASIGNACION RANKING'!D:AB,7,0)-P231-Q231</f>
        <v>1809602</v>
      </c>
      <c r="G231" s="73">
        <f>VLOOKUP(E231,'ASIGNACION RANKING'!D:AB,6,0)</f>
        <v>858</v>
      </c>
      <c r="H231" s="414">
        <f>VLOOKUP(E231,'ASIGNACION RANKING'!D:AB,11,0)-T231-U231</f>
        <v>168263</v>
      </c>
      <c r="I231" s="152" t="s">
        <v>80</v>
      </c>
      <c r="J231" s="10">
        <f>H231/F231</f>
        <v>9.2983429505493473E-2</v>
      </c>
      <c r="K231" s="79">
        <v>11</v>
      </c>
      <c r="L231" s="10">
        <f>K231/$L$219</f>
        <v>0.22448979591836735</v>
      </c>
      <c r="M231" s="75" t="str">
        <f>IF(L231&lt;=0.02,"A1",IF(L231&lt;=0.04,"A2",IF(L231&lt;=0.06,"A3",IF(L231&lt;=0.08,"A4",IF(L231&lt;=0.1,"A5",IF(L231&lt;=0.16,"B1",IF(L231&lt;=0.22,"B2",IF(L231&lt;=0.28,"B3",IF(L231&lt;=0.34,"B4",IF(L231&lt;=0.4,"B5",IF(L231&lt;=0.46,"B6",IF(L231&lt;=0.52,"B7",IF(L231&lt;=0.58,"B8",IF(L231&lt;=0.64,"B9",IF(L231&lt;=0.7,"B10",IF(L231&lt;=1.1,"C0"))))))))))))))))</f>
        <v>B3</v>
      </c>
      <c r="N231" s="415">
        <f>F231*J230-H231</f>
        <v>243.88913031620905</v>
      </c>
      <c r="O231" s="76">
        <f>IF(M231="A1",1650000,IF(M231="A2",1290000,IF(M231="A3",1020000,IF(M231="A4",810000,IF(M231="A5",650000,IF(M231="B1",520000,IF(M231="B2",420000,IF(M231="B3",330000,IF(M231="B4",270000,IF(M231="B5",210000,IF(M231="B6",170000,IF(M231="B7",150000,IF(M231="B8",130000,IF(M231="B9",100000,IF(M231="B10",60000,IF(M231="C0",0))))))))))))))))</f>
        <v>330000</v>
      </c>
      <c r="P231" s="185">
        <f>VLOOKUP(E231,'DOMINGO 1'!D:AB,7,0)</f>
        <v>186034</v>
      </c>
      <c r="Q231" s="448">
        <f>VLOOKUP(E231,'DOMINGO 2'!D:AB,7,0)</f>
        <v>138583</v>
      </c>
      <c r="R231" t="e">
        <f>VLOOKUP(E231,'DOMINGO 3'!D:AB,7,0)</f>
        <v>#N/A</v>
      </c>
      <c r="S231" s="185">
        <f>VLOOKUP(E231,'FESTIVO 1'!D:AB,7,0)</f>
        <v>203373</v>
      </c>
      <c r="T231" s="185">
        <f>VLOOKUP(E231,'DOMINGO 1'!D:AB,11,0)</f>
        <v>2529</v>
      </c>
      <c r="U231" s="185">
        <f>VLOOKUP(E231,'DOMINGO 2'!D:AB,11,0)</f>
        <v>6424</v>
      </c>
      <c r="AB231" s="536" t="s">
        <v>1399</v>
      </c>
      <c r="AC231" s="551">
        <f>VLOOKUP(AB231,E:O,2,0)</f>
        <v>1914563</v>
      </c>
      <c r="AD231" s="551">
        <f>VLOOKUP(AB231,E:O,4,0)</f>
        <v>157381</v>
      </c>
      <c r="AF231" s="537" t="s">
        <v>3906</v>
      </c>
      <c r="AG231" s="552">
        <f>VLOOKUP(AF231,E:O,2,0)</f>
        <v>91477</v>
      </c>
      <c r="AH231" s="552">
        <f>VLOOKUP(AF231,E:O,4,0)</f>
        <v>29042</v>
      </c>
    </row>
    <row r="232" spans="5:34" ht="15.75">
      <c r="E232" s="615" t="s">
        <v>2629</v>
      </c>
      <c r="F232" s="414">
        <f>VLOOKUP(E232,'ASIGNACION RANKING'!D:AB,7,0)-P232-Q232</f>
        <v>1552542</v>
      </c>
      <c r="G232" s="73">
        <f>VLOOKUP(E232,'ASIGNACION RANKING'!D:AB,6,0)</f>
        <v>840</v>
      </c>
      <c r="H232" s="414">
        <f>VLOOKUP(E232,'ASIGNACION RANKING'!D:AB,11,0)-T232-U232</f>
        <v>142981</v>
      </c>
      <c r="I232" s="152" t="s">
        <v>80</v>
      </c>
      <c r="J232" s="10">
        <f>H232/F232</f>
        <v>9.2094771027128416E-2</v>
      </c>
      <c r="K232" s="79">
        <v>12</v>
      </c>
      <c r="L232" s="10">
        <f>K232/$L$219</f>
        <v>0.24489795918367346</v>
      </c>
      <c r="M232" s="75" t="str">
        <f>IF(L232&lt;=0.02,"A1",IF(L232&lt;=0.04,"A2",IF(L232&lt;=0.06,"A3",IF(L232&lt;=0.08,"A4",IF(L232&lt;=0.1,"A5",IF(L232&lt;=0.16,"B1",IF(L232&lt;=0.22,"B2",IF(L232&lt;=0.28,"B3",IF(L232&lt;=0.34,"B4",IF(L232&lt;=0.4,"B5",IF(L232&lt;=0.46,"B6",IF(L232&lt;=0.52,"B7",IF(L232&lt;=0.58,"B8",IF(L232&lt;=0.64,"B9",IF(L232&lt;=0.7,"B10",IF(L232&lt;=1.1,"C0"))))))))))))))))</f>
        <v>B3</v>
      </c>
      <c r="N232" s="415">
        <f>F232*J231-H232</f>
        <v>1379.6796113178425</v>
      </c>
      <c r="O232" s="76">
        <f>IF(M232="A1",1650000,IF(M232="A2",1290000,IF(M232="A3",1020000,IF(M232="A4",810000,IF(M232="A5",650000,IF(M232="B1",520000,IF(M232="B2",420000,IF(M232="B3",330000,IF(M232="B4",270000,IF(M232="B5",210000,IF(M232="B6",170000,IF(M232="B7",150000,IF(M232="B8",130000,IF(M232="B9",100000,IF(M232="B10",60000,IF(M232="C0",0))))))))))))))))</f>
        <v>330000</v>
      </c>
      <c r="P232" s="185">
        <f>VLOOKUP(E232,'DOMINGO 1'!D:AB,7,0)</f>
        <v>137302</v>
      </c>
      <c r="Q232" s="448">
        <f>VLOOKUP(E232,'DOMINGO 2'!D:AB,7,0)</f>
        <v>136181</v>
      </c>
      <c r="R232" t="e">
        <f>VLOOKUP(E232,'DOMINGO 3'!D:AB,7,0)</f>
        <v>#N/A</v>
      </c>
      <c r="S232" s="185">
        <f>VLOOKUP(E232,'FESTIVO 1'!D:AB,7,0)</f>
        <v>151043</v>
      </c>
      <c r="T232" s="185">
        <f>VLOOKUP(E232,'DOMINGO 1'!D:AB,11,0)</f>
        <v>3344</v>
      </c>
      <c r="U232" s="185">
        <f>VLOOKUP(E232,'DOMINGO 2'!D:AB,11,0)</f>
        <v>8412</v>
      </c>
      <c r="AB232" s="536" t="s">
        <v>578</v>
      </c>
      <c r="AC232" s="551">
        <f>VLOOKUP(AB232,E:O,2,0)</f>
        <v>1809602</v>
      </c>
      <c r="AD232" s="551">
        <f>VLOOKUP(AB232,E:O,4,0)</f>
        <v>168263</v>
      </c>
      <c r="AF232" s="537" t="s">
        <v>584</v>
      </c>
      <c r="AG232" s="552">
        <f>VLOOKUP(AF232,E:O,2,0)</f>
        <v>1575675</v>
      </c>
      <c r="AH232" s="552">
        <f>VLOOKUP(AF232,E:O,4,0)</f>
        <v>124775</v>
      </c>
    </row>
    <row r="233" spans="5:34" ht="15.75">
      <c r="E233" s="14" t="s">
        <v>2655</v>
      </c>
      <c r="F233" s="414">
        <f>VLOOKUP(E233,'ASIGNACION RANKING'!D:AB,7,0)-P233-Q233</f>
        <v>1574231</v>
      </c>
      <c r="G233" s="73">
        <f>VLOOKUP(E233,'ASIGNACION RANKING'!D:AB,6,0)</f>
        <v>897</v>
      </c>
      <c r="H233" s="414">
        <f>VLOOKUP(E233,'ASIGNACION RANKING'!D:AB,11,0)-T233-U233</f>
        <v>144015</v>
      </c>
      <c r="I233" s="152" t="s">
        <v>80</v>
      </c>
      <c r="J233" s="10">
        <f>H233/F233</f>
        <v>9.1482762059697714E-2</v>
      </c>
      <c r="K233" s="79">
        <v>13</v>
      </c>
      <c r="L233" s="10">
        <f>K233/$L$219</f>
        <v>0.26530612244897961</v>
      </c>
      <c r="M233" s="75" t="str">
        <f>IF(L233&lt;=0.02,"A1",IF(L233&lt;=0.04,"A2",IF(L233&lt;=0.06,"A3",IF(L233&lt;=0.08,"A4",IF(L233&lt;=0.1,"A5",IF(L233&lt;=0.16,"B1",IF(L233&lt;=0.22,"B2",IF(L233&lt;=0.28,"B3",IF(L233&lt;=0.34,"B4",IF(L233&lt;=0.4,"B5",IF(L233&lt;=0.46,"B6",IF(L233&lt;=0.52,"B7",IF(L233&lt;=0.58,"B8",IF(L233&lt;=0.64,"B9",IF(L233&lt;=0.7,"B10",IF(L233&lt;=1.1,"C0"))))))))))))))))</f>
        <v>B3</v>
      </c>
      <c r="N233" s="415">
        <f>F233*J232-H233</f>
        <v>963.44348880738835</v>
      </c>
      <c r="O233" s="76">
        <f>IF(M233="A1",1650000,IF(M233="A2",1290000,IF(M233="A3",1020000,IF(M233="A4",810000,IF(M233="A5",650000,IF(M233="B1",520000,IF(M233="B2",420000,IF(M233="B3",330000,IF(M233="B4",270000,IF(M233="B5",210000,IF(M233="B6",170000,IF(M233="B7",150000,IF(M233="B8",130000,IF(M233="B9",100000,IF(M233="B10",60000,IF(M233="C0",0))))))))))))))))</f>
        <v>330000</v>
      </c>
      <c r="P233" s="185">
        <f>VLOOKUP(E233,'DOMINGO 1'!D:AB,7,0)</f>
        <v>109588</v>
      </c>
      <c r="Q233" s="448">
        <f>VLOOKUP(E233,'DOMINGO 2'!D:AB,7,0)</f>
        <v>137886</v>
      </c>
      <c r="R233" t="e">
        <f>VLOOKUP(E233,'DOMINGO 3'!D:AB,7,0)</f>
        <v>#N/A</v>
      </c>
      <c r="S233" s="185">
        <f>VLOOKUP(E233,'FESTIVO 1'!D:AB,7,0)</f>
        <v>134579</v>
      </c>
      <c r="T233" s="185">
        <f>VLOOKUP(E233,'DOMINGO 1'!D:AB,11,0)</f>
        <v>9402</v>
      </c>
      <c r="U233" s="185">
        <f>VLOOKUP(E233,'DOMINGO 2'!D:AB,11,0)</f>
        <v>4985</v>
      </c>
      <c r="AB233" s="536"/>
      <c r="AC233" s="551"/>
      <c r="AD233" s="551"/>
      <c r="AF233" s="537" t="s">
        <v>2634</v>
      </c>
      <c r="AG233" s="552">
        <f>VLOOKUP(AF233,E:O,2,0)</f>
        <v>1870974</v>
      </c>
      <c r="AH233" s="552">
        <f>VLOOKUP(AF233,E:O,4,0)</f>
        <v>122322</v>
      </c>
    </row>
    <row r="234" spans="5:34" ht="15.75">
      <c r="E234" s="14" t="s">
        <v>2638</v>
      </c>
      <c r="F234" s="414">
        <f>VLOOKUP(E234,'ASIGNACION RANKING'!D:AB,7,0)-P234-Q234</f>
        <v>1740917</v>
      </c>
      <c r="G234" s="73">
        <f>VLOOKUP(E234,'ASIGNACION RANKING'!D:AB,6,0)</f>
        <v>898</v>
      </c>
      <c r="H234" s="414">
        <f>VLOOKUP(E234,'ASIGNACION RANKING'!D:AB,11,0)-T234-U234</f>
        <v>154385</v>
      </c>
      <c r="I234" s="152" t="s">
        <v>80</v>
      </c>
      <c r="J234" s="10">
        <f>H234/F234</f>
        <v>8.8680275969503425E-2</v>
      </c>
      <c r="K234" s="79">
        <v>14</v>
      </c>
      <c r="L234" s="10">
        <f>K234/$L$219</f>
        <v>0.2857142857142857</v>
      </c>
      <c r="M234" s="75" t="str">
        <f>IF(L234&lt;=0.02,"A1",IF(L234&lt;=0.04,"A2",IF(L234&lt;=0.06,"A3",IF(L234&lt;=0.08,"A4",IF(L234&lt;=0.1,"A5",IF(L234&lt;=0.16,"B1",IF(L234&lt;=0.22,"B2",IF(L234&lt;=0.28,"B3",IF(L234&lt;=0.34,"B4",IF(L234&lt;=0.4,"B5",IF(L234&lt;=0.46,"B6",IF(L234&lt;=0.52,"B7",IF(L234&lt;=0.58,"B8",IF(L234&lt;=0.64,"B9",IF(L234&lt;=0.7,"B10",IF(L234&lt;=1.1,"C0"))))))))))))))))</f>
        <v>B4</v>
      </c>
      <c r="N234" s="415">
        <f>F234*J233-H234</f>
        <v>4878.8956766827614</v>
      </c>
      <c r="O234" s="76">
        <f>IF(M234="A1",1650000,IF(M234="A2",1290000,IF(M234="A3",1020000,IF(M234="A4",810000,IF(M234="A5",650000,IF(M234="B1",520000,IF(M234="B2",420000,IF(M234="B3",330000,IF(M234="B4",270000,IF(M234="B5",210000,IF(M234="B6",170000,IF(M234="B7",150000,IF(M234="B8",130000,IF(M234="B9",100000,IF(M234="B10",60000,IF(M234="C0",0))))))))))))))))</f>
        <v>270000</v>
      </c>
      <c r="P234" s="185">
        <f>VLOOKUP(E234,'DOMINGO 1'!D:AB,7,0)</f>
        <v>185865</v>
      </c>
      <c r="Q234" s="448">
        <f>VLOOKUP(E234,'DOMINGO 2'!D:AB,7,0)</f>
        <v>141499</v>
      </c>
      <c r="R234" t="e">
        <f>VLOOKUP(E234,'DOMINGO 3'!D:AB,7,0)</f>
        <v>#N/A</v>
      </c>
      <c r="S234" s="185">
        <f>VLOOKUP(E234,'FESTIVO 1'!D:AB,7,0)</f>
        <v>146312</v>
      </c>
      <c r="T234" s="185">
        <f>VLOOKUP(E234,'DOMINGO 1'!D:AB,11,0)</f>
        <v>11220</v>
      </c>
      <c r="U234" s="185">
        <f>VLOOKUP(E234,'DOMINGO 2'!D:AB,11,0)</f>
        <v>3320</v>
      </c>
      <c r="AB234" s="536"/>
      <c r="AC234" s="551"/>
      <c r="AD234" s="551"/>
      <c r="AF234" s="537"/>
      <c r="AG234" s="552"/>
      <c r="AH234" s="552"/>
    </row>
    <row r="235" spans="5:34" ht="15.75">
      <c r="E235" s="14" t="s">
        <v>2658</v>
      </c>
      <c r="F235" s="414">
        <f>VLOOKUP(E235,'ASIGNACION RANKING'!D:AB,7,0)-P235-Q235</f>
        <v>1754323</v>
      </c>
      <c r="G235" s="73">
        <f>VLOOKUP(E235,'ASIGNACION RANKING'!D:AB,6,0)</f>
        <v>919</v>
      </c>
      <c r="H235" s="414">
        <f>VLOOKUP(E235,'ASIGNACION RANKING'!D:AB,11,0)-T235-U235</f>
        <v>154623</v>
      </c>
      <c r="I235" s="152" t="s">
        <v>80</v>
      </c>
      <c r="J235" s="10">
        <f>H235/F235</f>
        <v>8.8138273282628118E-2</v>
      </c>
      <c r="K235" s="79">
        <v>15</v>
      </c>
      <c r="L235" s="10">
        <f>K235/$L$219</f>
        <v>0.30612244897959184</v>
      </c>
      <c r="M235" s="75" t="str">
        <f>IF(L235&lt;=0.02,"A1",IF(L235&lt;=0.04,"A2",IF(L235&lt;=0.06,"A3",IF(L235&lt;=0.08,"A4",IF(L235&lt;=0.1,"A5",IF(L235&lt;=0.16,"B1",IF(L235&lt;=0.22,"B2",IF(L235&lt;=0.28,"B3",IF(L235&lt;=0.34,"B4",IF(L235&lt;=0.4,"B5",IF(L235&lt;=0.46,"B6",IF(L235&lt;=0.52,"B7",IF(L235&lt;=0.58,"B8",IF(L235&lt;=0.64,"B9",IF(L235&lt;=0.7,"B10",IF(L235&lt;=1.1,"C0"))))))))))))))))</f>
        <v>B4</v>
      </c>
      <c r="N235" s="415">
        <f>F235*J234-H235</f>
        <v>950.84777964715613</v>
      </c>
      <c r="O235" s="76">
        <f>IF(M235="A1",1650000,IF(M235="A2",1290000,IF(M235="A3",1020000,IF(M235="A4",810000,IF(M235="A5",650000,IF(M235="B1",520000,IF(M235="B2",420000,IF(M235="B3",330000,IF(M235="B4",270000,IF(M235="B5",210000,IF(M235="B6",170000,IF(M235="B7",150000,IF(M235="B8",130000,IF(M235="B9",100000,IF(M235="B10",60000,IF(M235="C0",0))))))))))))))))</f>
        <v>270000</v>
      </c>
      <c r="P235" s="185">
        <f>VLOOKUP(E235,'DOMINGO 1'!D:AB,7,0)</f>
        <v>132556</v>
      </c>
      <c r="Q235" s="448">
        <f>VLOOKUP(E235,'DOMINGO 2'!D:AB,7,0)</f>
        <v>156523</v>
      </c>
      <c r="R235" t="e">
        <f>VLOOKUP(E235,'DOMINGO 3'!D:AB,7,0)</f>
        <v>#N/A</v>
      </c>
      <c r="S235" s="185">
        <f>VLOOKUP(E235,'FESTIVO 1'!D:AB,7,0)</f>
        <v>140213</v>
      </c>
      <c r="T235" s="185">
        <f>VLOOKUP(E235,'DOMINGO 1'!D:AB,11,0)</f>
        <v>7440</v>
      </c>
      <c r="U235" s="185">
        <f>VLOOKUP(E235,'DOMINGO 2'!D:AB,11,0)</f>
        <v>3504</v>
      </c>
      <c r="AB235" s="536"/>
      <c r="AC235" s="551"/>
      <c r="AD235" s="551"/>
      <c r="AF235" s="537"/>
      <c r="AG235" s="552"/>
      <c r="AH235" s="552"/>
    </row>
    <row r="236" spans="5:34" ht="15.75">
      <c r="E236" s="916" t="s">
        <v>2613</v>
      </c>
      <c r="F236" s="414">
        <f>VLOOKUP(E236,'ASIGNACION RANKING'!D:AB,7,0)-P236-Q236</f>
        <v>1947505</v>
      </c>
      <c r="G236" s="73">
        <f>VLOOKUP(E236,'ASIGNACION RANKING'!D:AB,6,0)</f>
        <v>951</v>
      </c>
      <c r="H236" s="414">
        <f>VLOOKUP(E236,'ASIGNACION RANKING'!D:AB,11,0)-T236-U236</f>
        <v>170998</v>
      </c>
      <c r="I236" s="152" t="s">
        <v>80</v>
      </c>
      <c r="J236" s="10">
        <f>H236/F236</f>
        <v>8.7803625664632443E-2</v>
      </c>
      <c r="K236" s="79">
        <v>16</v>
      </c>
      <c r="L236" s="10">
        <f>K236/$L$219</f>
        <v>0.32653061224489793</v>
      </c>
      <c r="M236" s="75" t="str">
        <f>IF(L236&lt;=0.02,"A1",IF(L236&lt;=0.04,"A2",IF(L236&lt;=0.06,"A3",IF(L236&lt;=0.08,"A4",IF(L236&lt;=0.1,"A5",IF(L236&lt;=0.16,"B1",IF(L236&lt;=0.22,"B2",IF(L236&lt;=0.28,"B3",IF(L236&lt;=0.34,"B4",IF(L236&lt;=0.4,"B5",IF(L236&lt;=0.46,"B6",IF(L236&lt;=0.52,"B7",IF(L236&lt;=0.58,"B8",IF(L236&lt;=0.64,"B9",IF(L236&lt;=0.7,"B10",IF(L236&lt;=1.1,"C0"))))))))))))))))</f>
        <v>B4</v>
      </c>
      <c r="N236" s="415">
        <f>F236*J235-H236</f>
        <v>651.72790928467293</v>
      </c>
      <c r="O236" s="76">
        <f>IF(M236="A1",1650000,IF(M236="A2",1290000,IF(M236="A3",1020000,IF(M236="A4",810000,IF(M236="A5",650000,IF(M236="B1",520000,IF(M236="B2",420000,IF(M236="B3",330000,IF(M236="B4",270000,IF(M236="B5",210000,IF(M236="B6",170000,IF(M236="B7",150000,IF(M236="B8",130000,IF(M236="B9",100000,IF(M236="B10",60000,IF(M236="C0",0))))))))))))))))</f>
        <v>270000</v>
      </c>
      <c r="P236" s="185">
        <f>VLOOKUP(E236,'DOMINGO 1'!D:AB,7,0)</f>
        <v>175789</v>
      </c>
      <c r="Q236" s="448">
        <f>VLOOKUP(E236,'DOMINGO 2'!D:AB,7,0)</f>
        <v>183191</v>
      </c>
      <c r="R236" t="e">
        <f>VLOOKUP(E236,'DOMINGO 3'!D:AB,7,0)</f>
        <v>#N/A</v>
      </c>
      <c r="S236" s="185">
        <f>VLOOKUP(E236,'FESTIVO 1'!D:AB,7,0)</f>
        <v>185782</v>
      </c>
      <c r="T236" s="185">
        <f>VLOOKUP(E236,'DOMINGO 1'!D:AB,11,0)</f>
        <v>2239</v>
      </c>
      <c r="U236" s="185">
        <f>VLOOKUP(E236,'DOMINGO 2'!D:AB,11,0)</f>
        <v>17620</v>
      </c>
      <c r="AB236" s="536"/>
      <c r="AC236" s="551"/>
      <c r="AD236" s="551"/>
      <c r="AF236" s="537"/>
      <c r="AG236" s="552"/>
      <c r="AH236" s="552"/>
    </row>
    <row r="237" spans="5:34">
      <c r="E237" s="615" t="s">
        <v>2627</v>
      </c>
      <c r="F237" s="414">
        <f>VLOOKUP(E237,'ASIGNACION RANKING'!D:AB,7,0)-P237-Q237</f>
        <v>1661234</v>
      </c>
      <c r="G237" s="73">
        <f>VLOOKUP(E237,'ASIGNACION RANKING'!D:AB,6,0)</f>
        <v>872</v>
      </c>
      <c r="H237" s="414">
        <f>VLOOKUP(E237,'ASIGNACION RANKING'!D:AB,11,0)-T237-U237</f>
        <v>144061</v>
      </c>
      <c r="I237" s="152" t="s">
        <v>80</v>
      </c>
      <c r="J237" s="10">
        <f>H237/F237</f>
        <v>8.6719270132925283E-2</v>
      </c>
      <c r="K237" s="79">
        <v>17</v>
      </c>
      <c r="L237" s="10">
        <f>K237/$L$219</f>
        <v>0.34693877551020408</v>
      </c>
      <c r="M237" s="75" t="str">
        <f>IF(L237&lt;=0.02,"A1",IF(L237&lt;=0.04,"A2",IF(L237&lt;=0.06,"A3",IF(L237&lt;=0.08,"A4",IF(L237&lt;=0.1,"A5",IF(L237&lt;=0.16,"B1",IF(L237&lt;=0.22,"B2",IF(L237&lt;=0.28,"B3",IF(L237&lt;=0.34,"B4",IF(L237&lt;=0.4,"B5",IF(L237&lt;=0.46,"B6",IF(L237&lt;=0.52,"B7",IF(L237&lt;=0.58,"B8",IF(L237&lt;=0.64,"B9",IF(L237&lt;=0.7,"B10",IF(L237&lt;=1.1,"C0"))))))))))))))))</f>
        <v>B5</v>
      </c>
      <c r="N237" s="415">
        <f>F237*J236-H237</f>
        <v>1801.3682773600158</v>
      </c>
      <c r="O237" s="76">
        <f>IF(M237="A1",1650000,IF(M237="A2",1290000,IF(M237="A3",1020000,IF(M237="A4",810000,IF(M237="A5",650000,IF(M237="B1",520000,IF(M237="B2",420000,IF(M237="B3",330000,IF(M237="B4",270000,IF(M237="B5",210000,IF(M237="B6",170000,IF(M237="B7",150000,IF(M237="B8",130000,IF(M237="B9",100000,IF(M237="B10",60000,IF(M237="C0",0))))))))))))))))</f>
        <v>210000</v>
      </c>
      <c r="P237" s="185">
        <f>VLOOKUP(E237,'DOMINGO 1'!D:AB,7,0)</f>
        <v>157000</v>
      </c>
      <c r="Q237" s="448">
        <f>VLOOKUP(E237,'DOMINGO 2'!D:AB,7,0)</f>
        <v>143316</v>
      </c>
      <c r="R237" t="e">
        <f>VLOOKUP(E237,'DOMINGO 3'!D:AB,7,0)</f>
        <v>#N/A</v>
      </c>
      <c r="S237" s="185">
        <f>VLOOKUP(E237,'FESTIVO 1'!D:AB,7,0)</f>
        <v>143124</v>
      </c>
      <c r="T237" s="185">
        <f>VLOOKUP(E237,'DOMINGO 1'!D:AB,11,0)</f>
        <v>10014</v>
      </c>
      <c r="U237" s="185">
        <f>VLOOKUP(E237,'DOMINGO 2'!D:AB,11,0)</f>
        <v>2210</v>
      </c>
      <c r="AB237" s="540" t="s">
        <v>21</v>
      </c>
      <c r="AC237" s="551">
        <f>SUM(AC222:AC236)</f>
        <v>18578869</v>
      </c>
      <c r="AD237" s="551">
        <f>SUM(AD222:AD236)</f>
        <v>1623659</v>
      </c>
      <c r="AF237" s="537" t="s">
        <v>21</v>
      </c>
      <c r="AG237" s="551">
        <f>SUM(AG222:AG236)</f>
        <v>18817504</v>
      </c>
      <c r="AH237" s="551">
        <f>SUM(AH222:AH236)</f>
        <v>1389335</v>
      </c>
    </row>
    <row r="238" spans="5:34">
      <c r="E238" s="14" t="s">
        <v>3458</v>
      </c>
      <c r="F238" s="414">
        <f>VLOOKUP(E238,'ASIGNACION RANKING'!D:AB,7,0)-P238-Q238</f>
        <v>1410747</v>
      </c>
      <c r="G238" s="73">
        <f>VLOOKUP(E238,'ASIGNACION RANKING'!D:AB,6,0)</f>
        <v>772</v>
      </c>
      <c r="H238" s="414">
        <f>VLOOKUP(E238,'ASIGNACION RANKING'!D:AB,11,0)-T238-U238</f>
        <v>121842</v>
      </c>
      <c r="I238" s="152" t="s">
        <v>80</v>
      </c>
      <c r="J238" s="10">
        <f>H238/F238</f>
        <v>8.6367009818202695E-2</v>
      </c>
      <c r="K238" s="79">
        <v>18</v>
      </c>
      <c r="L238" s="10">
        <f>K238/$L$219</f>
        <v>0.36734693877551022</v>
      </c>
      <c r="M238" s="75" t="str">
        <f>IF(L238&lt;=0.02,"A1",IF(L238&lt;=0.04,"A2",IF(L238&lt;=0.06,"A3",IF(L238&lt;=0.08,"A4",IF(L238&lt;=0.1,"A5",IF(L238&lt;=0.16,"B1",IF(L238&lt;=0.22,"B2",IF(L238&lt;=0.28,"B3",IF(L238&lt;=0.34,"B4",IF(L238&lt;=0.4,"B5",IF(L238&lt;=0.46,"B6",IF(L238&lt;=0.52,"B7",IF(L238&lt;=0.58,"B8",IF(L238&lt;=0.64,"B9",IF(L238&lt;=0.7,"B10",IF(L238&lt;=1.1,"C0"))))))))))))))))</f>
        <v>B5</v>
      </c>
      <c r="N238" s="415">
        <f>F238*J237-H238</f>
        <v>496.95018221394275</v>
      </c>
      <c r="O238" s="76">
        <f>IF(M238="A1",1650000,IF(M238="A2",1290000,IF(M238="A3",1020000,IF(M238="A4",810000,IF(M238="A5",650000,IF(M238="B1",520000,IF(M238="B2",420000,IF(M238="B3",330000,IF(M238="B4",270000,IF(M238="B5",210000,IF(M238="B6",170000,IF(M238="B7",150000,IF(M238="B8",130000,IF(M238="B9",100000,IF(M238="B10",60000,IF(M238="C0",0))))))))))))))))</f>
        <v>210000</v>
      </c>
      <c r="P238" s="185">
        <f>VLOOKUP(E238,'DOMINGO 1'!D:AB,7,0)</f>
        <v>64288</v>
      </c>
      <c r="Q238" s="448">
        <f>VLOOKUP(E238,'DOMINGO 2'!D:AB,7,0)</f>
        <v>154895</v>
      </c>
      <c r="R238" t="e">
        <f>VLOOKUP(E238,'DOMINGO 3'!D:AB,7,0)</f>
        <v>#N/A</v>
      </c>
      <c r="S238" s="185" t="e">
        <f>VLOOKUP(E238,'FESTIVO 1'!D:AB,7,0)</f>
        <v>#N/A</v>
      </c>
      <c r="T238" s="185">
        <f>VLOOKUP(E238,'DOMINGO 1'!D:AB,11,0)</f>
        <v>4946</v>
      </c>
      <c r="U238" s="185">
        <f>VLOOKUP(E238,'DOMINGO 2'!D:AB,11,0)</f>
        <v>2584</v>
      </c>
      <c r="AB238" s="932">
        <f>AD237/AC237</f>
        <v>8.7392779399004319E-2</v>
      </c>
      <c r="AC238" s="933"/>
      <c r="AD238" s="934"/>
      <c r="AF238" s="668">
        <f>AH237/AG237</f>
        <v>7.3832055515970663E-2</v>
      </c>
      <c r="AG238" s="669"/>
      <c r="AH238" s="670"/>
    </row>
    <row r="239" spans="5:34">
      <c r="E239" s="14" t="s">
        <v>2654</v>
      </c>
      <c r="F239" s="414">
        <f>VLOOKUP(E239,'ASIGNACION RANKING'!D:AB,7,0)-P239-Q239</f>
        <v>1622535</v>
      </c>
      <c r="G239" s="73">
        <f>VLOOKUP(E239,'ASIGNACION RANKING'!D:AB,6,0)</f>
        <v>882</v>
      </c>
      <c r="H239" s="414">
        <f>VLOOKUP(E239,'ASIGNACION RANKING'!D:AB,11,0)-T239-U239</f>
        <v>139384</v>
      </c>
      <c r="I239" s="152" t="s">
        <v>80</v>
      </c>
      <c r="J239" s="10">
        <f>H239/F239</f>
        <v>8.5905080630001823E-2</v>
      </c>
      <c r="K239" s="79">
        <v>19</v>
      </c>
      <c r="L239" s="10">
        <f>K239/$L$219</f>
        <v>0.38775510204081631</v>
      </c>
      <c r="M239" s="75" t="str">
        <f>IF(L239&lt;=0.02,"A1",IF(L239&lt;=0.04,"A2",IF(L239&lt;=0.06,"A3",IF(L239&lt;=0.08,"A4",IF(L239&lt;=0.1,"A5",IF(L239&lt;=0.16,"B1",IF(L239&lt;=0.22,"B2",IF(L239&lt;=0.28,"B3",IF(L239&lt;=0.34,"B4",IF(L239&lt;=0.4,"B5",IF(L239&lt;=0.46,"B6",IF(L239&lt;=0.52,"B7",IF(L239&lt;=0.58,"B8",IF(L239&lt;=0.64,"B9",IF(L239&lt;=0.7,"B10",IF(L239&lt;=1.1,"C0"))))))))))))))))</f>
        <v>B5</v>
      </c>
      <c r="N239" s="415">
        <f>F239*J238-H239</f>
        <v>749.49627537751803</v>
      </c>
      <c r="O239" s="76">
        <f>IF(M239="A1",1650000,IF(M239="A2",1290000,IF(M239="A3",1020000,IF(M239="A4",810000,IF(M239="A5",650000,IF(M239="B1",520000,IF(M239="B2",420000,IF(M239="B3",330000,IF(M239="B4",270000,IF(M239="B5",210000,IF(M239="B6",170000,IF(M239="B7",150000,IF(M239="B8",130000,IF(M239="B9",100000,IF(M239="B10",60000,IF(M239="C0",0))))))))))))))))</f>
        <v>210000</v>
      </c>
      <c r="P239" s="185">
        <f>VLOOKUP(E239,'DOMINGO 1'!D:AB,7,0)</f>
        <v>133339</v>
      </c>
      <c r="Q239" s="448">
        <f>VLOOKUP(E239,'DOMINGO 2'!D:AB,7,0)</f>
        <v>137664</v>
      </c>
      <c r="R239" t="e">
        <f>VLOOKUP(E239,'DOMINGO 3'!D:AB,7,0)</f>
        <v>#N/A</v>
      </c>
      <c r="S239" s="185">
        <f>VLOOKUP(E239,'FESTIVO 1'!D:AB,7,0)</f>
        <v>180613</v>
      </c>
      <c r="T239" s="185">
        <f>VLOOKUP(E239,'DOMINGO 1'!D:AB,11,0)</f>
        <v>6137</v>
      </c>
      <c r="U239" s="185">
        <f>VLOOKUP(E239,'DOMINGO 2'!D:AB,11,0)</f>
        <v>296</v>
      </c>
      <c r="AE239" s="87"/>
      <c r="AF239" s="87"/>
      <c r="AG239" s="87"/>
      <c r="AH239" s="87"/>
    </row>
    <row r="240" spans="5:34">
      <c r="E240" s="14" t="s">
        <v>2641</v>
      </c>
      <c r="F240" s="414">
        <f>VLOOKUP(E240,'ASIGNACION RANKING'!D:AB,7,0)-P240-Q240</f>
        <v>1763693</v>
      </c>
      <c r="G240" s="73">
        <f>VLOOKUP(E240,'ASIGNACION RANKING'!D:AB,6,0)</f>
        <v>916</v>
      </c>
      <c r="H240" s="414">
        <f>VLOOKUP(E240,'ASIGNACION RANKING'!D:AB,11,0)-T240-U240</f>
        <v>150642</v>
      </c>
      <c r="I240" s="152" t="s">
        <v>80</v>
      </c>
      <c r="J240" s="10">
        <f>H240/F240</f>
        <v>8.5412824113947267E-2</v>
      </c>
      <c r="K240" s="79">
        <v>20</v>
      </c>
      <c r="L240" s="10">
        <f>K240/$L$219</f>
        <v>0.40816326530612246</v>
      </c>
      <c r="M240" s="75" t="str">
        <f>IF(L240&lt;=0.02,"A1",IF(L240&lt;=0.04,"A2",IF(L240&lt;=0.06,"A3",IF(L240&lt;=0.08,"A4",IF(L240&lt;=0.1,"A5",IF(L240&lt;=0.16,"B1",IF(L240&lt;=0.22,"B2",IF(L240&lt;=0.28,"B3",IF(L240&lt;=0.34,"B4",IF(L240&lt;=0.4,"B5",IF(L240&lt;=0.46,"B6",IF(L240&lt;=0.52,"B7",IF(L240&lt;=0.58,"B8",IF(L240&lt;=0.64,"B9",IF(L240&lt;=0.7,"B10",IF(L240&lt;=1.1,"C0"))))))))))))))))</f>
        <v>B6</v>
      </c>
      <c r="N240" s="415">
        <f>F240*J239-H240</f>
        <v>868.18937156980974</v>
      </c>
      <c r="O240" s="76">
        <f>IF(M240="A1",1650000,IF(M240="A2",1290000,IF(M240="A3",1020000,IF(M240="A4",810000,IF(M240="A5",650000,IF(M240="B1",520000,IF(M240="B2",420000,IF(M240="B3",330000,IF(M240="B4",270000,IF(M240="B5",210000,IF(M240="B6",170000,IF(M240="B7",150000,IF(M240="B8",130000,IF(M240="B9",100000,IF(M240="B10",60000,IF(M240="C0",0))))))))))))))))</f>
        <v>170000</v>
      </c>
      <c r="P240" s="185">
        <f>VLOOKUP(E240,'DOMINGO 1'!D:AB,7,0)</f>
        <v>159702</v>
      </c>
      <c r="Q240" s="448">
        <f>VLOOKUP(E240,'DOMINGO 2'!D:AB,7,0)</f>
        <v>151283</v>
      </c>
      <c r="R240" t="e">
        <f>VLOOKUP(E240,'DOMINGO 3'!D:AB,7,0)</f>
        <v>#N/A</v>
      </c>
      <c r="S240" s="185">
        <f>VLOOKUP(E240,'FESTIVO 1'!D:AB,7,0)</f>
        <v>159141</v>
      </c>
      <c r="T240" s="185">
        <f>VLOOKUP(E240,'DOMINGO 1'!D:AB,11,0)</f>
        <v>4060</v>
      </c>
      <c r="U240" s="185">
        <f>VLOOKUP(E240,'DOMINGO 2'!D:AB,11,0)</f>
        <v>5531</v>
      </c>
      <c r="AB240" s="87"/>
      <c r="AC240" s="87"/>
      <c r="AD240" s="87"/>
    </row>
    <row r="241" spans="5:34">
      <c r="E241" s="14" t="s">
        <v>2657</v>
      </c>
      <c r="F241" s="414">
        <f>VLOOKUP(E241,'ASIGNACION RANKING'!D:AB,7,0)-P241-Q241</f>
        <v>1731237</v>
      </c>
      <c r="G241" s="73">
        <f>VLOOKUP(E241,'ASIGNACION RANKING'!D:AB,6,0)</f>
        <v>899</v>
      </c>
      <c r="H241" s="414">
        <f>VLOOKUP(E241,'ASIGNACION RANKING'!D:AB,11,0)-T241-U241</f>
        <v>145086</v>
      </c>
      <c r="I241" s="152" t="s">
        <v>80</v>
      </c>
      <c r="J241" s="10">
        <f>H241/F241</f>
        <v>8.3804817018120564E-2</v>
      </c>
      <c r="K241" s="79">
        <v>21</v>
      </c>
      <c r="L241" s="10">
        <f>K241/$L$219</f>
        <v>0.42857142857142855</v>
      </c>
      <c r="M241" s="75" t="str">
        <f>IF(L241&lt;=0.02,"A1",IF(L241&lt;=0.04,"A2",IF(L241&lt;=0.06,"A3",IF(L241&lt;=0.08,"A4",IF(L241&lt;=0.1,"A5",IF(L241&lt;=0.16,"B1",IF(L241&lt;=0.22,"B2",IF(L241&lt;=0.28,"B3",IF(L241&lt;=0.34,"B4",IF(L241&lt;=0.4,"B5",IF(L241&lt;=0.46,"B6",IF(L241&lt;=0.52,"B7",IF(L241&lt;=0.58,"B8",IF(L241&lt;=0.64,"B9",IF(L241&lt;=0.7,"B10",IF(L241&lt;=1.1,"C0"))))))))))))))))</f>
        <v>B6</v>
      </c>
      <c r="N241" s="415">
        <f>F241*J240-H241</f>
        <v>2783.8413805577147</v>
      </c>
      <c r="O241" s="76">
        <f>IF(M241="A1",1650000,IF(M241="A2",1290000,IF(M241="A3",1020000,IF(M241="A4",810000,IF(M241="A5",650000,IF(M241="B1",520000,IF(M241="B2",420000,IF(M241="B3",330000,IF(M241="B4",270000,IF(M241="B5",210000,IF(M241="B6",170000,IF(M241="B7",150000,IF(M241="B8",130000,IF(M241="B9",100000,IF(M241="B10",60000,IF(M241="C0",0))))))))))))))))</f>
        <v>170000</v>
      </c>
      <c r="P241" s="185">
        <f>VLOOKUP(E241,'DOMINGO 1'!D:AB,7,0)</f>
        <v>143894</v>
      </c>
      <c r="Q241" s="448">
        <f>VLOOKUP(E241,'DOMINGO 2'!D:AB,7,0)</f>
        <v>179211</v>
      </c>
      <c r="R241" t="e">
        <f>VLOOKUP(E241,'DOMINGO 3'!D:AB,7,0)</f>
        <v>#N/A</v>
      </c>
      <c r="S241" s="185">
        <f>VLOOKUP(E241,'FESTIVO 1'!D:AB,7,0)</f>
        <v>148213</v>
      </c>
      <c r="T241" s="185">
        <f>VLOOKUP(E241,'DOMINGO 1'!D:AB,11,0)</f>
        <v>2900</v>
      </c>
      <c r="U241" s="185">
        <f>VLOOKUP(E241,'DOMINGO 2'!D:AB,11,0)</f>
        <v>2758</v>
      </c>
    </row>
    <row r="242" spans="5:34">
      <c r="E242" s="615" t="s">
        <v>1399</v>
      </c>
      <c r="F242" s="414">
        <f>VLOOKUP(E242,'ASIGNACION RANKING'!D:AB,7,0)-P242-Q242</f>
        <v>1914563</v>
      </c>
      <c r="G242" s="73">
        <f>VLOOKUP(E242,'ASIGNACION RANKING'!D:AB,6,0)</f>
        <v>920</v>
      </c>
      <c r="H242" s="414">
        <f>VLOOKUP(E242,'ASIGNACION RANKING'!D:AB,11,0)-T242-U242</f>
        <v>157381</v>
      </c>
      <c r="I242" s="152" t="s">
        <v>80</v>
      </c>
      <c r="J242" s="10">
        <f>H242/F242</f>
        <v>8.220204819585461E-2</v>
      </c>
      <c r="K242" s="79">
        <v>22</v>
      </c>
      <c r="L242" s="10">
        <f>K242/$L$219</f>
        <v>0.44897959183673469</v>
      </c>
      <c r="M242" s="75" t="str">
        <f>IF(L242&lt;=0.02,"A1",IF(L242&lt;=0.04,"A2",IF(L242&lt;=0.06,"A3",IF(L242&lt;=0.08,"A4",IF(L242&lt;=0.1,"A5",IF(L242&lt;=0.16,"B1",IF(L242&lt;=0.22,"B2",IF(L242&lt;=0.28,"B3",IF(L242&lt;=0.34,"B4",IF(L242&lt;=0.4,"B5",IF(L242&lt;=0.46,"B6",IF(L242&lt;=0.52,"B7",IF(L242&lt;=0.58,"B8",IF(L242&lt;=0.64,"B9",IF(L242&lt;=0.7,"B10",IF(L242&lt;=1.1,"C0"))))))))))))))))</f>
        <v>B6</v>
      </c>
      <c r="N242" s="415">
        <f>F242*J241-H242</f>
        <v>3068.601884663949</v>
      </c>
      <c r="O242" s="76">
        <f>IF(M242="A1",1650000,IF(M242="A2",1290000,IF(M242="A3",1020000,IF(M242="A4",810000,IF(M242="A5",650000,IF(M242="B1",520000,IF(M242="B2",420000,IF(M242="B3",330000,IF(M242="B4",270000,IF(M242="B5",210000,IF(M242="B6",170000,IF(M242="B7",150000,IF(M242="B8",130000,IF(M242="B9",100000,IF(M242="B10",60000,IF(M242="C0",0))))))))))))))))</f>
        <v>170000</v>
      </c>
      <c r="P242" s="185">
        <f>VLOOKUP(E242,'DOMINGO 1'!D:AB,7,0)</f>
        <v>176650</v>
      </c>
      <c r="Q242" s="448">
        <f>VLOOKUP(E242,'DOMINGO 2'!D:AB,7,0)</f>
        <v>157553</v>
      </c>
      <c r="R242" t="e">
        <f>VLOOKUP(E242,'DOMINGO 3'!D:AB,7,0)</f>
        <v>#N/A</v>
      </c>
      <c r="S242" s="185">
        <f>VLOOKUP(E242,'FESTIVO 1'!D:AB,7,0)</f>
        <v>150952</v>
      </c>
      <c r="T242" s="185">
        <f>VLOOKUP(E242,'DOMINGO 1'!D:AB,11,0)</f>
        <v>160</v>
      </c>
      <c r="U242" s="185">
        <f>VLOOKUP(E242,'DOMINGO 2'!D:AB,11,0)</f>
        <v>3284</v>
      </c>
    </row>
    <row r="243" spans="5:34">
      <c r="E243" s="524" t="s">
        <v>2668</v>
      </c>
      <c r="F243" s="414">
        <f>VLOOKUP(E243,'ASIGNACION RANKING'!D:AB,7,0)-P243-Q243</f>
        <v>1710423</v>
      </c>
      <c r="G243" s="73">
        <f>VLOOKUP(E243,'ASIGNACION RANKING'!D:AB,6,0)</f>
        <v>851</v>
      </c>
      <c r="H243" s="414">
        <f>VLOOKUP(E243,'ASIGNACION RANKING'!D:AB,11,0)-T243-U243</f>
        <v>138138</v>
      </c>
      <c r="I243" s="152" t="s">
        <v>80</v>
      </c>
      <c r="J243" s="10">
        <f>H243/F243</f>
        <v>8.0762478053674439E-2</v>
      </c>
      <c r="K243" s="79">
        <v>23</v>
      </c>
      <c r="L243" s="10">
        <f>K243/$L$219</f>
        <v>0.46938775510204084</v>
      </c>
      <c r="M243" s="75" t="str">
        <f>IF(L243&lt;=0.02,"A1",IF(L243&lt;=0.04,"A2",IF(L243&lt;=0.06,"A3",IF(L243&lt;=0.08,"A4",IF(L243&lt;=0.1,"A5",IF(L243&lt;=0.16,"B1",IF(L243&lt;=0.22,"B2",IF(L243&lt;=0.28,"B3",IF(L243&lt;=0.34,"B4",IF(L243&lt;=0.4,"B5",IF(L243&lt;=0.46,"B6",IF(L243&lt;=0.52,"B7",IF(L243&lt;=0.58,"B8",IF(L243&lt;=0.64,"B9",IF(L243&lt;=0.7,"B10",IF(L243&lt;=1.1,"C0"))))))))))))))))</f>
        <v>B7</v>
      </c>
      <c r="N243" s="415">
        <f>F243*J242-H243</f>
        <v>2462.2738812982279</v>
      </c>
      <c r="O243" s="76">
        <f>IF(M243="A1",1650000,IF(M243="A2",1290000,IF(M243="A3",1020000,IF(M243="A4",810000,IF(M243="A5",650000,IF(M243="B1",520000,IF(M243="B2",420000,IF(M243="B3",330000,IF(M243="B4",270000,IF(M243="B5",210000,IF(M243="B6",170000,IF(M243="B7",150000,IF(M243="B8",130000,IF(M243="B9",100000,IF(M243="B10",60000,IF(M243="C0",0))))))))))))))))</f>
        <v>150000</v>
      </c>
      <c r="P243" s="185">
        <f>VLOOKUP(E243,'DOMINGO 1'!D:AB,7,0)</f>
        <v>136383</v>
      </c>
      <c r="Q243" s="448">
        <f>VLOOKUP(E243,'DOMINGO 2'!D:AB,7,0)</f>
        <v>141623</v>
      </c>
      <c r="R243" t="e">
        <f>VLOOKUP(E243,'DOMINGO 3'!D:AB,7,0)</f>
        <v>#N/A</v>
      </c>
      <c r="S243" s="185">
        <f>VLOOKUP(E243,'FESTIVO 1'!D:AB,7,0)</f>
        <v>154479</v>
      </c>
      <c r="T243" s="185">
        <f>VLOOKUP(E243,'DOMINGO 1'!D:AB,11,0)</f>
        <v>10024</v>
      </c>
      <c r="U243" s="185">
        <f>VLOOKUP(E243,'DOMINGO 2'!D:AB,11,0)</f>
        <v>572</v>
      </c>
    </row>
    <row r="244" spans="5:34">
      <c r="E244" s="616" t="s">
        <v>584</v>
      </c>
      <c r="F244" s="414">
        <f>VLOOKUP(E244,'ASIGNACION RANKING'!D:AB,7,0)-P244-Q244</f>
        <v>1575675</v>
      </c>
      <c r="G244" s="73">
        <f>VLOOKUP(E244,'ASIGNACION RANKING'!D:AB,6,0)</f>
        <v>883</v>
      </c>
      <c r="H244" s="414">
        <f>VLOOKUP(E244,'ASIGNACION RANKING'!D:AB,11,0)-T244-U244</f>
        <v>124775</v>
      </c>
      <c r="I244" s="152" t="s">
        <v>80</v>
      </c>
      <c r="J244" s="10">
        <f>H244/F244</f>
        <v>7.9188284386056768E-2</v>
      </c>
      <c r="K244" s="79">
        <v>24</v>
      </c>
      <c r="L244" s="10">
        <f>K244/$L$219</f>
        <v>0.48979591836734693</v>
      </c>
      <c r="M244" s="75" t="str">
        <f>IF(L244&lt;=0.02,"A1",IF(L244&lt;=0.04,"A2",IF(L244&lt;=0.06,"A3",IF(L244&lt;=0.08,"A4",IF(L244&lt;=0.1,"A5",IF(L244&lt;=0.16,"B1",IF(L244&lt;=0.22,"B2",IF(L244&lt;=0.28,"B3",IF(L244&lt;=0.34,"B4",IF(L244&lt;=0.4,"B5",IF(L244&lt;=0.46,"B6",IF(L244&lt;=0.52,"B7",IF(L244&lt;=0.58,"B8",IF(L244&lt;=0.64,"B9",IF(L244&lt;=0.7,"B10",IF(L244&lt;=1.1,"C0"))))))))))))))))</f>
        <v>B7</v>
      </c>
      <c r="N244" s="415">
        <f>F244*J243-H244</f>
        <v>2480.4176072234695</v>
      </c>
      <c r="O244" s="76">
        <f>IF(M244="A1",1650000,IF(M244="A2",1290000,IF(M244="A3",1020000,IF(M244="A4",810000,IF(M244="A5",650000,IF(M244="B1",520000,IF(M244="B2",420000,IF(M244="B3",330000,IF(M244="B4",270000,IF(M244="B5",210000,IF(M244="B6",170000,IF(M244="B7",150000,IF(M244="B8",130000,IF(M244="B9",100000,IF(M244="B10",60000,IF(M244="C0",0))))))))))))))))</f>
        <v>150000</v>
      </c>
      <c r="P244" s="185">
        <f>VLOOKUP(E244,'DOMINGO 1'!D:AB,7,0)</f>
        <v>137479</v>
      </c>
      <c r="Q244" s="448">
        <f>VLOOKUP(E244,'DOMINGO 2'!D:AB,7,0)</f>
        <v>147282</v>
      </c>
      <c r="R244" t="e">
        <f>VLOOKUP(E244,'DOMINGO 3'!D:AB,7,0)</f>
        <v>#N/A</v>
      </c>
      <c r="S244" s="185">
        <f>VLOOKUP(E244,'FESTIVO 1'!D:AB,7,0)</f>
        <v>154959</v>
      </c>
      <c r="T244" s="185">
        <f>VLOOKUP(E244,'DOMINGO 1'!D:AB,11,0)</f>
        <v>8814</v>
      </c>
      <c r="U244" s="185">
        <f>VLOOKUP(E244,'DOMINGO 2'!D:AB,11,0)</f>
        <v>5400</v>
      </c>
    </row>
    <row r="245" spans="5:34">
      <c r="E245" s="143" t="s">
        <v>2673</v>
      </c>
      <c r="F245" s="414">
        <f>VLOOKUP(E245,'ASIGNACION RANKING'!D:AB,7,0)-P245-Q245</f>
        <v>1819499</v>
      </c>
      <c r="G245" s="73">
        <f>VLOOKUP(E245,'ASIGNACION RANKING'!D:AB,6,0)</f>
        <v>900</v>
      </c>
      <c r="H245" s="414">
        <f>VLOOKUP(E245,'ASIGNACION RANKING'!D:AB,11,0)-T245-U245</f>
        <v>143904</v>
      </c>
      <c r="I245" s="152" t="s">
        <v>80</v>
      </c>
      <c r="J245" s="10">
        <f>H245/F245</f>
        <v>7.9089903319540161E-2</v>
      </c>
      <c r="K245" s="79">
        <v>25</v>
      </c>
      <c r="L245" s="10">
        <f>K245/$L$219</f>
        <v>0.51020408163265307</v>
      </c>
      <c r="M245" s="75" t="str">
        <f>IF(L245&lt;=0.02,"A1",IF(L245&lt;=0.04,"A2",IF(L245&lt;=0.06,"A3",IF(L245&lt;=0.08,"A4",IF(L245&lt;=0.1,"A5",IF(L245&lt;=0.16,"B1",IF(L245&lt;=0.22,"B2",IF(L245&lt;=0.28,"B3",IF(L245&lt;=0.34,"B4",IF(L245&lt;=0.4,"B5",IF(L245&lt;=0.46,"B6",IF(L245&lt;=0.52,"B7",IF(L245&lt;=0.58,"B8",IF(L245&lt;=0.64,"B9",IF(L245&lt;=0.7,"B10",IF(L245&lt;=1.1,"C0"))))))))))))))))</f>
        <v>B7</v>
      </c>
      <c r="N245" s="415">
        <f>F245*J244-H245</f>
        <v>179.00425214591087</v>
      </c>
      <c r="O245" s="76">
        <f>IF(M245="A1",1650000,IF(M245="A2",1290000,IF(M245="A3",1020000,IF(M245="A4",810000,IF(M245="A5",650000,IF(M245="B1",520000,IF(M245="B2",420000,IF(M245="B3",330000,IF(M245="B4",270000,IF(M245="B5",210000,IF(M245="B6",170000,IF(M245="B7",150000,IF(M245="B8",130000,IF(M245="B9",100000,IF(M245="B10",60000,IF(M245="C0",0))))))))))))))))</f>
        <v>150000</v>
      </c>
      <c r="P245" s="185">
        <f>VLOOKUP(E245,'DOMINGO 1'!D:AB,7,0)</f>
        <v>167631</v>
      </c>
      <c r="Q245" s="448">
        <f>VLOOKUP(E245,'DOMINGO 2'!D:AB,7,0)</f>
        <v>161139</v>
      </c>
      <c r="R245" t="e">
        <f>VLOOKUP(E245,'DOMINGO 3'!D:AB,7,0)</f>
        <v>#N/A</v>
      </c>
      <c r="S245" s="185">
        <f>VLOOKUP(E245,'FESTIVO 1'!D:AB,7,0)</f>
        <v>138341</v>
      </c>
      <c r="T245" s="185">
        <f>VLOOKUP(E245,'DOMINGO 1'!D:AB,11,0)</f>
        <v>2880</v>
      </c>
      <c r="U245" s="185">
        <f>VLOOKUP(E245,'DOMINGO 2'!D:AB,11,0)</f>
        <v>12029</v>
      </c>
      <c r="AB245" s="952" t="s">
        <v>2811</v>
      </c>
      <c r="AC245" s="953"/>
      <c r="AD245" s="954"/>
      <c r="AF245" s="955" t="s">
        <v>2812</v>
      </c>
      <c r="AG245" s="955"/>
      <c r="AH245" s="955"/>
    </row>
    <row r="246" spans="5:34">
      <c r="E246" s="524" t="s">
        <v>3444</v>
      </c>
      <c r="F246" s="414">
        <f>VLOOKUP(E246,'ASIGNACION RANKING'!D:AB,7,0)-P246-Q246</f>
        <v>1444236</v>
      </c>
      <c r="G246" s="73">
        <f>VLOOKUP(E246,'ASIGNACION RANKING'!D:AB,6,0)</f>
        <v>754</v>
      </c>
      <c r="H246" s="414">
        <f>VLOOKUP(E246,'ASIGNACION RANKING'!D:AB,11,0)-T246-U246</f>
        <v>114112</v>
      </c>
      <c r="I246" s="152" t="s">
        <v>80</v>
      </c>
      <c r="J246" s="10">
        <f>H246/F246</f>
        <v>7.9012017426514786E-2</v>
      </c>
      <c r="K246" s="79">
        <v>26</v>
      </c>
      <c r="L246" s="10">
        <f>K246/$L$219</f>
        <v>0.53061224489795922</v>
      </c>
      <c r="M246" s="75" t="str">
        <f>IF(L246&lt;=0.02,"A1",IF(L246&lt;=0.04,"A2",IF(L246&lt;=0.06,"A3",IF(L246&lt;=0.08,"A4",IF(L246&lt;=0.1,"A5",IF(L246&lt;=0.16,"B1",IF(L246&lt;=0.22,"B2",IF(L246&lt;=0.28,"B3",IF(L246&lt;=0.34,"B4",IF(L246&lt;=0.4,"B5",IF(L246&lt;=0.46,"B6",IF(L246&lt;=0.52,"B7",IF(L246&lt;=0.58,"B8",IF(L246&lt;=0.64,"B9",IF(L246&lt;=0.7,"B10",IF(L246&lt;=1.1,"C0"))))))))))))))))</f>
        <v>B8</v>
      </c>
      <c r="N246" s="415">
        <f>F246*J245-H246</f>
        <v>112.4856105994113</v>
      </c>
      <c r="O246" s="76">
        <f>IF(M246="A1",1650000,IF(M246="A2",1290000,IF(M246="A3",1020000,IF(M246="A4",810000,IF(M246="A5",650000,IF(M246="B1",520000,IF(M246="B2",420000,IF(M246="B3",330000,IF(M246="B4",270000,IF(M246="B5",210000,IF(M246="B6",170000,IF(M246="B7",150000,IF(M246="B8",130000,IF(M246="B9",100000,IF(M246="B10",60000,IF(M246="C0",0))))))))))))))))</f>
        <v>130000</v>
      </c>
      <c r="P246" s="185">
        <f>VLOOKUP(E246,'DOMINGO 1'!D:AB,7,0)</f>
        <v>65762</v>
      </c>
      <c r="Q246" s="448">
        <f>VLOOKUP(E246,'DOMINGO 2'!D:AB,7,0)</f>
        <v>179041</v>
      </c>
      <c r="R246" t="e">
        <f>VLOOKUP(E246,'DOMINGO 3'!D:AB,7,0)</f>
        <v>#N/A</v>
      </c>
      <c r="S246" s="185" t="e">
        <f>VLOOKUP(E246,'FESTIVO 1'!D:AB,7,0)</f>
        <v>#N/A</v>
      </c>
      <c r="T246" s="185">
        <f>VLOOKUP(E246,'DOMINGO 1'!D:AB,11,0)</f>
        <v>11362</v>
      </c>
      <c r="U246" s="185">
        <f>VLOOKUP(E246,'DOMINGO 2'!D:AB,11,0)</f>
        <v>2920</v>
      </c>
      <c r="AB246" s="542" t="s">
        <v>76</v>
      </c>
      <c r="AC246" s="542" t="s">
        <v>252</v>
      </c>
      <c r="AD246" s="542" t="s">
        <v>9</v>
      </c>
      <c r="AF246" s="543" t="s">
        <v>76</v>
      </c>
      <c r="AG246" s="543" t="s">
        <v>252</v>
      </c>
      <c r="AH246" s="543" t="s">
        <v>9</v>
      </c>
    </row>
    <row r="247" spans="5:34">
      <c r="E247" s="524" t="s">
        <v>2640</v>
      </c>
      <c r="F247" s="414">
        <f>VLOOKUP(E247,'ASIGNACION RANKING'!D:AB,7,0)-P247-Q247</f>
        <v>1806205</v>
      </c>
      <c r="G247" s="73">
        <f>VLOOKUP(E247,'ASIGNACION RANKING'!D:AB,6,0)</f>
        <v>900</v>
      </c>
      <c r="H247" s="414">
        <f>VLOOKUP(E247,'ASIGNACION RANKING'!D:AB,11,0)-T247-U247</f>
        <v>140395</v>
      </c>
      <c r="I247" s="152" t="s">
        <v>80</v>
      </c>
      <c r="J247" s="10">
        <f>H247/F247</f>
        <v>7.7729272147956621E-2</v>
      </c>
      <c r="K247" s="79">
        <v>27</v>
      </c>
      <c r="L247" s="10">
        <f>K247/$L$219</f>
        <v>0.55102040816326525</v>
      </c>
      <c r="M247" s="75" t="str">
        <f>IF(L247&lt;=0.02,"A1",IF(L247&lt;=0.04,"A2",IF(L247&lt;=0.06,"A3",IF(L247&lt;=0.08,"A4",IF(L247&lt;=0.1,"A5",IF(L247&lt;=0.16,"B1",IF(L247&lt;=0.22,"B2",IF(L247&lt;=0.28,"B3",IF(L247&lt;=0.34,"B4",IF(L247&lt;=0.4,"B5",IF(L247&lt;=0.46,"B6",IF(L247&lt;=0.52,"B7",IF(L247&lt;=0.58,"B8",IF(L247&lt;=0.64,"B9",IF(L247&lt;=0.7,"B10",IF(L247&lt;=1.1,"C0"))))))))))))))))</f>
        <v>B8</v>
      </c>
      <c r="N247" s="415">
        <f>F247*J246-H247</f>
        <v>2316.9009358581388</v>
      </c>
      <c r="O247" s="76">
        <f>IF(M247="A1",1650000,IF(M247="A2",1290000,IF(M247="A3",1020000,IF(M247="A4",810000,IF(M247="A5",650000,IF(M247="B1",520000,IF(M247="B2",420000,IF(M247="B3",330000,IF(M247="B4",270000,IF(M247="B5",210000,IF(M247="B6",170000,IF(M247="B7",150000,IF(M247="B8",130000,IF(M247="B9",100000,IF(M247="B10",60000,IF(M247="C0",0))))))))))))))))</f>
        <v>130000</v>
      </c>
      <c r="P247" s="185">
        <f>VLOOKUP(E247,'DOMINGO 1'!D:AB,7,0)</f>
        <v>131121</v>
      </c>
      <c r="Q247" s="448">
        <f>VLOOKUP(E247,'DOMINGO 2'!D:AB,7,0)</f>
        <v>181663</v>
      </c>
      <c r="R247" t="e">
        <f>VLOOKUP(E247,'DOMINGO 3'!D:AB,7,0)</f>
        <v>#N/A</v>
      </c>
      <c r="S247" s="185">
        <f>VLOOKUP(E247,'FESTIVO 1'!D:AB,7,0)</f>
        <v>160994</v>
      </c>
      <c r="T247" s="185">
        <f>VLOOKUP(E247,'DOMINGO 1'!D:AB,11,0)</f>
        <v>6558</v>
      </c>
      <c r="U247" s="185">
        <f>VLOOKUP(E247,'DOMINGO 2'!D:AB,11,0)</f>
        <v>8222</v>
      </c>
      <c r="AB247" s="542" t="s">
        <v>2635</v>
      </c>
      <c r="AC247" s="551">
        <f>VLOOKUP(AB247,E:O,2,0)</f>
        <v>1560836</v>
      </c>
      <c r="AD247" s="551">
        <f>VLOOKUP(AB247,E:O,4,0)</f>
        <v>146930</v>
      </c>
      <c r="AF247" s="544" t="s">
        <v>2655</v>
      </c>
      <c r="AG247" s="552">
        <f>VLOOKUP(AF247,E:O,2,0)</f>
        <v>1574231</v>
      </c>
      <c r="AH247" s="552">
        <f>VLOOKUP(AF247,E:O,4,0)</f>
        <v>144015</v>
      </c>
    </row>
    <row r="248" spans="5:34">
      <c r="E248" s="616" t="s">
        <v>667</v>
      </c>
      <c r="F248" s="414">
        <f>VLOOKUP(E248,'ASIGNACION RANKING'!D:AB,7,0)-P248-Q248</f>
        <v>1655336</v>
      </c>
      <c r="G248" s="73">
        <f>VLOOKUP(E248,'ASIGNACION RANKING'!D:AB,6,0)</f>
        <v>874</v>
      </c>
      <c r="H248" s="414">
        <f>VLOOKUP(E248,'ASIGNACION RANKING'!D:AB,11,0)-T248-U248</f>
        <v>128313</v>
      </c>
      <c r="I248" s="152" t="s">
        <v>80</v>
      </c>
      <c r="J248" s="10">
        <f>H248/F248</f>
        <v>7.7514776456260245E-2</v>
      </c>
      <c r="K248" s="79">
        <v>28</v>
      </c>
      <c r="L248" s="10">
        <f>K248/$L$219</f>
        <v>0.5714285714285714</v>
      </c>
      <c r="M248" s="75" t="str">
        <f>IF(L248&lt;=0.02,"A1",IF(L248&lt;=0.04,"A2",IF(L248&lt;=0.06,"A3",IF(L248&lt;=0.08,"A4",IF(L248&lt;=0.1,"A5",IF(L248&lt;=0.16,"B1",IF(L248&lt;=0.22,"B2",IF(L248&lt;=0.28,"B3",IF(L248&lt;=0.34,"B4",IF(L248&lt;=0.4,"B5",IF(L248&lt;=0.46,"B6",IF(L248&lt;=0.52,"B7",IF(L248&lt;=0.58,"B8",IF(L248&lt;=0.64,"B9",IF(L248&lt;=0.7,"B10",IF(L248&lt;=1.1,"C0"))))))))))))))))</f>
        <v>B8</v>
      </c>
      <c r="N248" s="415">
        <f>F248*J247-H248</f>
        <v>355.06244030992093</v>
      </c>
      <c r="O248" s="76">
        <f>IF(M248="A1",1650000,IF(M248="A2",1290000,IF(M248="A3",1020000,IF(M248="A4",810000,IF(M248="A5",650000,IF(M248="B1",520000,IF(M248="B2",420000,IF(M248="B3",330000,IF(M248="B4",270000,IF(M248="B5",210000,IF(M248="B6",170000,IF(M248="B7",150000,IF(M248="B8",130000,IF(M248="B9",100000,IF(M248="B10",60000,IF(M248="C0",0))))))))))))))))</f>
        <v>130000</v>
      </c>
      <c r="P248" s="185">
        <f>VLOOKUP(E248,'DOMINGO 1'!D:AB,7,0)</f>
        <v>129697</v>
      </c>
      <c r="Q248" s="448">
        <f>VLOOKUP(E248,'DOMINGO 2'!D:AB,7,0)</f>
        <v>154762</v>
      </c>
      <c r="R248" t="e">
        <f>VLOOKUP(E248,'DOMINGO 3'!D:AB,7,0)</f>
        <v>#N/A</v>
      </c>
      <c r="S248" s="185">
        <f>VLOOKUP(E248,'FESTIVO 1'!D:AB,7,0)</f>
        <v>167337</v>
      </c>
      <c r="T248" s="185">
        <f>VLOOKUP(E248,'DOMINGO 1'!D:AB,11,0)</f>
        <v>5594</v>
      </c>
      <c r="U248" s="185">
        <f>VLOOKUP(E248,'DOMINGO 2'!D:AB,11,0)</f>
        <v>4628</v>
      </c>
      <c r="AB248" s="542" t="s">
        <v>2636</v>
      </c>
      <c r="AC248" s="551">
        <f>VLOOKUP(AB248,E:O,2,0)</f>
        <v>2139237</v>
      </c>
      <c r="AD248" s="551">
        <f>VLOOKUP(AB248,E:O,4,0)</f>
        <v>146565</v>
      </c>
      <c r="AF248" s="544" t="s">
        <v>3444</v>
      </c>
      <c r="AG248" s="552">
        <f>VLOOKUP(AF248,E:O,2,0)</f>
        <v>1444236</v>
      </c>
      <c r="AH248" s="552">
        <f>VLOOKUP(AF248,E:O,4,0)</f>
        <v>114112</v>
      </c>
    </row>
    <row r="249" spans="5:34">
      <c r="E249" s="616" t="s">
        <v>2628</v>
      </c>
      <c r="F249" s="414">
        <f>VLOOKUP(E249,'ASIGNACION RANKING'!D:AB,7,0)-P249-Q249</f>
        <v>1621758</v>
      </c>
      <c r="G249" s="73">
        <f>VLOOKUP(E249,'ASIGNACION RANKING'!D:AB,6,0)</f>
        <v>895</v>
      </c>
      <c r="H249" s="414">
        <f>VLOOKUP(E249,'ASIGNACION RANKING'!D:AB,11,0)-T249-U249</f>
        <v>123192</v>
      </c>
      <c r="I249" s="152" t="s">
        <v>80</v>
      </c>
      <c r="J249" s="10">
        <f>H249/F249</f>
        <v>7.596201159482488E-2</v>
      </c>
      <c r="K249" s="79">
        <v>29</v>
      </c>
      <c r="L249" s="10">
        <f>K249/$L$219</f>
        <v>0.59183673469387754</v>
      </c>
      <c r="M249" s="75" t="str">
        <f>IF(L249&lt;=0.02,"A1",IF(L249&lt;=0.04,"A2",IF(L249&lt;=0.06,"A3",IF(L249&lt;=0.08,"A4",IF(L249&lt;=0.1,"A5",IF(L249&lt;=0.16,"B1",IF(L249&lt;=0.22,"B2",IF(L249&lt;=0.28,"B3",IF(L249&lt;=0.34,"B4",IF(L249&lt;=0.4,"B5",IF(L249&lt;=0.46,"B6",IF(L249&lt;=0.52,"B7",IF(L249&lt;=0.58,"B8",IF(L249&lt;=0.64,"B9",IF(L249&lt;=0.7,"B10",IF(L249&lt;=1.1,"C0"))))))))))))))))</f>
        <v>B9</v>
      </c>
      <c r="N249" s="415">
        <f>F249*J248-H249</f>
        <v>2518.208836151709</v>
      </c>
      <c r="O249" s="76">
        <f>IF(M249="A1",1650000,IF(M249="A2",1290000,IF(M249="A3",1020000,IF(M249="A4",810000,IF(M249="A5",650000,IF(M249="B1",520000,IF(M249="B2",420000,IF(M249="B3",330000,IF(M249="B4",270000,IF(M249="B5",210000,IF(M249="B6",170000,IF(M249="B7",150000,IF(M249="B8",130000,IF(M249="B9",100000,IF(M249="B10",60000,IF(M249="C0",0))))))))))))))))</f>
        <v>100000</v>
      </c>
      <c r="P249" s="185">
        <f>VLOOKUP(E249,'DOMINGO 1'!D:AB,7,0)</f>
        <v>114160</v>
      </c>
      <c r="Q249" s="448">
        <f>VLOOKUP(E249,'DOMINGO 2'!D:AB,7,0)</f>
        <v>159091</v>
      </c>
      <c r="R249" t="e">
        <f>VLOOKUP(E249,'DOMINGO 3'!D:AB,7,0)</f>
        <v>#N/A</v>
      </c>
      <c r="S249" s="185">
        <f>VLOOKUP(E249,'FESTIVO 1'!D:AB,7,0)</f>
        <v>193348</v>
      </c>
      <c r="T249" s="185">
        <f>VLOOKUP(E249,'DOMINGO 1'!D:AB,11,0)</f>
        <v>6298</v>
      </c>
      <c r="U249" s="185">
        <f>VLOOKUP(E249,'DOMINGO 2'!D:AB,11,0)</f>
        <v>1360</v>
      </c>
      <c r="AB249" s="542" t="s">
        <v>2638</v>
      </c>
      <c r="AC249" s="551">
        <f>VLOOKUP(AB249,E:O,2,0)</f>
        <v>1740917</v>
      </c>
      <c r="AD249" s="551">
        <f>VLOOKUP(AB249,E:O,4,0)</f>
        <v>154385</v>
      </c>
      <c r="AF249" s="544" t="s">
        <v>2657</v>
      </c>
      <c r="AG249" s="552">
        <f>VLOOKUP(AF249,E:O,2,0)</f>
        <v>1731237</v>
      </c>
      <c r="AH249" s="552">
        <f>VLOOKUP(AF249,E:O,4,0)</f>
        <v>145086</v>
      </c>
    </row>
    <row r="250" spans="5:34">
      <c r="E250" s="524" t="s">
        <v>2666</v>
      </c>
      <c r="F250" s="414">
        <f>VLOOKUP(E250,'ASIGNACION RANKING'!D:AB,7,0)-P250-Q250</f>
        <v>1795717</v>
      </c>
      <c r="G250" s="73">
        <f>VLOOKUP(E250,'ASIGNACION RANKING'!D:AB,6,0)</f>
        <v>875</v>
      </c>
      <c r="H250" s="414">
        <f>VLOOKUP(E250,'ASIGNACION RANKING'!D:AB,11,0)-T250-U250</f>
        <v>134216</v>
      </c>
      <c r="I250" s="152" t="s">
        <v>80</v>
      </c>
      <c r="J250" s="10">
        <f>H250/F250</f>
        <v>7.4742289570127143E-2</v>
      </c>
      <c r="K250" s="79">
        <v>30</v>
      </c>
      <c r="L250" s="10">
        <f>K250/$L$219</f>
        <v>0.61224489795918369</v>
      </c>
      <c r="M250" s="75" t="str">
        <f>IF(L250&lt;=0.02,"A1",IF(L250&lt;=0.04,"A2",IF(L250&lt;=0.06,"A3",IF(L250&lt;=0.08,"A4",IF(L250&lt;=0.1,"A5",IF(L250&lt;=0.16,"B1",IF(L250&lt;=0.22,"B2",IF(L250&lt;=0.28,"B3",IF(L250&lt;=0.34,"B4",IF(L250&lt;=0.4,"B5",IF(L250&lt;=0.46,"B6",IF(L250&lt;=0.52,"B7",IF(L250&lt;=0.58,"B8",IF(L250&lt;=0.64,"B9",IF(L250&lt;=0.7,"B10",IF(L250&lt;=1.1,"C0"))))))))))))))))</f>
        <v>B9</v>
      </c>
      <c r="N250" s="415">
        <f>F250*J249-H250</f>
        <v>2190.2755750241631</v>
      </c>
      <c r="O250" s="76">
        <f>IF(M250="A1",1650000,IF(M250="A2",1290000,IF(M250="A3",1020000,IF(M250="A4",810000,IF(M250="A5",650000,IF(M250="B1",520000,IF(M250="B2",420000,IF(M250="B3",330000,IF(M250="B4",270000,IF(M250="B5",210000,IF(M250="B6",170000,IF(M250="B7",150000,IF(M250="B8",130000,IF(M250="B9",100000,IF(M250="B10",60000,IF(M250="C0",0))))))))))))))))</f>
        <v>100000</v>
      </c>
      <c r="P250" s="185">
        <f>VLOOKUP(E250,'DOMINGO 1'!D:AB,7,0)</f>
        <v>158415</v>
      </c>
      <c r="Q250" s="448">
        <f>VLOOKUP(E250,'DOMINGO 2'!D:AB,7,0)</f>
        <v>146652</v>
      </c>
      <c r="R250" t="e">
        <f>VLOOKUP(E250,'DOMINGO 3'!D:AB,7,0)</f>
        <v>#N/A</v>
      </c>
      <c r="S250" s="185">
        <f>VLOOKUP(E250,'FESTIVO 1'!D:AB,7,0)</f>
        <v>160394</v>
      </c>
      <c r="T250" s="185">
        <f>VLOOKUP(E250,'DOMINGO 1'!D:AB,11,0)</f>
        <v>3384</v>
      </c>
      <c r="U250" s="185">
        <f>VLOOKUP(E250,'DOMINGO 2'!D:AB,11,0)</f>
        <v>5469</v>
      </c>
      <c r="AB250" s="542" t="s">
        <v>2264</v>
      </c>
      <c r="AC250" s="551">
        <f>VLOOKUP(AB250,E:O,2,0)</f>
        <v>188211</v>
      </c>
      <c r="AD250" s="551">
        <f>VLOOKUP(AB250,E:O,4,0)</f>
        <v>10821</v>
      </c>
      <c r="AF250" s="544" t="s">
        <v>2658</v>
      </c>
      <c r="AG250" s="552">
        <f>VLOOKUP(AF250,E:O,2,0)</f>
        <v>1754323</v>
      </c>
      <c r="AH250" s="552">
        <f>VLOOKUP(AF250,E:O,4,0)</f>
        <v>154623</v>
      </c>
    </row>
    <row r="251" spans="5:34">
      <c r="E251" s="616" t="s">
        <v>2626</v>
      </c>
      <c r="F251" s="414">
        <f>VLOOKUP(E251,'ASIGNACION RANKING'!D:AB,7,0)-P251-Q251</f>
        <v>1575168</v>
      </c>
      <c r="G251" s="73">
        <f>VLOOKUP(E251,'ASIGNACION RANKING'!D:AB,6,0)</f>
        <v>866</v>
      </c>
      <c r="H251" s="414">
        <f>VLOOKUP(E251,'ASIGNACION RANKING'!D:AB,11,0)-T251-U251</f>
        <v>116190</v>
      </c>
      <c r="I251" s="152" t="s">
        <v>80</v>
      </c>
      <c r="J251" s="10">
        <f>H251/F251</f>
        <v>7.3763560458313018E-2</v>
      </c>
      <c r="K251" s="79">
        <v>31</v>
      </c>
      <c r="L251" s="10">
        <f>K251/$L$219</f>
        <v>0.63265306122448983</v>
      </c>
      <c r="M251" s="75" t="str">
        <f>IF(L251&lt;=0.02,"A1",IF(L251&lt;=0.04,"A2",IF(L251&lt;=0.06,"A3",IF(L251&lt;=0.08,"A4",IF(L251&lt;=0.1,"A5",IF(L251&lt;=0.16,"B1",IF(L251&lt;=0.22,"B2",IF(L251&lt;=0.28,"B3",IF(L251&lt;=0.34,"B4",IF(L251&lt;=0.4,"B5",IF(L251&lt;=0.46,"B6",IF(L251&lt;=0.52,"B7",IF(L251&lt;=0.58,"B8",IF(L251&lt;=0.64,"B9",IF(L251&lt;=0.7,"B10",IF(L251&lt;=1.1,"C0"))))))))))))))))</f>
        <v>B9</v>
      </c>
      <c r="N251" s="415">
        <f>F251*J250-H251</f>
        <v>1541.6627775980305</v>
      </c>
      <c r="O251" s="76">
        <f>IF(M251="A1",1650000,IF(M251="A2",1290000,IF(M251="A3",1020000,IF(M251="A4",810000,IF(M251="A5",650000,IF(M251="B1",520000,IF(M251="B2",420000,IF(M251="B3",330000,IF(M251="B4",270000,IF(M251="B5",210000,IF(M251="B6",170000,IF(M251="B7",150000,IF(M251="B8",130000,IF(M251="B9",100000,IF(M251="B10",60000,IF(M251="C0",0))))))))))))))))</f>
        <v>100000</v>
      </c>
      <c r="P251" s="185">
        <f>VLOOKUP(E251,'DOMINGO 1'!D:AB,7,0)</f>
        <v>117319</v>
      </c>
      <c r="Q251" s="448">
        <f>VLOOKUP(E251,'DOMINGO 2'!D:AB,7,0)</f>
        <v>159786</v>
      </c>
      <c r="R251" t="e">
        <f>VLOOKUP(E251,'DOMINGO 3'!D:AB,7,0)</f>
        <v>#N/A</v>
      </c>
      <c r="S251" s="185">
        <f>VLOOKUP(E251,'FESTIVO 1'!D:AB,7,0)</f>
        <v>152800</v>
      </c>
      <c r="T251" s="185">
        <f>VLOOKUP(E251,'DOMINGO 1'!D:AB,11,0)</f>
        <v>7340</v>
      </c>
      <c r="U251" s="185">
        <f>VLOOKUP(E251,'DOMINGO 2'!D:AB,11,0)</f>
        <v>2190</v>
      </c>
      <c r="AB251" s="542" t="s">
        <v>2640</v>
      </c>
      <c r="AC251" s="551">
        <f>VLOOKUP(AB251,E:O,2,0)</f>
        <v>1806205</v>
      </c>
      <c r="AD251" s="551">
        <f>VLOOKUP(AB251,E:O,4,0)</f>
        <v>140395</v>
      </c>
      <c r="AF251" s="548" t="s">
        <v>2279</v>
      </c>
      <c r="AG251" s="552">
        <f>VLOOKUP(AF251,E:O,2,0)</f>
        <v>474366</v>
      </c>
      <c r="AH251" s="552">
        <f>VLOOKUP(AF251,E:O,4,0)</f>
        <v>19324</v>
      </c>
    </row>
    <row r="252" spans="5:34">
      <c r="E252" s="616" t="s">
        <v>2625</v>
      </c>
      <c r="F252" s="414">
        <f>VLOOKUP(E252,'ASIGNACION RANKING'!D:AB,7,0)-P252-Q252</f>
        <v>1728205</v>
      </c>
      <c r="G252" s="73">
        <f>VLOOKUP(E252,'ASIGNACION RANKING'!D:AB,6,0)</f>
        <v>945</v>
      </c>
      <c r="H252" s="414">
        <f>VLOOKUP(E252,'ASIGNACION RANKING'!D:AB,11,0)-T252-U252</f>
        <v>126798</v>
      </c>
      <c r="I252" s="152" t="s">
        <v>80</v>
      </c>
      <c r="J252" s="10">
        <f>H252/F252</f>
        <v>7.3369768054137099E-2</v>
      </c>
      <c r="K252" s="79">
        <v>32</v>
      </c>
      <c r="L252" s="10">
        <f>K252/$L$219</f>
        <v>0.65306122448979587</v>
      </c>
      <c r="M252" s="75" t="str">
        <f>IF(L252&lt;=0.02,"A1",IF(L252&lt;=0.04,"A2",IF(L252&lt;=0.06,"A3",IF(L252&lt;=0.08,"A4",IF(L252&lt;=0.1,"A5",IF(L252&lt;=0.16,"B1",IF(L252&lt;=0.22,"B2",IF(L252&lt;=0.28,"B3",IF(L252&lt;=0.34,"B4",IF(L252&lt;=0.4,"B5",IF(L252&lt;=0.46,"B6",IF(L252&lt;=0.52,"B7",IF(L252&lt;=0.58,"B8",IF(L252&lt;=0.64,"B9",IF(L252&lt;=0.7,"B10",IF(L252&lt;=1.1,"C0"))))))))))))))))</f>
        <v>B10</v>
      </c>
      <c r="N252" s="415">
        <f>F252*J251-H252</f>
        <v>680.55400185885082</v>
      </c>
      <c r="O252" s="76">
        <f>IF(M252="A1",1650000,IF(M252="A2",1290000,IF(M252="A3",1020000,IF(M252="A4",810000,IF(M252="A5",650000,IF(M252="B1",520000,IF(M252="B2",420000,IF(M252="B3",330000,IF(M252="B4",270000,IF(M252="B5",210000,IF(M252="B6",170000,IF(M252="B7",150000,IF(M252="B8",130000,IF(M252="B9",100000,IF(M252="B10",60000,IF(M252="C0",0))))))))))))))))</f>
        <v>60000</v>
      </c>
      <c r="P252" s="185">
        <f>VLOOKUP(E252,'DOMINGO 1'!D:AB,7,0)</f>
        <v>145032</v>
      </c>
      <c r="Q252" s="448">
        <f>VLOOKUP(E252,'DOMINGO 2'!D:AB,7,0)</f>
        <v>162936</v>
      </c>
      <c r="R252" t="e">
        <f>VLOOKUP(E252,'DOMINGO 3'!D:AB,7,0)</f>
        <v>#N/A</v>
      </c>
      <c r="S252" s="185">
        <f>VLOOKUP(E252,'FESTIVO 1'!D:AB,7,0)</f>
        <v>127567</v>
      </c>
      <c r="T252" s="185">
        <f>VLOOKUP(E252,'DOMINGO 1'!D:AB,11,0)</f>
        <v>7316</v>
      </c>
      <c r="U252" s="185">
        <f>VLOOKUP(E252,'DOMINGO 2'!D:AB,11,0)</f>
        <v>4220</v>
      </c>
      <c r="AB252" s="542" t="s">
        <v>2641</v>
      </c>
      <c r="AC252" s="551">
        <f>VLOOKUP(AB252,E:O,2,0)</f>
        <v>1763693</v>
      </c>
      <c r="AD252" s="551">
        <f>VLOOKUP(AB252,E:O,4,0)</f>
        <v>150642</v>
      </c>
      <c r="AF252" s="548" t="s">
        <v>2662</v>
      </c>
      <c r="AG252" s="552">
        <f>VLOOKUP(AF252,E:O,2,0)</f>
        <v>1521507</v>
      </c>
      <c r="AH252" s="552">
        <f>VLOOKUP(AF252,E:O,4,0)</f>
        <v>141680</v>
      </c>
    </row>
    <row r="253" spans="5:34">
      <c r="E253" s="524" t="s">
        <v>2636</v>
      </c>
      <c r="F253" s="414">
        <f>VLOOKUP(E253,'ASIGNACION RANKING'!D:AB,7,0)-P253-Q253</f>
        <v>2139237</v>
      </c>
      <c r="G253" s="73">
        <f>VLOOKUP(E253,'ASIGNACION RANKING'!D:AB,6,0)</f>
        <v>930</v>
      </c>
      <c r="H253" s="414">
        <f>VLOOKUP(E253,'ASIGNACION RANKING'!D:AB,11,0)-T253-U253</f>
        <v>146565</v>
      </c>
      <c r="I253" s="152" t="s">
        <v>80</v>
      </c>
      <c r="J253" s="10">
        <f>H253/F253</f>
        <v>6.8512745432133051E-2</v>
      </c>
      <c r="K253" s="79">
        <v>33</v>
      </c>
      <c r="L253" s="10">
        <f>K253/$L$219</f>
        <v>0.67346938775510201</v>
      </c>
      <c r="M253" s="75" t="str">
        <f>IF(L253&lt;=0.02,"A1",IF(L253&lt;=0.04,"A2",IF(L253&lt;=0.06,"A3",IF(L253&lt;=0.08,"A4",IF(L253&lt;=0.1,"A5",IF(L253&lt;=0.16,"B1",IF(L253&lt;=0.22,"B2",IF(L253&lt;=0.28,"B3",IF(L253&lt;=0.34,"B4",IF(L253&lt;=0.4,"B5",IF(L253&lt;=0.46,"B6",IF(L253&lt;=0.52,"B7",IF(L253&lt;=0.58,"B8",IF(L253&lt;=0.64,"B9",IF(L253&lt;=0.7,"B10",IF(L253&lt;=1.1,"C0"))))))))))))))))</f>
        <v>B10</v>
      </c>
      <c r="N253" s="415">
        <f>F253*J252-H253</f>
        <v>10390.322502828087</v>
      </c>
      <c r="O253" s="76">
        <f>IF(M253="A1",1650000,IF(M253="A2",1290000,IF(M253="A3",1020000,IF(M253="A4",810000,IF(M253="A5",650000,IF(M253="B1",520000,IF(M253="B2",420000,IF(M253="B3",330000,IF(M253="B4",270000,IF(M253="B5",210000,IF(M253="B6",170000,IF(M253="B7",150000,IF(M253="B8",130000,IF(M253="B9",100000,IF(M253="B10",60000,IF(M253="C0",0))))))))))))))))</f>
        <v>60000</v>
      </c>
      <c r="P253" s="185">
        <f>VLOOKUP(E253,'DOMINGO 1'!D:AB,7,0)</f>
        <v>171295</v>
      </c>
      <c r="Q253" s="448">
        <f>VLOOKUP(E253,'DOMINGO 2'!D:AB,7,0)</f>
        <v>209068</v>
      </c>
      <c r="R253" t="e">
        <f>VLOOKUP(E253,'DOMINGO 3'!D:AB,7,0)</f>
        <v>#N/A</v>
      </c>
      <c r="S253" s="185">
        <f>VLOOKUP(E253,'FESTIVO 1'!D:AB,7,0)</f>
        <v>161236</v>
      </c>
      <c r="T253" s="185">
        <f>VLOOKUP(E253,'DOMINGO 1'!D:AB,11,0)</f>
        <v>7600</v>
      </c>
      <c r="U253" s="185">
        <f>VLOOKUP(E253,'DOMINGO 2'!D:AB,11,0)</f>
        <v>19140</v>
      </c>
      <c r="AB253" s="542" t="s">
        <v>2643</v>
      </c>
      <c r="AC253" s="551">
        <f>VLOOKUP(AB253,E:O,2,0)</f>
        <v>1639381</v>
      </c>
      <c r="AD253" s="551">
        <f>VLOOKUP(AB253,E:O,4,0)</f>
        <v>179843</v>
      </c>
      <c r="AF253" s="544" t="s">
        <v>2666</v>
      </c>
      <c r="AG253" s="552">
        <f>VLOOKUP(AF253,E:O,2,0)</f>
        <v>1795717</v>
      </c>
      <c r="AH253" s="552">
        <f>VLOOKUP(AF253,E:O,4,0)</f>
        <v>134216</v>
      </c>
    </row>
    <row r="254" spans="5:34">
      <c r="E254" s="524" t="s">
        <v>2311</v>
      </c>
      <c r="F254" s="414">
        <f>VLOOKUP(E254,'ASIGNACION RANKING'!D:AB,7,0)-P254-Q254</f>
        <v>-328041</v>
      </c>
      <c r="G254" s="73">
        <f>VLOOKUP(E254,'ASIGNACION RANKING'!D:AB,6,0)</f>
        <v>0</v>
      </c>
      <c r="H254" s="414">
        <f>VLOOKUP(E254,'ASIGNACION RANKING'!D:AB,11,0)-T254-U254</f>
        <v>-21735</v>
      </c>
      <c r="I254" s="152" t="s">
        <v>80</v>
      </c>
      <c r="J254" s="10">
        <f>H254/F254</f>
        <v>6.6256961782216253E-2</v>
      </c>
      <c r="K254" s="79">
        <v>34</v>
      </c>
      <c r="L254" s="10">
        <f>K254/$L$219</f>
        <v>0.69387755102040816</v>
      </c>
      <c r="M254" s="75" t="str">
        <f>IF(L254&lt;=0.02,"A1",IF(L254&lt;=0.04,"A2",IF(L254&lt;=0.06,"A3",IF(L254&lt;=0.08,"A4",IF(L254&lt;=0.1,"A5",IF(L254&lt;=0.16,"B1",IF(L254&lt;=0.22,"B2",IF(L254&lt;=0.28,"B3",IF(L254&lt;=0.34,"B4",IF(L254&lt;=0.4,"B5",IF(L254&lt;=0.46,"B6",IF(L254&lt;=0.52,"B7",IF(L254&lt;=0.58,"B8",IF(L254&lt;=0.64,"B9",IF(L254&lt;=0.7,"B10",IF(L254&lt;=1.1,"C0"))))))))))))))))</f>
        <v>B10</v>
      </c>
      <c r="N254" s="415">
        <f>F254*J253-H254</f>
        <v>-739.98952430235659</v>
      </c>
      <c r="O254" s="76">
        <f>IF(M254="A1",1650000,IF(M254="A2",1290000,IF(M254="A3",1020000,IF(M254="A4",810000,IF(M254="A5",650000,IF(M254="B1",520000,IF(M254="B2",420000,IF(M254="B3",330000,IF(M254="B4",270000,IF(M254="B5",210000,IF(M254="B6",170000,IF(M254="B7",150000,IF(M254="B8",130000,IF(M254="B9",100000,IF(M254="B10",60000,IF(M254="C0",0))))))))))))))))</f>
        <v>60000</v>
      </c>
      <c r="P254" s="185">
        <f>VLOOKUP(E254,'DOMINGO 1'!D:AB,7,0)</f>
        <v>130850</v>
      </c>
      <c r="Q254" s="448">
        <f>VLOOKUP(E254,'DOMINGO 2'!D:AB,7,0)</f>
        <v>197191</v>
      </c>
      <c r="R254" t="e">
        <f>VLOOKUP(E254,'DOMINGO 3'!D:AB,7,0)</f>
        <v>#N/A</v>
      </c>
      <c r="S254" s="185">
        <f>VLOOKUP(E254,'FESTIVO 1'!D:AB,7,0)</f>
        <v>0</v>
      </c>
      <c r="T254" s="185">
        <f>VLOOKUP(E254,'DOMINGO 1'!D:AB,11,0)</f>
        <v>12879</v>
      </c>
      <c r="U254" s="185">
        <f>VLOOKUP(E254,'DOMINGO 2'!D:AB,11,0)</f>
        <v>8856</v>
      </c>
      <c r="AB254" s="542" t="s">
        <v>2646</v>
      </c>
      <c r="AC254" s="551">
        <f>VLOOKUP(AB254,E:O,2,0)</f>
        <v>1906914</v>
      </c>
      <c r="AD254" s="551">
        <f>VLOOKUP(AB254,E:O,4,0)</f>
        <v>116088</v>
      </c>
      <c r="AF254" s="544" t="s">
        <v>2667</v>
      </c>
      <c r="AG254" s="552">
        <f>VLOOKUP(AF254,E:O,2,0)</f>
        <v>1592510</v>
      </c>
      <c r="AH254" s="552">
        <f>VLOOKUP(AF254,E:O,4,0)</f>
        <v>83778</v>
      </c>
    </row>
    <row r="255" spans="5:34">
      <c r="E255" s="524" t="s">
        <v>2649</v>
      </c>
      <c r="F255" s="414">
        <f>VLOOKUP(E255,'ASIGNACION RANKING'!D:AB,7,0)-P255-Q255</f>
        <v>1731365</v>
      </c>
      <c r="G255" s="73">
        <f>VLOOKUP(E255,'ASIGNACION RANKING'!D:AB,6,0)</f>
        <v>936</v>
      </c>
      <c r="H255" s="414">
        <f>VLOOKUP(E255,'ASIGNACION RANKING'!D:AB,11,0)-T255-U255</f>
        <v>114462</v>
      </c>
      <c r="I255" s="152" t="s">
        <v>80</v>
      </c>
      <c r="J255" s="10">
        <f>H255/F255</f>
        <v>6.6110843178648057E-2</v>
      </c>
      <c r="K255" s="79">
        <v>35</v>
      </c>
      <c r="L255" s="10">
        <f>K255/$L$219</f>
        <v>0.7142857142857143</v>
      </c>
      <c r="M255" s="75" t="str">
        <f>IF(L255&lt;=0.02,"A1",IF(L255&lt;=0.04,"A2",IF(L255&lt;=0.06,"A3",IF(L255&lt;=0.08,"A4",IF(L255&lt;=0.1,"A5",IF(L255&lt;=0.16,"B1",IF(L255&lt;=0.22,"B2",IF(L255&lt;=0.28,"B3",IF(L255&lt;=0.34,"B4",IF(L255&lt;=0.4,"B5",IF(L255&lt;=0.46,"B6",IF(L255&lt;=0.52,"B7",IF(L255&lt;=0.58,"B8",IF(L255&lt;=0.64,"B9",IF(L255&lt;=0.7,"B10",IF(L255&lt;=1.1,"C0"))))))))))))))))</f>
        <v>C0</v>
      </c>
      <c r="N255" s="415">
        <f>F255*J254-H255</f>
        <v>252.98463606684527</v>
      </c>
      <c r="O255" s="76">
        <f>IF(M255="A1",1650000,IF(M255="A2",1290000,IF(M255="A3",1020000,IF(M255="A4",810000,IF(M255="A5",650000,IF(M255="B1",520000,IF(M255="B2",420000,IF(M255="B3",330000,IF(M255="B4",270000,IF(M255="B5",210000,IF(M255="B6",170000,IF(M255="B7",150000,IF(M255="B8",130000,IF(M255="B9",100000,IF(M255="B10",60000,IF(M255="C0",0))))))))))))))))</f>
        <v>0</v>
      </c>
      <c r="P255" s="185">
        <f>VLOOKUP(E255,'DOMINGO 1'!D:AB,7,0)</f>
        <v>152241</v>
      </c>
      <c r="Q255" s="448">
        <f>VLOOKUP(E255,'DOMINGO 2'!D:AB,7,0)</f>
        <v>166770</v>
      </c>
      <c r="R255" t="e">
        <f>VLOOKUP(E255,'DOMINGO 3'!D:AB,7,0)</f>
        <v>#N/A</v>
      </c>
      <c r="S255" s="185">
        <f>VLOOKUP(E255,'FESTIVO 1'!D:AB,7,0)</f>
        <v>172605</v>
      </c>
      <c r="T255" s="185">
        <f>VLOOKUP(E255,'DOMINGO 1'!D:AB,11,0)</f>
        <v>2217</v>
      </c>
      <c r="U255" s="185">
        <f>VLOOKUP(E255,'DOMINGO 2'!D:AB,11,0)</f>
        <v>6324</v>
      </c>
      <c r="AB255" s="542" t="s">
        <v>2648</v>
      </c>
      <c r="AC255" s="551">
        <f>VLOOKUP(AB255,E:O,2,0)</f>
        <v>1328212</v>
      </c>
      <c r="AD255" s="551">
        <f>VLOOKUP(AB255,E:O,4,0)</f>
        <v>177237</v>
      </c>
      <c r="AF255" s="548" t="s">
        <v>2668</v>
      </c>
      <c r="AG255" s="552">
        <f>VLOOKUP(AF255,E:O,2,0)</f>
        <v>1710423</v>
      </c>
      <c r="AH255" s="552">
        <f>VLOOKUP(AF255,E:O,4,0)</f>
        <v>138138</v>
      </c>
    </row>
    <row r="256" spans="5:34">
      <c r="E256" s="616" t="s">
        <v>2634</v>
      </c>
      <c r="F256" s="414">
        <f>VLOOKUP(E256,'ASIGNACION RANKING'!D:AB,7,0)-P256-Q256</f>
        <v>1870974</v>
      </c>
      <c r="G256" s="73">
        <f>VLOOKUP(E256,'ASIGNACION RANKING'!D:AB,6,0)</f>
        <v>922</v>
      </c>
      <c r="H256" s="414">
        <f>VLOOKUP(E256,'ASIGNACION RANKING'!D:AB,11,0)-T256-U256</f>
        <v>122322</v>
      </c>
      <c r="I256" s="152" t="s">
        <v>80</v>
      </c>
      <c r="J256" s="10">
        <f>H256/F256</f>
        <v>6.5378781319248694E-2</v>
      </c>
      <c r="K256" s="79">
        <v>36</v>
      </c>
      <c r="L256" s="10">
        <f>K256/$L$219</f>
        <v>0.73469387755102045</v>
      </c>
      <c r="M256" s="75" t="str">
        <f>IF(L256&lt;=0.02,"A1",IF(L256&lt;=0.04,"A2",IF(L256&lt;=0.06,"A3",IF(L256&lt;=0.08,"A4",IF(L256&lt;=0.1,"A5",IF(L256&lt;=0.16,"B1",IF(L256&lt;=0.22,"B2",IF(L256&lt;=0.28,"B3",IF(L256&lt;=0.34,"B4",IF(L256&lt;=0.4,"B5",IF(L256&lt;=0.46,"B6",IF(L256&lt;=0.52,"B7",IF(L256&lt;=0.58,"B8",IF(L256&lt;=0.64,"B9",IF(L256&lt;=0.7,"B10",IF(L256&lt;=1.1,"C0"))))))))))))))))</f>
        <v>C0</v>
      </c>
      <c r="N256" s="415">
        <f>F256*J255-H256</f>
        <v>1369.6687053278729</v>
      </c>
      <c r="O256" s="76">
        <f>IF(M256="A1",1650000,IF(M256="A2",1290000,IF(M256="A3",1020000,IF(M256="A4",810000,IF(M256="A5",650000,IF(M256="B1",520000,IF(M256="B2",420000,IF(M256="B3",330000,IF(M256="B4",270000,IF(M256="B5",210000,IF(M256="B6",170000,IF(M256="B7",150000,IF(M256="B8",130000,IF(M256="B9",100000,IF(M256="B10",60000,IF(M256="C0",0))))))))))))))))</f>
        <v>0</v>
      </c>
      <c r="P256" s="185">
        <f>VLOOKUP(E256,'DOMINGO 1'!D:AB,7,0)</f>
        <v>157559</v>
      </c>
      <c r="Q256" s="448">
        <f>VLOOKUP(E256,'DOMINGO 2'!D:AB,7,0)</f>
        <v>185050</v>
      </c>
      <c r="R256" t="e">
        <f>VLOOKUP(E256,'DOMINGO 3'!D:AB,7,0)</f>
        <v>#N/A</v>
      </c>
      <c r="S256" s="185">
        <f>VLOOKUP(E256,'FESTIVO 1'!D:AB,7,0)</f>
        <v>25568</v>
      </c>
      <c r="T256" s="185">
        <f>VLOOKUP(E256,'DOMINGO 1'!D:AB,11,0)</f>
        <v>5538</v>
      </c>
      <c r="U256" s="185">
        <f>VLOOKUP(E256,'DOMINGO 2'!D:AB,11,0)</f>
        <v>1716</v>
      </c>
      <c r="AB256" s="542" t="s">
        <v>2649</v>
      </c>
      <c r="AC256" s="551">
        <f>VLOOKUP(AB256,E:O,2,0)</f>
        <v>1731365</v>
      </c>
      <c r="AD256" s="551">
        <f>VLOOKUP(AB256,E:O,4,0)</f>
        <v>114462</v>
      </c>
      <c r="AF256" s="544" t="s">
        <v>3458</v>
      </c>
      <c r="AG256" s="552">
        <f>VLOOKUP(AF256,E:O,2,0)</f>
        <v>1410747</v>
      </c>
      <c r="AH256" s="552">
        <f>VLOOKUP(AF256,E:O,4,0)</f>
        <v>121842</v>
      </c>
    </row>
    <row r="257" spans="5:34">
      <c r="E257" s="616" t="s">
        <v>580</v>
      </c>
      <c r="F257" s="414">
        <f>VLOOKUP(E257,'ASIGNACION RANKING'!D:AB,7,0)-P257-Q257</f>
        <v>1730074</v>
      </c>
      <c r="G257" s="73">
        <f>VLOOKUP(E257,'ASIGNACION RANKING'!D:AB,6,0)</f>
        <v>907</v>
      </c>
      <c r="H257" s="414">
        <f>VLOOKUP(E257,'ASIGNACION RANKING'!D:AB,11,0)-T257-U257</f>
        <v>112757</v>
      </c>
      <c r="I257" s="152" t="s">
        <v>80</v>
      </c>
      <c r="J257" s="10">
        <f>H257/F257</f>
        <v>6.5174668829194593E-2</v>
      </c>
      <c r="K257" s="79">
        <v>37</v>
      </c>
      <c r="L257" s="10">
        <f>K257/$L$219</f>
        <v>0.75510204081632648</v>
      </c>
      <c r="M257" s="75" t="str">
        <f>IF(L257&lt;=0.02,"A1",IF(L257&lt;=0.04,"A2",IF(L257&lt;=0.06,"A3",IF(L257&lt;=0.08,"A4",IF(L257&lt;=0.1,"A5",IF(L257&lt;=0.16,"B1",IF(L257&lt;=0.22,"B2",IF(L257&lt;=0.28,"B3",IF(L257&lt;=0.34,"B4",IF(L257&lt;=0.4,"B5",IF(L257&lt;=0.46,"B6",IF(L257&lt;=0.52,"B7",IF(L257&lt;=0.58,"B8",IF(L257&lt;=0.64,"B9",IF(L257&lt;=0.7,"B10",IF(L257&lt;=1.1,"C0"))))))))))))))))</f>
        <v>C0</v>
      </c>
      <c r="N257" s="415">
        <f>F257*J256-H257</f>
        <v>353.12971211786498</v>
      </c>
      <c r="O257" s="76">
        <f>IF(M257="A1",1650000,IF(M257="A2",1290000,IF(M257="A3",1020000,IF(M257="A4",810000,IF(M257="A5",650000,IF(M257="B1",520000,IF(M257="B2",420000,IF(M257="B3",330000,IF(M257="B4",270000,IF(M257="B5",210000,IF(M257="B6",170000,IF(M257="B7",150000,IF(M257="B8",130000,IF(M257="B9",100000,IF(M257="B10",60000,IF(M257="C0",0))))))))))))))))</f>
        <v>0</v>
      </c>
      <c r="P257" s="185">
        <f>VLOOKUP(E257,'DOMINGO 1'!D:AB,7,0)</f>
        <v>144456</v>
      </c>
      <c r="Q257" s="448">
        <f>VLOOKUP(E257,'DOMINGO 2'!D:AB,7,0)</f>
        <v>150516</v>
      </c>
      <c r="R257" t="e">
        <f>VLOOKUP(E257,'DOMINGO 3'!D:AB,7,0)</f>
        <v>#N/A</v>
      </c>
      <c r="S257" s="185">
        <f>VLOOKUP(E257,'FESTIVO 1'!D:AB,7,0)</f>
        <v>128108</v>
      </c>
      <c r="T257" s="185">
        <f>VLOOKUP(E257,'DOMINGO 1'!D:AB,11,0)</f>
        <v>2711</v>
      </c>
      <c r="U257" s="185">
        <f>VLOOKUP(E257,'DOMINGO 2'!D:AB,11,0)</f>
        <v>8620</v>
      </c>
      <c r="AB257" s="542" t="s">
        <v>2650</v>
      </c>
      <c r="AC257" s="551">
        <f>VLOOKUP(AB257,E:O,2,0)</f>
        <v>994670</v>
      </c>
      <c r="AD257" s="551">
        <f>VLOOKUP(AB257,E:O,4,0)</f>
        <v>49261</v>
      </c>
      <c r="AF257" s="544" t="s">
        <v>2671</v>
      </c>
      <c r="AG257" s="552">
        <f>VLOOKUP(AF257,E:O,2,0)</f>
        <v>1548670</v>
      </c>
      <c r="AH257" s="552">
        <f>VLOOKUP(AF257,E:O,4,0)</f>
        <v>94798</v>
      </c>
    </row>
    <row r="258" spans="5:34">
      <c r="E258" s="616" t="s">
        <v>668</v>
      </c>
      <c r="F258" s="414">
        <f>VLOOKUP(E258,'ASIGNACION RANKING'!D:AB,7,0)-P258-Q258</f>
        <v>1733836</v>
      </c>
      <c r="G258" s="73">
        <f>VLOOKUP(E258,'ASIGNACION RANKING'!D:AB,6,0)</f>
        <v>855</v>
      </c>
      <c r="H258" s="414">
        <f>VLOOKUP(E258,'ASIGNACION RANKING'!D:AB,11,0)-T258-U258</f>
        <v>112487</v>
      </c>
      <c r="I258" s="152" t="s">
        <v>80</v>
      </c>
      <c r="J258" s="10">
        <f>H258/F258</f>
        <v>6.4877531669661953E-2</v>
      </c>
      <c r="K258" s="79">
        <v>38</v>
      </c>
      <c r="L258" s="10">
        <f>K258/$L$219</f>
        <v>0.77551020408163263</v>
      </c>
      <c r="M258" s="75" t="str">
        <f>IF(L258&lt;=0.02,"A1",IF(L258&lt;=0.04,"A2",IF(L258&lt;=0.06,"A3",IF(L258&lt;=0.08,"A4",IF(L258&lt;=0.1,"A5",IF(L258&lt;=0.16,"B1",IF(L258&lt;=0.22,"B2",IF(L258&lt;=0.28,"B3",IF(L258&lt;=0.34,"B4",IF(L258&lt;=0.4,"B5",IF(L258&lt;=0.46,"B6",IF(L258&lt;=0.52,"B7",IF(L258&lt;=0.58,"B8",IF(L258&lt;=0.64,"B9",IF(L258&lt;=0.7,"B10",IF(L258&lt;=1.1,"C0"))))))))))))))))</f>
        <v>C0</v>
      </c>
      <c r="N258" s="415">
        <f>F258*J257-H258</f>
        <v>515.18710413543158</v>
      </c>
      <c r="O258" s="76">
        <f>IF(M258="A1",1650000,IF(M258="A2",1290000,IF(M258="A3",1020000,IF(M258="A4",810000,IF(M258="A5",650000,IF(M258="B1",520000,IF(M258="B2",420000,IF(M258="B3",330000,IF(M258="B4",270000,IF(M258="B5",210000,IF(M258="B6",170000,IF(M258="B7",150000,IF(M258="B8",130000,IF(M258="B9",100000,IF(M258="B10",60000,IF(M258="C0",0))))))))))))))))</f>
        <v>0</v>
      </c>
      <c r="P258" s="185">
        <f>VLOOKUP(E258,'DOMINGO 1'!D:AB,7,0)</f>
        <v>107158</v>
      </c>
      <c r="Q258" s="448">
        <f>VLOOKUP(E258,'DOMINGO 2'!D:AB,7,0)</f>
        <v>196884</v>
      </c>
      <c r="R258" t="e">
        <f>VLOOKUP(E258,'DOMINGO 3'!D:AB,7,0)</f>
        <v>#N/A</v>
      </c>
      <c r="S258" s="185">
        <f>VLOOKUP(E258,'FESTIVO 1'!D:AB,7,0)</f>
        <v>138077</v>
      </c>
      <c r="T258" s="185">
        <f>VLOOKUP(E258,'DOMINGO 1'!D:AB,11,0)</f>
        <v>17469</v>
      </c>
      <c r="U258" s="185">
        <f>VLOOKUP(E258,'DOMINGO 2'!D:AB,11,0)</f>
        <v>5040</v>
      </c>
      <c r="AB258" s="542" t="s">
        <v>2653</v>
      </c>
      <c r="AC258" s="551">
        <f>VLOOKUP(AB258,E:O,2,0)</f>
        <v>1904244</v>
      </c>
      <c r="AD258" s="551">
        <f>VLOOKUP(AB258,E:O,4,0)</f>
        <v>107707</v>
      </c>
      <c r="AF258" s="544" t="s">
        <v>2311</v>
      </c>
      <c r="AG258" s="552">
        <f>VLOOKUP(AF258,E:O,2,0)</f>
        <v>-328041</v>
      </c>
      <c r="AH258" s="552">
        <f>VLOOKUP(AF258,E:O,4,0)</f>
        <v>-21735</v>
      </c>
    </row>
    <row r="259" spans="5:34">
      <c r="E259" s="616" t="s">
        <v>573</v>
      </c>
      <c r="F259" s="414">
        <f>VLOOKUP(E259,'ASIGNACION RANKING'!D:AB,7,0)-P259-Q259</f>
        <v>2027509</v>
      </c>
      <c r="G259" s="73">
        <f>VLOOKUP(E259,'ASIGNACION RANKING'!D:AB,6,0)</f>
        <v>945</v>
      </c>
      <c r="H259" s="414">
        <f>VLOOKUP(E259,'ASIGNACION RANKING'!D:AB,11,0)-T259-U259</f>
        <v>126195</v>
      </c>
      <c r="I259" s="152" t="s">
        <v>80</v>
      </c>
      <c r="J259" s="10">
        <f>H259/F259</f>
        <v>6.2241400654694995E-2</v>
      </c>
      <c r="K259" s="79">
        <v>39</v>
      </c>
      <c r="L259" s="10">
        <f>K259/$L$219</f>
        <v>0.79591836734693877</v>
      </c>
      <c r="M259" s="75" t="str">
        <f>IF(L259&lt;=0.02,"A1",IF(L259&lt;=0.04,"A2",IF(L259&lt;=0.06,"A3",IF(L259&lt;=0.08,"A4",IF(L259&lt;=0.1,"A5",IF(L259&lt;=0.16,"B1",IF(L259&lt;=0.22,"B2",IF(L259&lt;=0.28,"B3",IF(L259&lt;=0.34,"B4",IF(L259&lt;=0.4,"B5",IF(L259&lt;=0.46,"B6",IF(L259&lt;=0.52,"B7",IF(L259&lt;=0.58,"B8",IF(L259&lt;=0.64,"B9",IF(L259&lt;=0.7,"B10",IF(L259&lt;=1.1,"C0"))))))))))))))))</f>
        <v>C0</v>
      </c>
      <c r="N259" s="415">
        <f>F259*J258-H259</f>
        <v>5344.7793580246507</v>
      </c>
      <c r="O259" s="76">
        <f>IF(M259="A1",1650000,IF(M259="A2",1290000,IF(M259="A3",1020000,IF(M259="A4",810000,IF(M259="A5",650000,IF(M259="B1",520000,IF(M259="B2",420000,IF(M259="B3",330000,IF(M259="B4",270000,IF(M259="B5",210000,IF(M259="B6",170000,IF(M259="B7",150000,IF(M259="B8",130000,IF(M259="B9",100000,IF(M259="B10",60000,IF(M259="C0",0))))))))))))))))</f>
        <v>0</v>
      </c>
      <c r="P259" s="185">
        <f>VLOOKUP(E259,'DOMINGO 1'!D:AB,7,0)</f>
        <v>166333</v>
      </c>
      <c r="Q259" s="448">
        <f>VLOOKUP(E259,'DOMINGO 2'!D:AB,7,0)</f>
        <v>223121</v>
      </c>
      <c r="R259" t="e">
        <f>VLOOKUP(E259,'DOMINGO 3'!D:AB,7,0)</f>
        <v>#N/A</v>
      </c>
      <c r="S259" s="185">
        <f>VLOOKUP(E259,'FESTIVO 1'!D:AB,7,0)</f>
        <v>145982</v>
      </c>
      <c r="T259" s="185">
        <f>VLOOKUP(E259,'DOMINGO 1'!D:AB,11,0)</f>
        <v>680</v>
      </c>
      <c r="U259" s="185">
        <f>VLOOKUP(E259,'DOMINGO 2'!D:AB,11,0)</f>
        <v>9538</v>
      </c>
      <c r="AB259" s="542" t="s">
        <v>2654</v>
      </c>
      <c r="AC259" s="551">
        <f>VLOOKUP(AB259,E:O,2,0)</f>
        <v>1622535</v>
      </c>
      <c r="AD259" s="551">
        <f>VLOOKUP(AB259,E:O,4,0)</f>
        <v>139384</v>
      </c>
      <c r="AF259" s="544" t="s">
        <v>2673</v>
      </c>
      <c r="AG259" s="552">
        <f>VLOOKUP(AF259,E:O,2,0)</f>
        <v>1819499</v>
      </c>
      <c r="AH259" s="552">
        <f>VLOOKUP(AF259,E:O,4,0)</f>
        <v>143904</v>
      </c>
    </row>
    <row r="260" spans="5:34">
      <c r="E260" s="524" t="s">
        <v>2671</v>
      </c>
      <c r="F260" s="414">
        <f>VLOOKUP(E260,'ASIGNACION RANKING'!D:AB,7,0)-P260-Q260</f>
        <v>1548670</v>
      </c>
      <c r="G260" s="73">
        <f>VLOOKUP(E260,'ASIGNACION RANKING'!D:AB,6,0)</f>
        <v>904</v>
      </c>
      <c r="H260" s="414">
        <f>VLOOKUP(E260,'ASIGNACION RANKING'!D:AB,11,0)-T260-U260</f>
        <v>94798</v>
      </c>
      <c r="I260" s="152" t="s">
        <v>80</v>
      </c>
      <c r="J260" s="10">
        <f>H260/F260</f>
        <v>6.121252429504026E-2</v>
      </c>
      <c r="K260" s="79">
        <v>40</v>
      </c>
      <c r="L260" s="10">
        <f>K260/$L$219</f>
        <v>0.81632653061224492</v>
      </c>
      <c r="M260" s="75" t="str">
        <f>IF(L260&lt;=0.02,"A1",IF(L260&lt;=0.04,"A2",IF(L260&lt;=0.06,"A3",IF(L260&lt;=0.08,"A4",IF(L260&lt;=0.1,"A5",IF(L260&lt;=0.16,"B1",IF(L260&lt;=0.22,"B2",IF(L260&lt;=0.28,"B3",IF(L260&lt;=0.34,"B4",IF(L260&lt;=0.4,"B5",IF(L260&lt;=0.46,"B6",IF(L260&lt;=0.52,"B7",IF(L260&lt;=0.58,"B8",IF(L260&lt;=0.64,"B9",IF(L260&lt;=0.7,"B10",IF(L260&lt;=1.1,"C0"))))))))))))))))</f>
        <v>C0</v>
      </c>
      <c r="N260" s="415">
        <f>F260*J259-H260</f>
        <v>1593.3899519065017</v>
      </c>
      <c r="O260" s="76">
        <f>IF(M260="A1",1650000,IF(M260="A2",1290000,IF(M260="A3",1020000,IF(M260="A4",810000,IF(M260="A5",650000,IF(M260="B1",520000,IF(M260="B2",420000,IF(M260="B3",330000,IF(M260="B4",270000,IF(M260="B5",210000,IF(M260="B6",170000,IF(M260="B7",150000,IF(M260="B8",130000,IF(M260="B9",100000,IF(M260="B10",60000,IF(M260="C0",0))))))))))))))))</f>
        <v>0</v>
      </c>
      <c r="P260" s="185">
        <f>VLOOKUP(E260,'DOMINGO 1'!D:AB,7,0)</f>
        <v>151502</v>
      </c>
      <c r="Q260" s="448">
        <f>VLOOKUP(E260,'DOMINGO 2'!D:AB,7,0)</f>
        <v>138742</v>
      </c>
      <c r="R260" t="e">
        <f>VLOOKUP(E260,'DOMINGO 3'!D:AB,7,0)</f>
        <v>#N/A</v>
      </c>
      <c r="S260" s="185">
        <f>VLOOKUP(E260,'FESTIVO 1'!D:AB,7,0)</f>
        <v>181711</v>
      </c>
      <c r="T260" s="185">
        <f>VLOOKUP(E260,'DOMINGO 1'!D:AB,11,0)</f>
        <v>13780</v>
      </c>
      <c r="U260" s="185">
        <f>VLOOKUP(E260,'DOMINGO 2'!D:AB,11,0)</f>
        <v>3626</v>
      </c>
      <c r="AB260" s="542"/>
      <c r="AC260" s="551"/>
      <c r="AD260" s="551"/>
      <c r="AF260" s="544"/>
      <c r="AG260" s="552"/>
      <c r="AH260" s="552"/>
    </row>
    <row r="261" spans="5:34">
      <c r="E261" s="524" t="s">
        <v>2646</v>
      </c>
      <c r="F261" s="414">
        <f>VLOOKUP(E261,'ASIGNACION RANKING'!D:AB,7,0)-P261-Q261</f>
        <v>1906914</v>
      </c>
      <c r="G261" s="73">
        <f>VLOOKUP(E261,'ASIGNACION RANKING'!D:AB,6,0)</f>
        <v>951</v>
      </c>
      <c r="H261" s="414">
        <f>VLOOKUP(E261,'ASIGNACION RANKING'!D:AB,11,0)-T261-U261</f>
        <v>116088</v>
      </c>
      <c r="I261" s="152" t="s">
        <v>80</v>
      </c>
      <c r="J261" s="10">
        <f>H261/F261</f>
        <v>6.0877417649668523E-2</v>
      </c>
      <c r="K261" s="79">
        <v>41</v>
      </c>
      <c r="L261" s="10">
        <f>K261/$L$219</f>
        <v>0.83673469387755106</v>
      </c>
      <c r="M261" s="75" t="str">
        <f>IF(L261&lt;=0.02,"A1",IF(L261&lt;=0.04,"A2",IF(L261&lt;=0.06,"A3",IF(L261&lt;=0.08,"A4",IF(L261&lt;=0.1,"A5",IF(L261&lt;=0.16,"B1",IF(L261&lt;=0.22,"B2",IF(L261&lt;=0.28,"B3",IF(L261&lt;=0.34,"B4",IF(L261&lt;=0.4,"B5",IF(L261&lt;=0.46,"B6",IF(L261&lt;=0.52,"B7",IF(L261&lt;=0.58,"B8",IF(L261&lt;=0.64,"B9",IF(L261&lt;=0.7,"B10",IF(L261&lt;=1.1,"C0"))))))))))))))))</f>
        <v>C0</v>
      </c>
      <c r="N261" s="415">
        <f>F261*J260-H261</f>
        <v>639.01955355239625</v>
      </c>
      <c r="O261" s="76">
        <f>IF(M261="A1",1650000,IF(M261="A2",1290000,IF(M261="A3",1020000,IF(M261="A4",810000,IF(M261="A5",650000,IF(M261="B1",520000,IF(M261="B2",420000,IF(M261="B3",330000,IF(M261="B4",270000,IF(M261="B5",210000,IF(M261="B6",170000,IF(M261="B7",150000,IF(M261="B8",130000,IF(M261="B9",100000,IF(M261="B10",60000,IF(M261="C0",0))))))))))))))))</f>
        <v>0</v>
      </c>
      <c r="P261" s="185">
        <f>VLOOKUP(E261,'DOMINGO 1'!D:AB,7,0)</f>
        <v>148905</v>
      </c>
      <c r="Q261" s="448">
        <f>VLOOKUP(E261,'DOMINGO 2'!D:AB,7,0)</f>
        <v>193717</v>
      </c>
      <c r="R261" t="e">
        <f>VLOOKUP(E261,'DOMINGO 3'!D:AB,7,0)</f>
        <v>#N/A</v>
      </c>
      <c r="S261" s="185">
        <f>VLOOKUP(E261,'FESTIVO 1'!D:AB,7,0)</f>
        <v>147533</v>
      </c>
      <c r="T261" s="185">
        <f>VLOOKUP(E261,'DOMINGO 1'!D:AB,11,0)</f>
        <v>3944</v>
      </c>
      <c r="U261" s="185">
        <f>VLOOKUP(E261,'DOMINGO 2'!D:AB,11,0)</f>
        <v>12950</v>
      </c>
      <c r="AB261" s="542"/>
      <c r="AC261" s="551"/>
      <c r="AD261" s="551"/>
      <c r="AF261" s="548"/>
      <c r="AG261" s="552"/>
      <c r="AH261" s="552"/>
    </row>
    <row r="262" spans="5:34">
      <c r="E262" s="524" t="s">
        <v>2264</v>
      </c>
      <c r="F262" s="414">
        <f>VLOOKUP(E262,'ASIGNACION RANKING'!D:AB,7,0)-P262-Q262</f>
        <v>188211</v>
      </c>
      <c r="G262" s="73">
        <f>VLOOKUP(E262,'ASIGNACION RANKING'!D:AB,6,0)</f>
        <v>182</v>
      </c>
      <c r="H262" s="414">
        <f>VLOOKUP(E262,'ASIGNACION RANKING'!D:AB,11,0)-T262-U262</f>
        <v>10821</v>
      </c>
      <c r="I262" s="152" t="s">
        <v>80</v>
      </c>
      <c r="J262" s="10">
        <f>H262/F262</f>
        <v>5.7493982817157341E-2</v>
      </c>
      <c r="K262" s="79">
        <v>42</v>
      </c>
      <c r="L262" s="10">
        <f>K262/$L$219</f>
        <v>0.8571428571428571</v>
      </c>
      <c r="M262" s="75" t="str">
        <f>IF(L262&lt;=0.02,"A1",IF(L262&lt;=0.04,"A2",IF(L262&lt;=0.06,"A3",IF(L262&lt;=0.08,"A4",IF(L262&lt;=0.1,"A5",IF(L262&lt;=0.16,"B1",IF(L262&lt;=0.22,"B2",IF(L262&lt;=0.28,"B3",IF(L262&lt;=0.34,"B4",IF(L262&lt;=0.4,"B5",IF(L262&lt;=0.46,"B6",IF(L262&lt;=0.52,"B7",IF(L262&lt;=0.58,"B8",IF(L262&lt;=0.64,"B9",IF(L262&lt;=0.7,"B10",IF(L262&lt;=1.1,"C0"))))))))))))))))</f>
        <v>C0</v>
      </c>
      <c r="N262" s="415">
        <f>F262*J261-H262</f>
        <v>636.7996532617617</v>
      </c>
      <c r="O262" s="76">
        <f>IF(M262="A1",1650000,IF(M262="A2",1290000,IF(M262="A3",1020000,IF(M262="A4",810000,IF(M262="A5",650000,IF(M262="B1",520000,IF(M262="B2",420000,IF(M262="B3",330000,IF(M262="B4",270000,IF(M262="B5",210000,IF(M262="B6",170000,IF(M262="B7",150000,IF(M262="B8",130000,IF(M262="B9",100000,IF(M262="B10",60000,IF(M262="C0",0))))))))))))))))</f>
        <v>0</v>
      </c>
      <c r="P262" s="185">
        <f>VLOOKUP(E262,'DOMINGO 1'!D:AB,7,0)</f>
        <v>59378</v>
      </c>
      <c r="Q262" s="448">
        <f>VLOOKUP(E262,'DOMINGO 2'!D:AB,7,0)</f>
        <v>171988</v>
      </c>
      <c r="R262" t="e">
        <f>VLOOKUP(E262,'DOMINGO 3'!D:AB,7,0)</f>
        <v>#N/A</v>
      </c>
      <c r="S262" s="185">
        <f>VLOOKUP(E262,'FESTIVO 1'!D:AB,7,0)</f>
        <v>189833</v>
      </c>
      <c r="T262" s="185">
        <f>VLOOKUP(E262,'DOMINGO 1'!D:AB,11,0)</f>
        <v>1335</v>
      </c>
      <c r="U262" s="185">
        <f>VLOOKUP(E262,'DOMINGO 2'!D:AB,11,0)</f>
        <v>3808</v>
      </c>
      <c r="AB262" s="542" t="s">
        <v>21</v>
      </c>
      <c r="AC262" s="415">
        <f>SUM(AC247:AC261)</f>
        <v>20326420</v>
      </c>
      <c r="AD262" s="415">
        <f>SUM(AD247:AD261)</f>
        <v>1633720</v>
      </c>
      <c r="AF262" s="543" t="s">
        <v>21</v>
      </c>
      <c r="AG262" s="415">
        <f>SUM(AG247:AG261)</f>
        <v>18049425</v>
      </c>
      <c r="AH262" s="415">
        <f>SUM(AH247:AH261)</f>
        <v>1413781</v>
      </c>
    </row>
    <row r="263" spans="5:34">
      <c r="E263" s="524" t="s">
        <v>2653</v>
      </c>
      <c r="F263" s="414">
        <f>VLOOKUP(E263,'ASIGNACION RANKING'!D:AB,7,0)-P263-Q263</f>
        <v>1904244</v>
      </c>
      <c r="G263" s="73">
        <f>VLOOKUP(E263,'ASIGNACION RANKING'!D:AB,6,0)</f>
        <v>855</v>
      </c>
      <c r="H263" s="414">
        <f>VLOOKUP(E263,'ASIGNACION RANKING'!D:AB,11,0)-T263-U263</f>
        <v>107707</v>
      </c>
      <c r="I263" s="152" t="s">
        <v>80</v>
      </c>
      <c r="J263" s="10">
        <f>H263/F263</f>
        <v>5.6561554086556137E-2</v>
      </c>
      <c r="K263" s="79">
        <v>43</v>
      </c>
      <c r="L263" s="10">
        <f>K263/$L$219</f>
        <v>0.87755102040816324</v>
      </c>
      <c r="M263" s="75" t="str">
        <f>IF(L263&lt;=0.02,"A1",IF(L263&lt;=0.04,"A2",IF(L263&lt;=0.06,"A3",IF(L263&lt;=0.08,"A4",IF(L263&lt;=0.1,"A5",IF(L263&lt;=0.16,"B1",IF(L263&lt;=0.22,"B2",IF(L263&lt;=0.28,"B3",IF(L263&lt;=0.34,"B4",IF(L263&lt;=0.4,"B5",IF(L263&lt;=0.46,"B6",IF(L263&lt;=0.52,"B7",IF(L263&lt;=0.58,"B8",IF(L263&lt;=0.64,"B9",IF(L263&lt;=0.7,"B10",IF(L263&lt;=1.1,"C0"))))))))))))))))</f>
        <v>C0</v>
      </c>
      <c r="N263" s="415">
        <f>F263*J262-H263</f>
        <v>1775.5718156749645</v>
      </c>
      <c r="O263" s="76">
        <f>IF(M263="A1",1650000,IF(M263="A2",1290000,IF(M263="A3",1020000,IF(M263="A4",810000,IF(M263="A5",650000,IF(M263="B1",520000,IF(M263="B2",420000,IF(M263="B3",330000,IF(M263="B4",270000,IF(M263="B5",210000,IF(M263="B6",170000,IF(M263="B7",150000,IF(M263="B8",130000,IF(M263="B9",100000,IF(M263="B10",60000,IF(M263="C0",0))))))))))))))))</f>
        <v>0</v>
      </c>
      <c r="P263" s="185">
        <f>VLOOKUP(E263,'DOMINGO 1'!D:AB,7,0)</f>
        <v>140784</v>
      </c>
      <c r="Q263" s="448">
        <f>VLOOKUP(E263,'DOMINGO 2'!D:AB,7,0)</f>
        <v>188885</v>
      </c>
      <c r="R263" t="e">
        <f>VLOOKUP(E263,'DOMINGO 3'!D:AB,7,0)</f>
        <v>#N/A</v>
      </c>
      <c r="S263" s="185">
        <f>VLOOKUP(E263,'FESTIVO 1'!D:AB,7,0)</f>
        <v>149633</v>
      </c>
      <c r="T263" s="185">
        <f>VLOOKUP(E263,'DOMINGO 1'!D:AB,11,0)</f>
        <v>12296</v>
      </c>
      <c r="U263" s="185">
        <f>VLOOKUP(E263,'DOMINGO 2'!D:AB,11,0)</f>
        <v>1182</v>
      </c>
      <c r="AB263" s="657">
        <f>AD262/AC262</f>
        <v>8.0374212478144205E-2</v>
      </c>
      <c r="AC263" s="658"/>
      <c r="AD263" s="659"/>
      <c r="AF263" s="660">
        <f>AH262/AG262</f>
        <v>7.8328312397763361E-2</v>
      </c>
      <c r="AG263" s="661"/>
      <c r="AH263" s="662"/>
    </row>
    <row r="264" spans="5:34">
      <c r="E264" s="616" t="s">
        <v>2630</v>
      </c>
      <c r="F264" s="414">
        <f>VLOOKUP(E264,'ASIGNACION RANKING'!D:AB,7,0)-P264-Q264</f>
        <v>2021225</v>
      </c>
      <c r="G264" s="73">
        <f>VLOOKUP(E264,'ASIGNACION RANKING'!D:AB,6,0)</f>
        <v>962</v>
      </c>
      <c r="H264" s="414">
        <f>VLOOKUP(E264,'ASIGNACION RANKING'!D:AB,11,0)-T264-U264</f>
        <v>106417</v>
      </c>
      <c r="I264" s="152" t="s">
        <v>80</v>
      </c>
      <c r="J264" s="10">
        <f>H264/F264</f>
        <v>5.2649754480574899E-2</v>
      </c>
      <c r="K264" s="79">
        <v>44</v>
      </c>
      <c r="L264" s="10">
        <f>K264/$L$219</f>
        <v>0.89795918367346939</v>
      </c>
      <c r="M264" s="75" t="str">
        <f>IF(L264&lt;=0.02,"A1",IF(L264&lt;=0.04,"A2",IF(L264&lt;=0.06,"A3",IF(L264&lt;=0.08,"A4",IF(L264&lt;=0.1,"A5",IF(L264&lt;=0.16,"B1",IF(L264&lt;=0.22,"B2",IF(L264&lt;=0.28,"B3",IF(L264&lt;=0.34,"B4",IF(L264&lt;=0.4,"B5",IF(L264&lt;=0.46,"B6",IF(L264&lt;=0.52,"B7",IF(L264&lt;=0.58,"B8",IF(L264&lt;=0.64,"B9",IF(L264&lt;=0.7,"B10",IF(L264&lt;=1.1,"C0"))))))))))))))))</f>
        <v>C0</v>
      </c>
      <c r="N264" s="415">
        <f>F264*J263-H264</f>
        <v>7906.6271585994255</v>
      </c>
      <c r="O264" s="76">
        <f>IF(M264="A1",1650000,IF(M264="A2",1290000,IF(M264="A3",1020000,IF(M264="A4",810000,IF(M264="A5",650000,IF(M264="B1",520000,IF(M264="B2",420000,IF(M264="B3",330000,IF(M264="B4",270000,IF(M264="B5",210000,IF(M264="B6",170000,IF(M264="B7",150000,IF(M264="B8",130000,IF(M264="B9",100000,IF(M264="B10",60000,IF(M264="C0",0))))))))))))))))</f>
        <v>0</v>
      </c>
      <c r="P264" s="185">
        <f>VLOOKUP(E264,'DOMINGO 1'!D:AB,7,0)</f>
        <v>159799</v>
      </c>
      <c r="Q264" s="448">
        <f>VLOOKUP(E264,'DOMINGO 2'!D:AB,7,0)</f>
        <v>220384</v>
      </c>
      <c r="R264" t="e">
        <f>VLOOKUP(E264,'DOMINGO 3'!D:AB,7,0)</f>
        <v>#N/A</v>
      </c>
      <c r="S264" s="185">
        <f>VLOOKUP(E264,'FESTIVO 1'!D:AB,7,0)</f>
        <v>141713</v>
      </c>
      <c r="T264" s="185">
        <f>VLOOKUP(E264,'DOMINGO 1'!D:AB,11,0)</f>
        <v>7514</v>
      </c>
      <c r="U264" s="185">
        <f>VLOOKUP(E264,'DOMINGO 2'!D:AB,11,0)</f>
        <v>4228</v>
      </c>
    </row>
    <row r="265" spans="5:34">
      <c r="E265" s="524" t="s">
        <v>2667</v>
      </c>
      <c r="F265" s="414">
        <f>VLOOKUP(E265,'ASIGNACION RANKING'!D:AB,7,0)-P265-Q265</f>
        <v>1592510</v>
      </c>
      <c r="G265" s="73">
        <f>VLOOKUP(E265,'ASIGNACION RANKING'!D:AB,6,0)</f>
        <v>834</v>
      </c>
      <c r="H265" s="414">
        <f>VLOOKUP(E265,'ASIGNACION RANKING'!D:AB,11,0)-T265-U265</f>
        <v>83778</v>
      </c>
      <c r="I265" s="152" t="s">
        <v>80</v>
      </c>
      <c r="J265" s="10">
        <f>H265/F265</f>
        <v>5.2607518948075679E-2</v>
      </c>
      <c r="K265" s="79">
        <v>45</v>
      </c>
      <c r="L265" s="10">
        <f>K265/$L$219</f>
        <v>0.91836734693877553</v>
      </c>
      <c r="M265" s="75" t="str">
        <f>IF(L265&lt;=0.02,"A1",IF(L265&lt;=0.04,"A2",IF(L265&lt;=0.06,"A3",IF(L265&lt;=0.08,"A4",IF(L265&lt;=0.1,"A5",IF(L265&lt;=0.16,"B1",IF(L265&lt;=0.22,"B2",IF(L265&lt;=0.28,"B3",IF(L265&lt;=0.34,"B4",IF(L265&lt;=0.4,"B5",IF(L265&lt;=0.46,"B6",IF(L265&lt;=0.52,"B7",IF(L265&lt;=0.58,"B8",IF(L265&lt;=0.64,"B9",IF(L265&lt;=0.7,"B10",IF(L265&lt;=1.1,"C0"))))))))))))))))</f>
        <v>C0</v>
      </c>
      <c r="N265" s="415">
        <f>F265*J264-H265</f>
        <v>67.260507860337384</v>
      </c>
      <c r="O265" s="76">
        <f>IF(M265="A1",1650000,IF(M265="A2",1290000,IF(M265="A3",1020000,IF(M265="A4",810000,IF(M265="A5",650000,IF(M265="B1",520000,IF(M265="B2",420000,IF(M265="B3",330000,IF(M265="B4",270000,IF(M265="B5",210000,IF(M265="B6",170000,IF(M265="B7",150000,IF(M265="B8",130000,IF(M265="B9",100000,IF(M265="B10",60000,IF(M265="C0",0))))))))))))))))</f>
        <v>0</v>
      </c>
      <c r="P265" s="185">
        <f>VLOOKUP(E265,'DOMINGO 1'!D:AB,7,0)</f>
        <v>165976</v>
      </c>
      <c r="Q265" s="448">
        <f>VLOOKUP(E265,'DOMINGO 2'!D:AB,7,0)</f>
        <v>121004</v>
      </c>
      <c r="R265" t="e">
        <f>VLOOKUP(E265,'DOMINGO 3'!D:AB,7,0)</f>
        <v>#N/A</v>
      </c>
      <c r="S265" s="185">
        <f>VLOOKUP(E265,'FESTIVO 1'!D:AB,7,0)</f>
        <v>175891</v>
      </c>
      <c r="T265" s="185">
        <f>VLOOKUP(E265,'DOMINGO 1'!D:AB,11,0)</f>
        <v>10607</v>
      </c>
      <c r="U265" s="185">
        <f>VLOOKUP(E265,'DOMINGO 2'!D:AB,11,0)</f>
        <v>1280</v>
      </c>
    </row>
    <row r="266" spans="5:34">
      <c r="E266" s="524" t="s">
        <v>2650</v>
      </c>
      <c r="F266" s="414">
        <f>VLOOKUP(E266,'ASIGNACION RANKING'!D:AB,7,0)-P266-Q266</f>
        <v>994670</v>
      </c>
      <c r="G266" s="73">
        <f>VLOOKUP(E266,'ASIGNACION RANKING'!D:AB,6,0)</f>
        <v>500</v>
      </c>
      <c r="H266" s="414">
        <f>VLOOKUP(E266,'ASIGNACION RANKING'!D:AB,11,0)-T266-U266</f>
        <v>49261</v>
      </c>
      <c r="I266" s="152" t="s">
        <v>80</v>
      </c>
      <c r="J266" s="10">
        <f>H266/F266</f>
        <v>4.9524968079865686E-2</v>
      </c>
      <c r="K266" s="79">
        <v>46</v>
      </c>
      <c r="L266" s="10">
        <f>K266/$L$219</f>
        <v>0.93877551020408168</v>
      </c>
      <c r="M266" s="75" t="str">
        <f>IF(L266&lt;=0.02,"A1",IF(L266&lt;=0.04,"A2",IF(L266&lt;=0.06,"A3",IF(L266&lt;=0.08,"A4",IF(L266&lt;=0.1,"A5",IF(L266&lt;=0.16,"B1",IF(L266&lt;=0.22,"B2",IF(L266&lt;=0.28,"B3",IF(L266&lt;=0.34,"B4",IF(L266&lt;=0.4,"B5",IF(L266&lt;=0.46,"B6",IF(L266&lt;=0.52,"B7",IF(L266&lt;=0.58,"B8",IF(L266&lt;=0.64,"B9",IF(L266&lt;=0.7,"B10",IF(L266&lt;=1.1,"C0"))))))))))))))))</f>
        <v>C0</v>
      </c>
      <c r="N266" s="415">
        <f>F266*J265-H266</f>
        <v>3066.1208720824361</v>
      </c>
      <c r="O266" s="76">
        <f>IF(M266="A1",1650000,IF(M266="A2",1290000,IF(M266="A3",1020000,IF(M266="A4",810000,IF(M266="A5",650000,IF(M266="B1",520000,IF(M266="B2",420000,IF(M266="B3",330000,IF(M266="B4",270000,IF(M266="B5",210000,IF(M266="B6",170000,IF(M266="B7",150000,IF(M266="B8",130000,IF(M266="B9",100000,IF(M266="B10",60000,IF(M266="C0",0))))))))))))))))</f>
        <v>0</v>
      </c>
      <c r="P266" s="185">
        <f>VLOOKUP(E266,'DOMINGO 1'!D:AB,7,0)</f>
        <v>166590</v>
      </c>
      <c r="Q266" s="448">
        <f>VLOOKUP(E266,'DOMINGO 2'!D:AB,7,0)</f>
        <v>27681</v>
      </c>
      <c r="R266" t="e">
        <f>VLOOKUP(E266,'DOMINGO 3'!D:AB,7,0)</f>
        <v>#N/A</v>
      </c>
      <c r="S266" s="185">
        <f>VLOOKUP(E266,'FESTIVO 1'!D:AB,7,0)</f>
        <v>202464</v>
      </c>
      <c r="T266" s="185">
        <f>VLOOKUP(E266,'DOMINGO 1'!D:AB,11,0)</f>
        <v>2316</v>
      </c>
      <c r="U266" s="185">
        <f>VLOOKUP(E266,'DOMINGO 2'!D:AB,11,0)</f>
        <v>2800</v>
      </c>
    </row>
    <row r="267" spans="5:34">
      <c r="E267" s="616" t="s">
        <v>3420</v>
      </c>
      <c r="F267" s="414">
        <f>VLOOKUP(E267,'ASIGNACION RANKING'!D:AB,7,0)-P267-Q267</f>
        <v>2037826</v>
      </c>
      <c r="G267" s="73">
        <f>VLOOKUP(E267,'ASIGNACION RANKING'!D:AB,6,0)</f>
        <v>988</v>
      </c>
      <c r="H267" s="414">
        <f>VLOOKUP(E267,'ASIGNACION RANKING'!D:AB,11,0)-T267-U267</f>
        <v>99608</v>
      </c>
      <c r="I267" s="152" t="s">
        <v>80</v>
      </c>
      <c r="J267" s="10">
        <f>H267/F267</f>
        <v>4.8879541236592328E-2</v>
      </c>
      <c r="K267" s="79">
        <v>47</v>
      </c>
      <c r="L267" s="10">
        <f>K267/$L$219</f>
        <v>0.95918367346938771</v>
      </c>
      <c r="M267" s="75" t="str">
        <f>IF(L267&lt;=0.02,"A1",IF(L267&lt;=0.04,"A2",IF(L267&lt;=0.06,"A3",IF(L267&lt;=0.08,"A4",IF(L267&lt;=0.1,"A5",IF(L267&lt;=0.16,"B1",IF(L267&lt;=0.22,"B2",IF(L267&lt;=0.28,"B3",IF(L267&lt;=0.34,"B4",IF(L267&lt;=0.4,"B5",IF(L267&lt;=0.46,"B6",IF(L267&lt;=0.52,"B7",IF(L267&lt;=0.58,"B8",IF(L267&lt;=0.64,"B9",IF(L267&lt;=0.7,"B10",IF(L267&lt;=1.1,"C0"))))))))))))))))</f>
        <v>C0</v>
      </c>
      <c r="N267" s="415">
        <f>F267*J266-H267</f>
        <v>1315.2676023203676</v>
      </c>
      <c r="O267" s="76">
        <f>IF(M267="A1",1650000,IF(M267="A2",1290000,IF(M267="A3",1020000,IF(M267="A4",810000,IF(M267="A5",650000,IF(M267="B1",520000,IF(M267="B2",420000,IF(M267="B3",330000,IF(M267="B4",270000,IF(M267="B5",210000,IF(M267="B6",170000,IF(M267="B7",150000,IF(M267="B8",130000,IF(M267="B9",100000,IF(M267="B10",60000,IF(M267="C0",0))))))))))))))))</f>
        <v>0</v>
      </c>
      <c r="P267" s="185">
        <f>VLOOKUP(E267,'DOMINGO 1'!D:AB,7,0)</f>
        <v>156856</v>
      </c>
      <c r="Q267" s="448">
        <f>VLOOKUP(E267,'DOMINGO 2'!D:AB,7,0)</f>
        <v>192004</v>
      </c>
      <c r="R267" t="e">
        <f>VLOOKUP(E267,'DOMINGO 3'!D:AB,7,0)</f>
        <v>#N/A</v>
      </c>
      <c r="S267" s="185" t="e">
        <f>VLOOKUP(E267,'FESTIVO 1'!D:AB,7,0)</f>
        <v>#N/A</v>
      </c>
      <c r="T267" s="185">
        <f>VLOOKUP(E267,'DOMINGO 1'!D:AB,11,0)</f>
        <v>2624</v>
      </c>
      <c r="U267" s="185">
        <f>VLOOKUP(E267,'DOMINGO 2'!D:AB,11,0)</f>
        <v>10240</v>
      </c>
    </row>
    <row r="268" spans="5:34">
      <c r="E268" s="524" t="s">
        <v>2279</v>
      </c>
      <c r="F268" s="414">
        <f>VLOOKUP(E268,'ASIGNACION RANKING'!D:AB,7,0)-P268-Q268</f>
        <v>474366</v>
      </c>
      <c r="G268" s="73">
        <f>VLOOKUP(E268,'ASIGNACION RANKING'!D:AB,6,0)</f>
        <v>194</v>
      </c>
      <c r="H268" s="414">
        <f>VLOOKUP(E268,'ASIGNACION RANKING'!D:AB,11,0)-T268-U268</f>
        <v>19324</v>
      </c>
      <c r="I268" s="152" t="s">
        <v>80</v>
      </c>
      <c r="J268" s="10">
        <f>H268/F268</f>
        <v>4.0736477740816165E-2</v>
      </c>
      <c r="K268" s="79">
        <v>48</v>
      </c>
      <c r="L268" s="10">
        <f>K268/$L$219</f>
        <v>0.97959183673469385</v>
      </c>
      <c r="M268" s="75" t="str">
        <f>IF(L268&lt;=0.02,"A1",IF(L268&lt;=0.04,"A2",IF(L268&lt;=0.06,"A3",IF(L268&lt;=0.08,"A4",IF(L268&lt;=0.1,"A5",IF(L268&lt;=0.16,"B1",IF(L268&lt;=0.22,"B2",IF(L268&lt;=0.28,"B3",IF(L268&lt;=0.34,"B4",IF(L268&lt;=0.4,"B5",IF(L268&lt;=0.46,"B6",IF(L268&lt;=0.52,"B7",IF(L268&lt;=0.58,"B8",IF(L268&lt;=0.64,"B9",IF(L268&lt;=0.7,"B10",IF(L268&lt;=1.1,"C0"))))))))))))))))</f>
        <v>C0</v>
      </c>
      <c r="N268" s="415">
        <f>F268*J267-H268</f>
        <v>3862.7924582373562</v>
      </c>
      <c r="O268" s="76">
        <f>IF(M268="A1",1650000,IF(M268="A2",1290000,IF(M268="A3",1020000,IF(M268="A4",810000,IF(M268="A5",650000,IF(M268="B1",520000,IF(M268="B2",420000,IF(M268="B3",330000,IF(M268="B4",270000,IF(M268="B5",210000,IF(M268="B6",170000,IF(M268="B7",150000,IF(M268="B8",130000,IF(M268="B9",100000,IF(M268="B10",60000,IF(M268="C0",0))))))))))))))))</f>
        <v>0</v>
      </c>
      <c r="P268" s="185">
        <f>VLOOKUP(E268,'DOMINGO 1'!D:AB,7,0)</f>
        <v>87093</v>
      </c>
      <c r="Q268" s="448">
        <f>VLOOKUP(E268,'DOMINGO 2'!D:AB,7,0)</f>
        <v>0</v>
      </c>
      <c r="R268" t="e">
        <f>VLOOKUP(E268,'DOMINGO 3'!D:AB,7,0)</f>
        <v>#N/A</v>
      </c>
      <c r="S268" s="185">
        <f>VLOOKUP(E268,'FESTIVO 1'!D:AB,7,0)</f>
        <v>176487</v>
      </c>
      <c r="T268" s="185">
        <f>VLOOKUP(E268,'DOMINGO 1'!D:AB,11,0)</f>
        <v>2400</v>
      </c>
      <c r="U268" s="185">
        <f>VLOOKUP(E268,'DOMINGO 2'!D:AB,11,0)</f>
        <v>0</v>
      </c>
    </row>
    <row r="269" spans="5:34">
      <c r="E269" s="616" t="s">
        <v>577</v>
      </c>
      <c r="F269" s="414">
        <f>VLOOKUP(E269,'ASIGNACION RANKING'!D:AB,7,0)-P269-Q269</f>
        <v>788663</v>
      </c>
      <c r="G269" s="73">
        <f>VLOOKUP(E269,'ASIGNACION RANKING'!D:AB,6,0)</f>
        <v>347</v>
      </c>
      <c r="H269" s="414">
        <f>VLOOKUP(E269,'ASIGNACION RANKING'!D:AB,11,0)-T269-U269</f>
        <v>27922</v>
      </c>
      <c r="I269" s="152" t="s">
        <v>80</v>
      </c>
      <c r="J269" s="10">
        <f>H269/F269</f>
        <v>3.5404222082182121E-2</v>
      </c>
      <c r="K269" s="79">
        <v>49</v>
      </c>
      <c r="L269" s="10">
        <f>K269/$L$219</f>
        <v>1</v>
      </c>
      <c r="M269" s="75" t="str">
        <f>IF(L269&lt;=0.02,"A1",IF(L269&lt;=0.04,"A2",IF(L269&lt;=0.06,"A3",IF(L269&lt;=0.08,"A4",IF(L269&lt;=0.1,"A5",IF(L269&lt;=0.16,"B1",IF(L269&lt;=0.22,"B2",IF(L269&lt;=0.28,"B3",IF(L269&lt;=0.34,"B4",IF(L269&lt;=0.4,"B5",IF(L269&lt;=0.46,"B6",IF(L269&lt;=0.52,"B7",IF(L269&lt;=0.58,"B8",IF(L269&lt;=0.64,"B9",IF(L269&lt;=0.7,"B10",IF(L269&lt;=1.1,"C0"))))))))))))))))</f>
        <v>C0</v>
      </c>
      <c r="N269" s="415">
        <f>F269*J268-H269</f>
        <v>4205.3527445053005</v>
      </c>
      <c r="O269" s="76">
        <f>IF(M269="A1",1650000,IF(M269="A2",1290000,IF(M269="A3",1020000,IF(M269="A4",810000,IF(M269="A5",650000,IF(M269="B1",520000,IF(M269="B2",420000,IF(M269="B3",330000,IF(M269="B4",270000,IF(M269="B5",210000,IF(M269="B6",170000,IF(M269="B7",150000,IF(M269="B8",130000,IF(M269="B9",100000,IF(M269="B10",60000,IF(M269="C0",0))))))))))))))))</f>
        <v>0</v>
      </c>
      <c r="P269" s="185">
        <f>VLOOKUP(E269,'DOMINGO 1'!D:AB,7,0)</f>
        <v>148603</v>
      </c>
      <c r="Q269" s="448">
        <f>VLOOKUP(E269,'DOMINGO 2'!D:AB,7,0)</f>
        <v>6600</v>
      </c>
      <c r="R269" t="e">
        <f>VLOOKUP(E269,'DOMINGO 3'!D:AB,7,0)</f>
        <v>#N/A</v>
      </c>
      <c r="S269" s="185">
        <f>VLOOKUP(E269,'FESTIVO 1'!D:AB,7,0)</f>
        <v>161671</v>
      </c>
      <c r="T269" s="185">
        <f>VLOOKUP(E269,'DOMINGO 1'!D:AB,11,0)</f>
        <v>16719</v>
      </c>
      <c r="U269" s="185">
        <f>VLOOKUP(E269,'DOMINGO 2'!D:AB,11,0)</f>
        <v>0</v>
      </c>
    </row>
    <row r="270" spans="5:34">
      <c r="E270" s="524"/>
      <c r="F270" s="414"/>
      <c r="G270" s="73"/>
      <c r="H270" s="414"/>
      <c r="I270" s="152"/>
      <c r="J270" s="10"/>
      <c r="K270" s="79"/>
      <c r="L270" s="10"/>
      <c r="M270" s="75"/>
      <c r="N270" s="415"/>
      <c r="O270" s="76"/>
      <c r="P270" s="185"/>
      <c r="Q270" s="448"/>
      <c r="S270" s="185"/>
      <c r="T270" s="185"/>
      <c r="U270" s="185"/>
    </row>
    <row r="271" spans="5:34">
      <c r="E271" s="524"/>
      <c r="F271" s="414"/>
      <c r="G271" s="73"/>
      <c r="H271" s="414"/>
      <c r="I271" s="152"/>
      <c r="J271" s="10"/>
      <c r="K271" s="79"/>
      <c r="L271" s="10"/>
      <c r="M271" s="75"/>
      <c r="N271" s="415"/>
      <c r="O271" s="76"/>
      <c r="P271" s="185"/>
      <c r="Q271" s="448"/>
      <c r="S271" s="185"/>
      <c r="T271" s="185"/>
      <c r="U271" s="185"/>
    </row>
    <row r="272" spans="5:34">
      <c r="E272" s="524"/>
      <c r="F272" s="414"/>
      <c r="G272" s="73"/>
      <c r="H272" s="414"/>
      <c r="I272" s="152"/>
      <c r="J272" s="10"/>
      <c r="K272" s="79"/>
      <c r="L272" s="10"/>
      <c r="M272" s="75"/>
      <c r="N272" s="415"/>
      <c r="O272" s="76"/>
      <c r="P272" s="185"/>
      <c r="Q272" s="448"/>
      <c r="S272" s="185"/>
      <c r="T272" s="185"/>
      <c r="U272" s="185"/>
    </row>
    <row r="273" spans="5:21">
      <c r="E273" s="524"/>
      <c r="F273" s="414"/>
      <c r="G273" s="73"/>
      <c r="H273" s="414"/>
      <c r="I273" s="152"/>
      <c r="J273" s="10"/>
      <c r="K273" s="79"/>
      <c r="L273" s="10"/>
      <c r="M273" s="75"/>
      <c r="N273" s="415"/>
      <c r="O273" s="76"/>
      <c r="P273" s="185"/>
      <c r="Q273" s="448"/>
      <c r="S273" s="185"/>
      <c r="T273" s="185"/>
      <c r="U273" s="185"/>
    </row>
    <row r="274" spans="5:21">
      <c r="E274" s="524"/>
      <c r="F274" s="414"/>
      <c r="G274" s="73"/>
      <c r="H274" s="414"/>
      <c r="I274" s="152"/>
      <c r="J274" s="10"/>
      <c r="K274" s="79"/>
      <c r="L274" s="10"/>
      <c r="M274" s="75"/>
      <c r="N274" s="415"/>
      <c r="O274" s="76"/>
      <c r="P274" s="185"/>
      <c r="Q274" s="448"/>
      <c r="S274" s="185"/>
      <c r="T274" s="185"/>
      <c r="U274" s="185"/>
    </row>
    <row r="275" spans="5:21">
      <c r="E275" s="524"/>
      <c r="F275" s="414"/>
      <c r="G275" s="73"/>
      <c r="H275" s="414"/>
      <c r="I275" s="152"/>
      <c r="J275" s="10"/>
      <c r="K275" s="79"/>
      <c r="L275" s="10"/>
      <c r="M275" s="75"/>
      <c r="N275" s="415"/>
      <c r="O275" s="76"/>
      <c r="P275" s="185"/>
      <c r="Q275" s="448"/>
      <c r="S275" s="185"/>
      <c r="T275" s="185"/>
      <c r="U275" s="185"/>
    </row>
    <row r="276" spans="5:21">
      <c r="E276" s="524"/>
      <c r="F276" s="414"/>
      <c r="G276" s="73"/>
      <c r="H276" s="414"/>
      <c r="I276" s="152"/>
      <c r="J276" s="10"/>
      <c r="K276" s="79"/>
      <c r="L276" s="10"/>
      <c r="M276" s="75"/>
      <c r="N276" s="415"/>
      <c r="O276" s="76"/>
      <c r="P276" s="185"/>
      <c r="Q276" s="448"/>
      <c r="S276" s="185"/>
      <c r="T276" s="185"/>
      <c r="U276" s="185"/>
    </row>
    <row r="277" spans="5:21">
      <c r="E277" s="524"/>
      <c r="F277" s="414"/>
      <c r="G277" s="73"/>
      <c r="H277" s="414"/>
      <c r="I277" s="152"/>
      <c r="J277" s="10"/>
      <c r="K277" s="79"/>
      <c r="L277" s="10"/>
      <c r="M277" s="75"/>
      <c r="N277" s="415"/>
      <c r="O277" s="76"/>
      <c r="P277" s="185"/>
      <c r="Q277" s="448"/>
      <c r="S277" s="185"/>
      <c r="T277" s="185"/>
      <c r="U277" s="185"/>
    </row>
    <row r="278" spans="5:21">
      <c r="E278" s="524"/>
      <c r="F278" s="414"/>
      <c r="G278" s="73"/>
      <c r="H278" s="414"/>
      <c r="I278" s="152"/>
      <c r="J278" s="10"/>
      <c r="K278" s="79"/>
      <c r="L278" s="10"/>
      <c r="M278" s="75"/>
      <c r="N278" s="415"/>
      <c r="O278" s="76"/>
      <c r="P278" s="185"/>
      <c r="Q278" s="448"/>
      <c r="S278" s="185"/>
      <c r="T278" s="185"/>
      <c r="U278" s="185"/>
    </row>
    <row r="279" spans="5:21">
      <c r="E279" s="524"/>
      <c r="F279" s="414"/>
      <c r="G279" s="73"/>
      <c r="H279" s="414"/>
      <c r="I279" s="152"/>
      <c r="J279" s="10"/>
      <c r="K279" s="79"/>
      <c r="L279" s="10"/>
      <c r="M279" s="75"/>
      <c r="N279" s="415"/>
      <c r="O279" s="76"/>
      <c r="P279" s="185"/>
      <c r="Q279" s="448"/>
      <c r="S279" s="185"/>
      <c r="T279" s="185"/>
      <c r="U279" s="185"/>
    </row>
    <row r="280" spans="5:21">
      <c r="E280" s="524"/>
      <c r="F280" s="414"/>
      <c r="G280" s="73"/>
      <c r="H280" s="414"/>
      <c r="I280" s="152"/>
      <c r="J280" s="10"/>
      <c r="K280" s="79"/>
      <c r="L280" s="10"/>
      <c r="M280" s="75"/>
      <c r="N280" s="415"/>
      <c r="O280" s="76"/>
      <c r="P280" s="185"/>
      <c r="Q280" s="448"/>
      <c r="S280" s="185"/>
      <c r="T280" s="185"/>
      <c r="U280" s="185"/>
    </row>
    <row r="281" spans="5:21">
      <c r="E281" s="524"/>
      <c r="F281" s="414"/>
      <c r="G281" s="73"/>
      <c r="H281" s="414"/>
      <c r="I281" s="152"/>
      <c r="J281" s="10"/>
      <c r="K281" s="79"/>
      <c r="L281" s="10"/>
      <c r="M281" s="75"/>
      <c r="N281" s="415"/>
      <c r="O281" s="76"/>
      <c r="P281" s="185"/>
      <c r="Q281" s="448"/>
      <c r="S281" s="185"/>
      <c r="T281" s="185"/>
      <c r="U281" s="185"/>
    </row>
    <row r="282" spans="5:21">
      <c r="E282" s="524"/>
      <c r="F282" s="414"/>
      <c r="G282" s="73"/>
      <c r="H282" s="414"/>
      <c r="I282" s="152"/>
      <c r="J282" s="10"/>
      <c r="K282" s="79"/>
      <c r="L282" s="10"/>
      <c r="M282" s="75"/>
      <c r="N282" s="415"/>
      <c r="O282" s="76"/>
      <c r="P282" s="185"/>
      <c r="Q282" s="448"/>
      <c r="S282" s="185"/>
      <c r="T282" s="185"/>
      <c r="U282" s="185"/>
    </row>
    <row r="283" spans="5:21">
      <c r="E283" s="524"/>
      <c r="F283" s="414"/>
      <c r="G283" s="73"/>
      <c r="H283" s="414"/>
      <c r="I283" s="152"/>
      <c r="J283" s="10"/>
      <c r="K283" s="79"/>
      <c r="L283" s="10"/>
      <c r="M283" s="75"/>
      <c r="N283" s="415"/>
      <c r="O283" s="76"/>
      <c r="P283" s="185"/>
      <c r="Q283" s="448"/>
      <c r="S283" s="185"/>
      <c r="T283" s="185"/>
      <c r="U283" s="185"/>
    </row>
    <row r="284" spans="5:21">
      <c r="E284" s="524"/>
      <c r="F284" s="414"/>
      <c r="G284" s="73"/>
      <c r="H284" s="414"/>
      <c r="I284" s="152"/>
      <c r="J284" s="10"/>
      <c r="K284" s="79"/>
      <c r="L284" s="10"/>
      <c r="M284" s="75"/>
      <c r="N284" s="415"/>
      <c r="O284" s="76"/>
      <c r="P284" s="185"/>
      <c r="Q284" s="448"/>
      <c r="S284" s="185"/>
      <c r="T284" s="185"/>
      <c r="U284" s="185"/>
    </row>
    <row r="285" spans="5:21">
      <c r="E285" s="524"/>
      <c r="F285" s="414"/>
      <c r="G285" s="73"/>
      <c r="H285" s="414"/>
      <c r="I285" s="152"/>
      <c r="J285" s="10"/>
      <c r="K285" s="79"/>
      <c r="L285" s="10"/>
      <c r="M285" s="75"/>
      <c r="N285" s="415"/>
      <c r="O285" s="76"/>
      <c r="P285" s="185"/>
      <c r="Q285" s="448"/>
      <c r="S285" s="185"/>
      <c r="T285" s="185"/>
      <c r="U285" s="185"/>
    </row>
    <row r="286" spans="5:21">
      <c r="E286" s="524"/>
      <c r="F286" s="414"/>
      <c r="G286" s="73"/>
      <c r="H286" s="414"/>
      <c r="I286" s="152"/>
      <c r="J286" s="10"/>
      <c r="K286" s="79"/>
      <c r="L286" s="10"/>
      <c r="M286" s="75"/>
      <c r="N286" s="415"/>
      <c r="O286" s="76"/>
      <c r="P286" s="185"/>
      <c r="Q286" s="448"/>
      <c r="S286" s="185"/>
      <c r="T286" s="185"/>
      <c r="U286" s="185"/>
    </row>
    <row r="287" spans="5:21">
      <c r="E287" s="524"/>
      <c r="F287" s="414"/>
      <c r="G287" s="73"/>
      <c r="H287" s="414"/>
      <c r="I287" s="152"/>
      <c r="J287" s="10"/>
      <c r="K287" s="79"/>
      <c r="L287" s="10"/>
      <c r="M287" s="75"/>
      <c r="N287" s="415"/>
      <c r="O287" s="76"/>
      <c r="P287" s="185"/>
      <c r="Q287" s="448"/>
      <c r="S287" s="185"/>
      <c r="T287" s="185"/>
      <c r="U287" s="185"/>
    </row>
    <row r="288" spans="5:21">
      <c r="E288" s="524"/>
      <c r="F288" s="414"/>
      <c r="G288" s="73"/>
      <c r="H288" s="414"/>
      <c r="I288" s="152"/>
      <c r="J288" s="10"/>
      <c r="K288" s="79"/>
      <c r="L288" s="10"/>
      <c r="M288" s="75"/>
      <c r="N288" s="415"/>
      <c r="O288" s="76"/>
      <c r="P288" s="185"/>
      <c r="Q288" s="448"/>
      <c r="S288" s="185"/>
      <c r="T288" s="185"/>
      <c r="U288" s="185"/>
    </row>
    <row r="289" spans="5:21">
      <c r="E289" s="524"/>
      <c r="F289" s="414"/>
      <c r="G289" s="73"/>
      <c r="H289" s="414"/>
      <c r="I289" s="152"/>
      <c r="J289" s="10"/>
      <c r="K289" s="79"/>
      <c r="L289" s="10"/>
      <c r="M289" s="75"/>
      <c r="N289" s="415"/>
      <c r="O289" s="76"/>
      <c r="P289" s="185"/>
      <c r="Q289" s="448"/>
      <c r="S289" s="185"/>
      <c r="T289" s="185"/>
      <c r="U289" s="185"/>
    </row>
    <row r="290" spans="5:21">
      <c r="E290" s="524"/>
      <c r="F290" s="414"/>
      <c r="G290" s="73"/>
      <c r="H290" s="414"/>
      <c r="I290" s="152"/>
      <c r="J290" s="10"/>
      <c r="K290" s="79"/>
      <c r="L290" s="10"/>
      <c r="M290" s="75"/>
      <c r="N290" s="415"/>
      <c r="O290" s="76"/>
      <c r="P290" s="185"/>
      <c r="Q290" s="448"/>
      <c r="S290" s="185"/>
      <c r="T290" s="185"/>
      <c r="U290" s="185"/>
    </row>
    <row r="291" spans="5:21">
      <c r="E291" s="84"/>
      <c r="F291" s="414"/>
      <c r="G291" s="73"/>
      <c r="H291" s="414"/>
      <c r="I291" s="152"/>
      <c r="J291" s="10"/>
      <c r="K291" s="79"/>
      <c r="L291" s="10"/>
      <c r="M291" s="75"/>
      <c r="N291" s="415"/>
      <c r="O291" s="82"/>
      <c r="P291" s="185"/>
      <c r="Q291" s="448"/>
      <c r="S291" s="185"/>
      <c r="T291" s="185"/>
      <c r="U291" s="185"/>
    </row>
    <row r="292" spans="5:21">
      <c r="E292" s="84"/>
      <c r="F292" s="414"/>
      <c r="G292" s="73"/>
      <c r="H292" s="414"/>
      <c r="I292" s="152"/>
      <c r="J292" s="10"/>
      <c r="K292" s="79"/>
      <c r="L292" s="10"/>
      <c r="M292" s="75"/>
      <c r="N292" s="415"/>
      <c r="O292" s="82"/>
      <c r="P292" s="185"/>
      <c r="Q292" s="448"/>
      <c r="S292" s="185"/>
      <c r="T292" s="185"/>
      <c r="U292" s="185"/>
    </row>
    <row r="293" spans="5:21">
      <c r="E293" s="45"/>
    </row>
    <row r="294" spans="5:21">
      <c r="E294" s="45"/>
    </row>
    <row r="295" spans="5:21">
      <c r="E295" s="45"/>
    </row>
    <row r="296" spans="5:21">
      <c r="E296" s="45"/>
    </row>
    <row r="297" spans="5:21">
      <c r="E297" s="45"/>
    </row>
    <row r="298" spans="5:21">
      <c r="E298" s="45"/>
    </row>
    <row r="299" spans="5:21">
      <c r="E299" s="45"/>
    </row>
    <row r="300" spans="5:21">
      <c r="E300" s="45"/>
    </row>
    <row r="301" spans="5:21">
      <c r="E301" s="45"/>
    </row>
    <row r="302" spans="5:21">
      <c r="E302" s="45"/>
    </row>
  </sheetData>
  <autoFilter ref="K220:O220" xr:uid="{57D49223-3B11-4F4A-81DE-2DB0FB58746B}">
    <sortState xmlns:xlrd2="http://schemas.microsoft.com/office/spreadsheetml/2017/richdata2" ref="K221:O269">
      <sortCondition ref="K220"/>
    </sortState>
  </autoFilter>
  <mergeCells count="36">
    <mergeCell ref="AB152:AD152"/>
    <mergeCell ref="AB245:AD245"/>
    <mergeCell ref="AF245:AH245"/>
    <mergeCell ref="AB145:AD145"/>
    <mergeCell ref="AF145:AH145"/>
    <mergeCell ref="AJ145:AL145"/>
    <mergeCell ref="AB127:AD127"/>
    <mergeCell ref="AF127:AH127"/>
    <mergeCell ref="AJ127:AL127"/>
    <mergeCell ref="AF238:AH238"/>
    <mergeCell ref="AF263:AH263"/>
    <mergeCell ref="AB263:AD263"/>
    <mergeCell ref="AB238:AD238"/>
    <mergeCell ref="AF220:AH220"/>
    <mergeCell ref="AB220:AD220"/>
    <mergeCell ref="AJ170:AL170"/>
    <mergeCell ref="L218:M218"/>
    <mergeCell ref="L219:M219"/>
    <mergeCell ref="AB170:AD170"/>
    <mergeCell ref="AF170:AH170"/>
    <mergeCell ref="AJ47:AL47"/>
    <mergeCell ref="AB21:AD21"/>
    <mergeCell ref="AF21:AH21"/>
    <mergeCell ref="AJ21:AL21"/>
    <mergeCell ref="AB28:AD28"/>
    <mergeCell ref="AF28:AH28"/>
    <mergeCell ref="AJ28:AL28"/>
    <mergeCell ref="AB3:AD3"/>
    <mergeCell ref="AF3:AH3"/>
    <mergeCell ref="AJ3:AL3"/>
    <mergeCell ref="AB46:AD46"/>
    <mergeCell ref="AF47:AH47"/>
    <mergeCell ref="L29:M29"/>
    <mergeCell ref="L30:M30"/>
    <mergeCell ref="L126:M126"/>
    <mergeCell ref="L127:M127"/>
  </mergeCells>
  <conditionalFormatting sqref="K32:N12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2:J12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8:M21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8:N21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9:K20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20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0:N203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20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N27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27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2:M123">
    <cfRule type="containsText" dxfId="8" priority="21" operator="containsText" text="C">
      <formula>NOT(ISERROR(SEARCH("C",M32)))</formula>
    </cfRule>
    <cfRule type="containsText" dxfId="7" priority="22" operator="containsText" text="B">
      <formula>NOT(ISERROR(SEARCH("B",M32)))</formula>
    </cfRule>
    <cfRule type="containsText" dxfId="6" priority="23" operator="containsText" text="A">
      <formula>NOT(ISERROR(SEARCH("A",M32)))</formula>
    </cfRule>
  </conditionalFormatting>
  <conditionalFormatting sqref="K32:L1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2:K1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2:L1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M20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203">
    <cfRule type="containsText" dxfId="5" priority="14" operator="containsText" text="C">
      <formula>NOT(ISERROR(SEARCH("C",M129)))</formula>
    </cfRule>
    <cfRule type="containsText" dxfId="4" priority="15" operator="containsText" text="B">
      <formula>NOT(ISERROR(SEARCH("B",M129)))</formula>
    </cfRule>
    <cfRule type="containsText" dxfId="3" priority="16" operator="containsText" text="A">
      <formula>NOT(ISERROR(SEARCH("A",M129)))</formula>
    </cfRule>
  </conditionalFormatting>
  <conditionalFormatting sqref="L129:L20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20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1:K29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1:J29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2:N29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1:J29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1:M29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1:M292">
    <cfRule type="containsText" dxfId="2" priority="3" operator="containsText" text="C">
      <formula>NOT(ISERROR(SEARCH("C",M221)))</formula>
    </cfRule>
    <cfRule type="containsText" dxfId="1" priority="4" operator="containsText" text="B">
      <formula>NOT(ISERROR(SEARCH("B",M221)))</formula>
    </cfRule>
    <cfRule type="containsText" dxfId="0" priority="5" operator="containsText" text="A">
      <formula>NOT(ISERROR(SEARCH("A",M221)))</formula>
    </cfRule>
  </conditionalFormatting>
  <conditionalFormatting sqref="L221:L2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1:L29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D4CE-2C51-4B8F-8A26-9A6424E3C841}">
  <dimension ref="A1:AB305"/>
  <sheetViews>
    <sheetView workbookViewId="0">
      <selection activeCell="C5" sqref="C5"/>
    </sheetView>
  </sheetViews>
  <sheetFormatPr baseColWidth="10" defaultRowHeight="15"/>
  <cols>
    <col min="4" max="4" width="25.42578125" customWidth="1"/>
    <col min="14" max="14" width="11.42578125" style="148"/>
  </cols>
  <sheetData>
    <row r="1" spans="1:28">
      <c r="A1" t="s">
        <v>32</v>
      </c>
      <c r="B1" t="s">
        <v>33</v>
      </c>
      <c r="C1" t="s">
        <v>26</v>
      </c>
      <c r="D1" t="s">
        <v>34</v>
      </c>
      <c r="E1" t="s">
        <v>35</v>
      </c>
      <c r="F1" t="s">
        <v>36</v>
      </c>
      <c r="G1" t="s">
        <v>449</v>
      </c>
      <c r="H1" t="s">
        <v>37</v>
      </c>
      <c r="I1" t="s">
        <v>450</v>
      </c>
      <c r="J1" t="s">
        <v>38</v>
      </c>
      <c r="K1" t="s">
        <v>39</v>
      </c>
      <c r="L1" t="s">
        <v>40</v>
      </c>
      <c r="M1" t="s">
        <v>41</v>
      </c>
      <c r="N1" s="148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451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t="s">
        <v>4296</v>
      </c>
      <c r="B2" t="s">
        <v>27</v>
      </c>
      <c r="C2" t="s">
        <v>28</v>
      </c>
      <c r="D2" t="s">
        <v>4147</v>
      </c>
      <c r="E2" t="s">
        <v>669</v>
      </c>
      <c r="F2" t="s">
        <v>56</v>
      </c>
      <c r="G2">
        <v>16</v>
      </c>
      <c r="H2">
        <v>24047</v>
      </c>
      <c r="I2">
        <v>16</v>
      </c>
      <c r="J2">
        <v>26285</v>
      </c>
      <c r="K2" s="49">
        <v>4</v>
      </c>
      <c r="L2" s="49" t="s">
        <v>680</v>
      </c>
      <c r="M2">
        <v>4340</v>
      </c>
      <c r="N2" s="148">
        <v>4739</v>
      </c>
      <c r="O2" s="49" t="s">
        <v>1489</v>
      </c>
      <c r="P2" s="49">
        <v>4</v>
      </c>
      <c r="Q2" s="49" t="s">
        <v>680</v>
      </c>
      <c r="R2" s="49">
        <v>4340</v>
      </c>
      <c r="S2" s="49" t="s">
        <v>3470</v>
      </c>
      <c r="T2" s="49">
        <v>4739</v>
      </c>
      <c r="U2" s="49" t="s">
        <v>3330</v>
      </c>
      <c r="V2">
        <v>0</v>
      </c>
      <c r="W2">
        <v>0</v>
      </c>
      <c r="X2" s="49">
        <v>0</v>
      </c>
      <c r="Y2" s="49" t="s">
        <v>3470</v>
      </c>
      <c r="Z2" s="49">
        <v>26285</v>
      </c>
      <c r="AA2" s="49" t="s">
        <v>680</v>
      </c>
      <c r="AB2" s="49" t="s">
        <v>4218</v>
      </c>
    </row>
    <row r="3" spans="1:28">
      <c r="A3" t="s">
        <v>4296</v>
      </c>
      <c r="B3" t="s">
        <v>27</v>
      </c>
      <c r="C3" t="s">
        <v>28</v>
      </c>
      <c r="D3" t="s">
        <v>569</v>
      </c>
      <c r="E3" t="s">
        <v>669</v>
      </c>
      <c r="F3" t="s">
        <v>56</v>
      </c>
      <c r="G3">
        <v>199</v>
      </c>
      <c r="H3">
        <v>280739</v>
      </c>
      <c r="I3">
        <v>950</v>
      </c>
      <c r="J3">
        <v>1736388</v>
      </c>
      <c r="K3" s="49">
        <v>79</v>
      </c>
      <c r="L3" s="49" t="s">
        <v>4078</v>
      </c>
      <c r="M3">
        <v>118606</v>
      </c>
      <c r="N3" s="148">
        <v>143791</v>
      </c>
      <c r="O3" s="49" t="s">
        <v>1243</v>
      </c>
      <c r="P3" s="49">
        <v>46</v>
      </c>
      <c r="Q3" s="49" t="s">
        <v>3491</v>
      </c>
      <c r="R3" s="49">
        <v>73181</v>
      </c>
      <c r="S3" s="49" t="s">
        <v>4195</v>
      </c>
      <c r="T3" s="49">
        <v>80408</v>
      </c>
      <c r="U3" s="49" t="s">
        <v>3834</v>
      </c>
      <c r="V3">
        <v>1</v>
      </c>
      <c r="W3">
        <v>378</v>
      </c>
      <c r="X3" s="49">
        <v>840</v>
      </c>
      <c r="Y3" s="49" t="s">
        <v>3416</v>
      </c>
      <c r="Z3" s="49">
        <v>1736388</v>
      </c>
      <c r="AA3" s="49" t="s">
        <v>1301</v>
      </c>
      <c r="AB3" s="49" t="s">
        <v>2231</v>
      </c>
    </row>
    <row r="4" spans="1:28">
      <c r="A4" t="s">
        <v>4296</v>
      </c>
      <c r="B4" t="s">
        <v>27</v>
      </c>
      <c r="C4" t="s">
        <v>28</v>
      </c>
      <c r="D4" t="s">
        <v>586</v>
      </c>
      <c r="E4" t="s">
        <v>669</v>
      </c>
      <c r="F4" t="s">
        <v>56</v>
      </c>
      <c r="G4">
        <v>198</v>
      </c>
      <c r="H4">
        <v>265794</v>
      </c>
      <c r="I4">
        <v>934</v>
      </c>
      <c r="J4">
        <v>1625458</v>
      </c>
      <c r="K4" s="49">
        <v>85</v>
      </c>
      <c r="L4" s="49" t="s">
        <v>1905</v>
      </c>
      <c r="M4">
        <v>104878</v>
      </c>
      <c r="N4" s="148">
        <v>132308</v>
      </c>
      <c r="O4" s="49" t="s">
        <v>1848</v>
      </c>
      <c r="P4" s="49">
        <v>45</v>
      </c>
      <c r="Q4" s="49" t="s">
        <v>2321</v>
      </c>
      <c r="R4" s="49">
        <v>52680</v>
      </c>
      <c r="S4" s="49" t="s">
        <v>2097</v>
      </c>
      <c r="T4" s="49">
        <v>58364</v>
      </c>
      <c r="U4" s="49" t="s">
        <v>3868</v>
      </c>
      <c r="V4">
        <v>0</v>
      </c>
      <c r="W4">
        <v>0</v>
      </c>
      <c r="X4" s="49">
        <v>0</v>
      </c>
      <c r="Y4" s="49" t="s">
        <v>4176</v>
      </c>
      <c r="Z4" s="49">
        <v>1625458</v>
      </c>
      <c r="AA4" s="49" t="s">
        <v>3473</v>
      </c>
      <c r="AB4" s="49" t="s">
        <v>456</v>
      </c>
    </row>
    <row r="5" spans="1:28">
      <c r="A5" t="s">
        <v>4296</v>
      </c>
      <c r="B5" t="s">
        <v>27</v>
      </c>
      <c r="C5" t="s">
        <v>28</v>
      </c>
      <c r="D5" t="s">
        <v>576</v>
      </c>
      <c r="E5" t="s">
        <v>669</v>
      </c>
      <c r="F5" t="s">
        <v>56</v>
      </c>
      <c r="G5">
        <v>79</v>
      </c>
      <c r="H5">
        <v>103999</v>
      </c>
      <c r="I5">
        <v>591</v>
      </c>
      <c r="J5">
        <v>1014766</v>
      </c>
      <c r="K5" s="49">
        <v>37</v>
      </c>
      <c r="L5" s="49" t="s">
        <v>3499</v>
      </c>
      <c r="M5">
        <v>52520</v>
      </c>
      <c r="N5" s="148">
        <v>60806</v>
      </c>
      <c r="O5" s="49" t="s">
        <v>746</v>
      </c>
      <c r="P5" s="49">
        <v>18</v>
      </c>
      <c r="Q5" s="49" t="s">
        <v>3229</v>
      </c>
      <c r="R5" s="49">
        <v>32620</v>
      </c>
      <c r="S5" s="49" t="s">
        <v>3230</v>
      </c>
      <c r="T5" s="49">
        <v>35631</v>
      </c>
      <c r="U5" s="49" t="s">
        <v>1707</v>
      </c>
      <c r="V5">
        <v>1</v>
      </c>
      <c r="W5">
        <v>180</v>
      </c>
      <c r="X5" s="49">
        <v>400</v>
      </c>
      <c r="Y5" s="49" t="s">
        <v>3813</v>
      </c>
      <c r="Z5" s="49">
        <v>1014766</v>
      </c>
      <c r="AA5" s="49" t="s">
        <v>1026</v>
      </c>
      <c r="AB5" s="49" t="s">
        <v>1837</v>
      </c>
    </row>
    <row r="6" spans="1:28">
      <c r="A6" t="s">
        <v>4296</v>
      </c>
      <c r="B6" t="s">
        <v>27</v>
      </c>
      <c r="C6" t="s">
        <v>28</v>
      </c>
      <c r="D6" t="s">
        <v>593</v>
      </c>
      <c r="E6" t="s">
        <v>669</v>
      </c>
      <c r="F6" t="s">
        <v>56</v>
      </c>
      <c r="G6">
        <v>200</v>
      </c>
      <c r="H6">
        <v>253925</v>
      </c>
      <c r="I6">
        <v>909</v>
      </c>
      <c r="J6">
        <v>1464518</v>
      </c>
      <c r="K6" s="49">
        <v>95</v>
      </c>
      <c r="L6" s="49" t="s">
        <v>3756</v>
      </c>
      <c r="M6">
        <v>117294</v>
      </c>
      <c r="N6" s="148">
        <v>133313</v>
      </c>
      <c r="O6" s="49" t="s">
        <v>3473</v>
      </c>
      <c r="P6" s="49">
        <v>61</v>
      </c>
      <c r="Q6" s="49" t="s">
        <v>3879</v>
      </c>
      <c r="R6" s="49">
        <v>69526</v>
      </c>
      <c r="S6" s="49" t="s">
        <v>4087</v>
      </c>
      <c r="T6" s="49">
        <v>76926</v>
      </c>
      <c r="U6" s="49" t="s">
        <v>3598</v>
      </c>
      <c r="V6">
        <v>0</v>
      </c>
      <c r="W6">
        <v>0</v>
      </c>
      <c r="X6" s="49">
        <v>0</v>
      </c>
      <c r="Y6" s="49" t="s">
        <v>4172</v>
      </c>
      <c r="Z6" s="49">
        <v>1464518</v>
      </c>
      <c r="AA6" s="49" t="s">
        <v>801</v>
      </c>
      <c r="AB6" s="49" t="s">
        <v>687</v>
      </c>
    </row>
    <row r="7" spans="1:28">
      <c r="A7" t="s">
        <v>4296</v>
      </c>
      <c r="B7" t="s">
        <v>27</v>
      </c>
      <c r="C7" t="s">
        <v>28</v>
      </c>
      <c r="D7" t="s">
        <v>2827</v>
      </c>
      <c r="E7" t="s">
        <v>669</v>
      </c>
      <c r="F7" t="s">
        <v>56</v>
      </c>
      <c r="G7">
        <v>263</v>
      </c>
      <c r="H7">
        <v>338253</v>
      </c>
      <c r="I7">
        <v>942</v>
      </c>
      <c r="J7">
        <v>1581760</v>
      </c>
      <c r="K7" s="49">
        <v>84</v>
      </c>
      <c r="L7" s="49" t="s">
        <v>3463</v>
      </c>
      <c r="M7">
        <v>105074</v>
      </c>
      <c r="N7" s="148">
        <v>119481</v>
      </c>
      <c r="O7" s="49" t="s">
        <v>2425</v>
      </c>
      <c r="P7" s="49">
        <v>53</v>
      </c>
      <c r="Q7" s="49" t="s">
        <v>3734</v>
      </c>
      <c r="R7" s="49">
        <v>64945</v>
      </c>
      <c r="S7" s="49" t="s">
        <v>3398</v>
      </c>
      <c r="T7" s="49">
        <v>72078</v>
      </c>
      <c r="U7" s="49" t="s">
        <v>3887</v>
      </c>
      <c r="V7">
        <v>1</v>
      </c>
      <c r="W7">
        <v>432</v>
      </c>
      <c r="X7" s="49">
        <v>960</v>
      </c>
      <c r="Y7" s="49" t="s">
        <v>2645</v>
      </c>
      <c r="Z7" s="49">
        <v>1581760</v>
      </c>
      <c r="AA7" s="49" t="s">
        <v>1057</v>
      </c>
      <c r="AB7" s="49" t="s">
        <v>3379</v>
      </c>
    </row>
    <row r="8" spans="1:28">
      <c r="A8" t="s">
        <v>4296</v>
      </c>
      <c r="B8" t="s">
        <v>27</v>
      </c>
      <c r="C8" t="s">
        <v>28</v>
      </c>
      <c r="D8" t="s">
        <v>2828</v>
      </c>
      <c r="E8" t="s">
        <v>669</v>
      </c>
      <c r="F8" t="s">
        <v>56</v>
      </c>
      <c r="G8">
        <v>201</v>
      </c>
      <c r="H8">
        <v>271480</v>
      </c>
      <c r="I8">
        <v>721</v>
      </c>
      <c r="J8">
        <v>1301504</v>
      </c>
      <c r="K8" s="49">
        <v>82</v>
      </c>
      <c r="L8" s="49" t="s">
        <v>4248</v>
      </c>
      <c r="M8">
        <v>101967</v>
      </c>
      <c r="N8" s="148">
        <v>132321</v>
      </c>
      <c r="O8" s="49" t="s">
        <v>812</v>
      </c>
      <c r="P8" s="49">
        <v>54</v>
      </c>
      <c r="Q8" s="49" t="s">
        <v>3133</v>
      </c>
      <c r="R8" s="49">
        <v>62573</v>
      </c>
      <c r="S8" s="49" t="s">
        <v>3057</v>
      </c>
      <c r="T8" s="49">
        <v>70727</v>
      </c>
      <c r="U8" s="49" t="s">
        <v>3752</v>
      </c>
      <c r="V8">
        <v>2</v>
      </c>
      <c r="W8">
        <v>1066</v>
      </c>
      <c r="X8" s="49">
        <v>1880</v>
      </c>
      <c r="Y8" s="49" t="s">
        <v>4076</v>
      </c>
      <c r="Z8" s="49">
        <v>1301504</v>
      </c>
      <c r="AA8" s="49" t="s">
        <v>3675</v>
      </c>
      <c r="AB8" s="49" t="s">
        <v>2865</v>
      </c>
    </row>
    <row r="9" spans="1:28">
      <c r="A9" t="s">
        <v>4296</v>
      </c>
      <c r="B9" t="s">
        <v>27</v>
      </c>
      <c r="C9" t="s">
        <v>28</v>
      </c>
      <c r="D9" t="s">
        <v>2829</v>
      </c>
      <c r="E9" t="s">
        <v>669</v>
      </c>
      <c r="F9" t="s">
        <v>56</v>
      </c>
      <c r="G9">
        <v>260</v>
      </c>
      <c r="H9">
        <v>312566</v>
      </c>
      <c r="I9">
        <v>951</v>
      </c>
      <c r="J9">
        <v>1579755</v>
      </c>
      <c r="K9" s="49">
        <v>89</v>
      </c>
      <c r="L9" s="49" t="s">
        <v>3349</v>
      </c>
      <c r="M9">
        <v>100751</v>
      </c>
      <c r="N9" s="148">
        <v>126816</v>
      </c>
      <c r="O9" s="49" t="s">
        <v>3410</v>
      </c>
      <c r="P9" s="49">
        <v>50</v>
      </c>
      <c r="Q9" s="49" t="s">
        <v>1214</v>
      </c>
      <c r="R9" s="49">
        <v>56693</v>
      </c>
      <c r="S9" s="49" t="s">
        <v>833</v>
      </c>
      <c r="T9" s="49">
        <v>65445</v>
      </c>
      <c r="U9" s="49" t="s">
        <v>3911</v>
      </c>
      <c r="V9">
        <v>0</v>
      </c>
      <c r="W9">
        <v>0</v>
      </c>
      <c r="X9" s="49">
        <v>0</v>
      </c>
      <c r="Y9" s="49" t="s">
        <v>4297</v>
      </c>
      <c r="Z9" s="49">
        <v>1579755</v>
      </c>
      <c r="AA9" s="49" t="s">
        <v>1856</v>
      </c>
      <c r="AB9" s="49" t="s">
        <v>2937</v>
      </c>
    </row>
    <row r="10" spans="1:28">
      <c r="A10" t="s">
        <v>4296</v>
      </c>
      <c r="B10" t="s">
        <v>27</v>
      </c>
      <c r="C10" t="s">
        <v>28</v>
      </c>
      <c r="D10" t="s">
        <v>670</v>
      </c>
      <c r="E10" t="s">
        <v>669</v>
      </c>
      <c r="F10" t="s">
        <v>56</v>
      </c>
      <c r="G10">
        <v>198</v>
      </c>
      <c r="H10">
        <v>268678</v>
      </c>
      <c r="I10">
        <v>1006</v>
      </c>
      <c r="J10">
        <v>1769257</v>
      </c>
      <c r="K10" s="49">
        <v>85</v>
      </c>
      <c r="L10" s="49" t="s">
        <v>1905</v>
      </c>
      <c r="M10">
        <v>114536</v>
      </c>
      <c r="N10" s="148">
        <v>149438</v>
      </c>
      <c r="O10" s="49" t="s">
        <v>3310</v>
      </c>
      <c r="P10" s="49">
        <v>52</v>
      </c>
      <c r="Q10" s="49" t="s">
        <v>3484</v>
      </c>
      <c r="R10" s="49">
        <v>75236</v>
      </c>
      <c r="S10" s="49" t="s">
        <v>3351</v>
      </c>
      <c r="T10" s="49">
        <v>95329</v>
      </c>
      <c r="U10" s="49" t="s">
        <v>3403</v>
      </c>
      <c r="V10">
        <v>1</v>
      </c>
      <c r="W10">
        <v>360</v>
      </c>
      <c r="X10" s="49">
        <v>800</v>
      </c>
      <c r="Y10" s="49" t="s">
        <v>2908</v>
      </c>
      <c r="Z10" s="49">
        <v>1769257</v>
      </c>
      <c r="AA10" s="49" t="s">
        <v>765</v>
      </c>
      <c r="AB10" s="49" t="s">
        <v>1107</v>
      </c>
    </row>
    <row r="11" spans="1:28">
      <c r="A11" t="s">
        <v>4296</v>
      </c>
      <c r="B11" t="s">
        <v>27</v>
      </c>
      <c r="C11" t="s">
        <v>28</v>
      </c>
      <c r="D11" t="s">
        <v>676</v>
      </c>
      <c r="E11" t="s">
        <v>669</v>
      </c>
      <c r="F11" t="s">
        <v>56</v>
      </c>
      <c r="G11">
        <v>199</v>
      </c>
      <c r="H11">
        <v>258426</v>
      </c>
      <c r="I11">
        <v>914</v>
      </c>
      <c r="J11">
        <v>1489618</v>
      </c>
      <c r="K11" s="49">
        <v>95</v>
      </c>
      <c r="L11" s="49" t="s">
        <v>4298</v>
      </c>
      <c r="M11">
        <v>128704</v>
      </c>
      <c r="N11" s="148">
        <v>149723</v>
      </c>
      <c r="O11" s="49" t="s">
        <v>3306</v>
      </c>
      <c r="P11" s="49">
        <v>61</v>
      </c>
      <c r="Q11" s="49" t="s">
        <v>3451</v>
      </c>
      <c r="R11" s="49">
        <v>83809</v>
      </c>
      <c r="S11" s="49" t="s">
        <v>3732</v>
      </c>
      <c r="T11" s="49">
        <v>92524</v>
      </c>
      <c r="U11" s="49" t="s">
        <v>3453</v>
      </c>
      <c r="V11">
        <v>0</v>
      </c>
      <c r="W11">
        <v>0</v>
      </c>
      <c r="X11" s="49">
        <v>0</v>
      </c>
      <c r="Y11" s="49" t="s">
        <v>2726</v>
      </c>
      <c r="Z11" s="49">
        <v>1489618</v>
      </c>
      <c r="AA11" s="49" t="s">
        <v>1076</v>
      </c>
      <c r="AB11" s="49" t="s">
        <v>793</v>
      </c>
    </row>
    <row r="12" spans="1:28">
      <c r="A12" t="s">
        <v>4296</v>
      </c>
      <c r="B12" t="s">
        <v>27</v>
      </c>
      <c r="C12" t="s">
        <v>28</v>
      </c>
      <c r="D12" t="s">
        <v>628</v>
      </c>
      <c r="E12" t="s">
        <v>669</v>
      </c>
      <c r="F12" t="s">
        <v>56</v>
      </c>
      <c r="G12">
        <v>198</v>
      </c>
      <c r="H12">
        <v>280411</v>
      </c>
      <c r="I12">
        <v>1009</v>
      </c>
      <c r="J12">
        <v>1802717</v>
      </c>
      <c r="K12" s="49">
        <v>73</v>
      </c>
      <c r="L12" s="49" t="s">
        <v>4156</v>
      </c>
      <c r="M12">
        <v>104612</v>
      </c>
      <c r="N12" s="148">
        <v>117459</v>
      </c>
      <c r="O12" s="49" t="s">
        <v>1107</v>
      </c>
      <c r="P12" s="49">
        <v>48</v>
      </c>
      <c r="Q12" s="49" t="s">
        <v>3721</v>
      </c>
      <c r="R12" s="49">
        <v>66289</v>
      </c>
      <c r="S12" s="49" t="s">
        <v>2169</v>
      </c>
      <c r="T12" s="49">
        <v>74633</v>
      </c>
      <c r="U12" s="49" t="s">
        <v>3312</v>
      </c>
      <c r="V12">
        <v>0</v>
      </c>
      <c r="W12">
        <v>0</v>
      </c>
      <c r="X12" s="49">
        <v>0</v>
      </c>
      <c r="Y12" s="49" t="s">
        <v>2910</v>
      </c>
      <c r="Z12" s="49">
        <v>1802717</v>
      </c>
      <c r="AA12" s="49" t="s">
        <v>1285</v>
      </c>
      <c r="AB12" s="49" t="s">
        <v>1743</v>
      </c>
    </row>
    <row r="13" spans="1:28">
      <c r="A13" t="s">
        <v>4296</v>
      </c>
      <c r="B13" t="s">
        <v>27</v>
      </c>
      <c r="C13" t="s">
        <v>28</v>
      </c>
      <c r="D13" t="s">
        <v>563</v>
      </c>
      <c r="E13" t="s">
        <v>669</v>
      </c>
      <c r="F13" t="s">
        <v>56</v>
      </c>
      <c r="G13">
        <v>198</v>
      </c>
      <c r="H13">
        <v>279703</v>
      </c>
      <c r="I13">
        <v>886</v>
      </c>
      <c r="J13">
        <v>1685930</v>
      </c>
      <c r="K13" s="49">
        <v>97</v>
      </c>
      <c r="L13" s="49" t="s">
        <v>3769</v>
      </c>
      <c r="M13">
        <v>131757</v>
      </c>
      <c r="N13" s="148">
        <v>155081</v>
      </c>
      <c r="O13" s="49" t="s">
        <v>3129</v>
      </c>
      <c r="P13" s="49">
        <v>56</v>
      </c>
      <c r="Q13" s="49" t="s">
        <v>4114</v>
      </c>
      <c r="R13" s="49">
        <v>74331</v>
      </c>
      <c r="S13" s="49" t="s">
        <v>2948</v>
      </c>
      <c r="T13" s="49">
        <v>84427</v>
      </c>
      <c r="U13" s="49" t="s">
        <v>1181</v>
      </c>
      <c r="V13">
        <v>2</v>
      </c>
      <c r="W13">
        <v>1617</v>
      </c>
      <c r="X13" s="49">
        <v>1980</v>
      </c>
      <c r="Y13" s="49" t="s">
        <v>3443</v>
      </c>
      <c r="Z13" s="49">
        <v>1685930</v>
      </c>
      <c r="AA13" s="49" t="s">
        <v>3372</v>
      </c>
      <c r="AB13" s="49" t="s">
        <v>1413</v>
      </c>
    </row>
    <row r="14" spans="1:28">
      <c r="A14" t="s">
        <v>4296</v>
      </c>
      <c r="B14" t="s">
        <v>27</v>
      </c>
      <c r="C14" t="s">
        <v>28</v>
      </c>
      <c r="D14" t="s">
        <v>629</v>
      </c>
      <c r="E14" t="s">
        <v>669</v>
      </c>
      <c r="F14" t="s">
        <v>56</v>
      </c>
      <c r="G14">
        <v>201</v>
      </c>
      <c r="H14">
        <v>269579</v>
      </c>
      <c r="I14">
        <v>978</v>
      </c>
      <c r="J14">
        <v>1627202</v>
      </c>
      <c r="K14" s="49">
        <v>87</v>
      </c>
      <c r="L14" s="49" t="s">
        <v>4299</v>
      </c>
      <c r="M14">
        <v>117549</v>
      </c>
      <c r="N14" s="148">
        <v>134734</v>
      </c>
      <c r="O14" s="49" t="s">
        <v>1243</v>
      </c>
      <c r="P14" s="49">
        <v>49</v>
      </c>
      <c r="Q14" s="49" t="s">
        <v>4135</v>
      </c>
      <c r="R14" s="49">
        <v>71530</v>
      </c>
      <c r="S14" s="49" t="s">
        <v>2104</v>
      </c>
      <c r="T14" s="49">
        <v>79620</v>
      </c>
      <c r="U14" s="49" t="s">
        <v>3172</v>
      </c>
      <c r="V14">
        <v>1</v>
      </c>
      <c r="W14">
        <v>306</v>
      </c>
      <c r="X14" s="49">
        <v>680</v>
      </c>
      <c r="Y14" s="49" t="s">
        <v>4057</v>
      </c>
      <c r="Z14" s="49">
        <v>1627202</v>
      </c>
      <c r="AA14" s="49" t="s">
        <v>1246</v>
      </c>
      <c r="AB14" s="49" t="s">
        <v>700</v>
      </c>
    </row>
    <row r="15" spans="1:28">
      <c r="A15" t="s">
        <v>4296</v>
      </c>
      <c r="B15" t="s">
        <v>27</v>
      </c>
      <c r="C15" t="s">
        <v>28</v>
      </c>
      <c r="D15" t="s">
        <v>630</v>
      </c>
      <c r="E15" t="s">
        <v>669</v>
      </c>
      <c r="F15" t="s">
        <v>56</v>
      </c>
      <c r="G15">
        <v>197</v>
      </c>
      <c r="H15">
        <v>274312</v>
      </c>
      <c r="I15">
        <v>969</v>
      </c>
      <c r="J15">
        <v>1957734</v>
      </c>
      <c r="K15" s="49">
        <v>89</v>
      </c>
      <c r="L15" s="49" t="s">
        <v>4300</v>
      </c>
      <c r="M15">
        <v>98257</v>
      </c>
      <c r="N15" s="148">
        <v>122697</v>
      </c>
      <c r="O15" s="49" t="s">
        <v>962</v>
      </c>
      <c r="P15" s="49">
        <v>49</v>
      </c>
      <c r="Q15" s="49" t="s">
        <v>1797</v>
      </c>
      <c r="R15" s="49">
        <v>50015</v>
      </c>
      <c r="S15" s="49" t="s">
        <v>3014</v>
      </c>
      <c r="T15" s="49">
        <v>56168</v>
      </c>
      <c r="U15" s="49" t="s">
        <v>821</v>
      </c>
      <c r="V15">
        <v>2</v>
      </c>
      <c r="W15">
        <v>2931</v>
      </c>
      <c r="X15" s="49">
        <v>5597</v>
      </c>
      <c r="Y15" s="49" t="s">
        <v>2770</v>
      </c>
      <c r="Z15" s="49">
        <v>1957734</v>
      </c>
      <c r="AA15" s="49" t="s">
        <v>1675</v>
      </c>
      <c r="AB15" s="49" t="s">
        <v>2192</v>
      </c>
    </row>
    <row r="16" spans="1:28">
      <c r="A16" t="s">
        <v>4296</v>
      </c>
      <c r="B16" t="s">
        <v>27</v>
      </c>
      <c r="C16" t="s">
        <v>28</v>
      </c>
      <c r="D16" t="s">
        <v>4148</v>
      </c>
      <c r="E16" t="s">
        <v>669</v>
      </c>
      <c r="F16" t="s">
        <v>56</v>
      </c>
      <c r="G16">
        <v>259</v>
      </c>
      <c r="H16">
        <v>320682</v>
      </c>
      <c r="I16">
        <v>947</v>
      </c>
      <c r="J16">
        <v>1576637</v>
      </c>
      <c r="K16" s="49">
        <v>78</v>
      </c>
      <c r="L16" s="49" t="s">
        <v>3128</v>
      </c>
      <c r="M16">
        <v>96957</v>
      </c>
      <c r="N16" s="148">
        <v>119037</v>
      </c>
      <c r="O16" s="49" t="s">
        <v>2425</v>
      </c>
      <c r="P16" s="49">
        <v>57</v>
      </c>
      <c r="Q16" s="49" t="s">
        <v>1756</v>
      </c>
      <c r="R16" s="49">
        <v>72654</v>
      </c>
      <c r="S16" s="49" t="s">
        <v>4301</v>
      </c>
      <c r="T16" s="49">
        <v>79585</v>
      </c>
      <c r="U16" s="49" t="s">
        <v>2057</v>
      </c>
      <c r="V16">
        <v>1</v>
      </c>
      <c r="W16">
        <v>432</v>
      </c>
      <c r="X16" s="49">
        <v>960</v>
      </c>
      <c r="Y16" s="49" t="s">
        <v>3392</v>
      </c>
      <c r="Z16" s="49">
        <v>1576637</v>
      </c>
      <c r="AA16" s="49" t="s">
        <v>1039</v>
      </c>
      <c r="AB16" s="49" t="s">
        <v>1453</v>
      </c>
    </row>
    <row r="17" spans="1:28">
      <c r="A17" t="s">
        <v>4296</v>
      </c>
      <c r="B17" t="s">
        <v>27</v>
      </c>
      <c r="C17" t="s">
        <v>28</v>
      </c>
      <c r="D17" t="s">
        <v>2835</v>
      </c>
      <c r="E17" t="s">
        <v>669</v>
      </c>
      <c r="F17" t="s">
        <v>56</v>
      </c>
      <c r="G17">
        <v>260</v>
      </c>
      <c r="H17">
        <v>396993</v>
      </c>
      <c r="I17">
        <v>1025</v>
      </c>
      <c r="J17">
        <v>2286333</v>
      </c>
      <c r="K17" s="49">
        <v>79</v>
      </c>
      <c r="L17" s="49" t="s">
        <v>3836</v>
      </c>
      <c r="M17">
        <v>109880</v>
      </c>
      <c r="N17" s="148">
        <v>118426</v>
      </c>
      <c r="O17" s="49" t="s">
        <v>466</v>
      </c>
      <c r="P17" s="49">
        <v>53</v>
      </c>
      <c r="Q17" s="49" t="s">
        <v>3346</v>
      </c>
      <c r="R17" s="49">
        <v>67462</v>
      </c>
      <c r="S17" s="49" t="s">
        <v>2500</v>
      </c>
      <c r="T17" s="49">
        <v>75006</v>
      </c>
      <c r="U17" s="49" t="s">
        <v>4302</v>
      </c>
      <c r="V17">
        <v>1</v>
      </c>
      <c r="W17">
        <v>2940</v>
      </c>
      <c r="X17" s="49">
        <v>3600</v>
      </c>
      <c r="Y17" s="49" t="s">
        <v>2738</v>
      </c>
      <c r="Z17" s="49">
        <v>2286333</v>
      </c>
      <c r="AA17" s="49" t="s">
        <v>3108</v>
      </c>
      <c r="AB17" s="49" t="s">
        <v>1796</v>
      </c>
    </row>
    <row r="18" spans="1:28">
      <c r="A18" t="s">
        <v>4296</v>
      </c>
      <c r="B18" t="s">
        <v>27</v>
      </c>
      <c r="C18" t="s">
        <v>28</v>
      </c>
      <c r="D18" t="s">
        <v>1659</v>
      </c>
      <c r="E18" t="s">
        <v>608</v>
      </c>
      <c r="F18" t="s">
        <v>56</v>
      </c>
      <c r="G18">
        <v>199</v>
      </c>
      <c r="H18">
        <v>260923</v>
      </c>
      <c r="I18">
        <v>925</v>
      </c>
      <c r="J18">
        <v>1523825</v>
      </c>
      <c r="K18" s="49">
        <v>88</v>
      </c>
      <c r="L18" s="49" t="s">
        <v>4303</v>
      </c>
      <c r="M18">
        <v>106476</v>
      </c>
      <c r="N18" s="148">
        <v>120081</v>
      </c>
      <c r="O18" s="49" t="s">
        <v>2020</v>
      </c>
      <c r="P18" s="49">
        <v>53</v>
      </c>
      <c r="Q18" s="49" t="s">
        <v>4151</v>
      </c>
      <c r="R18" s="49">
        <v>58502</v>
      </c>
      <c r="S18" s="49" t="s">
        <v>3793</v>
      </c>
      <c r="T18" s="49">
        <v>65065</v>
      </c>
      <c r="U18" s="49" t="s">
        <v>1902</v>
      </c>
      <c r="V18">
        <v>0</v>
      </c>
      <c r="W18">
        <v>0</v>
      </c>
      <c r="X18" s="49">
        <v>0</v>
      </c>
      <c r="Y18" s="49" t="s">
        <v>4193</v>
      </c>
      <c r="Z18" s="49">
        <v>1523825</v>
      </c>
      <c r="AA18" s="49" t="s">
        <v>3417</v>
      </c>
      <c r="AB18" s="49" t="s">
        <v>933</v>
      </c>
    </row>
    <row r="19" spans="1:28">
      <c r="A19" t="s">
        <v>4296</v>
      </c>
      <c r="B19" t="s">
        <v>27</v>
      </c>
      <c r="C19" t="s">
        <v>28</v>
      </c>
      <c r="D19" t="s">
        <v>1660</v>
      </c>
      <c r="E19" t="s">
        <v>608</v>
      </c>
      <c r="F19" t="s">
        <v>56</v>
      </c>
      <c r="G19">
        <v>200</v>
      </c>
      <c r="H19">
        <v>262563</v>
      </c>
      <c r="I19">
        <v>858</v>
      </c>
      <c r="J19">
        <v>1621289</v>
      </c>
      <c r="K19" s="49">
        <v>113</v>
      </c>
      <c r="L19" s="49" t="s">
        <v>4304</v>
      </c>
      <c r="M19">
        <v>151418</v>
      </c>
      <c r="N19" s="148">
        <v>175474</v>
      </c>
      <c r="O19" s="49" t="s">
        <v>2197</v>
      </c>
      <c r="P19" s="49">
        <v>56</v>
      </c>
      <c r="Q19" s="49" t="s">
        <v>3351</v>
      </c>
      <c r="R19" s="49">
        <v>81104</v>
      </c>
      <c r="S19" s="49" t="s">
        <v>3876</v>
      </c>
      <c r="T19" s="49">
        <v>94493</v>
      </c>
      <c r="U19" s="49" t="s">
        <v>3610</v>
      </c>
      <c r="V19">
        <v>1</v>
      </c>
      <c r="W19">
        <v>686</v>
      </c>
      <c r="X19" s="49">
        <v>840</v>
      </c>
      <c r="Y19" s="49" t="s">
        <v>4305</v>
      </c>
      <c r="Z19" s="49">
        <v>1621289</v>
      </c>
      <c r="AA19" s="49" t="s">
        <v>2571</v>
      </c>
      <c r="AB19" s="49" t="s">
        <v>1675</v>
      </c>
    </row>
    <row r="20" spans="1:28">
      <c r="A20" t="s">
        <v>4296</v>
      </c>
      <c r="B20" t="s">
        <v>27</v>
      </c>
      <c r="C20" t="s">
        <v>28</v>
      </c>
      <c r="D20" t="s">
        <v>609</v>
      </c>
      <c r="E20" t="s">
        <v>608</v>
      </c>
      <c r="F20" t="s">
        <v>56</v>
      </c>
      <c r="G20">
        <v>199</v>
      </c>
      <c r="H20">
        <v>280661</v>
      </c>
      <c r="I20">
        <v>877</v>
      </c>
      <c r="J20">
        <v>1694720</v>
      </c>
      <c r="K20" s="49">
        <v>95</v>
      </c>
      <c r="L20" s="49" t="s">
        <v>4298</v>
      </c>
      <c r="M20">
        <v>141572</v>
      </c>
      <c r="N20" s="148">
        <v>163577</v>
      </c>
      <c r="O20" s="49" t="s">
        <v>645</v>
      </c>
      <c r="P20" s="49">
        <v>59</v>
      </c>
      <c r="Q20" s="49" t="s">
        <v>3804</v>
      </c>
      <c r="R20" s="49">
        <v>88072</v>
      </c>
      <c r="S20" s="49" t="s">
        <v>3745</v>
      </c>
      <c r="T20" s="49">
        <v>96186</v>
      </c>
      <c r="U20" s="49" t="s">
        <v>3409</v>
      </c>
      <c r="V20">
        <v>1</v>
      </c>
      <c r="W20">
        <v>972</v>
      </c>
      <c r="X20" s="49">
        <v>2160</v>
      </c>
      <c r="Y20" s="49" t="s">
        <v>4306</v>
      </c>
      <c r="Z20" s="49">
        <v>1694720</v>
      </c>
      <c r="AA20" s="49" t="s">
        <v>949</v>
      </c>
      <c r="AB20" s="49" t="s">
        <v>820</v>
      </c>
    </row>
    <row r="21" spans="1:28">
      <c r="A21" t="s">
        <v>4296</v>
      </c>
      <c r="B21" t="s">
        <v>27</v>
      </c>
      <c r="C21" t="s">
        <v>28</v>
      </c>
      <c r="D21" t="s">
        <v>2825</v>
      </c>
      <c r="E21" t="s">
        <v>608</v>
      </c>
      <c r="F21" t="s">
        <v>56</v>
      </c>
      <c r="G21">
        <v>198</v>
      </c>
      <c r="H21">
        <v>240700</v>
      </c>
      <c r="I21">
        <v>947</v>
      </c>
      <c r="J21">
        <v>1444557</v>
      </c>
      <c r="K21" s="49">
        <v>90</v>
      </c>
      <c r="L21" s="49" t="s">
        <v>3328</v>
      </c>
      <c r="M21">
        <v>116173</v>
      </c>
      <c r="N21" s="148">
        <v>136474</v>
      </c>
      <c r="O21" s="49" t="s">
        <v>2138</v>
      </c>
      <c r="P21" s="49">
        <v>52</v>
      </c>
      <c r="Q21" s="49" t="s">
        <v>3484</v>
      </c>
      <c r="R21" s="49">
        <v>72007</v>
      </c>
      <c r="S21" s="49" t="s">
        <v>2659</v>
      </c>
      <c r="T21" s="49">
        <v>79121</v>
      </c>
      <c r="U21" s="49" t="s">
        <v>2384</v>
      </c>
      <c r="V21">
        <v>0</v>
      </c>
      <c r="W21">
        <v>0</v>
      </c>
      <c r="X21" s="49">
        <v>0</v>
      </c>
      <c r="Y21" s="49" t="s">
        <v>3730</v>
      </c>
      <c r="Z21" s="49">
        <v>1444557</v>
      </c>
      <c r="AA21" s="49" t="s">
        <v>2032</v>
      </c>
      <c r="AB21" s="49" t="s">
        <v>1225</v>
      </c>
    </row>
    <row r="22" spans="1:28">
      <c r="A22" t="s">
        <v>4296</v>
      </c>
      <c r="B22" t="s">
        <v>27</v>
      </c>
      <c r="C22" t="s">
        <v>28</v>
      </c>
      <c r="D22" t="s">
        <v>610</v>
      </c>
      <c r="E22" t="s">
        <v>608</v>
      </c>
      <c r="F22" t="s">
        <v>56</v>
      </c>
      <c r="G22">
        <v>202</v>
      </c>
      <c r="H22">
        <v>241572</v>
      </c>
      <c r="I22">
        <v>968</v>
      </c>
      <c r="J22">
        <v>1641762</v>
      </c>
      <c r="K22" s="49">
        <v>88</v>
      </c>
      <c r="L22" s="49" t="s">
        <v>2421</v>
      </c>
      <c r="M22">
        <v>105380</v>
      </c>
      <c r="N22" s="148">
        <v>130466</v>
      </c>
      <c r="O22" s="49" t="s">
        <v>891</v>
      </c>
      <c r="P22" s="49">
        <v>51</v>
      </c>
      <c r="Q22" s="49" t="s">
        <v>3723</v>
      </c>
      <c r="R22" s="49">
        <v>60738</v>
      </c>
      <c r="S22" s="49" t="s">
        <v>2034</v>
      </c>
      <c r="T22" s="49">
        <v>70531</v>
      </c>
      <c r="U22" s="49" t="s">
        <v>4307</v>
      </c>
      <c r="V22">
        <v>0</v>
      </c>
      <c r="W22">
        <v>0</v>
      </c>
      <c r="X22" s="49">
        <v>0</v>
      </c>
      <c r="Y22" s="49" t="s">
        <v>2035</v>
      </c>
      <c r="Z22" s="49">
        <v>1641762</v>
      </c>
      <c r="AA22" s="49" t="s">
        <v>737</v>
      </c>
      <c r="AB22" s="49" t="s">
        <v>981</v>
      </c>
    </row>
    <row r="23" spans="1:28">
      <c r="A23" t="s">
        <v>4296</v>
      </c>
      <c r="B23" t="s">
        <v>27</v>
      </c>
      <c r="C23" t="s">
        <v>28</v>
      </c>
      <c r="D23" t="s">
        <v>637</v>
      </c>
      <c r="E23" t="s">
        <v>608</v>
      </c>
      <c r="F23" t="s">
        <v>56</v>
      </c>
      <c r="G23">
        <v>201</v>
      </c>
      <c r="H23">
        <v>255192</v>
      </c>
      <c r="I23">
        <v>942</v>
      </c>
      <c r="J23">
        <v>1768947</v>
      </c>
      <c r="K23" s="49">
        <v>89</v>
      </c>
      <c r="L23" s="49" t="s">
        <v>3819</v>
      </c>
      <c r="M23">
        <v>111407</v>
      </c>
      <c r="N23" s="148">
        <v>129446</v>
      </c>
      <c r="O23" s="49" t="s">
        <v>2113</v>
      </c>
      <c r="P23" s="49">
        <v>51</v>
      </c>
      <c r="Q23" s="49" t="s">
        <v>4092</v>
      </c>
      <c r="R23" s="49">
        <v>56091</v>
      </c>
      <c r="S23" s="49" t="s">
        <v>3644</v>
      </c>
      <c r="T23" s="49">
        <v>60898</v>
      </c>
      <c r="U23" s="49" t="s">
        <v>3844</v>
      </c>
      <c r="V23">
        <v>1</v>
      </c>
      <c r="W23">
        <v>1242</v>
      </c>
      <c r="X23" s="49">
        <v>2760</v>
      </c>
      <c r="Y23" s="49" t="s">
        <v>3861</v>
      </c>
      <c r="Z23" s="49">
        <v>1768947</v>
      </c>
      <c r="AA23" s="49" t="s">
        <v>2338</v>
      </c>
      <c r="AB23" s="49" t="s">
        <v>456</v>
      </c>
    </row>
    <row r="24" spans="1:28">
      <c r="A24" t="s">
        <v>4296</v>
      </c>
      <c r="B24" t="s">
        <v>27</v>
      </c>
      <c r="C24" t="s">
        <v>28</v>
      </c>
      <c r="D24" t="s">
        <v>638</v>
      </c>
      <c r="E24" t="s">
        <v>608</v>
      </c>
      <c r="F24" t="s">
        <v>56</v>
      </c>
      <c r="G24">
        <v>201</v>
      </c>
      <c r="H24">
        <v>252213</v>
      </c>
      <c r="I24">
        <v>910</v>
      </c>
      <c r="J24">
        <v>1672148</v>
      </c>
      <c r="K24" s="49">
        <v>90</v>
      </c>
      <c r="L24" s="49" t="s">
        <v>3357</v>
      </c>
      <c r="M24">
        <v>126369</v>
      </c>
      <c r="N24" s="148">
        <v>150751</v>
      </c>
      <c r="O24" s="49" t="s">
        <v>1041</v>
      </c>
      <c r="P24" s="49">
        <v>59</v>
      </c>
      <c r="Q24" s="49" t="s">
        <v>964</v>
      </c>
      <c r="R24" s="49">
        <v>83216</v>
      </c>
      <c r="S24" s="49" t="s">
        <v>2044</v>
      </c>
      <c r="T24" s="49">
        <v>96549</v>
      </c>
      <c r="U24" s="49" t="s">
        <v>3440</v>
      </c>
      <c r="V24">
        <v>2</v>
      </c>
      <c r="W24">
        <v>1225</v>
      </c>
      <c r="X24" s="49">
        <v>1500</v>
      </c>
      <c r="Y24" s="49" t="s">
        <v>4077</v>
      </c>
      <c r="Z24" s="49">
        <v>1672148</v>
      </c>
      <c r="AA24" s="49" t="s">
        <v>3696</v>
      </c>
      <c r="AB24" s="49" t="s">
        <v>527</v>
      </c>
    </row>
    <row r="25" spans="1:28">
      <c r="A25" t="s">
        <v>4296</v>
      </c>
      <c r="B25" t="s">
        <v>27</v>
      </c>
      <c r="C25" t="s">
        <v>28</v>
      </c>
      <c r="D25" t="s">
        <v>1664</v>
      </c>
      <c r="E25" t="s">
        <v>608</v>
      </c>
      <c r="F25" t="s">
        <v>56</v>
      </c>
      <c r="G25">
        <v>200</v>
      </c>
      <c r="H25">
        <v>266969</v>
      </c>
      <c r="I25">
        <v>964</v>
      </c>
      <c r="J25">
        <v>1707404</v>
      </c>
      <c r="K25" s="49">
        <v>86</v>
      </c>
      <c r="L25" s="49" t="s">
        <v>3718</v>
      </c>
      <c r="M25">
        <v>110767</v>
      </c>
      <c r="N25" s="148">
        <v>138195</v>
      </c>
      <c r="O25" s="49" t="s">
        <v>905</v>
      </c>
      <c r="P25" s="49">
        <v>56</v>
      </c>
      <c r="Q25" s="49" t="s">
        <v>3351</v>
      </c>
      <c r="R25" s="49">
        <v>75800</v>
      </c>
      <c r="S25" s="49" t="s">
        <v>2696</v>
      </c>
      <c r="T25" s="49">
        <v>86940</v>
      </c>
      <c r="U25" s="49" t="s">
        <v>4177</v>
      </c>
      <c r="V25">
        <v>0</v>
      </c>
      <c r="W25">
        <v>0</v>
      </c>
      <c r="X25" s="49">
        <v>0</v>
      </c>
      <c r="Y25" s="49" t="s">
        <v>3903</v>
      </c>
      <c r="Z25" s="49">
        <v>1707404</v>
      </c>
      <c r="AA25" s="49" t="s">
        <v>3456</v>
      </c>
      <c r="AB25" s="49" t="s">
        <v>911</v>
      </c>
    </row>
    <row r="26" spans="1:28">
      <c r="A26" t="s">
        <v>4296</v>
      </c>
      <c r="B26" t="s">
        <v>27</v>
      </c>
      <c r="C26" t="s">
        <v>28</v>
      </c>
      <c r="D26" t="s">
        <v>623</v>
      </c>
      <c r="E26" t="s">
        <v>608</v>
      </c>
      <c r="F26" t="s">
        <v>56</v>
      </c>
      <c r="G26">
        <v>198</v>
      </c>
      <c r="H26">
        <v>252034</v>
      </c>
      <c r="I26">
        <v>949</v>
      </c>
      <c r="J26">
        <v>1715219</v>
      </c>
      <c r="K26" s="49">
        <v>82</v>
      </c>
      <c r="L26" s="49" t="s">
        <v>4308</v>
      </c>
      <c r="M26">
        <v>96128</v>
      </c>
      <c r="N26" s="148">
        <v>113975</v>
      </c>
      <c r="O26" s="49" t="s">
        <v>1768</v>
      </c>
      <c r="P26" s="49">
        <v>40</v>
      </c>
      <c r="Q26" s="49" t="s">
        <v>2001</v>
      </c>
      <c r="R26" s="49">
        <v>39653</v>
      </c>
      <c r="S26" s="49" t="s">
        <v>2368</v>
      </c>
      <c r="T26" s="49">
        <v>43300</v>
      </c>
      <c r="U26" s="49" t="s">
        <v>1942</v>
      </c>
      <c r="V26">
        <v>2</v>
      </c>
      <c r="W26">
        <v>540</v>
      </c>
      <c r="X26" s="49">
        <v>1200</v>
      </c>
      <c r="Y26" s="49" t="s">
        <v>4089</v>
      </c>
      <c r="Z26" s="49">
        <v>1715219</v>
      </c>
      <c r="AA26" s="49" t="s">
        <v>816</v>
      </c>
      <c r="AB26" s="49" t="s">
        <v>3421</v>
      </c>
    </row>
    <row r="27" spans="1:28">
      <c r="A27" t="s">
        <v>4296</v>
      </c>
      <c r="B27" t="s">
        <v>27</v>
      </c>
      <c r="C27" t="s">
        <v>28</v>
      </c>
      <c r="D27" t="s">
        <v>624</v>
      </c>
      <c r="E27" t="s">
        <v>608</v>
      </c>
      <c r="F27" t="s">
        <v>56</v>
      </c>
      <c r="G27">
        <v>198</v>
      </c>
      <c r="H27">
        <v>281119</v>
      </c>
      <c r="I27">
        <v>939</v>
      </c>
      <c r="J27">
        <v>1779384</v>
      </c>
      <c r="K27" s="49">
        <v>81</v>
      </c>
      <c r="L27" s="49" t="s">
        <v>2322</v>
      </c>
      <c r="M27">
        <v>99865</v>
      </c>
      <c r="N27" s="148">
        <v>120186</v>
      </c>
      <c r="O27" s="49" t="s">
        <v>2239</v>
      </c>
      <c r="P27" s="49">
        <v>48</v>
      </c>
      <c r="Q27" s="49" t="s">
        <v>3721</v>
      </c>
      <c r="R27" s="49">
        <v>62244</v>
      </c>
      <c r="S27" s="49" t="s">
        <v>3566</v>
      </c>
      <c r="T27" s="49">
        <v>74542</v>
      </c>
      <c r="U27" s="49" t="s">
        <v>3744</v>
      </c>
      <c r="V27">
        <v>1</v>
      </c>
      <c r="W27">
        <v>294</v>
      </c>
      <c r="X27" s="49">
        <v>360</v>
      </c>
      <c r="Y27" s="49" t="s">
        <v>3394</v>
      </c>
      <c r="Z27" s="49">
        <v>1779384</v>
      </c>
      <c r="AA27" s="49" t="s">
        <v>3287</v>
      </c>
      <c r="AB27" s="49" t="s">
        <v>1188</v>
      </c>
    </row>
    <row r="28" spans="1:28">
      <c r="A28" t="s">
        <v>4296</v>
      </c>
      <c r="B28" t="s">
        <v>27</v>
      </c>
      <c r="C28" t="s">
        <v>28</v>
      </c>
      <c r="D28" t="s">
        <v>1669</v>
      </c>
      <c r="E28" t="s">
        <v>608</v>
      </c>
      <c r="F28" t="s">
        <v>56</v>
      </c>
      <c r="G28">
        <v>198</v>
      </c>
      <c r="H28">
        <v>234648</v>
      </c>
      <c r="I28">
        <v>945</v>
      </c>
      <c r="J28">
        <v>1541440</v>
      </c>
      <c r="K28" s="49">
        <v>97</v>
      </c>
      <c r="L28" s="49" t="s">
        <v>3769</v>
      </c>
      <c r="M28">
        <v>103130</v>
      </c>
      <c r="N28" s="148">
        <v>128145</v>
      </c>
      <c r="O28" s="49" t="s">
        <v>2841</v>
      </c>
      <c r="P28" s="49">
        <v>58</v>
      </c>
      <c r="Q28" s="49" t="s">
        <v>4134</v>
      </c>
      <c r="R28" s="49">
        <v>61511</v>
      </c>
      <c r="S28" s="49" t="s">
        <v>3274</v>
      </c>
      <c r="T28" s="49">
        <v>67031</v>
      </c>
      <c r="U28" s="49" t="s">
        <v>3233</v>
      </c>
      <c r="V28">
        <v>1</v>
      </c>
      <c r="W28">
        <v>450</v>
      </c>
      <c r="X28" s="49">
        <v>1000</v>
      </c>
      <c r="Y28" s="49" t="s">
        <v>3544</v>
      </c>
      <c r="Z28" s="49">
        <v>1541440</v>
      </c>
      <c r="AA28" s="49" t="s">
        <v>2432</v>
      </c>
      <c r="AB28" s="49" t="s">
        <v>2239</v>
      </c>
    </row>
    <row r="29" spans="1:28">
      <c r="A29" t="s">
        <v>4296</v>
      </c>
      <c r="B29" t="s">
        <v>27</v>
      </c>
      <c r="C29" t="s">
        <v>28</v>
      </c>
      <c r="D29" t="s">
        <v>2834</v>
      </c>
      <c r="E29" t="s">
        <v>608</v>
      </c>
      <c r="F29" t="s">
        <v>56</v>
      </c>
      <c r="G29">
        <v>203</v>
      </c>
      <c r="H29">
        <v>274883</v>
      </c>
      <c r="I29">
        <v>812</v>
      </c>
      <c r="J29">
        <v>1460858</v>
      </c>
      <c r="K29" s="49">
        <v>65</v>
      </c>
      <c r="L29" s="49" t="s">
        <v>2237</v>
      </c>
      <c r="M29">
        <v>88891</v>
      </c>
      <c r="N29" s="148">
        <v>134712</v>
      </c>
      <c r="O29" s="49" t="s">
        <v>2690</v>
      </c>
      <c r="P29" s="49">
        <v>39</v>
      </c>
      <c r="Q29" s="49" t="s">
        <v>4181</v>
      </c>
      <c r="R29" s="49">
        <v>56766</v>
      </c>
      <c r="S29" s="49" t="s">
        <v>3647</v>
      </c>
      <c r="T29" s="49">
        <v>64594</v>
      </c>
      <c r="U29" s="49" t="s">
        <v>2053</v>
      </c>
      <c r="V29">
        <v>1</v>
      </c>
      <c r="W29">
        <v>180</v>
      </c>
      <c r="X29" s="49">
        <v>400</v>
      </c>
      <c r="Y29" s="49" t="s">
        <v>1900</v>
      </c>
      <c r="Z29" s="49">
        <v>1460858</v>
      </c>
      <c r="AA29" s="49" t="s">
        <v>1261</v>
      </c>
      <c r="AB29" s="49" t="s">
        <v>2843</v>
      </c>
    </row>
    <row r="30" spans="1:28">
      <c r="A30" t="s">
        <v>4296</v>
      </c>
      <c r="B30" t="s">
        <v>27</v>
      </c>
      <c r="C30" t="s">
        <v>28</v>
      </c>
      <c r="D30" t="s">
        <v>1670</v>
      </c>
      <c r="E30" t="s">
        <v>608</v>
      </c>
      <c r="F30" t="s">
        <v>56</v>
      </c>
      <c r="G30">
        <v>201</v>
      </c>
      <c r="H30">
        <v>277487</v>
      </c>
      <c r="I30">
        <v>1027</v>
      </c>
      <c r="J30">
        <v>1882939</v>
      </c>
      <c r="K30" s="49">
        <v>77</v>
      </c>
      <c r="L30" s="49" t="s">
        <v>3907</v>
      </c>
      <c r="M30">
        <v>102616</v>
      </c>
      <c r="N30" s="148">
        <v>126403</v>
      </c>
      <c r="O30" s="49" t="s">
        <v>1919</v>
      </c>
      <c r="P30" s="49">
        <v>42</v>
      </c>
      <c r="Q30" s="49" t="s">
        <v>2416</v>
      </c>
      <c r="R30" s="49">
        <v>55837</v>
      </c>
      <c r="S30" s="49" t="s">
        <v>2235</v>
      </c>
      <c r="T30" s="49">
        <v>60808</v>
      </c>
      <c r="U30" s="49" t="s">
        <v>3615</v>
      </c>
      <c r="V30">
        <v>1</v>
      </c>
      <c r="W30">
        <v>2254</v>
      </c>
      <c r="X30" s="49">
        <v>2760</v>
      </c>
      <c r="Y30" s="49" t="s">
        <v>2900</v>
      </c>
      <c r="Z30" s="49">
        <v>1882939</v>
      </c>
      <c r="AA30" s="49" t="s">
        <v>1761</v>
      </c>
      <c r="AB30" s="49" t="s">
        <v>1150</v>
      </c>
    </row>
    <row r="31" spans="1:28">
      <c r="A31" t="s">
        <v>4296</v>
      </c>
      <c r="B31" t="s">
        <v>27</v>
      </c>
      <c r="C31" t="s">
        <v>28</v>
      </c>
      <c r="D31" t="s">
        <v>639</v>
      </c>
      <c r="E31" t="s">
        <v>608</v>
      </c>
      <c r="F31" t="s">
        <v>56</v>
      </c>
      <c r="G31">
        <v>200</v>
      </c>
      <c r="H31">
        <v>280012</v>
      </c>
      <c r="I31">
        <v>1017</v>
      </c>
      <c r="J31">
        <v>2043922</v>
      </c>
      <c r="K31" s="49">
        <v>77</v>
      </c>
      <c r="L31" s="49" t="s">
        <v>4055</v>
      </c>
      <c r="M31">
        <v>88306</v>
      </c>
      <c r="N31" s="148">
        <v>101109</v>
      </c>
      <c r="O31" s="49" t="s">
        <v>890</v>
      </c>
      <c r="P31" s="49">
        <v>40</v>
      </c>
      <c r="Q31" s="49" t="s">
        <v>713</v>
      </c>
      <c r="R31" s="49">
        <v>51170</v>
      </c>
      <c r="S31" s="49" t="s">
        <v>3812</v>
      </c>
      <c r="T31" s="49">
        <v>55647</v>
      </c>
      <c r="U31" s="49" t="s">
        <v>4141</v>
      </c>
      <c r="V31">
        <v>1</v>
      </c>
      <c r="W31">
        <v>900</v>
      </c>
      <c r="X31" s="49">
        <v>2000</v>
      </c>
      <c r="Y31" s="49" t="s">
        <v>2499</v>
      </c>
      <c r="Z31" s="49">
        <v>2043922</v>
      </c>
      <c r="AA31" s="49" t="s">
        <v>2288</v>
      </c>
      <c r="AB31" s="49" t="s">
        <v>1305</v>
      </c>
    </row>
    <row r="32" spans="1:28">
      <c r="A32" t="s">
        <v>4296</v>
      </c>
      <c r="B32" t="s">
        <v>27</v>
      </c>
      <c r="C32" t="s">
        <v>28</v>
      </c>
      <c r="D32" t="s">
        <v>625</v>
      </c>
      <c r="E32" t="s">
        <v>608</v>
      </c>
      <c r="F32" t="s">
        <v>56</v>
      </c>
      <c r="G32">
        <v>202</v>
      </c>
      <c r="H32">
        <v>297564</v>
      </c>
      <c r="I32">
        <v>871</v>
      </c>
      <c r="J32">
        <v>1568194</v>
      </c>
      <c r="K32" s="49">
        <v>105</v>
      </c>
      <c r="L32" s="49" t="s">
        <v>3751</v>
      </c>
      <c r="M32">
        <v>158473</v>
      </c>
      <c r="N32" s="148">
        <v>202345</v>
      </c>
      <c r="O32" s="49" t="s">
        <v>2885</v>
      </c>
      <c r="P32" s="49">
        <v>55</v>
      </c>
      <c r="Q32" s="49" t="s">
        <v>2907</v>
      </c>
      <c r="R32" s="49">
        <v>83270</v>
      </c>
      <c r="S32" s="49" t="s">
        <v>4149</v>
      </c>
      <c r="T32" s="49">
        <v>97629</v>
      </c>
      <c r="U32" s="49" t="s">
        <v>3460</v>
      </c>
      <c r="V32">
        <v>0</v>
      </c>
      <c r="W32">
        <v>264</v>
      </c>
      <c r="X32" s="49">
        <v>0</v>
      </c>
      <c r="Y32" s="49" t="s">
        <v>4197</v>
      </c>
      <c r="Z32" s="49">
        <v>1568194</v>
      </c>
      <c r="AA32" s="49" t="s">
        <v>1906</v>
      </c>
      <c r="AB32" s="49" t="s">
        <v>3696</v>
      </c>
    </row>
    <row r="33" spans="1:28">
      <c r="A33" t="s">
        <v>4296</v>
      </c>
      <c r="B33" t="s">
        <v>27</v>
      </c>
      <c r="C33" t="s">
        <v>28</v>
      </c>
      <c r="D33" t="s">
        <v>611</v>
      </c>
      <c r="E33" t="s">
        <v>1464</v>
      </c>
      <c r="F33" t="s">
        <v>56</v>
      </c>
      <c r="G33">
        <v>197</v>
      </c>
      <c r="H33">
        <v>274348</v>
      </c>
      <c r="I33">
        <v>928</v>
      </c>
      <c r="J33">
        <v>1784363</v>
      </c>
      <c r="K33" s="49">
        <v>86</v>
      </c>
      <c r="L33" s="49" t="s">
        <v>3861</v>
      </c>
      <c r="M33">
        <v>131793</v>
      </c>
      <c r="N33" s="148">
        <v>150166</v>
      </c>
      <c r="O33" s="49" t="s">
        <v>2280</v>
      </c>
      <c r="P33" s="49">
        <v>52</v>
      </c>
      <c r="Q33" s="49" t="s">
        <v>2958</v>
      </c>
      <c r="R33" s="49">
        <v>79628</v>
      </c>
      <c r="S33" s="49" t="s">
        <v>711</v>
      </c>
      <c r="T33" s="49">
        <v>87912</v>
      </c>
      <c r="U33" s="49" t="s">
        <v>3353</v>
      </c>
      <c r="V33">
        <v>0</v>
      </c>
      <c r="W33">
        <v>0</v>
      </c>
      <c r="X33" s="49">
        <v>0</v>
      </c>
      <c r="Y33" s="49" t="s">
        <v>3699</v>
      </c>
      <c r="Z33" s="49">
        <v>1784363</v>
      </c>
      <c r="AA33" s="49" t="s">
        <v>1096</v>
      </c>
      <c r="AB33" s="49" t="s">
        <v>736</v>
      </c>
    </row>
    <row r="34" spans="1:28">
      <c r="A34" t="s">
        <v>4296</v>
      </c>
      <c r="B34" t="s">
        <v>27</v>
      </c>
      <c r="C34" t="s">
        <v>28</v>
      </c>
      <c r="D34" t="s">
        <v>551</v>
      </c>
      <c r="E34" t="s">
        <v>1464</v>
      </c>
      <c r="F34" t="s">
        <v>56</v>
      </c>
      <c r="G34">
        <v>199</v>
      </c>
      <c r="H34">
        <v>293399</v>
      </c>
      <c r="I34">
        <v>892</v>
      </c>
      <c r="J34">
        <v>1699596</v>
      </c>
      <c r="K34" s="49">
        <v>97</v>
      </c>
      <c r="L34" s="49" t="s">
        <v>3137</v>
      </c>
      <c r="M34">
        <v>138980</v>
      </c>
      <c r="N34" s="148">
        <v>162632</v>
      </c>
      <c r="O34" s="49" t="s">
        <v>986</v>
      </c>
      <c r="P34" s="49">
        <v>56</v>
      </c>
      <c r="Q34" s="49" t="s">
        <v>2491</v>
      </c>
      <c r="R34" s="49">
        <v>94483</v>
      </c>
      <c r="S34" s="49" t="s">
        <v>4163</v>
      </c>
      <c r="T34" s="49">
        <v>104457</v>
      </c>
      <c r="U34" s="49" t="s">
        <v>3587</v>
      </c>
      <c r="V34">
        <v>0</v>
      </c>
      <c r="W34">
        <v>0</v>
      </c>
      <c r="X34" s="49">
        <v>0</v>
      </c>
      <c r="Y34" s="49" t="s">
        <v>2846</v>
      </c>
      <c r="Z34" s="49">
        <v>1699596</v>
      </c>
      <c r="AA34" s="49" t="s">
        <v>2148</v>
      </c>
      <c r="AB34" s="49" t="s">
        <v>2436</v>
      </c>
    </row>
    <row r="35" spans="1:28">
      <c r="A35" t="s">
        <v>4296</v>
      </c>
      <c r="B35" t="s">
        <v>27</v>
      </c>
      <c r="C35" t="s">
        <v>28</v>
      </c>
      <c r="D35" t="s">
        <v>612</v>
      </c>
      <c r="E35" t="s">
        <v>1464</v>
      </c>
      <c r="F35" t="s">
        <v>56</v>
      </c>
      <c r="G35">
        <v>198</v>
      </c>
      <c r="H35">
        <v>248899</v>
      </c>
      <c r="I35">
        <v>960</v>
      </c>
      <c r="J35">
        <v>1684427</v>
      </c>
      <c r="K35" s="49">
        <v>91</v>
      </c>
      <c r="L35" s="49" t="s">
        <v>3985</v>
      </c>
      <c r="M35">
        <v>116035</v>
      </c>
      <c r="N35" s="148">
        <v>146554</v>
      </c>
      <c r="O35" s="49" t="s">
        <v>904</v>
      </c>
      <c r="P35" s="49">
        <v>52</v>
      </c>
      <c r="Q35" s="49" t="s">
        <v>3484</v>
      </c>
      <c r="R35" s="49">
        <v>65776</v>
      </c>
      <c r="S35" s="49" t="s">
        <v>3121</v>
      </c>
      <c r="T35" s="49">
        <v>73120</v>
      </c>
      <c r="U35" s="49" t="s">
        <v>2404</v>
      </c>
      <c r="V35">
        <v>2</v>
      </c>
      <c r="W35">
        <v>1746</v>
      </c>
      <c r="X35" s="49">
        <v>3789</v>
      </c>
      <c r="Y35" s="49" t="s">
        <v>4309</v>
      </c>
      <c r="Z35" s="49">
        <v>1684427</v>
      </c>
      <c r="AA35" s="49" t="s">
        <v>800</v>
      </c>
      <c r="AB35" s="49" t="s">
        <v>1315</v>
      </c>
    </row>
    <row r="36" spans="1:28">
      <c r="A36" t="s">
        <v>4296</v>
      </c>
      <c r="B36" t="s">
        <v>27</v>
      </c>
      <c r="C36" t="s">
        <v>28</v>
      </c>
      <c r="D36" t="s">
        <v>605</v>
      </c>
      <c r="E36" t="s">
        <v>1464</v>
      </c>
      <c r="F36" t="s">
        <v>56</v>
      </c>
      <c r="G36">
        <v>46</v>
      </c>
      <c r="H36">
        <v>50969</v>
      </c>
      <c r="I36">
        <v>231</v>
      </c>
      <c r="J36">
        <v>356300</v>
      </c>
      <c r="K36" s="49">
        <v>15</v>
      </c>
      <c r="L36" s="49" t="s">
        <v>2903</v>
      </c>
      <c r="M36">
        <v>13860</v>
      </c>
      <c r="N36" s="148">
        <v>16051</v>
      </c>
      <c r="O36" s="49" t="s">
        <v>1787</v>
      </c>
      <c r="P36" s="49">
        <v>7</v>
      </c>
      <c r="Q36" s="49" t="s">
        <v>2371</v>
      </c>
      <c r="R36" s="49">
        <v>5260</v>
      </c>
      <c r="S36" s="49" t="s">
        <v>2904</v>
      </c>
      <c r="T36" s="49">
        <v>5755</v>
      </c>
      <c r="U36" s="49" t="s">
        <v>2471</v>
      </c>
      <c r="V36">
        <v>0</v>
      </c>
      <c r="W36">
        <v>0</v>
      </c>
      <c r="X36" s="49">
        <v>0</v>
      </c>
      <c r="Y36" s="49" t="s">
        <v>2905</v>
      </c>
      <c r="Z36" s="49">
        <v>356300</v>
      </c>
      <c r="AA36" s="49" t="s">
        <v>952</v>
      </c>
      <c r="AB36" s="49" t="s">
        <v>2099</v>
      </c>
    </row>
    <row r="37" spans="1:28">
      <c r="A37" t="s">
        <v>4296</v>
      </c>
      <c r="B37" t="s">
        <v>27</v>
      </c>
      <c r="C37" t="s">
        <v>28</v>
      </c>
      <c r="D37" t="s">
        <v>3828</v>
      </c>
      <c r="E37" t="s">
        <v>1464</v>
      </c>
      <c r="F37" t="s">
        <v>56</v>
      </c>
      <c r="G37">
        <v>61</v>
      </c>
      <c r="H37">
        <v>101087</v>
      </c>
      <c r="I37">
        <v>141</v>
      </c>
      <c r="J37">
        <v>292812</v>
      </c>
      <c r="K37" s="49">
        <v>8</v>
      </c>
      <c r="L37" s="49" t="s">
        <v>3994</v>
      </c>
      <c r="M37">
        <v>16558</v>
      </c>
      <c r="N37" s="148">
        <v>18556</v>
      </c>
      <c r="O37" s="49" t="s">
        <v>1044</v>
      </c>
      <c r="P37" s="49">
        <v>7</v>
      </c>
      <c r="Q37" s="49" t="s">
        <v>1984</v>
      </c>
      <c r="R37" s="49">
        <v>15038</v>
      </c>
      <c r="S37" s="49" t="s">
        <v>3123</v>
      </c>
      <c r="T37" s="49">
        <v>16328</v>
      </c>
      <c r="U37" s="49" t="s">
        <v>3152</v>
      </c>
      <c r="V37">
        <v>0</v>
      </c>
      <c r="W37">
        <v>0</v>
      </c>
      <c r="X37" s="49">
        <v>0</v>
      </c>
      <c r="Y37" s="49" t="s">
        <v>4198</v>
      </c>
      <c r="Z37" s="49">
        <v>292812</v>
      </c>
      <c r="AA37" s="49" t="s">
        <v>3421</v>
      </c>
      <c r="AB37" s="49" t="s">
        <v>1815</v>
      </c>
    </row>
    <row r="38" spans="1:28">
      <c r="A38" t="s">
        <v>4296</v>
      </c>
      <c r="B38" t="s">
        <v>27</v>
      </c>
      <c r="C38" t="s">
        <v>28</v>
      </c>
      <c r="D38" t="s">
        <v>658</v>
      </c>
      <c r="E38" t="s">
        <v>1464</v>
      </c>
      <c r="F38" t="s">
        <v>56</v>
      </c>
      <c r="G38">
        <v>202</v>
      </c>
      <c r="H38">
        <v>275658</v>
      </c>
      <c r="I38">
        <v>1002</v>
      </c>
      <c r="J38">
        <v>1734384</v>
      </c>
      <c r="K38" s="49">
        <v>80</v>
      </c>
      <c r="L38" s="49" t="s">
        <v>3315</v>
      </c>
      <c r="M38">
        <v>107041</v>
      </c>
      <c r="N38" s="148">
        <v>134395</v>
      </c>
      <c r="O38" s="49" t="s">
        <v>980</v>
      </c>
      <c r="P38" s="49">
        <v>42</v>
      </c>
      <c r="Q38" s="49" t="s">
        <v>3027</v>
      </c>
      <c r="R38" s="49">
        <v>67142</v>
      </c>
      <c r="S38" s="49" t="s">
        <v>3314</v>
      </c>
      <c r="T38" s="49">
        <v>82183</v>
      </c>
      <c r="U38" s="49" t="s">
        <v>3904</v>
      </c>
      <c r="V38">
        <v>1</v>
      </c>
      <c r="W38">
        <v>1206</v>
      </c>
      <c r="X38" s="49">
        <v>2680</v>
      </c>
      <c r="Y38" s="49" t="s">
        <v>2637</v>
      </c>
      <c r="Z38" s="49">
        <v>1734384</v>
      </c>
      <c r="AA38" s="49" t="s">
        <v>2245</v>
      </c>
      <c r="AB38" s="49" t="s">
        <v>726</v>
      </c>
    </row>
    <row r="39" spans="1:28">
      <c r="A39" t="s">
        <v>4296</v>
      </c>
      <c r="B39" t="s">
        <v>27</v>
      </c>
      <c r="C39" t="s">
        <v>28</v>
      </c>
      <c r="D39" t="s">
        <v>662</v>
      </c>
      <c r="E39" t="s">
        <v>1464</v>
      </c>
      <c r="F39" t="s">
        <v>56</v>
      </c>
      <c r="G39">
        <v>198</v>
      </c>
      <c r="H39">
        <v>266547</v>
      </c>
      <c r="I39">
        <v>938</v>
      </c>
      <c r="J39">
        <v>1737851</v>
      </c>
      <c r="K39" s="49">
        <v>92</v>
      </c>
      <c r="L39" s="49" t="s">
        <v>2269</v>
      </c>
      <c r="M39">
        <v>121503</v>
      </c>
      <c r="N39" s="148">
        <v>145218</v>
      </c>
      <c r="O39" s="49" t="s">
        <v>3368</v>
      </c>
      <c r="P39" s="49">
        <v>56</v>
      </c>
      <c r="Q39" s="49" t="s">
        <v>4114</v>
      </c>
      <c r="R39" s="49">
        <v>81663</v>
      </c>
      <c r="S39" s="49" t="s">
        <v>3755</v>
      </c>
      <c r="T39" s="49">
        <v>87611</v>
      </c>
      <c r="U39" s="49" t="s">
        <v>2941</v>
      </c>
      <c r="V39">
        <v>1</v>
      </c>
      <c r="W39">
        <v>980</v>
      </c>
      <c r="X39" s="49">
        <v>1200</v>
      </c>
      <c r="Y39" s="49" t="s">
        <v>2618</v>
      </c>
      <c r="Z39" s="49">
        <v>1737851</v>
      </c>
      <c r="AA39" s="49" t="s">
        <v>3412</v>
      </c>
      <c r="AB39" s="49" t="s">
        <v>1102</v>
      </c>
    </row>
    <row r="40" spans="1:28">
      <c r="A40" t="s">
        <v>4296</v>
      </c>
      <c r="B40" t="s">
        <v>27</v>
      </c>
      <c r="C40" t="s">
        <v>28</v>
      </c>
      <c r="D40" t="s">
        <v>616</v>
      </c>
      <c r="E40" t="s">
        <v>1464</v>
      </c>
      <c r="F40" t="s">
        <v>56</v>
      </c>
      <c r="G40">
        <v>199</v>
      </c>
      <c r="H40">
        <v>286446</v>
      </c>
      <c r="I40">
        <v>1011</v>
      </c>
      <c r="J40">
        <v>2047451</v>
      </c>
      <c r="K40" s="49">
        <v>84</v>
      </c>
      <c r="L40" s="49" t="s">
        <v>2799</v>
      </c>
      <c r="M40">
        <v>108700</v>
      </c>
      <c r="N40" s="148">
        <v>129409</v>
      </c>
      <c r="O40" s="49" t="s">
        <v>726</v>
      </c>
      <c r="P40" s="49">
        <v>42</v>
      </c>
      <c r="Q40" s="49" t="s">
        <v>4204</v>
      </c>
      <c r="R40" s="49">
        <v>60467</v>
      </c>
      <c r="S40" s="49" t="s">
        <v>4204</v>
      </c>
      <c r="T40" s="49">
        <v>65836</v>
      </c>
      <c r="U40" s="49" t="s">
        <v>4238</v>
      </c>
      <c r="V40">
        <v>2</v>
      </c>
      <c r="W40">
        <v>1078</v>
      </c>
      <c r="X40" s="49">
        <v>1291</v>
      </c>
      <c r="Y40" s="49" t="s">
        <v>3270</v>
      </c>
      <c r="Z40" s="49">
        <v>2047451</v>
      </c>
      <c r="AA40" s="49" t="s">
        <v>3582</v>
      </c>
      <c r="AB40" s="49" t="s">
        <v>1307</v>
      </c>
    </row>
    <row r="41" spans="1:28">
      <c r="A41" t="s">
        <v>4296</v>
      </c>
      <c r="B41" t="s">
        <v>27</v>
      </c>
      <c r="C41" t="s">
        <v>28</v>
      </c>
      <c r="D41" t="s">
        <v>617</v>
      </c>
      <c r="E41" t="s">
        <v>1464</v>
      </c>
      <c r="F41" t="s">
        <v>56</v>
      </c>
      <c r="G41">
        <v>198</v>
      </c>
      <c r="H41">
        <v>268280</v>
      </c>
      <c r="I41">
        <v>922</v>
      </c>
      <c r="J41">
        <v>1697048</v>
      </c>
      <c r="K41" s="49">
        <v>89</v>
      </c>
      <c r="L41" s="49" t="s">
        <v>2428</v>
      </c>
      <c r="M41">
        <v>113115</v>
      </c>
      <c r="N41" s="148">
        <v>144075</v>
      </c>
      <c r="O41" s="49" t="s">
        <v>820</v>
      </c>
      <c r="P41" s="49">
        <v>57</v>
      </c>
      <c r="Q41" s="49" t="s">
        <v>2644</v>
      </c>
      <c r="R41" s="49">
        <v>81193</v>
      </c>
      <c r="S41" s="49" t="s">
        <v>3395</v>
      </c>
      <c r="T41" s="49">
        <v>95245</v>
      </c>
      <c r="U41" s="49" t="s">
        <v>3847</v>
      </c>
      <c r="V41">
        <v>1</v>
      </c>
      <c r="W41">
        <v>432</v>
      </c>
      <c r="X41" s="49">
        <v>960</v>
      </c>
      <c r="Y41" s="49" t="s">
        <v>3789</v>
      </c>
      <c r="Z41" s="49">
        <v>1697048</v>
      </c>
      <c r="AA41" s="49" t="s">
        <v>1965</v>
      </c>
      <c r="AB41" s="49" t="s">
        <v>2131</v>
      </c>
    </row>
    <row r="42" spans="1:28">
      <c r="A42" t="s">
        <v>4296</v>
      </c>
      <c r="B42" t="s">
        <v>27</v>
      </c>
      <c r="C42" t="s">
        <v>28</v>
      </c>
      <c r="D42" t="s">
        <v>2830</v>
      </c>
      <c r="E42" t="s">
        <v>1464</v>
      </c>
      <c r="F42" t="s">
        <v>56</v>
      </c>
      <c r="G42">
        <v>251</v>
      </c>
      <c r="H42">
        <v>321823</v>
      </c>
      <c r="I42">
        <v>936</v>
      </c>
      <c r="J42">
        <v>1642357</v>
      </c>
      <c r="K42" s="49">
        <v>81</v>
      </c>
      <c r="L42" s="49" t="s">
        <v>2204</v>
      </c>
      <c r="M42">
        <v>103625</v>
      </c>
      <c r="N42" s="148">
        <v>122830</v>
      </c>
      <c r="O42" s="49" t="s">
        <v>1926</v>
      </c>
      <c r="P42" s="49">
        <v>48</v>
      </c>
      <c r="Q42" s="49" t="s">
        <v>4070</v>
      </c>
      <c r="R42" s="49">
        <v>54009</v>
      </c>
      <c r="S42" s="49" t="s">
        <v>4036</v>
      </c>
      <c r="T42" s="49">
        <v>60173</v>
      </c>
      <c r="U42" s="49" t="s">
        <v>3406</v>
      </c>
      <c r="V42">
        <v>2</v>
      </c>
      <c r="W42">
        <v>1786</v>
      </c>
      <c r="X42" s="49">
        <v>3480</v>
      </c>
      <c r="Y42" s="49" t="s">
        <v>4310</v>
      </c>
      <c r="Z42" s="49">
        <v>1642357</v>
      </c>
      <c r="AA42" s="49" t="s">
        <v>1317</v>
      </c>
      <c r="AB42" s="49" t="s">
        <v>3321</v>
      </c>
    </row>
    <row r="43" spans="1:28">
      <c r="A43" t="s">
        <v>4296</v>
      </c>
      <c r="B43" t="s">
        <v>27</v>
      </c>
      <c r="C43" t="s">
        <v>28</v>
      </c>
      <c r="D43" t="s">
        <v>659</v>
      </c>
      <c r="E43" t="s">
        <v>1464</v>
      </c>
      <c r="F43" t="s">
        <v>56</v>
      </c>
      <c r="G43">
        <v>199</v>
      </c>
      <c r="H43">
        <v>267965</v>
      </c>
      <c r="I43">
        <v>844</v>
      </c>
      <c r="J43">
        <v>1515921</v>
      </c>
      <c r="K43" s="49">
        <v>104</v>
      </c>
      <c r="L43" s="49" t="s">
        <v>4311</v>
      </c>
      <c r="M43">
        <v>129345</v>
      </c>
      <c r="N43" s="148">
        <v>152525</v>
      </c>
      <c r="O43" s="49" t="s">
        <v>2107</v>
      </c>
      <c r="P43" s="49">
        <v>72</v>
      </c>
      <c r="Q43" s="49" t="s">
        <v>2890</v>
      </c>
      <c r="R43" s="49">
        <v>92880</v>
      </c>
      <c r="S43" s="49" t="s">
        <v>4312</v>
      </c>
      <c r="T43" s="49">
        <v>102225</v>
      </c>
      <c r="U43" s="49" t="s">
        <v>4089</v>
      </c>
      <c r="V43">
        <v>1</v>
      </c>
      <c r="W43">
        <v>490</v>
      </c>
      <c r="X43" s="49">
        <v>600</v>
      </c>
      <c r="Y43" s="49" t="s">
        <v>3730</v>
      </c>
      <c r="Z43" s="49">
        <v>1515921</v>
      </c>
      <c r="AA43" s="49" t="s">
        <v>2791</v>
      </c>
      <c r="AB43" s="49" t="s">
        <v>1441</v>
      </c>
    </row>
    <row r="44" spans="1:28">
      <c r="A44" t="s">
        <v>4296</v>
      </c>
      <c r="B44" t="s">
        <v>27</v>
      </c>
      <c r="C44" t="s">
        <v>28</v>
      </c>
      <c r="D44" t="s">
        <v>618</v>
      </c>
      <c r="E44" t="s">
        <v>1464</v>
      </c>
      <c r="F44" t="s">
        <v>56</v>
      </c>
      <c r="G44">
        <v>200</v>
      </c>
      <c r="H44">
        <v>252176</v>
      </c>
      <c r="I44">
        <v>956</v>
      </c>
      <c r="J44">
        <v>1555092</v>
      </c>
      <c r="K44" s="49">
        <v>88</v>
      </c>
      <c r="L44" s="49" t="s">
        <v>3094</v>
      </c>
      <c r="M44">
        <v>107764</v>
      </c>
      <c r="N44" s="148">
        <v>123906</v>
      </c>
      <c r="O44" s="49" t="s">
        <v>512</v>
      </c>
      <c r="P44" s="49">
        <v>53</v>
      </c>
      <c r="Q44" s="49" t="s">
        <v>4088</v>
      </c>
      <c r="R44" s="49">
        <v>71260</v>
      </c>
      <c r="S44" s="49" t="s">
        <v>3641</v>
      </c>
      <c r="T44" s="49">
        <v>80127</v>
      </c>
      <c r="U44" s="49" t="s">
        <v>2772</v>
      </c>
      <c r="V44">
        <v>0</v>
      </c>
      <c r="W44">
        <v>0</v>
      </c>
      <c r="X44" s="49">
        <v>0</v>
      </c>
      <c r="Y44" s="49" t="s">
        <v>3607</v>
      </c>
      <c r="Z44" s="49">
        <v>1555092</v>
      </c>
      <c r="AA44" s="49" t="s">
        <v>1145</v>
      </c>
      <c r="AB44" s="49" t="s">
        <v>2157</v>
      </c>
    </row>
    <row r="45" spans="1:28">
      <c r="A45" t="s">
        <v>4296</v>
      </c>
      <c r="B45" t="s">
        <v>27</v>
      </c>
      <c r="C45" t="s">
        <v>28</v>
      </c>
      <c r="D45" t="s">
        <v>446</v>
      </c>
      <c r="E45" t="s">
        <v>1464</v>
      </c>
      <c r="F45" t="s">
        <v>56</v>
      </c>
      <c r="G45">
        <v>196</v>
      </c>
      <c r="H45">
        <v>255264</v>
      </c>
      <c r="I45">
        <v>926</v>
      </c>
      <c r="J45">
        <v>1789761</v>
      </c>
      <c r="K45" s="49">
        <v>86</v>
      </c>
      <c r="L45" s="49" t="s">
        <v>4126</v>
      </c>
      <c r="M45">
        <v>95415</v>
      </c>
      <c r="N45" s="148">
        <v>125988</v>
      </c>
      <c r="O45" s="49" t="s">
        <v>1106</v>
      </c>
      <c r="P45" s="49">
        <v>51</v>
      </c>
      <c r="Q45" s="49" t="s">
        <v>2870</v>
      </c>
      <c r="R45" s="49">
        <v>53420</v>
      </c>
      <c r="S45" s="49" t="s">
        <v>2080</v>
      </c>
      <c r="T45" s="49">
        <v>58492</v>
      </c>
      <c r="U45" s="49" t="s">
        <v>3624</v>
      </c>
      <c r="V45">
        <v>0</v>
      </c>
      <c r="W45">
        <v>0</v>
      </c>
      <c r="X45" s="49">
        <v>0</v>
      </c>
      <c r="Y45" s="49" t="s">
        <v>4313</v>
      </c>
      <c r="Z45" s="49">
        <v>1789761</v>
      </c>
      <c r="AA45" s="49" t="s">
        <v>3609</v>
      </c>
      <c r="AB45" s="49" t="s">
        <v>1222</v>
      </c>
    </row>
    <row r="46" spans="1:28">
      <c r="A46" t="s">
        <v>4296</v>
      </c>
      <c r="B46" t="s">
        <v>27</v>
      </c>
      <c r="C46" t="s">
        <v>28</v>
      </c>
      <c r="D46" t="s">
        <v>619</v>
      </c>
      <c r="E46" t="s">
        <v>1464</v>
      </c>
      <c r="F46" t="s">
        <v>56</v>
      </c>
      <c r="G46">
        <v>199</v>
      </c>
      <c r="H46">
        <v>271556</v>
      </c>
      <c r="I46">
        <v>965</v>
      </c>
      <c r="J46">
        <v>1771239</v>
      </c>
      <c r="K46" s="49">
        <v>83</v>
      </c>
      <c r="L46" s="49" t="s">
        <v>2909</v>
      </c>
      <c r="M46">
        <v>111690</v>
      </c>
      <c r="N46" s="148">
        <v>147187</v>
      </c>
      <c r="O46" s="49" t="s">
        <v>870</v>
      </c>
      <c r="P46" s="49">
        <v>54</v>
      </c>
      <c r="Q46" s="49" t="s">
        <v>3652</v>
      </c>
      <c r="R46" s="49">
        <v>70390</v>
      </c>
      <c r="S46" s="49" t="s">
        <v>3728</v>
      </c>
      <c r="T46" s="49">
        <v>79955</v>
      </c>
      <c r="U46" s="49" t="s">
        <v>3860</v>
      </c>
      <c r="V46">
        <v>0</v>
      </c>
      <c r="W46">
        <v>0</v>
      </c>
      <c r="X46" s="49">
        <v>0</v>
      </c>
      <c r="Y46" s="49" t="s">
        <v>3716</v>
      </c>
      <c r="Z46" s="49">
        <v>1771239</v>
      </c>
      <c r="AA46" s="49" t="s">
        <v>3205</v>
      </c>
      <c r="AB46" s="49" t="s">
        <v>1025</v>
      </c>
    </row>
    <row r="47" spans="1:28">
      <c r="A47" t="s">
        <v>4296</v>
      </c>
      <c r="B47" t="s">
        <v>27</v>
      </c>
      <c r="C47" t="s">
        <v>28</v>
      </c>
      <c r="D47" t="s">
        <v>620</v>
      </c>
      <c r="E47" t="s">
        <v>1464</v>
      </c>
      <c r="F47" t="s">
        <v>56</v>
      </c>
      <c r="G47">
        <v>197</v>
      </c>
      <c r="H47">
        <v>246661</v>
      </c>
      <c r="I47">
        <v>903</v>
      </c>
      <c r="J47">
        <v>1334015</v>
      </c>
      <c r="K47" s="49">
        <v>97</v>
      </c>
      <c r="L47" s="49" t="s">
        <v>4314</v>
      </c>
      <c r="M47">
        <v>129019</v>
      </c>
      <c r="N47" s="148">
        <v>155833</v>
      </c>
      <c r="O47" s="49" t="s">
        <v>2295</v>
      </c>
      <c r="P47" s="49">
        <v>64</v>
      </c>
      <c r="Q47" s="49" t="s">
        <v>4145</v>
      </c>
      <c r="R47" s="49">
        <v>91526</v>
      </c>
      <c r="S47" s="49" t="s">
        <v>4096</v>
      </c>
      <c r="T47" s="49">
        <v>102319</v>
      </c>
      <c r="U47" s="49" t="s">
        <v>2921</v>
      </c>
      <c r="V47">
        <v>0</v>
      </c>
      <c r="W47">
        <v>0</v>
      </c>
      <c r="X47" s="49">
        <v>0</v>
      </c>
      <c r="Y47" s="49" t="s">
        <v>4315</v>
      </c>
      <c r="Z47" s="49">
        <v>1334015</v>
      </c>
      <c r="AA47" s="49" t="s">
        <v>2684</v>
      </c>
      <c r="AB47" s="49" t="s">
        <v>3593</v>
      </c>
    </row>
    <row r="48" spans="1:28">
      <c r="A48" t="s">
        <v>4296</v>
      </c>
      <c r="B48" t="s">
        <v>27</v>
      </c>
      <c r="C48" t="s">
        <v>28</v>
      </c>
      <c r="D48" t="s">
        <v>677</v>
      </c>
      <c r="E48" t="s">
        <v>1464</v>
      </c>
      <c r="F48" t="s">
        <v>56</v>
      </c>
      <c r="G48">
        <v>201</v>
      </c>
      <c r="H48">
        <v>282178</v>
      </c>
      <c r="I48">
        <v>997</v>
      </c>
      <c r="J48">
        <v>1888157</v>
      </c>
      <c r="K48" s="49">
        <v>85</v>
      </c>
      <c r="L48" s="49" t="s">
        <v>2633</v>
      </c>
      <c r="M48">
        <v>107573</v>
      </c>
      <c r="N48" s="148">
        <v>132170</v>
      </c>
      <c r="O48" s="49" t="s">
        <v>1749</v>
      </c>
      <c r="P48" s="49">
        <v>38</v>
      </c>
      <c r="Q48" s="49" t="s">
        <v>4316</v>
      </c>
      <c r="R48" s="49">
        <v>50439</v>
      </c>
      <c r="S48" s="49" t="s">
        <v>2536</v>
      </c>
      <c r="T48" s="49">
        <v>62184</v>
      </c>
      <c r="U48" s="49" t="s">
        <v>3654</v>
      </c>
      <c r="V48">
        <v>0</v>
      </c>
      <c r="W48">
        <v>0</v>
      </c>
      <c r="X48" s="49">
        <v>0</v>
      </c>
      <c r="Y48" s="49" t="s">
        <v>2526</v>
      </c>
      <c r="Z48" s="49">
        <v>1888157</v>
      </c>
      <c r="AA48" s="49" t="s">
        <v>1160</v>
      </c>
      <c r="AB48" s="49" t="s">
        <v>3054</v>
      </c>
    </row>
    <row r="49" spans="1:28">
      <c r="A49" t="s">
        <v>4296</v>
      </c>
      <c r="B49" t="s">
        <v>1418</v>
      </c>
      <c r="C49" t="s">
        <v>28</v>
      </c>
      <c r="D49" t="s">
        <v>1677</v>
      </c>
      <c r="E49" t="s">
        <v>1678</v>
      </c>
      <c r="F49" t="s">
        <v>56</v>
      </c>
      <c r="G49">
        <v>204</v>
      </c>
      <c r="H49">
        <v>254629</v>
      </c>
      <c r="I49">
        <v>935</v>
      </c>
      <c r="J49">
        <v>1498755</v>
      </c>
      <c r="K49" s="49">
        <v>98</v>
      </c>
      <c r="L49" s="49" t="s">
        <v>3699</v>
      </c>
      <c r="M49">
        <v>121972</v>
      </c>
      <c r="N49" s="148">
        <v>141944</v>
      </c>
      <c r="O49" s="49" t="s">
        <v>3504</v>
      </c>
      <c r="P49" s="49">
        <v>57</v>
      </c>
      <c r="Q49" s="49" t="s">
        <v>3273</v>
      </c>
      <c r="R49" s="49">
        <v>74468</v>
      </c>
      <c r="S49" s="49" t="s">
        <v>958</v>
      </c>
      <c r="T49" s="49">
        <v>82677</v>
      </c>
      <c r="U49" s="49" t="s">
        <v>3246</v>
      </c>
      <c r="V49">
        <v>0</v>
      </c>
      <c r="W49">
        <v>28</v>
      </c>
      <c r="X49" s="49">
        <v>0</v>
      </c>
      <c r="Y49" s="49" t="s">
        <v>4039</v>
      </c>
      <c r="Z49" s="49">
        <v>1498755</v>
      </c>
      <c r="AA49" s="49" t="s">
        <v>3809</v>
      </c>
      <c r="AB49" s="49" t="s">
        <v>1848</v>
      </c>
    </row>
    <row r="50" spans="1:28">
      <c r="A50" t="s">
        <v>4296</v>
      </c>
      <c r="B50" t="s">
        <v>1418</v>
      </c>
      <c r="C50" t="s">
        <v>28</v>
      </c>
      <c r="D50" t="s">
        <v>1746</v>
      </c>
      <c r="E50" t="s">
        <v>1678</v>
      </c>
      <c r="F50" t="s">
        <v>56</v>
      </c>
      <c r="G50">
        <v>0</v>
      </c>
      <c r="H50">
        <v>0</v>
      </c>
      <c r="I50">
        <v>0</v>
      </c>
      <c r="J50">
        <v>0</v>
      </c>
      <c r="K50" s="49">
        <v>0</v>
      </c>
      <c r="L50" s="49" t="s">
        <v>678</v>
      </c>
      <c r="M50">
        <v>0</v>
      </c>
      <c r="N50" s="148">
        <v>0</v>
      </c>
      <c r="O50" s="49" t="s">
        <v>678</v>
      </c>
      <c r="P50" s="49">
        <v>0</v>
      </c>
      <c r="Q50" s="49" t="s">
        <v>678</v>
      </c>
      <c r="R50" s="49">
        <v>0</v>
      </c>
      <c r="S50" s="49" t="s">
        <v>678</v>
      </c>
      <c r="T50" s="49">
        <v>0</v>
      </c>
      <c r="U50" s="49" t="s">
        <v>678</v>
      </c>
      <c r="V50">
        <v>0</v>
      </c>
      <c r="W50">
        <v>0</v>
      </c>
      <c r="X50" s="49">
        <v>0</v>
      </c>
      <c r="Y50" s="49" t="s">
        <v>678</v>
      </c>
      <c r="Z50" s="49">
        <v>0</v>
      </c>
      <c r="AA50" s="49" t="s">
        <v>678</v>
      </c>
      <c r="AB50" s="49" t="s">
        <v>678</v>
      </c>
    </row>
    <row r="51" spans="1:28">
      <c r="A51" t="s">
        <v>4296</v>
      </c>
      <c r="B51" t="s">
        <v>1418</v>
      </c>
      <c r="C51" t="s">
        <v>28</v>
      </c>
      <c r="D51" t="s">
        <v>1679</v>
      </c>
      <c r="E51" t="s">
        <v>1678</v>
      </c>
      <c r="F51" t="s">
        <v>56</v>
      </c>
      <c r="G51">
        <v>199</v>
      </c>
      <c r="H51">
        <v>224309</v>
      </c>
      <c r="I51">
        <v>964</v>
      </c>
      <c r="J51">
        <v>1593690</v>
      </c>
      <c r="K51" s="49">
        <v>87</v>
      </c>
      <c r="L51" s="49" t="s">
        <v>2938</v>
      </c>
      <c r="M51">
        <v>94710</v>
      </c>
      <c r="N51" s="148">
        <v>115034</v>
      </c>
      <c r="O51" s="49" t="s">
        <v>2688</v>
      </c>
      <c r="P51" s="49">
        <v>46</v>
      </c>
      <c r="Q51" s="49" t="s">
        <v>3491</v>
      </c>
      <c r="R51" s="49">
        <v>46425</v>
      </c>
      <c r="S51" s="49" t="s">
        <v>3175</v>
      </c>
      <c r="T51" s="49">
        <v>55051</v>
      </c>
      <c r="U51" s="49" t="s">
        <v>2983</v>
      </c>
      <c r="V51">
        <v>0</v>
      </c>
      <c r="W51">
        <v>0</v>
      </c>
      <c r="X51" s="49">
        <v>0</v>
      </c>
      <c r="Y51" s="49" t="s">
        <v>3686</v>
      </c>
      <c r="Z51" s="49">
        <v>1593690</v>
      </c>
      <c r="AA51" s="49" t="s">
        <v>1057</v>
      </c>
      <c r="AB51" s="49" t="s">
        <v>815</v>
      </c>
    </row>
    <row r="52" spans="1:28">
      <c r="A52" t="s">
        <v>4296</v>
      </c>
      <c r="B52" t="s">
        <v>1418</v>
      </c>
      <c r="C52" t="s">
        <v>28</v>
      </c>
      <c r="D52" t="s">
        <v>1680</v>
      </c>
      <c r="E52" t="s">
        <v>1678</v>
      </c>
      <c r="F52" t="s">
        <v>56</v>
      </c>
      <c r="G52">
        <v>200</v>
      </c>
      <c r="H52">
        <v>264065</v>
      </c>
      <c r="I52">
        <v>1019</v>
      </c>
      <c r="J52">
        <v>1839169</v>
      </c>
      <c r="K52" s="49">
        <v>76</v>
      </c>
      <c r="L52" s="49" t="s">
        <v>4317</v>
      </c>
      <c r="M52">
        <v>97171</v>
      </c>
      <c r="N52" s="148">
        <v>124838</v>
      </c>
      <c r="O52" s="49" t="s">
        <v>804</v>
      </c>
      <c r="P52" s="49">
        <v>35</v>
      </c>
      <c r="Q52" s="49" t="s">
        <v>3660</v>
      </c>
      <c r="R52" s="49">
        <v>41055</v>
      </c>
      <c r="S52" s="49" t="s">
        <v>3746</v>
      </c>
      <c r="T52" s="49">
        <v>44898</v>
      </c>
      <c r="U52" s="49" t="s">
        <v>2403</v>
      </c>
      <c r="V52">
        <v>2</v>
      </c>
      <c r="W52">
        <v>2740</v>
      </c>
      <c r="X52" s="49">
        <v>5560</v>
      </c>
      <c r="Y52" s="49" t="s">
        <v>3264</v>
      </c>
      <c r="Z52" s="49">
        <v>1839169</v>
      </c>
      <c r="AA52" s="49" t="s">
        <v>2061</v>
      </c>
      <c r="AB52" s="49" t="s">
        <v>1159</v>
      </c>
    </row>
    <row r="53" spans="1:28">
      <c r="A53" t="s">
        <v>4296</v>
      </c>
      <c r="B53" t="s">
        <v>1418</v>
      </c>
      <c r="C53" t="s">
        <v>28</v>
      </c>
      <c r="D53" t="s">
        <v>1681</v>
      </c>
      <c r="E53" t="s">
        <v>1678</v>
      </c>
      <c r="F53" t="s">
        <v>56</v>
      </c>
      <c r="G53">
        <v>201</v>
      </c>
      <c r="H53">
        <v>261880</v>
      </c>
      <c r="I53">
        <v>1031</v>
      </c>
      <c r="J53">
        <v>1889388</v>
      </c>
      <c r="K53" s="49">
        <v>77</v>
      </c>
      <c r="L53" s="49" t="s">
        <v>3907</v>
      </c>
      <c r="M53">
        <v>83441</v>
      </c>
      <c r="N53" s="148">
        <v>118593</v>
      </c>
      <c r="O53" s="49" t="s">
        <v>1436</v>
      </c>
      <c r="P53" s="49">
        <v>36</v>
      </c>
      <c r="Q53" s="49" t="s">
        <v>4104</v>
      </c>
      <c r="R53" s="49">
        <v>36800</v>
      </c>
      <c r="S53" s="49" t="s">
        <v>1244</v>
      </c>
      <c r="T53" s="49">
        <v>41860</v>
      </c>
      <c r="U53" s="49" t="s">
        <v>2136</v>
      </c>
      <c r="V53">
        <v>1</v>
      </c>
      <c r="W53">
        <v>1620</v>
      </c>
      <c r="X53" s="49">
        <v>3600</v>
      </c>
      <c r="Y53" s="49" t="s">
        <v>3010</v>
      </c>
      <c r="Z53" s="49">
        <v>1889388</v>
      </c>
      <c r="AA53" s="49" t="s">
        <v>1847</v>
      </c>
      <c r="AB53" s="49" t="s">
        <v>784</v>
      </c>
    </row>
    <row r="54" spans="1:28">
      <c r="A54" t="s">
        <v>4296</v>
      </c>
      <c r="B54" t="s">
        <v>1418</v>
      </c>
      <c r="C54" t="s">
        <v>28</v>
      </c>
      <c r="D54" t="s">
        <v>1683</v>
      </c>
      <c r="E54" t="s">
        <v>1678</v>
      </c>
      <c r="F54" t="s">
        <v>56</v>
      </c>
      <c r="G54">
        <v>200</v>
      </c>
      <c r="H54">
        <v>256153</v>
      </c>
      <c r="I54">
        <v>935</v>
      </c>
      <c r="J54">
        <v>1610296</v>
      </c>
      <c r="K54" s="49">
        <v>87</v>
      </c>
      <c r="L54" s="49" t="s">
        <v>2840</v>
      </c>
      <c r="M54">
        <v>120363</v>
      </c>
      <c r="N54" s="148">
        <v>144620</v>
      </c>
      <c r="O54" s="49" t="s">
        <v>1921</v>
      </c>
      <c r="P54" s="49">
        <v>50</v>
      </c>
      <c r="Q54" s="49" t="s">
        <v>680</v>
      </c>
      <c r="R54" s="49">
        <v>78309</v>
      </c>
      <c r="S54" s="49" t="s">
        <v>3838</v>
      </c>
      <c r="T54" s="49">
        <v>86059</v>
      </c>
      <c r="U54" s="49" t="s">
        <v>3280</v>
      </c>
      <c r="V54">
        <v>1</v>
      </c>
      <c r="W54">
        <v>936</v>
      </c>
      <c r="X54" s="49">
        <v>2080</v>
      </c>
      <c r="Y54" s="49" t="s">
        <v>4170</v>
      </c>
      <c r="Z54" s="49">
        <v>1610296</v>
      </c>
      <c r="AA54" s="49" t="s">
        <v>953</v>
      </c>
      <c r="AB54" s="49" t="s">
        <v>2086</v>
      </c>
    </row>
    <row r="55" spans="1:28">
      <c r="A55" t="s">
        <v>4296</v>
      </c>
      <c r="B55" t="s">
        <v>1418</v>
      </c>
      <c r="C55" t="s">
        <v>28</v>
      </c>
      <c r="D55" t="s">
        <v>1684</v>
      </c>
      <c r="E55" t="s">
        <v>1678</v>
      </c>
      <c r="F55" t="s">
        <v>56</v>
      </c>
      <c r="G55">
        <v>194</v>
      </c>
      <c r="H55">
        <v>242620</v>
      </c>
      <c r="I55">
        <v>883</v>
      </c>
      <c r="J55">
        <v>1507987</v>
      </c>
      <c r="K55" s="49">
        <v>103</v>
      </c>
      <c r="L55" s="49" t="s">
        <v>2947</v>
      </c>
      <c r="M55">
        <v>128638</v>
      </c>
      <c r="N55" s="148">
        <v>143574</v>
      </c>
      <c r="O55" s="49" t="s">
        <v>1248</v>
      </c>
      <c r="P55" s="49">
        <v>60</v>
      </c>
      <c r="Q55" s="49" t="s">
        <v>3786</v>
      </c>
      <c r="R55" s="49">
        <v>75352</v>
      </c>
      <c r="S55" s="49" t="s">
        <v>2077</v>
      </c>
      <c r="T55" s="49">
        <v>84592</v>
      </c>
      <c r="U55" s="49" t="s">
        <v>2430</v>
      </c>
      <c r="V55">
        <v>0</v>
      </c>
      <c r="W55">
        <v>0</v>
      </c>
      <c r="X55" s="49">
        <v>0</v>
      </c>
      <c r="Y55" s="49" t="s">
        <v>4038</v>
      </c>
      <c r="Z55" s="49">
        <v>1507987</v>
      </c>
      <c r="AA55" s="49" t="s">
        <v>940</v>
      </c>
      <c r="AB55" s="49" t="s">
        <v>3742</v>
      </c>
    </row>
    <row r="56" spans="1:28">
      <c r="A56" t="s">
        <v>4296</v>
      </c>
      <c r="B56" t="s">
        <v>1418</v>
      </c>
      <c r="C56" t="s">
        <v>28</v>
      </c>
      <c r="D56" t="s">
        <v>1685</v>
      </c>
      <c r="E56" t="s">
        <v>1678</v>
      </c>
      <c r="F56" t="s">
        <v>56</v>
      </c>
      <c r="G56">
        <v>199</v>
      </c>
      <c r="H56">
        <v>254232</v>
      </c>
      <c r="I56">
        <v>981</v>
      </c>
      <c r="J56">
        <v>1743831</v>
      </c>
      <c r="K56" s="49">
        <v>74</v>
      </c>
      <c r="L56" s="49" t="s">
        <v>2375</v>
      </c>
      <c r="M56">
        <v>97110</v>
      </c>
      <c r="N56" s="148">
        <v>111629</v>
      </c>
      <c r="O56" s="49" t="s">
        <v>1946</v>
      </c>
      <c r="P56" s="49">
        <v>43</v>
      </c>
      <c r="Q56" s="49" t="s">
        <v>4318</v>
      </c>
      <c r="R56" s="49">
        <v>63547</v>
      </c>
      <c r="S56" s="49" t="s">
        <v>1890</v>
      </c>
      <c r="T56" s="49">
        <v>68829</v>
      </c>
      <c r="U56" s="49" t="s">
        <v>4187</v>
      </c>
      <c r="V56">
        <v>2</v>
      </c>
      <c r="W56">
        <v>612</v>
      </c>
      <c r="X56" s="49">
        <v>1339</v>
      </c>
      <c r="Y56" s="49" t="s">
        <v>4319</v>
      </c>
      <c r="Z56" s="49">
        <v>1743831</v>
      </c>
      <c r="AA56" s="49" t="s">
        <v>980</v>
      </c>
      <c r="AB56" s="49" t="s">
        <v>1043</v>
      </c>
    </row>
    <row r="57" spans="1:28">
      <c r="A57" t="s">
        <v>4296</v>
      </c>
      <c r="B57" t="s">
        <v>1418</v>
      </c>
      <c r="C57" t="s">
        <v>28</v>
      </c>
      <c r="D57" t="s">
        <v>1686</v>
      </c>
      <c r="E57" t="s">
        <v>1678</v>
      </c>
      <c r="F57" t="s">
        <v>56</v>
      </c>
      <c r="G57">
        <v>197</v>
      </c>
      <c r="H57">
        <v>259485</v>
      </c>
      <c r="I57">
        <v>835</v>
      </c>
      <c r="J57">
        <v>1453896</v>
      </c>
      <c r="K57" s="49">
        <v>104</v>
      </c>
      <c r="L57" s="49" t="s">
        <v>4320</v>
      </c>
      <c r="M57">
        <v>139137</v>
      </c>
      <c r="N57" s="148">
        <v>155042</v>
      </c>
      <c r="O57" s="49" t="s">
        <v>3701</v>
      </c>
      <c r="P57" s="49">
        <v>55</v>
      </c>
      <c r="Q57" s="49" t="s">
        <v>4106</v>
      </c>
      <c r="R57" s="49">
        <v>64512</v>
      </c>
      <c r="S57" s="49" t="s">
        <v>3162</v>
      </c>
      <c r="T57" s="49">
        <v>73389</v>
      </c>
      <c r="U57" s="49" t="s">
        <v>4114</v>
      </c>
      <c r="V57">
        <v>2</v>
      </c>
      <c r="W57">
        <v>630</v>
      </c>
      <c r="X57" s="49">
        <v>1400</v>
      </c>
      <c r="Y57" s="49" t="s">
        <v>4321</v>
      </c>
      <c r="Z57" s="49">
        <v>1453896</v>
      </c>
      <c r="AA57" s="49" t="s">
        <v>2486</v>
      </c>
      <c r="AB57" s="49" t="s">
        <v>2826</v>
      </c>
    </row>
    <row r="58" spans="1:28">
      <c r="A58" t="s">
        <v>4296</v>
      </c>
      <c r="B58" t="s">
        <v>1418</v>
      </c>
      <c r="C58" t="s">
        <v>28</v>
      </c>
      <c r="D58" t="s">
        <v>1687</v>
      </c>
      <c r="E58" t="s">
        <v>1678</v>
      </c>
      <c r="F58" t="s">
        <v>56</v>
      </c>
      <c r="G58">
        <v>200</v>
      </c>
      <c r="H58">
        <v>262685</v>
      </c>
      <c r="I58">
        <v>911</v>
      </c>
      <c r="J58">
        <v>1549548</v>
      </c>
      <c r="K58" s="49">
        <v>96</v>
      </c>
      <c r="L58" s="49" t="s">
        <v>4322</v>
      </c>
      <c r="M58">
        <v>116573</v>
      </c>
      <c r="N58" s="148">
        <v>140003</v>
      </c>
      <c r="O58" s="49" t="s">
        <v>3695</v>
      </c>
      <c r="P58" s="49">
        <v>50</v>
      </c>
      <c r="Q58" s="49" t="s">
        <v>680</v>
      </c>
      <c r="R58" s="49">
        <v>62178</v>
      </c>
      <c r="S58" s="49" t="s">
        <v>3056</v>
      </c>
      <c r="T58" s="49">
        <v>68661</v>
      </c>
      <c r="U58" s="49" t="s">
        <v>1730</v>
      </c>
      <c r="V58">
        <v>1</v>
      </c>
      <c r="W58">
        <v>648</v>
      </c>
      <c r="X58" s="49">
        <v>1440</v>
      </c>
      <c r="Y58" s="49" t="s">
        <v>3846</v>
      </c>
      <c r="Z58" s="49">
        <v>1549548</v>
      </c>
      <c r="AA58" s="49" t="s">
        <v>2340</v>
      </c>
      <c r="AB58" s="49" t="s">
        <v>1210</v>
      </c>
    </row>
    <row r="59" spans="1:28">
      <c r="A59" t="s">
        <v>4296</v>
      </c>
      <c r="B59" t="s">
        <v>1418</v>
      </c>
      <c r="C59" t="s">
        <v>28</v>
      </c>
      <c r="D59" t="s">
        <v>1688</v>
      </c>
      <c r="E59" t="s">
        <v>1678</v>
      </c>
      <c r="F59" t="s">
        <v>56</v>
      </c>
      <c r="G59">
        <v>0</v>
      </c>
      <c r="H59">
        <v>0</v>
      </c>
      <c r="I59">
        <v>199</v>
      </c>
      <c r="J59">
        <v>325442</v>
      </c>
      <c r="K59" s="49">
        <v>4</v>
      </c>
      <c r="L59" s="49" t="s">
        <v>678</v>
      </c>
      <c r="M59">
        <v>7235</v>
      </c>
      <c r="N59" s="148">
        <v>4295</v>
      </c>
      <c r="O59" s="49" t="s">
        <v>916</v>
      </c>
      <c r="P59" s="49">
        <v>0</v>
      </c>
      <c r="Q59" s="49" t="s">
        <v>678</v>
      </c>
      <c r="R59" s="49">
        <v>0</v>
      </c>
      <c r="S59" s="49" t="s">
        <v>678</v>
      </c>
      <c r="T59" s="49">
        <v>0</v>
      </c>
      <c r="U59" s="49" t="s">
        <v>678</v>
      </c>
      <c r="V59">
        <v>0</v>
      </c>
      <c r="W59">
        <v>0</v>
      </c>
      <c r="X59" s="49">
        <v>0</v>
      </c>
      <c r="Y59" s="49" t="s">
        <v>678</v>
      </c>
      <c r="Z59" s="49">
        <v>325442</v>
      </c>
      <c r="AA59" s="49" t="s">
        <v>775</v>
      </c>
      <c r="AB59" s="49" t="s">
        <v>789</v>
      </c>
    </row>
    <row r="60" spans="1:28">
      <c r="A60" t="s">
        <v>4296</v>
      </c>
      <c r="B60" t="s">
        <v>1418</v>
      </c>
      <c r="C60" t="s">
        <v>28</v>
      </c>
      <c r="D60" t="s">
        <v>1770</v>
      </c>
      <c r="E60" t="s">
        <v>1678</v>
      </c>
      <c r="F60" t="s">
        <v>56</v>
      </c>
      <c r="G60">
        <v>201</v>
      </c>
      <c r="H60">
        <v>282790</v>
      </c>
      <c r="I60">
        <v>740</v>
      </c>
      <c r="J60">
        <v>1270599</v>
      </c>
      <c r="K60" s="49">
        <v>78</v>
      </c>
      <c r="L60" s="49" t="s">
        <v>1990</v>
      </c>
      <c r="M60">
        <v>115730</v>
      </c>
      <c r="N60" s="148">
        <v>132688</v>
      </c>
      <c r="O60" s="49" t="s">
        <v>3377</v>
      </c>
      <c r="P60" s="49">
        <v>52</v>
      </c>
      <c r="Q60" s="49" t="s">
        <v>3619</v>
      </c>
      <c r="R60" s="49">
        <v>83263</v>
      </c>
      <c r="S60" s="49" t="s">
        <v>3860</v>
      </c>
      <c r="T60" s="49">
        <v>92044</v>
      </c>
      <c r="U60" s="49" t="s">
        <v>3118</v>
      </c>
      <c r="V60">
        <v>0</v>
      </c>
      <c r="W60">
        <v>0</v>
      </c>
      <c r="X60" s="49">
        <v>0</v>
      </c>
      <c r="Y60" s="49" t="s">
        <v>3849</v>
      </c>
      <c r="Z60" s="49">
        <v>1270599</v>
      </c>
      <c r="AA60" s="49" t="s">
        <v>3869</v>
      </c>
      <c r="AB60" s="49" t="s">
        <v>3473</v>
      </c>
    </row>
    <row r="61" spans="1:28">
      <c r="A61" t="s">
        <v>4296</v>
      </c>
      <c r="B61" t="s">
        <v>1418</v>
      </c>
      <c r="C61" t="s">
        <v>28</v>
      </c>
      <c r="D61" t="s">
        <v>1689</v>
      </c>
      <c r="E61" t="s">
        <v>1678</v>
      </c>
      <c r="F61" t="s">
        <v>56</v>
      </c>
      <c r="G61">
        <v>196</v>
      </c>
      <c r="H61">
        <v>262676</v>
      </c>
      <c r="I61">
        <v>928</v>
      </c>
      <c r="J61">
        <v>1673662</v>
      </c>
      <c r="K61" s="49">
        <v>84</v>
      </c>
      <c r="L61" s="49" t="s">
        <v>1408</v>
      </c>
      <c r="M61">
        <v>104460</v>
      </c>
      <c r="N61" s="148">
        <v>127393</v>
      </c>
      <c r="O61" s="49" t="s">
        <v>1210</v>
      </c>
      <c r="P61" s="49">
        <v>44</v>
      </c>
      <c r="Q61" s="49" t="s">
        <v>3857</v>
      </c>
      <c r="R61" s="49">
        <v>51672</v>
      </c>
      <c r="S61" s="49" t="s">
        <v>2391</v>
      </c>
      <c r="T61" s="49">
        <v>59197</v>
      </c>
      <c r="U61" s="49" t="s">
        <v>3426</v>
      </c>
      <c r="V61">
        <v>1</v>
      </c>
      <c r="W61">
        <v>360</v>
      </c>
      <c r="X61" s="49">
        <v>800</v>
      </c>
      <c r="Y61" s="49" t="s">
        <v>3974</v>
      </c>
      <c r="Z61" s="49">
        <v>1673662</v>
      </c>
      <c r="AA61" s="49" t="s">
        <v>1015</v>
      </c>
      <c r="AB61" s="49" t="s">
        <v>1125</v>
      </c>
    </row>
    <row r="62" spans="1:28">
      <c r="A62" t="s">
        <v>4296</v>
      </c>
      <c r="B62" t="s">
        <v>1418</v>
      </c>
      <c r="C62" t="s">
        <v>28</v>
      </c>
      <c r="D62" t="s">
        <v>1772</v>
      </c>
      <c r="E62" t="s">
        <v>1678</v>
      </c>
      <c r="F62" t="s">
        <v>56</v>
      </c>
      <c r="G62">
        <v>199</v>
      </c>
      <c r="H62">
        <v>250604</v>
      </c>
      <c r="I62">
        <v>948</v>
      </c>
      <c r="J62">
        <v>1888808</v>
      </c>
      <c r="K62" s="49">
        <v>81</v>
      </c>
      <c r="L62" s="49" t="s">
        <v>4323</v>
      </c>
      <c r="M62">
        <v>93752</v>
      </c>
      <c r="N62" s="148">
        <v>111482</v>
      </c>
      <c r="O62" s="49" t="s">
        <v>1170</v>
      </c>
      <c r="P62" s="49">
        <v>43</v>
      </c>
      <c r="Q62" s="49" t="s">
        <v>4318</v>
      </c>
      <c r="R62" s="49">
        <v>42287</v>
      </c>
      <c r="S62" s="49" t="s">
        <v>2329</v>
      </c>
      <c r="T62" s="49">
        <v>46129</v>
      </c>
      <c r="U62" s="49" t="s">
        <v>3538</v>
      </c>
      <c r="V62">
        <v>2</v>
      </c>
      <c r="W62">
        <v>480</v>
      </c>
      <c r="X62" s="49">
        <v>1460</v>
      </c>
      <c r="Y62" s="49" t="s">
        <v>3823</v>
      </c>
      <c r="Z62" s="49">
        <v>1888808</v>
      </c>
      <c r="AA62" s="49" t="s">
        <v>1000</v>
      </c>
      <c r="AB62" s="49" t="s">
        <v>3178</v>
      </c>
    </row>
    <row r="63" spans="1:28">
      <c r="A63" t="s">
        <v>4296</v>
      </c>
      <c r="B63" t="s">
        <v>1418</v>
      </c>
      <c r="C63" t="s">
        <v>28</v>
      </c>
      <c r="D63" t="s">
        <v>1690</v>
      </c>
      <c r="E63" t="s">
        <v>1678</v>
      </c>
      <c r="F63" t="s">
        <v>56</v>
      </c>
      <c r="G63">
        <v>200</v>
      </c>
      <c r="H63">
        <v>252512</v>
      </c>
      <c r="I63">
        <v>813</v>
      </c>
      <c r="J63">
        <v>1392988</v>
      </c>
      <c r="K63" s="49">
        <v>114</v>
      </c>
      <c r="L63" s="49" t="s">
        <v>3354</v>
      </c>
      <c r="M63">
        <v>141400</v>
      </c>
      <c r="N63" s="148">
        <v>171190</v>
      </c>
      <c r="O63" s="49" t="s">
        <v>2940</v>
      </c>
      <c r="P63" s="49">
        <v>75</v>
      </c>
      <c r="Q63" s="49" t="s">
        <v>796</v>
      </c>
      <c r="R63" s="49">
        <v>92425</v>
      </c>
      <c r="S63" s="49" t="s">
        <v>3157</v>
      </c>
      <c r="T63" s="49">
        <v>101018</v>
      </c>
      <c r="U63" s="49" t="s">
        <v>685</v>
      </c>
      <c r="V63">
        <v>0</v>
      </c>
      <c r="W63">
        <v>0</v>
      </c>
      <c r="X63" s="49">
        <v>0</v>
      </c>
      <c r="Y63" s="49" t="s">
        <v>4324</v>
      </c>
      <c r="Z63" s="49">
        <v>1392988</v>
      </c>
      <c r="AA63" s="49" t="s">
        <v>4325</v>
      </c>
      <c r="AB63" s="49" t="s">
        <v>2956</v>
      </c>
    </row>
    <row r="64" spans="1:28">
      <c r="A64" t="s">
        <v>4296</v>
      </c>
      <c r="B64" t="s">
        <v>1418</v>
      </c>
      <c r="C64" t="s">
        <v>28</v>
      </c>
      <c r="D64" t="s">
        <v>1691</v>
      </c>
      <c r="E64" t="s">
        <v>1678</v>
      </c>
      <c r="F64" t="s">
        <v>56</v>
      </c>
      <c r="G64">
        <v>198</v>
      </c>
      <c r="H64">
        <v>250386</v>
      </c>
      <c r="I64">
        <v>881</v>
      </c>
      <c r="J64">
        <v>1570084</v>
      </c>
      <c r="K64" s="49">
        <v>91</v>
      </c>
      <c r="L64" s="49" t="s">
        <v>3985</v>
      </c>
      <c r="M64">
        <v>102586</v>
      </c>
      <c r="N64" s="148">
        <v>124644</v>
      </c>
      <c r="O64" s="49" t="s">
        <v>1413</v>
      </c>
      <c r="P64" s="49">
        <v>54</v>
      </c>
      <c r="Q64" s="49" t="s">
        <v>3279</v>
      </c>
      <c r="R64" s="49">
        <v>63174</v>
      </c>
      <c r="S64" s="49" t="s">
        <v>2880</v>
      </c>
      <c r="T64" s="49">
        <v>70742</v>
      </c>
      <c r="U64" s="49" t="s">
        <v>3641</v>
      </c>
      <c r="V64">
        <v>4</v>
      </c>
      <c r="W64">
        <v>1152</v>
      </c>
      <c r="X64" s="49">
        <v>2560</v>
      </c>
      <c r="Y64" s="49" t="s">
        <v>4326</v>
      </c>
      <c r="Z64" s="49">
        <v>1570084</v>
      </c>
      <c r="AA64" s="49" t="s">
        <v>3534</v>
      </c>
      <c r="AB64" s="49" t="s">
        <v>2336</v>
      </c>
    </row>
    <row r="65" spans="1:28">
      <c r="A65" t="s">
        <v>4296</v>
      </c>
      <c r="B65" t="s">
        <v>1418</v>
      </c>
      <c r="C65" t="s">
        <v>28</v>
      </c>
      <c r="D65" t="s">
        <v>1692</v>
      </c>
      <c r="E65" t="s">
        <v>1678</v>
      </c>
      <c r="F65" t="s">
        <v>56</v>
      </c>
      <c r="G65">
        <v>197</v>
      </c>
      <c r="H65">
        <v>244610</v>
      </c>
      <c r="I65">
        <v>934</v>
      </c>
      <c r="J65">
        <v>1503644</v>
      </c>
      <c r="K65" s="49">
        <v>89</v>
      </c>
      <c r="L65" s="49" t="s">
        <v>4300</v>
      </c>
      <c r="M65">
        <v>104109</v>
      </c>
      <c r="N65" s="148">
        <v>130770</v>
      </c>
      <c r="O65" s="49" t="s">
        <v>1056</v>
      </c>
      <c r="P65" s="49">
        <v>45</v>
      </c>
      <c r="Q65" s="49" t="s">
        <v>1430</v>
      </c>
      <c r="R65" s="49">
        <v>53258</v>
      </c>
      <c r="S65" s="49" t="s">
        <v>1198</v>
      </c>
      <c r="T65" s="49">
        <v>61505</v>
      </c>
      <c r="U65" s="49" t="s">
        <v>2034</v>
      </c>
      <c r="V65">
        <v>0</v>
      </c>
      <c r="W65">
        <v>0</v>
      </c>
      <c r="X65" s="49">
        <v>0</v>
      </c>
      <c r="Y65" s="49" t="s">
        <v>2026</v>
      </c>
      <c r="Z65" s="49">
        <v>1503644</v>
      </c>
      <c r="AA65" s="49" t="s">
        <v>1248</v>
      </c>
      <c r="AB65" s="49" t="s">
        <v>2157</v>
      </c>
    </row>
    <row r="66" spans="1:28">
      <c r="A66" t="s">
        <v>4296</v>
      </c>
      <c r="B66" t="s">
        <v>1418</v>
      </c>
      <c r="C66" t="s">
        <v>28</v>
      </c>
      <c r="D66" t="s">
        <v>1693</v>
      </c>
      <c r="E66" t="s">
        <v>1678</v>
      </c>
      <c r="F66" t="s">
        <v>56</v>
      </c>
      <c r="G66">
        <v>200</v>
      </c>
      <c r="H66">
        <v>256320</v>
      </c>
      <c r="I66">
        <v>983</v>
      </c>
      <c r="J66">
        <v>1846312</v>
      </c>
      <c r="K66" s="49">
        <v>78</v>
      </c>
      <c r="L66" s="49" t="s">
        <v>2151</v>
      </c>
      <c r="M66">
        <v>95191</v>
      </c>
      <c r="N66" s="148">
        <v>122516</v>
      </c>
      <c r="O66" s="49" t="s">
        <v>496</v>
      </c>
      <c r="P66" s="49">
        <v>44</v>
      </c>
      <c r="Q66" s="49" t="s">
        <v>1756</v>
      </c>
      <c r="R66" s="49">
        <v>46219</v>
      </c>
      <c r="S66" s="49" t="s">
        <v>1846</v>
      </c>
      <c r="T66" s="49">
        <v>50817</v>
      </c>
      <c r="U66" s="49" t="s">
        <v>3740</v>
      </c>
      <c r="V66">
        <v>0</v>
      </c>
      <c r="W66">
        <v>0</v>
      </c>
      <c r="X66" s="49">
        <v>0</v>
      </c>
      <c r="Y66" s="49" t="s">
        <v>4327</v>
      </c>
      <c r="Z66" s="49">
        <v>1846312</v>
      </c>
      <c r="AA66" s="49" t="s">
        <v>1413</v>
      </c>
      <c r="AB66" s="49" t="s">
        <v>3297</v>
      </c>
    </row>
    <row r="67" spans="1:28">
      <c r="A67" t="s">
        <v>4296</v>
      </c>
      <c r="B67" t="s">
        <v>1418</v>
      </c>
      <c r="C67" t="s">
        <v>28</v>
      </c>
      <c r="D67" t="s">
        <v>1834</v>
      </c>
      <c r="E67" t="s">
        <v>1678</v>
      </c>
      <c r="F67" t="s">
        <v>56</v>
      </c>
      <c r="G67">
        <v>0</v>
      </c>
      <c r="H67">
        <v>0</v>
      </c>
      <c r="I67">
        <v>2</v>
      </c>
      <c r="J67">
        <v>637</v>
      </c>
      <c r="K67" s="49">
        <v>2</v>
      </c>
      <c r="L67" s="49" t="s">
        <v>678</v>
      </c>
      <c r="M67">
        <v>637</v>
      </c>
      <c r="N67" s="148">
        <v>637</v>
      </c>
      <c r="O67" s="49" t="s">
        <v>3298</v>
      </c>
      <c r="P67" s="49">
        <v>0</v>
      </c>
      <c r="Q67" s="49" t="s">
        <v>678</v>
      </c>
      <c r="R67" s="49">
        <v>0</v>
      </c>
      <c r="S67" s="49" t="s">
        <v>678</v>
      </c>
      <c r="T67" s="49">
        <v>0</v>
      </c>
      <c r="U67" s="49" t="s">
        <v>678</v>
      </c>
      <c r="V67">
        <v>0</v>
      </c>
      <c r="W67">
        <v>0</v>
      </c>
      <c r="X67" s="49">
        <v>0</v>
      </c>
      <c r="Y67" s="49" t="s">
        <v>678</v>
      </c>
      <c r="Z67" s="49">
        <v>637</v>
      </c>
      <c r="AA67" s="49" t="s">
        <v>3298</v>
      </c>
      <c r="AB67" s="49" t="s">
        <v>3298</v>
      </c>
    </row>
    <row r="68" spans="1:28">
      <c r="A68" t="s">
        <v>4296</v>
      </c>
      <c r="B68" t="s">
        <v>1418</v>
      </c>
      <c r="C68" t="s">
        <v>28</v>
      </c>
      <c r="D68" t="s">
        <v>1739</v>
      </c>
      <c r="E68" t="s">
        <v>1694</v>
      </c>
      <c r="F68" t="s">
        <v>56</v>
      </c>
      <c r="G68">
        <v>0</v>
      </c>
      <c r="H68">
        <v>0</v>
      </c>
      <c r="I68">
        <v>0</v>
      </c>
      <c r="J68">
        <v>0</v>
      </c>
      <c r="K68" s="49">
        <v>1</v>
      </c>
      <c r="L68" s="49" t="s">
        <v>678</v>
      </c>
      <c r="M68">
        <v>400</v>
      </c>
      <c r="N68" s="148">
        <v>400</v>
      </c>
      <c r="O68" s="49" t="s">
        <v>678</v>
      </c>
      <c r="P68" s="49">
        <v>0</v>
      </c>
      <c r="Q68" s="49" t="s">
        <v>678</v>
      </c>
      <c r="R68" s="49">
        <v>0</v>
      </c>
      <c r="S68" s="49" t="s">
        <v>678</v>
      </c>
      <c r="T68" s="49">
        <v>0</v>
      </c>
      <c r="U68" s="49" t="s">
        <v>678</v>
      </c>
      <c r="V68">
        <v>0</v>
      </c>
      <c r="W68">
        <v>0</v>
      </c>
      <c r="X68" s="49">
        <v>0</v>
      </c>
      <c r="Y68" s="49" t="s">
        <v>678</v>
      </c>
      <c r="Z68" s="49">
        <v>0</v>
      </c>
      <c r="AA68" s="49" t="s">
        <v>678</v>
      </c>
      <c r="AB68" s="49" t="s">
        <v>678</v>
      </c>
    </row>
    <row r="69" spans="1:28">
      <c r="A69" t="s">
        <v>4296</v>
      </c>
      <c r="B69" t="s">
        <v>1418</v>
      </c>
      <c r="C69" t="s">
        <v>28</v>
      </c>
      <c r="D69" t="s">
        <v>1695</v>
      </c>
      <c r="E69" t="s">
        <v>1694</v>
      </c>
      <c r="F69" t="s">
        <v>56</v>
      </c>
      <c r="G69">
        <v>201</v>
      </c>
      <c r="H69">
        <v>263812</v>
      </c>
      <c r="I69">
        <v>871</v>
      </c>
      <c r="J69">
        <v>1656453</v>
      </c>
      <c r="K69" s="49">
        <v>100</v>
      </c>
      <c r="L69" s="49" t="s">
        <v>4328</v>
      </c>
      <c r="M69">
        <v>115976</v>
      </c>
      <c r="N69" s="148">
        <v>137655</v>
      </c>
      <c r="O69" s="49" t="s">
        <v>2841</v>
      </c>
      <c r="P69" s="49">
        <v>70</v>
      </c>
      <c r="Q69" s="49" t="s">
        <v>1672</v>
      </c>
      <c r="R69" s="49">
        <v>70142</v>
      </c>
      <c r="S69" s="49" t="s">
        <v>1699</v>
      </c>
      <c r="T69" s="49">
        <v>76798</v>
      </c>
      <c r="U69" s="49" t="s">
        <v>2927</v>
      </c>
      <c r="V69">
        <v>0</v>
      </c>
      <c r="W69">
        <v>0</v>
      </c>
      <c r="X69" s="49">
        <v>0</v>
      </c>
      <c r="Y69" s="49" t="s">
        <v>3430</v>
      </c>
      <c r="Z69" s="49">
        <v>1656453</v>
      </c>
      <c r="AA69" s="49" t="s">
        <v>2881</v>
      </c>
      <c r="AB69" s="49" t="s">
        <v>702</v>
      </c>
    </row>
    <row r="70" spans="1:28">
      <c r="A70" t="s">
        <v>4296</v>
      </c>
      <c r="B70" t="s">
        <v>1418</v>
      </c>
      <c r="C70" t="s">
        <v>28</v>
      </c>
      <c r="D70" t="s">
        <v>1696</v>
      </c>
      <c r="E70" t="s">
        <v>1694</v>
      </c>
      <c r="F70" t="s">
        <v>56</v>
      </c>
      <c r="G70">
        <v>200</v>
      </c>
      <c r="H70">
        <v>265955</v>
      </c>
      <c r="I70">
        <v>976</v>
      </c>
      <c r="J70">
        <v>1914551</v>
      </c>
      <c r="K70" s="49">
        <v>81</v>
      </c>
      <c r="L70" s="49" t="s">
        <v>3316</v>
      </c>
      <c r="M70">
        <v>99174</v>
      </c>
      <c r="N70" s="148">
        <v>120948</v>
      </c>
      <c r="O70" s="49" t="s">
        <v>523</v>
      </c>
      <c r="P70" s="49">
        <v>45</v>
      </c>
      <c r="Q70" s="49" t="s">
        <v>1929</v>
      </c>
      <c r="R70" s="49">
        <v>56015</v>
      </c>
      <c r="S70" s="49" t="s">
        <v>1809</v>
      </c>
      <c r="T70" s="49">
        <v>65642</v>
      </c>
      <c r="U70" s="49" t="s">
        <v>3391</v>
      </c>
      <c r="V70">
        <v>0</v>
      </c>
      <c r="W70">
        <v>0</v>
      </c>
      <c r="X70" s="49">
        <v>0</v>
      </c>
      <c r="Y70" s="49" t="s">
        <v>1652</v>
      </c>
      <c r="Z70" s="49">
        <v>1914551</v>
      </c>
      <c r="AA70" s="49" t="s">
        <v>1908</v>
      </c>
      <c r="AB70" s="49" t="s">
        <v>756</v>
      </c>
    </row>
    <row r="71" spans="1:28">
      <c r="A71" t="s">
        <v>4296</v>
      </c>
      <c r="B71" t="s">
        <v>1418</v>
      </c>
      <c r="C71" t="s">
        <v>28</v>
      </c>
      <c r="D71" t="s">
        <v>3617</v>
      </c>
      <c r="E71" t="s">
        <v>1694</v>
      </c>
      <c r="F71" t="s">
        <v>56</v>
      </c>
      <c r="G71">
        <v>106</v>
      </c>
      <c r="H71">
        <v>133736</v>
      </c>
      <c r="I71">
        <v>325</v>
      </c>
      <c r="J71">
        <v>540150</v>
      </c>
      <c r="K71" s="49">
        <v>36</v>
      </c>
      <c r="L71" s="49" t="s">
        <v>4072</v>
      </c>
      <c r="M71">
        <v>49269</v>
      </c>
      <c r="N71" s="148">
        <v>58096</v>
      </c>
      <c r="O71" s="49" t="s">
        <v>853</v>
      </c>
      <c r="P71" s="49">
        <v>20</v>
      </c>
      <c r="Q71" s="49" t="s">
        <v>2683</v>
      </c>
      <c r="R71" s="49">
        <v>29675</v>
      </c>
      <c r="S71" s="49" t="s">
        <v>3459</v>
      </c>
      <c r="T71" s="49">
        <v>32340</v>
      </c>
      <c r="U71" s="49" t="s">
        <v>2861</v>
      </c>
      <c r="V71">
        <v>1</v>
      </c>
      <c r="W71">
        <v>1476</v>
      </c>
      <c r="X71" s="49">
        <v>3280</v>
      </c>
      <c r="Y71" s="49" t="s">
        <v>3113</v>
      </c>
      <c r="Z71" s="49">
        <v>540150</v>
      </c>
      <c r="AA71" s="49" t="s">
        <v>1140</v>
      </c>
      <c r="AB71" s="49" t="s">
        <v>1312</v>
      </c>
    </row>
    <row r="72" spans="1:28">
      <c r="A72" t="s">
        <v>4296</v>
      </c>
      <c r="B72" t="s">
        <v>1418</v>
      </c>
      <c r="C72" t="s">
        <v>28</v>
      </c>
      <c r="D72" t="s">
        <v>1697</v>
      </c>
      <c r="E72" t="s">
        <v>1694</v>
      </c>
      <c r="F72" t="s">
        <v>56</v>
      </c>
      <c r="G72">
        <v>201</v>
      </c>
      <c r="H72">
        <v>264615</v>
      </c>
      <c r="I72">
        <v>963</v>
      </c>
      <c r="J72">
        <v>1664159</v>
      </c>
      <c r="K72" s="49">
        <v>78</v>
      </c>
      <c r="L72" s="49" t="s">
        <v>1990</v>
      </c>
      <c r="M72">
        <v>111591</v>
      </c>
      <c r="N72" s="148">
        <v>121745</v>
      </c>
      <c r="O72" s="49" t="s">
        <v>2113</v>
      </c>
      <c r="P72" s="49">
        <v>52</v>
      </c>
      <c r="Q72" s="49" t="s">
        <v>3619</v>
      </c>
      <c r="R72" s="49">
        <v>75403</v>
      </c>
      <c r="S72" s="49" t="s">
        <v>1446</v>
      </c>
      <c r="T72" s="49">
        <v>83166</v>
      </c>
      <c r="U72" s="49" t="s">
        <v>3435</v>
      </c>
      <c r="V72">
        <v>1</v>
      </c>
      <c r="W72">
        <v>1476</v>
      </c>
      <c r="X72" s="49">
        <v>3280</v>
      </c>
      <c r="Y72" s="49" t="s">
        <v>3711</v>
      </c>
      <c r="Z72" s="49">
        <v>1664159</v>
      </c>
      <c r="AA72" s="49" t="s">
        <v>1058</v>
      </c>
      <c r="AB72" s="49" t="s">
        <v>1961</v>
      </c>
    </row>
    <row r="73" spans="1:28">
      <c r="A73" t="s">
        <v>4296</v>
      </c>
      <c r="B73" t="s">
        <v>1418</v>
      </c>
      <c r="C73" t="s">
        <v>28</v>
      </c>
      <c r="D73" t="s">
        <v>1698</v>
      </c>
      <c r="E73" t="s">
        <v>1694</v>
      </c>
      <c r="F73" t="s">
        <v>56</v>
      </c>
      <c r="G73">
        <v>202</v>
      </c>
      <c r="H73">
        <v>263148</v>
      </c>
      <c r="I73">
        <v>957</v>
      </c>
      <c r="J73">
        <v>1686856</v>
      </c>
      <c r="K73" s="49">
        <v>87</v>
      </c>
      <c r="L73" s="49" t="s">
        <v>3278</v>
      </c>
      <c r="M73">
        <v>103917</v>
      </c>
      <c r="N73" s="148">
        <v>137600</v>
      </c>
      <c r="O73" s="49" t="s">
        <v>3325</v>
      </c>
      <c r="P73" s="49">
        <v>49</v>
      </c>
      <c r="Q73" s="49" t="s">
        <v>1062</v>
      </c>
      <c r="R73" s="49">
        <v>58898</v>
      </c>
      <c r="S73" s="49" t="s">
        <v>3016</v>
      </c>
      <c r="T73" s="49">
        <v>64714</v>
      </c>
      <c r="U73" s="49" t="s">
        <v>1839</v>
      </c>
      <c r="V73">
        <v>3</v>
      </c>
      <c r="W73">
        <v>612</v>
      </c>
      <c r="X73" s="49">
        <v>1360</v>
      </c>
      <c r="Y73" s="49" t="s">
        <v>2857</v>
      </c>
      <c r="Z73" s="49">
        <v>1686856</v>
      </c>
      <c r="AA73" s="49" t="s">
        <v>1909</v>
      </c>
      <c r="AB73" s="49" t="s">
        <v>761</v>
      </c>
    </row>
    <row r="74" spans="1:28">
      <c r="A74" t="s">
        <v>4296</v>
      </c>
      <c r="B74" t="s">
        <v>1418</v>
      </c>
      <c r="C74" t="s">
        <v>28</v>
      </c>
      <c r="D74" t="s">
        <v>1701</v>
      </c>
      <c r="E74" t="s">
        <v>1694</v>
      </c>
      <c r="F74" t="s">
        <v>56</v>
      </c>
      <c r="G74">
        <v>197</v>
      </c>
      <c r="H74">
        <v>277011</v>
      </c>
      <c r="I74">
        <v>956</v>
      </c>
      <c r="J74">
        <v>1699106</v>
      </c>
      <c r="K74" s="49">
        <v>91</v>
      </c>
      <c r="L74" s="49" t="s">
        <v>4172</v>
      </c>
      <c r="M74">
        <v>134568</v>
      </c>
      <c r="N74" s="148">
        <v>150247</v>
      </c>
      <c r="O74" s="49" t="s">
        <v>3260</v>
      </c>
      <c r="P74" s="49">
        <v>52</v>
      </c>
      <c r="Q74" s="49" t="s">
        <v>2958</v>
      </c>
      <c r="R74" s="49">
        <v>82095</v>
      </c>
      <c r="S74" s="49" t="s">
        <v>2054</v>
      </c>
      <c r="T74" s="49">
        <v>91557</v>
      </c>
      <c r="U74" s="49" t="s">
        <v>3896</v>
      </c>
      <c r="V74">
        <v>0</v>
      </c>
      <c r="W74">
        <v>0</v>
      </c>
      <c r="X74" s="49">
        <v>0</v>
      </c>
      <c r="Y74" s="49" t="s">
        <v>3434</v>
      </c>
      <c r="Z74" s="49">
        <v>1699106</v>
      </c>
      <c r="AA74" s="49" t="s">
        <v>3417</v>
      </c>
      <c r="AB74" s="49" t="s">
        <v>1405</v>
      </c>
    </row>
    <row r="75" spans="1:28">
      <c r="A75" t="s">
        <v>4296</v>
      </c>
      <c r="B75" t="s">
        <v>1418</v>
      </c>
      <c r="C75" t="s">
        <v>28</v>
      </c>
      <c r="D75" t="s">
        <v>1759</v>
      </c>
      <c r="E75" t="s">
        <v>1694</v>
      </c>
      <c r="F75" t="s">
        <v>56</v>
      </c>
      <c r="G75">
        <v>0</v>
      </c>
      <c r="H75">
        <v>0</v>
      </c>
      <c r="I75">
        <v>0</v>
      </c>
      <c r="J75">
        <v>0</v>
      </c>
      <c r="K75" s="49">
        <v>0</v>
      </c>
      <c r="L75" s="49" t="s">
        <v>678</v>
      </c>
      <c r="M75">
        <v>0</v>
      </c>
      <c r="N75" s="148">
        <v>0</v>
      </c>
      <c r="O75" s="49" t="s">
        <v>678</v>
      </c>
      <c r="P75" s="49">
        <v>0</v>
      </c>
      <c r="Q75" s="49" t="s">
        <v>678</v>
      </c>
      <c r="R75" s="49">
        <v>0</v>
      </c>
      <c r="S75" s="49" t="s">
        <v>678</v>
      </c>
      <c r="T75" s="49">
        <v>0</v>
      </c>
      <c r="U75" s="49" t="s">
        <v>678</v>
      </c>
      <c r="V75">
        <v>0</v>
      </c>
      <c r="W75">
        <v>0</v>
      </c>
      <c r="X75" s="49">
        <v>0</v>
      </c>
      <c r="Y75" s="49" t="s">
        <v>678</v>
      </c>
      <c r="Z75" s="49">
        <v>0</v>
      </c>
      <c r="AA75" s="49" t="s">
        <v>678</v>
      </c>
      <c r="AB75" s="49" t="s">
        <v>678</v>
      </c>
    </row>
    <row r="76" spans="1:28">
      <c r="A76" t="s">
        <v>4296</v>
      </c>
      <c r="B76" t="s">
        <v>1418</v>
      </c>
      <c r="C76" t="s">
        <v>28</v>
      </c>
      <c r="D76" t="s">
        <v>1702</v>
      </c>
      <c r="E76" t="s">
        <v>1694</v>
      </c>
      <c r="F76" t="s">
        <v>56</v>
      </c>
      <c r="G76">
        <v>205</v>
      </c>
      <c r="H76">
        <v>268280</v>
      </c>
      <c r="I76">
        <v>992</v>
      </c>
      <c r="J76">
        <v>1938171</v>
      </c>
      <c r="K76" s="49">
        <v>75</v>
      </c>
      <c r="L76" s="49" t="s">
        <v>4329</v>
      </c>
      <c r="M76">
        <v>89146</v>
      </c>
      <c r="N76" s="148">
        <v>97954</v>
      </c>
      <c r="O76" s="49" t="s">
        <v>3021</v>
      </c>
      <c r="P76" s="49">
        <v>54</v>
      </c>
      <c r="Q76" s="49" t="s">
        <v>2930</v>
      </c>
      <c r="R76" s="49">
        <v>65126</v>
      </c>
      <c r="S76" s="49" t="s">
        <v>3805</v>
      </c>
      <c r="T76" s="49">
        <v>70653</v>
      </c>
      <c r="U76" s="49" t="s">
        <v>3090</v>
      </c>
      <c r="V76">
        <v>0</v>
      </c>
      <c r="W76">
        <v>0</v>
      </c>
      <c r="X76" s="49">
        <v>0</v>
      </c>
      <c r="Y76" s="49" t="s">
        <v>1260</v>
      </c>
      <c r="Z76" s="49">
        <v>1938171</v>
      </c>
      <c r="AA76" s="49" t="s">
        <v>1847</v>
      </c>
      <c r="AB76" s="49" t="s">
        <v>2859</v>
      </c>
    </row>
    <row r="77" spans="1:28">
      <c r="A77" t="s">
        <v>4296</v>
      </c>
      <c r="B77" t="s">
        <v>1418</v>
      </c>
      <c r="C77" t="s">
        <v>28</v>
      </c>
      <c r="D77" t="s">
        <v>1703</v>
      </c>
      <c r="E77" t="s">
        <v>1694</v>
      </c>
      <c r="F77" t="s">
        <v>56</v>
      </c>
      <c r="G77">
        <v>199</v>
      </c>
      <c r="H77">
        <v>247617</v>
      </c>
      <c r="I77">
        <v>887</v>
      </c>
      <c r="J77">
        <v>1570128</v>
      </c>
      <c r="K77" s="49">
        <v>92</v>
      </c>
      <c r="L77" s="49" t="s">
        <v>3649</v>
      </c>
      <c r="M77">
        <v>100234</v>
      </c>
      <c r="N77" s="148">
        <v>125279</v>
      </c>
      <c r="O77" s="49" t="s">
        <v>2865</v>
      </c>
      <c r="P77" s="49">
        <v>58</v>
      </c>
      <c r="Q77" s="49" t="s">
        <v>1981</v>
      </c>
      <c r="R77" s="49">
        <v>61813</v>
      </c>
      <c r="S77" s="49" t="s">
        <v>4185</v>
      </c>
      <c r="T77" s="49">
        <v>68083</v>
      </c>
      <c r="U77" s="49" t="s">
        <v>3980</v>
      </c>
      <c r="V77">
        <v>3</v>
      </c>
      <c r="W77">
        <v>2056</v>
      </c>
      <c r="X77" s="49">
        <v>4080</v>
      </c>
      <c r="Y77" s="49" t="s">
        <v>4113</v>
      </c>
      <c r="Z77" s="49">
        <v>1570128</v>
      </c>
      <c r="AA77" s="49" t="s">
        <v>3293</v>
      </c>
      <c r="AB77" s="49" t="s">
        <v>1768</v>
      </c>
    </row>
    <row r="78" spans="1:28">
      <c r="A78" t="s">
        <v>4296</v>
      </c>
      <c r="B78" t="s">
        <v>1418</v>
      </c>
      <c r="C78" t="s">
        <v>28</v>
      </c>
      <c r="D78" t="s">
        <v>1873</v>
      </c>
      <c r="E78" t="s">
        <v>1694</v>
      </c>
      <c r="F78" t="s">
        <v>56</v>
      </c>
      <c r="G78">
        <v>197</v>
      </c>
      <c r="H78">
        <v>272557</v>
      </c>
      <c r="I78">
        <v>946</v>
      </c>
      <c r="J78">
        <v>1745172</v>
      </c>
      <c r="K78" s="49">
        <v>75</v>
      </c>
      <c r="L78" s="49" t="s">
        <v>3900</v>
      </c>
      <c r="M78">
        <v>97110</v>
      </c>
      <c r="N78" s="148">
        <v>123231</v>
      </c>
      <c r="O78" s="49" t="s">
        <v>1102</v>
      </c>
      <c r="P78" s="49">
        <v>46</v>
      </c>
      <c r="Q78" s="49" t="s">
        <v>2419</v>
      </c>
      <c r="R78" s="49">
        <v>57688</v>
      </c>
      <c r="S78" s="49" t="s">
        <v>4330</v>
      </c>
      <c r="T78" s="49">
        <v>64086</v>
      </c>
      <c r="U78" s="49" t="s">
        <v>2376</v>
      </c>
      <c r="V78">
        <v>2</v>
      </c>
      <c r="W78">
        <v>1332</v>
      </c>
      <c r="X78" s="49">
        <v>2960</v>
      </c>
      <c r="Y78" s="49" t="s">
        <v>3872</v>
      </c>
      <c r="Z78" s="49">
        <v>1745172</v>
      </c>
      <c r="AA78" s="49" t="s">
        <v>1848</v>
      </c>
      <c r="AB78" s="49" t="s">
        <v>2276</v>
      </c>
    </row>
    <row r="79" spans="1:28">
      <c r="A79" t="s">
        <v>4296</v>
      </c>
      <c r="B79" t="s">
        <v>1418</v>
      </c>
      <c r="C79" t="s">
        <v>28</v>
      </c>
      <c r="D79" t="s">
        <v>1877</v>
      </c>
      <c r="E79" t="s">
        <v>1694</v>
      </c>
      <c r="F79" t="s">
        <v>56</v>
      </c>
      <c r="G79">
        <v>0</v>
      </c>
      <c r="H79">
        <v>0</v>
      </c>
      <c r="I79">
        <v>142</v>
      </c>
      <c r="J79">
        <v>331027</v>
      </c>
      <c r="K79" s="49">
        <v>4</v>
      </c>
      <c r="L79" s="49" t="s">
        <v>678</v>
      </c>
      <c r="M79">
        <v>4480</v>
      </c>
      <c r="N79" s="148">
        <v>6306</v>
      </c>
      <c r="O79" s="49" t="s">
        <v>971</v>
      </c>
      <c r="P79" s="49">
        <v>0</v>
      </c>
      <c r="Q79" s="49" t="s">
        <v>678</v>
      </c>
      <c r="R79" s="49">
        <v>0</v>
      </c>
      <c r="S79" s="49" t="s">
        <v>678</v>
      </c>
      <c r="T79" s="49">
        <v>0</v>
      </c>
      <c r="U79" s="49" t="s">
        <v>678</v>
      </c>
      <c r="V79">
        <v>0</v>
      </c>
      <c r="W79">
        <v>0</v>
      </c>
      <c r="X79" s="49">
        <v>0</v>
      </c>
      <c r="Y79" s="49" t="s">
        <v>678</v>
      </c>
      <c r="Z79" s="49">
        <v>331027</v>
      </c>
      <c r="AA79" s="49" t="s">
        <v>1092</v>
      </c>
      <c r="AB79" s="49" t="s">
        <v>739</v>
      </c>
    </row>
    <row r="80" spans="1:28">
      <c r="A80" t="s">
        <v>4296</v>
      </c>
      <c r="B80" t="s">
        <v>1418</v>
      </c>
      <c r="C80" t="s">
        <v>28</v>
      </c>
      <c r="D80" t="s">
        <v>1705</v>
      </c>
      <c r="E80" t="s">
        <v>1694</v>
      </c>
      <c r="F80" t="s">
        <v>56</v>
      </c>
      <c r="G80">
        <v>197</v>
      </c>
      <c r="H80">
        <v>240099</v>
      </c>
      <c r="I80">
        <v>956</v>
      </c>
      <c r="J80">
        <v>1692959</v>
      </c>
      <c r="K80" s="49">
        <v>88</v>
      </c>
      <c r="L80" s="49" t="s">
        <v>3437</v>
      </c>
      <c r="M80">
        <v>98656</v>
      </c>
      <c r="N80" s="148">
        <v>121701</v>
      </c>
      <c r="O80" s="49" t="s">
        <v>2124</v>
      </c>
      <c r="P80" s="49">
        <v>58</v>
      </c>
      <c r="Q80" s="49" t="s">
        <v>3860</v>
      </c>
      <c r="R80" s="49">
        <v>65653</v>
      </c>
      <c r="S80" s="49" t="s">
        <v>3622</v>
      </c>
      <c r="T80" s="49">
        <v>72622</v>
      </c>
      <c r="U80" s="49" t="s">
        <v>2466</v>
      </c>
      <c r="V80">
        <v>2</v>
      </c>
      <c r="W80">
        <v>2118</v>
      </c>
      <c r="X80" s="49">
        <v>3240</v>
      </c>
      <c r="Y80" s="49" t="s">
        <v>4124</v>
      </c>
      <c r="Z80" s="49">
        <v>1692959</v>
      </c>
      <c r="AA80" s="49" t="s">
        <v>953</v>
      </c>
      <c r="AB80" s="49" t="s">
        <v>1887</v>
      </c>
    </row>
    <row r="81" spans="1:28">
      <c r="A81" t="s">
        <v>4296</v>
      </c>
      <c r="B81" t="s">
        <v>1418</v>
      </c>
      <c r="C81" t="s">
        <v>28</v>
      </c>
      <c r="D81" t="s">
        <v>1708</v>
      </c>
      <c r="E81" t="s">
        <v>1694</v>
      </c>
      <c r="F81" t="s">
        <v>56</v>
      </c>
      <c r="G81">
        <v>199</v>
      </c>
      <c r="H81">
        <v>300164</v>
      </c>
      <c r="I81">
        <v>959</v>
      </c>
      <c r="J81">
        <v>1868673</v>
      </c>
      <c r="K81" s="49">
        <v>78</v>
      </c>
      <c r="L81" s="49" t="s">
        <v>3382</v>
      </c>
      <c r="M81">
        <v>102947</v>
      </c>
      <c r="N81" s="148">
        <v>124045</v>
      </c>
      <c r="O81" s="49" t="s">
        <v>496</v>
      </c>
      <c r="P81" s="49">
        <v>47</v>
      </c>
      <c r="Q81" s="49" t="s">
        <v>3104</v>
      </c>
      <c r="R81" s="49">
        <v>64382</v>
      </c>
      <c r="S81" s="49" t="s">
        <v>4167</v>
      </c>
      <c r="T81" s="49">
        <v>71173</v>
      </c>
      <c r="U81" s="49" t="s">
        <v>2081</v>
      </c>
      <c r="V81">
        <v>1</v>
      </c>
      <c r="W81">
        <v>900</v>
      </c>
      <c r="X81" s="49">
        <v>2000</v>
      </c>
      <c r="Y81" s="49" t="s">
        <v>3528</v>
      </c>
      <c r="Z81" s="49">
        <v>1868673</v>
      </c>
      <c r="AA81" s="49" t="s">
        <v>3551</v>
      </c>
      <c r="AB81" s="49" t="s">
        <v>1081</v>
      </c>
    </row>
    <row r="82" spans="1:28">
      <c r="A82" t="s">
        <v>4296</v>
      </c>
      <c r="B82" t="s">
        <v>1418</v>
      </c>
      <c r="C82" t="s">
        <v>28</v>
      </c>
      <c r="D82" t="s">
        <v>1710</v>
      </c>
      <c r="E82" t="s">
        <v>1694</v>
      </c>
      <c r="F82" t="s">
        <v>56</v>
      </c>
      <c r="G82">
        <v>198</v>
      </c>
      <c r="H82">
        <v>224970</v>
      </c>
      <c r="I82">
        <v>895</v>
      </c>
      <c r="J82">
        <v>1483275</v>
      </c>
      <c r="K82" s="49">
        <v>101</v>
      </c>
      <c r="L82" s="49" t="s">
        <v>4331</v>
      </c>
      <c r="M82">
        <v>103530</v>
      </c>
      <c r="N82" s="148">
        <v>124490</v>
      </c>
      <c r="O82" s="49" t="s">
        <v>1744</v>
      </c>
      <c r="P82" s="49">
        <v>68</v>
      </c>
      <c r="Q82" s="49" t="s">
        <v>2733</v>
      </c>
      <c r="R82" s="49">
        <v>72584</v>
      </c>
      <c r="S82" s="49" t="s">
        <v>938</v>
      </c>
      <c r="T82" s="49">
        <v>79391</v>
      </c>
      <c r="U82" s="49" t="s">
        <v>4332</v>
      </c>
      <c r="V82">
        <v>2</v>
      </c>
      <c r="W82">
        <v>2175</v>
      </c>
      <c r="X82" s="49">
        <v>4100</v>
      </c>
      <c r="Y82" s="49" t="s">
        <v>4333</v>
      </c>
      <c r="Z82" s="49">
        <v>1483275</v>
      </c>
      <c r="AA82" s="49" t="s">
        <v>2850</v>
      </c>
      <c r="AB82" s="49" t="s">
        <v>1178</v>
      </c>
    </row>
    <row r="83" spans="1:28">
      <c r="A83" t="s">
        <v>4296</v>
      </c>
      <c r="B83" t="s">
        <v>1418</v>
      </c>
      <c r="C83" t="s">
        <v>28</v>
      </c>
      <c r="D83" t="s">
        <v>1712</v>
      </c>
      <c r="E83" t="s">
        <v>1694</v>
      </c>
      <c r="F83" t="s">
        <v>56</v>
      </c>
      <c r="G83">
        <v>199</v>
      </c>
      <c r="H83">
        <v>241907</v>
      </c>
      <c r="I83">
        <v>975</v>
      </c>
      <c r="J83">
        <v>1673093</v>
      </c>
      <c r="K83" s="49">
        <v>82</v>
      </c>
      <c r="L83" s="49" t="s">
        <v>3693</v>
      </c>
      <c r="M83">
        <v>105735</v>
      </c>
      <c r="N83" s="148">
        <v>128150</v>
      </c>
      <c r="O83" s="49" t="s">
        <v>2061</v>
      </c>
      <c r="P83" s="49">
        <v>48</v>
      </c>
      <c r="Q83" s="49" t="s">
        <v>3318</v>
      </c>
      <c r="R83" s="49">
        <v>57849</v>
      </c>
      <c r="S83" s="49" t="s">
        <v>3668</v>
      </c>
      <c r="T83" s="49">
        <v>64294</v>
      </c>
      <c r="U83" s="49" t="s">
        <v>2948</v>
      </c>
      <c r="V83">
        <v>0</v>
      </c>
      <c r="W83">
        <v>0</v>
      </c>
      <c r="X83" s="49">
        <v>0</v>
      </c>
      <c r="Y83" s="49" t="s">
        <v>2882</v>
      </c>
      <c r="Z83" s="49">
        <v>1673093</v>
      </c>
      <c r="AA83" s="49" t="s">
        <v>2280</v>
      </c>
      <c r="AB83" s="49" t="s">
        <v>523</v>
      </c>
    </row>
    <row r="84" spans="1:28">
      <c r="A84" t="s">
        <v>4296</v>
      </c>
      <c r="B84" t="s">
        <v>1418</v>
      </c>
      <c r="C84" t="s">
        <v>28</v>
      </c>
      <c r="D84" t="s">
        <v>1713</v>
      </c>
      <c r="E84" t="s">
        <v>1694</v>
      </c>
      <c r="F84" t="s">
        <v>56</v>
      </c>
      <c r="G84">
        <v>201</v>
      </c>
      <c r="H84">
        <v>285983</v>
      </c>
      <c r="I84">
        <v>960</v>
      </c>
      <c r="J84">
        <v>1704171</v>
      </c>
      <c r="K84" s="49">
        <v>83</v>
      </c>
      <c r="L84" s="49" t="s">
        <v>3863</v>
      </c>
      <c r="M84">
        <v>120881</v>
      </c>
      <c r="N84" s="148">
        <v>152972</v>
      </c>
      <c r="O84" s="49" t="s">
        <v>518</v>
      </c>
      <c r="P84" s="49">
        <v>48</v>
      </c>
      <c r="Q84" s="49" t="s">
        <v>4162</v>
      </c>
      <c r="R84" s="49">
        <v>71851</v>
      </c>
      <c r="S84" s="49" t="s">
        <v>2656</v>
      </c>
      <c r="T84" s="49">
        <v>91431</v>
      </c>
      <c r="U84" s="49" t="s">
        <v>3866</v>
      </c>
      <c r="V84">
        <v>3</v>
      </c>
      <c r="W84">
        <v>1347</v>
      </c>
      <c r="X84" s="49">
        <v>2260</v>
      </c>
      <c r="Y84" s="49" t="s">
        <v>2769</v>
      </c>
      <c r="Z84" s="49">
        <v>1704171</v>
      </c>
      <c r="AA84" s="49" t="s">
        <v>2417</v>
      </c>
      <c r="AB84" s="49" t="s">
        <v>1904</v>
      </c>
    </row>
    <row r="85" spans="1:28">
      <c r="A85" t="s">
        <v>4296</v>
      </c>
      <c r="B85" t="s">
        <v>1418</v>
      </c>
      <c r="C85" t="s">
        <v>28</v>
      </c>
      <c r="D85" t="s">
        <v>1714</v>
      </c>
      <c r="E85" t="s">
        <v>1694</v>
      </c>
      <c r="F85" t="s">
        <v>56</v>
      </c>
      <c r="G85">
        <v>203</v>
      </c>
      <c r="H85">
        <v>260846</v>
      </c>
      <c r="I85">
        <v>995</v>
      </c>
      <c r="J85">
        <v>1736459</v>
      </c>
      <c r="K85" s="49">
        <v>82</v>
      </c>
      <c r="L85" s="49" t="s">
        <v>2663</v>
      </c>
      <c r="M85">
        <v>105228</v>
      </c>
      <c r="N85" s="148">
        <v>133889</v>
      </c>
      <c r="O85" s="49" t="s">
        <v>1748</v>
      </c>
      <c r="P85" s="49">
        <v>47</v>
      </c>
      <c r="Q85" s="49" t="s">
        <v>3575</v>
      </c>
      <c r="R85" s="49">
        <v>63553</v>
      </c>
      <c r="S85" s="49" t="s">
        <v>4127</v>
      </c>
      <c r="T85" s="49">
        <v>79916</v>
      </c>
      <c r="U85" s="49" t="s">
        <v>3755</v>
      </c>
      <c r="V85">
        <v>0</v>
      </c>
      <c r="W85">
        <v>0</v>
      </c>
      <c r="X85" s="49">
        <v>0</v>
      </c>
      <c r="Y85" s="49" t="s">
        <v>1432</v>
      </c>
      <c r="Z85" s="49">
        <v>1736459</v>
      </c>
      <c r="AA85" s="49" t="s">
        <v>965</v>
      </c>
      <c r="AB85" s="49" t="s">
        <v>1431</v>
      </c>
    </row>
    <row r="86" spans="1:28">
      <c r="A86" t="s">
        <v>4296</v>
      </c>
      <c r="B86" t="s">
        <v>1418</v>
      </c>
      <c r="C86" t="s">
        <v>28</v>
      </c>
      <c r="D86" t="s">
        <v>1716</v>
      </c>
      <c r="E86" t="s">
        <v>1694</v>
      </c>
      <c r="F86" t="s">
        <v>56</v>
      </c>
      <c r="G86">
        <v>199</v>
      </c>
      <c r="H86">
        <v>289511</v>
      </c>
      <c r="I86">
        <v>974</v>
      </c>
      <c r="J86">
        <v>1927700</v>
      </c>
      <c r="K86" s="49">
        <v>88</v>
      </c>
      <c r="L86" s="49" t="s">
        <v>4303</v>
      </c>
      <c r="M86">
        <v>120286</v>
      </c>
      <c r="N86" s="148">
        <v>137058</v>
      </c>
      <c r="O86" s="49" t="s">
        <v>1313</v>
      </c>
      <c r="P86" s="49">
        <v>49</v>
      </c>
      <c r="Q86" s="49" t="s">
        <v>2408</v>
      </c>
      <c r="R86" s="49">
        <v>60148</v>
      </c>
      <c r="S86" s="49" t="s">
        <v>2011</v>
      </c>
      <c r="T86" s="49">
        <v>66033</v>
      </c>
      <c r="U86" s="49" t="s">
        <v>2866</v>
      </c>
      <c r="V86">
        <v>1</v>
      </c>
      <c r="W86">
        <v>720</v>
      </c>
      <c r="X86" s="49">
        <v>1600</v>
      </c>
      <c r="Y86" s="49" t="s">
        <v>3902</v>
      </c>
      <c r="Z86" s="49">
        <v>1927700</v>
      </c>
      <c r="AA86" s="49" t="s">
        <v>3335</v>
      </c>
      <c r="AB86" s="49" t="s">
        <v>726</v>
      </c>
    </row>
    <row r="87" spans="1:28">
      <c r="A87" t="s">
        <v>4296</v>
      </c>
      <c r="B87" t="s">
        <v>1418</v>
      </c>
      <c r="C87" t="s">
        <v>28</v>
      </c>
      <c r="D87" t="s">
        <v>1718</v>
      </c>
      <c r="E87" t="s">
        <v>1719</v>
      </c>
      <c r="F87" t="s">
        <v>56</v>
      </c>
      <c r="G87">
        <v>197</v>
      </c>
      <c r="H87">
        <v>251290</v>
      </c>
      <c r="I87">
        <v>816</v>
      </c>
      <c r="J87">
        <v>1484004</v>
      </c>
      <c r="K87" s="49">
        <v>119</v>
      </c>
      <c r="L87" s="49" t="s">
        <v>4281</v>
      </c>
      <c r="M87">
        <v>127799</v>
      </c>
      <c r="N87" s="148">
        <v>154594</v>
      </c>
      <c r="O87" s="49" t="s">
        <v>3821</v>
      </c>
      <c r="P87" s="49">
        <v>61</v>
      </c>
      <c r="Q87" s="49" t="s">
        <v>4174</v>
      </c>
      <c r="R87" s="49">
        <v>67639</v>
      </c>
      <c r="S87" s="49" t="s">
        <v>3731</v>
      </c>
      <c r="T87" s="49">
        <v>74380</v>
      </c>
      <c r="U87" s="49" t="s">
        <v>3254</v>
      </c>
      <c r="V87">
        <v>0</v>
      </c>
      <c r="W87">
        <v>54</v>
      </c>
      <c r="X87" s="49">
        <v>0</v>
      </c>
      <c r="Y87" s="49" t="s">
        <v>4063</v>
      </c>
      <c r="Z87" s="49">
        <v>1484004</v>
      </c>
      <c r="AA87" s="49" t="s">
        <v>2378</v>
      </c>
      <c r="AB87" s="49" t="s">
        <v>3290</v>
      </c>
    </row>
    <row r="88" spans="1:28">
      <c r="A88" t="s">
        <v>4296</v>
      </c>
      <c r="B88" t="s">
        <v>1418</v>
      </c>
      <c r="C88" t="s">
        <v>28</v>
      </c>
      <c r="D88" t="s">
        <v>1720</v>
      </c>
      <c r="E88" t="s">
        <v>1719</v>
      </c>
      <c r="F88" t="s">
        <v>56</v>
      </c>
      <c r="G88">
        <v>200</v>
      </c>
      <c r="H88">
        <v>274535</v>
      </c>
      <c r="I88">
        <v>1015</v>
      </c>
      <c r="J88">
        <v>1823582</v>
      </c>
      <c r="K88" s="49">
        <v>80</v>
      </c>
      <c r="L88" s="49" t="s">
        <v>685</v>
      </c>
      <c r="M88">
        <v>115060</v>
      </c>
      <c r="N88" s="148">
        <v>141007</v>
      </c>
      <c r="O88" s="49" t="s">
        <v>3267</v>
      </c>
      <c r="P88" s="49">
        <v>45</v>
      </c>
      <c r="Q88" s="49" t="s">
        <v>1929</v>
      </c>
      <c r="R88" s="49">
        <v>67186</v>
      </c>
      <c r="S88" s="49" t="s">
        <v>3774</v>
      </c>
      <c r="T88" s="49">
        <v>73213</v>
      </c>
      <c r="U88" s="49" t="s">
        <v>951</v>
      </c>
      <c r="V88">
        <v>2</v>
      </c>
      <c r="W88">
        <v>1444</v>
      </c>
      <c r="X88" s="49">
        <v>3120</v>
      </c>
      <c r="Y88" s="49" t="s">
        <v>4099</v>
      </c>
      <c r="Z88" s="49">
        <v>1823582</v>
      </c>
      <c r="AA88" s="49" t="s">
        <v>1007</v>
      </c>
      <c r="AB88" s="49" t="s">
        <v>911</v>
      </c>
    </row>
    <row r="89" spans="1:28">
      <c r="A89" t="s">
        <v>4296</v>
      </c>
      <c r="B89" t="s">
        <v>1418</v>
      </c>
      <c r="C89" t="s">
        <v>28</v>
      </c>
      <c r="D89" t="s">
        <v>1721</v>
      </c>
      <c r="E89" t="s">
        <v>1719</v>
      </c>
      <c r="F89" t="s">
        <v>56</v>
      </c>
      <c r="G89">
        <v>200</v>
      </c>
      <c r="H89">
        <v>251485</v>
      </c>
      <c r="I89">
        <v>925</v>
      </c>
      <c r="J89">
        <v>1554776</v>
      </c>
      <c r="K89" s="49">
        <v>84</v>
      </c>
      <c r="L89" s="49" t="s">
        <v>3748</v>
      </c>
      <c r="M89">
        <v>92883</v>
      </c>
      <c r="N89" s="148">
        <v>103334</v>
      </c>
      <c r="O89" s="49" t="s">
        <v>1768</v>
      </c>
      <c r="P89" s="49">
        <v>51</v>
      </c>
      <c r="Q89" s="49" t="s">
        <v>3285</v>
      </c>
      <c r="R89" s="49">
        <v>56411</v>
      </c>
      <c r="S89" s="49" t="s">
        <v>4139</v>
      </c>
      <c r="T89" s="49">
        <v>61532</v>
      </c>
      <c r="U89" s="49" t="s">
        <v>3590</v>
      </c>
      <c r="V89">
        <v>0</v>
      </c>
      <c r="W89">
        <v>0</v>
      </c>
      <c r="X89" s="49">
        <v>0</v>
      </c>
      <c r="Y89" s="49" t="s">
        <v>4105</v>
      </c>
      <c r="Z89" s="49">
        <v>1554776</v>
      </c>
      <c r="AA89" s="49" t="s">
        <v>2225</v>
      </c>
      <c r="AB89" s="49" t="s">
        <v>851</v>
      </c>
    </row>
    <row r="90" spans="1:28">
      <c r="A90" t="s">
        <v>4296</v>
      </c>
      <c r="B90" t="s">
        <v>1418</v>
      </c>
      <c r="C90" t="s">
        <v>28</v>
      </c>
      <c r="D90" t="s">
        <v>1722</v>
      </c>
      <c r="E90" t="s">
        <v>1719</v>
      </c>
      <c r="F90" t="s">
        <v>56</v>
      </c>
      <c r="G90">
        <v>198</v>
      </c>
      <c r="H90">
        <v>253644</v>
      </c>
      <c r="I90">
        <v>953</v>
      </c>
      <c r="J90">
        <v>1769129</v>
      </c>
      <c r="K90" s="49">
        <v>86</v>
      </c>
      <c r="L90" s="49" t="s">
        <v>4334</v>
      </c>
      <c r="M90">
        <v>104525</v>
      </c>
      <c r="N90" s="148">
        <v>127505</v>
      </c>
      <c r="O90" s="49" t="s">
        <v>1207</v>
      </c>
      <c r="P90" s="49">
        <v>54</v>
      </c>
      <c r="Q90" s="49" t="s">
        <v>3279</v>
      </c>
      <c r="R90" s="49">
        <v>64899</v>
      </c>
      <c r="S90" s="49" t="s">
        <v>3556</v>
      </c>
      <c r="T90" s="49">
        <v>81761</v>
      </c>
      <c r="U90" s="49" t="s">
        <v>4297</v>
      </c>
      <c r="V90">
        <v>2</v>
      </c>
      <c r="W90">
        <v>1926</v>
      </c>
      <c r="X90" s="49">
        <v>4280</v>
      </c>
      <c r="Y90" s="49" t="s">
        <v>3693</v>
      </c>
      <c r="Z90" s="49">
        <v>1769129</v>
      </c>
      <c r="AA90" s="49" t="s">
        <v>1447</v>
      </c>
      <c r="AB90" s="49" t="s">
        <v>825</v>
      </c>
    </row>
    <row r="91" spans="1:28">
      <c r="A91" t="s">
        <v>4296</v>
      </c>
      <c r="B91" t="s">
        <v>1418</v>
      </c>
      <c r="C91" t="s">
        <v>28</v>
      </c>
      <c r="D91" t="s">
        <v>1724</v>
      </c>
      <c r="E91" t="s">
        <v>1719</v>
      </c>
      <c r="F91" t="s">
        <v>56</v>
      </c>
      <c r="G91">
        <v>200</v>
      </c>
      <c r="H91">
        <v>265272</v>
      </c>
      <c r="I91">
        <v>957</v>
      </c>
      <c r="J91">
        <v>1732072</v>
      </c>
      <c r="K91" s="49">
        <v>83</v>
      </c>
      <c r="L91" s="49" t="s">
        <v>1978</v>
      </c>
      <c r="M91">
        <v>113240</v>
      </c>
      <c r="N91" s="148">
        <v>130476</v>
      </c>
      <c r="O91" s="49" t="s">
        <v>2128</v>
      </c>
      <c r="P91" s="49">
        <v>52</v>
      </c>
      <c r="Q91" s="49" t="s">
        <v>3603</v>
      </c>
      <c r="R91" s="49">
        <v>57622</v>
      </c>
      <c r="S91" s="49" t="s">
        <v>4335</v>
      </c>
      <c r="T91" s="49">
        <v>62912</v>
      </c>
      <c r="U91" s="49" t="s">
        <v>2081</v>
      </c>
      <c r="V91">
        <v>0</v>
      </c>
      <c r="W91">
        <v>0</v>
      </c>
      <c r="X91" s="49">
        <v>0</v>
      </c>
      <c r="Y91" s="49" t="s">
        <v>1907</v>
      </c>
      <c r="Z91" s="49">
        <v>1732072</v>
      </c>
      <c r="AA91" s="49" t="s">
        <v>2093</v>
      </c>
      <c r="AB91" s="49" t="s">
        <v>1206</v>
      </c>
    </row>
    <row r="92" spans="1:28">
      <c r="A92" t="s">
        <v>4296</v>
      </c>
      <c r="B92" t="s">
        <v>1418</v>
      </c>
      <c r="C92" t="s">
        <v>28</v>
      </c>
      <c r="D92" t="s">
        <v>1725</v>
      </c>
      <c r="E92" t="s">
        <v>1719</v>
      </c>
      <c r="F92" t="s">
        <v>56</v>
      </c>
      <c r="G92">
        <v>198</v>
      </c>
      <c r="H92">
        <v>263066</v>
      </c>
      <c r="I92">
        <v>954</v>
      </c>
      <c r="J92">
        <v>1711061</v>
      </c>
      <c r="K92" s="49">
        <v>78</v>
      </c>
      <c r="L92" s="49" t="s">
        <v>3709</v>
      </c>
      <c r="M92">
        <v>91296</v>
      </c>
      <c r="N92" s="148">
        <v>112650</v>
      </c>
      <c r="O92" s="49" t="s">
        <v>1202</v>
      </c>
      <c r="P92" s="49">
        <v>47</v>
      </c>
      <c r="Q92" s="49" t="s">
        <v>3579</v>
      </c>
      <c r="R92" s="49">
        <v>61960</v>
      </c>
      <c r="S92" s="49" t="s">
        <v>1006</v>
      </c>
      <c r="T92" s="49">
        <v>67756</v>
      </c>
      <c r="U92" s="49" t="s">
        <v>3018</v>
      </c>
      <c r="V92">
        <v>1</v>
      </c>
      <c r="W92">
        <v>180</v>
      </c>
      <c r="X92" s="49">
        <v>400</v>
      </c>
      <c r="Y92" s="49" t="s">
        <v>1665</v>
      </c>
      <c r="Z92" s="49">
        <v>1711061</v>
      </c>
      <c r="AA92" s="49" t="s">
        <v>1243</v>
      </c>
      <c r="AB92" s="49" t="s">
        <v>1282</v>
      </c>
    </row>
    <row r="93" spans="1:28">
      <c r="A93" t="s">
        <v>4296</v>
      </c>
      <c r="B93" t="s">
        <v>1418</v>
      </c>
      <c r="C93" t="s">
        <v>28</v>
      </c>
      <c r="D93" t="s">
        <v>1727</v>
      </c>
      <c r="E93" t="s">
        <v>1719</v>
      </c>
      <c r="F93" t="s">
        <v>56</v>
      </c>
      <c r="G93">
        <v>200</v>
      </c>
      <c r="H93">
        <v>263401</v>
      </c>
      <c r="I93">
        <v>994</v>
      </c>
      <c r="J93">
        <v>1824961</v>
      </c>
      <c r="K93" s="49">
        <v>75</v>
      </c>
      <c r="L93" s="49" t="s">
        <v>796</v>
      </c>
      <c r="M93">
        <v>93261</v>
      </c>
      <c r="N93" s="148">
        <v>111722</v>
      </c>
      <c r="O93" s="49" t="s">
        <v>1099</v>
      </c>
      <c r="P93" s="49">
        <v>43</v>
      </c>
      <c r="Q93" s="49" t="s">
        <v>3611</v>
      </c>
      <c r="R93" s="49">
        <v>51226</v>
      </c>
      <c r="S93" s="49" t="s">
        <v>3100</v>
      </c>
      <c r="T93" s="49">
        <v>55795</v>
      </c>
      <c r="U93" s="49" t="s">
        <v>3726</v>
      </c>
      <c r="V93">
        <v>0</v>
      </c>
      <c r="W93">
        <v>0</v>
      </c>
      <c r="X93" s="49">
        <v>0</v>
      </c>
      <c r="Y93" s="49" t="s">
        <v>3294</v>
      </c>
      <c r="Z93" s="49">
        <v>1824961</v>
      </c>
      <c r="AA93" s="49" t="s">
        <v>1098</v>
      </c>
      <c r="AB93" s="49" t="s">
        <v>1808</v>
      </c>
    </row>
    <row r="94" spans="1:28">
      <c r="A94" t="s">
        <v>4296</v>
      </c>
      <c r="B94" t="s">
        <v>1418</v>
      </c>
      <c r="C94" t="s">
        <v>28</v>
      </c>
      <c r="D94" t="s">
        <v>1728</v>
      </c>
      <c r="E94" t="s">
        <v>1719</v>
      </c>
      <c r="F94" t="s">
        <v>56</v>
      </c>
      <c r="G94">
        <v>198</v>
      </c>
      <c r="H94">
        <v>302795</v>
      </c>
      <c r="I94">
        <v>934</v>
      </c>
      <c r="J94">
        <v>1902677</v>
      </c>
      <c r="K94" s="49">
        <v>90</v>
      </c>
      <c r="L94" s="49" t="s">
        <v>3328</v>
      </c>
      <c r="M94">
        <v>102201</v>
      </c>
      <c r="N94" s="148">
        <v>115499</v>
      </c>
      <c r="O94" s="49" t="s">
        <v>1230</v>
      </c>
      <c r="P94" s="49">
        <v>60</v>
      </c>
      <c r="Q94" s="49" t="s">
        <v>2732</v>
      </c>
      <c r="R94" s="49">
        <v>61201</v>
      </c>
      <c r="S94" s="49" t="s">
        <v>3586</v>
      </c>
      <c r="T94" s="49">
        <v>66629</v>
      </c>
      <c r="U94" s="49" t="s">
        <v>1756</v>
      </c>
      <c r="V94">
        <v>1</v>
      </c>
      <c r="W94">
        <v>486</v>
      </c>
      <c r="X94" s="49">
        <v>1080</v>
      </c>
      <c r="Y94" s="49" t="s">
        <v>884</v>
      </c>
      <c r="Z94" s="49">
        <v>1902677</v>
      </c>
      <c r="AA94" s="49" t="s">
        <v>1410</v>
      </c>
      <c r="AB94" s="49" t="s">
        <v>2253</v>
      </c>
    </row>
    <row r="95" spans="1:28">
      <c r="A95" t="s">
        <v>4296</v>
      </c>
      <c r="B95" t="s">
        <v>1418</v>
      </c>
      <c r="C95" t="s">
        <v>28</v>
      </c>
      <c r="D95" t="s">
        <v>1934</v>
      </c>
      <c r="E95" t="s">
        <v>1719</v>
      </c>
      <c r="F95" t="s">
        <v>56</v>
      </c>
      <c r="G95">
        <v>199</v>
      </c>
      <c r="H95">
        <v>257132</v>
      </c>
      <c r="I95">
        <v>964</v>
      </c>
      <c r="J95">
        <v>1665430</v>
      </c>
      <c r="K95" s="49">
        <v>89</v>
      </c>
      <c r="L95" s="49" t="s">
        <v>3592</v>
      </c>
      <c r="M95">
        <v>112489</v>
      </c>
      <c r="N95" s="148">
        <v>133491</v>
      </c>
      <c r="O95" s="49" t="s">
        <v>1017</v>
      </c>
      <c r="P95" s="49">
        <v>46</v>
      </c>
      <c r="Q95" s="49" t="s">
        <v>3491</v>
      </c>
      <c r="R95" s="49">
        <v>63674</v>
      </c>
      <c r="S95" s="49" t="s">
        <v>3776</v>
      </c>
      <c r="T95" s="49">
        <v>73145</v>
      </c>
      <c r="U95" s="49" t="s">
        <v>3735</v>
      </c>
      <c r="V95">
        <v>0</v>
      </c>
      <c r="W95">
        <v>0</v>
      </c>
      <c r="X95" s="49">
        <v>0</v>
      </c>
      <c r="Y95" s="49" t="s">
        <v>3089</v>
      </c>
      <c r="Z95" s="49">
        <v>1665430</v>
      </c>
      <c r="AA95" s="49" t="s">
        <v>1447</v>
      </c>
      <c r="AB95" s="49" t="s">
        <v>2239</v>
      </c>
    </row>
    <row r="96" spans="1:28">
      <c r="A96" t="s">
        <v>4296</v>
      </c>
      <c r="B96" t="s">
        <v>1418</v>
      </c>
      <c r="C96" t="s">
        <v>28</v>
      </c>
      <c r="D96" t="s">
        <v>1729</v>
      </c>
      <c r="E96" t="s">
        <v>1719</v>
      </c>
      <c r="F96" t="s">
        <v>56</v>
      </c>
      <c r="G96">
        <v>198</v>
      </c>
      <c r="H96">
        <v>277443</v>
      </c>
      <c r="I96">
        <v>862</v>
      </c>
      <c r="J96">
        <v>1578132</v>
      </c>
      <c r="K96" s="49">
        <v>87</v>
      </c>
      <c r="L96" s="49" t="s">
        <v>3037</v>
      </c>
      <c r="M96">
        <v>117492</v>
      </c>
      <c r="N96" s="148">
        <v>142504</v>
      </c>
      <c r="O96" s="49" t="s">
        <v>1057</v>
      </c>
      <c r="P96" s="49">
        <v>52</v>
      </c>
      <c r="Q96" s="49" t="s">
        <v>3484</v>
      </c>
      <c r="R96" s="49">
        <v>78541</v>
      </c>
      <c r="S96" s="49" t="s">
        <v>2891</v>
      </c>
      <c r="T96" s="49">
        <v>92172</v>
      </c>
      <c r="U96" s="49" t="s">
        <v>1260</v>
      </c>
      <c r="V96">
        <v>1</v>
      </c>
      <c r="W96">
        <v>1715</v>
      </c>
      <c r="X96" s="49">
        <v>2100</v>
      </c>
      <c r="Y96" s="49" t="s">
        <v>4183</v>
      </c>
      <c r="Z96" s="49">
        <v>1578132</v>
      </c>
      <c r="AA96" s="49" t="s">
        <v>1072</v>
      </c>
      <c r="AB96" s="49" t="s">
        <v>455</v>
      </c>
    </row>
    <row r="97" spans="1:28">
      <c r="A97" t="s">
        <v>4296</v>
      </c>
      <c r="B97" t="s">
        <v>1418</v>
      </c>
      <c r="C97" t="s">
        <v>28</v>
      </c>
      <c r="D97" t="s">
        <v>1731</v>
      </c>
      <c r="E97" t="s">
        <v>1719</v>
      </c>
      <c r="F97" t="s">
        <v>56</v>
      </c>
      <c r="G97">
        <v>198</v>
      </c>
      <c r="H97">
        <v>224297</v>
      </c>
      <c r="I97">
        <v>966</v>
      </c>
      <c r="J97">
        <v>1518992</v>
      </c>
      <c r="K97" s="49">
        <v>75</v>
      </c>
      <c r="L97" s="49" t="s">
        <v>3767</v>
      </c>
      <c r="M97">
        <v>88307</v>
      </c>
      <c r="N97" s="148">
        <v>106521</v>
      </c>
      <c r="O97" s="49" t="s">
        <v>3077</v>
      </c>
      <c r="P97" s="49">
        <v>45</v>
      </c>
      <c r="Q97" s="49" t="s">
        <v>2321</v>
      </c>
      <c r="R97" s="49">
        <v>55138</v>
      </c>
      <c r="S97" s="49" t="s">
        <v>3007</v>
      </c>
      <c r="T97" s="49">
        <v>66455</v>
      </c>
      <c r="U97" s="49" t="s">
        <v>3252</v>
      </c>
      <c r="V97">
        <v>3</v>
      </c>
      <c r="W97">
        <v>1728</v>
      </c>
      <c r="X97" s="49">
        <v>3840</v>
      </c>
      <c r="Y97" s="49" t="s">
        <v>3029</v>
      </c>
      <c r="Z97" s="49">
        <v>1518992</v>
      </c>
      <c r="AA97" s="49" t="s">
        <v>1007</v>
      </c>
      <c r="AB97" s="49" t="s">
        <v>747</v>
      </c>
    </row>
    <row r="98" spans="1:28">
      <c r="A98" t="s">
        <v>4296</v>
      </c>
      <c r="B98" t="s">
        <v>1418</v>
      </c>
      <c r="C98" t="s">
        <v>28</v>
      </c>
      <c r="D98" t="s">
        <v>1732</v>
      </c>
      <c r="E98" t="s">
        <v>1719</v>
      </c>
      <c r="F98" t="s">
        <v>56</v>
      </c>
      <c r="G98">
        <v>197</v>
      </c>
      <c r="H98">
        <v>289696</v>
      </c>
      <c r="I98">
        <v>948</v>
      </c>
      <c r="J98">
        <v>1903947</v>
      </c>
      <c r="K98" s="49">
        <v>96</v>
      </c>
      <c r="L98" s="49" t="s">
        <v>3969</v>
      </c>
      <c r="M98">
        <v>122503</v>
      </c>
      <c r="N98" s="148">
        <v>149733</v>
      </c>
      <c r="O98" s="49" t="s">
        <v>3271</v>
      </c>
      <c r="P98" s="49">
        <v>49</v>
      </c>
      <c r="Q98" s="49" t="s">
        <v>1797</v>
      </c>
      <c r="R98" s="49">
        <v>65036</v>
      </c>
      <c r="S98" s="49" t="s">
        <v>3857</v>
      </c>
      <c r="T98" s="49">
        <v>70238</v>
      </c>
      <c r="U98" s="49" t="s">
        <v>3721</v>
      </c>
      <c r="V98">
        <v>0</v>
      </c>
      <c r="W98">
        <v>0</v>
      </c>
      <c r="X98" s="49">
        <v>0</v>
      </c>
      <c r="Y98" s="49" t="s">
        <v>2633</v>
      </c>
      <c r="Z98" s="49">
        <v>1903947</v>
      </c>
      <c r="AA98" s="49" t="s">
        <v>1415</v>
      </c>
      <c r="AB98" s="49" t="s">
        <v>1806</v>
      </c>
    </row>
    <row r="99" spans="1:28">
      <c r="A99" t="s">
        <v>4296</v>
      </c>
      <c r="B99" t="s">
        <v>1418</v>
      </c>
      <c r="C99" t="s">
        <v>28</v>
      </c>
      <c r="D99" t="s">
        <v>1733</v>
      </c>
      <c r="E99" t="s">
        <v>1719</v>
      </c>
      <c r="F99" t="s">
        <v>56</v>
      </c>
      <c r="G99">
        <v>197</v>
      </c>
      <c r="H99">
        <v>239992</v>
      </c>
      <c r="I99">
        <v>948</v>
      </c>
      <c r="J99">
        <v>1536318</v>
      </c>
      <c r="K99" s="49">
        <v>90</v>
      </c>
      <c r="L99" s="49" t="s">
        <v>4336</v>
      </c>
      <c r="M99">
        <v>113581</v>
      </c>
      <c r="N99" s="148">
        <v>127944</v>
      </c>
      <c r="O99" s="49" t="s">
        <v>847</v>
      </c>
      <c r="P99" s="49">
        <v>50</v>
      </c>
      <c r="Q99" s="49" t="s">
        <v>2928</v>
      </c>
      <c r="R99" s="49">
        <v>63974</v>
      </c>
      <c r="S99" s="49" t="s">
        <v>2398</v>
      </c>
      <c r="T99" s="49">
        <v>69699</v>
      </c>
      <c r="U99" s="49" t="s">
        <v>2739</v>
      </c>
      <c r="V99">
        <v>1</v>
      </c>
      <c r="W99">
        <v>1715</v>
      </c>
      <c r="X99" s="49">
        <v>2100</v>
      </c>
      <c r="Y99" s="49" t="s">
        <v>4154</v>
      </c>
      <c r="Z99" s="49">
        <v>1536318</v>
      </c>
      <c r="AA99" s="49" t="s">
        <v>477</v>
      </c>
      <c r="AB99" s="49" t="s">
        <v>925</v>
      </c>
    </row>
    <row r="100" spans="1:28">
      <c r="A100" t="s">
        <v>4296</v>
      </c>
      <c r="B100" t="s">
        <v>1418</v>
      </c>
      <c r="C100" t="s">
        <v>28</v>
      </c>
      <c r="D100" t="s">
        <v>2832</v>
      </c>
      <c r="E100" t="s">
        <v>1719</v>
      </c>
      <c r="F100" t="s">
        <v>56</v>
      </c>
      <c r="G100">
        <v>202</v>
      </c>
      <c r="H100">
        <v>246783</v>
      </c>
      <c r="I100">
        <v>763</v>
      </c>
      <c r="J100">
        <v>1311430</v>
      </c>
      <c r="K100" s="49">
        <v>79</v>
      </c>
      <c r="L100" s="49" t="s">
        <v>3319</v>
      </c>
      <c r="M100">
        <v>90422</v>
      </c>
      <c r="N100" s="148">
        <v>116385</v>
      </c>
      <c r="O100" s="49" t="s">
        <v>1404</v>
      </c>
      <c r="P100" s="49">
        <v>56</v>
      </c>
      <c r="Q100" s="49" t="s">
        <v>3574</v>
      </c>
      <c r="R100" s="49">
        <v>62685</v>
      </c>
      <c r="S100" s="49" t="s">
        <v>4110</v>
      </c>
      <c r="T100" s="49">
        <v>69030</v>
      </c>
      <c r="U100" s="49" t="s">
        <v>2462</v>
      </c>
      <c r="V100">
        <v>1</v>
      </c>
      <c r="W100">
        <v>432</v>
      </c>
      <c r="X100" s="49">
        <v>960</v>
      </c>
      <c r="Y100" s="49" t="s">
        <v>4073</v>
      </c>
      <c r="Z100" s="49">
        <v>1311430</v>
      </c>
      <c r="AA100" s="49" t="s">
        <v>3809</v>
      </c>
      <c r="AB100" s="49" t="s">
        <v>1045</v>
      </c>
    </row>
    <row r="101" spans="1:28">
      <c r="A101" t="s">
        <v>4296</v>
      </c>
      <c r="B101" t="s">
        <v>1418</v>
      </c>
      <c r="C101" t="s">
        <v>28</v>
      </c>
      <c r="D101" t="s">
        <v>2833</v>
      </c>
      <c r="E101" t="s">
        <v>1719</v>
      </c>
      <c r="F101" t="s">
        <v>56</v>
      </c>
      <c r="G101">
        <v>2</v>
      </c>
      <c r="H101">
        <v>1800</v>
      </c>
      <c r="I101">
        <v>166</v>
      </c>
      <c r="J101">
        <v>344240</v>
      </c>
      <c r="K101" s="49">
        <v>5</v>
      </c>
      <c r="L101" s="49" t="s">
        <v>3341</v>
      </c>
      <c r="M101">
        <v>4182</v>
      </c>
      <c r="N101" s="148">
        <v>6215</v>
      </c>
      <c r="O101" s="49" t="s">
        <v>1126</v>
      </c>
      <c r="P101" s="49">
        <v>0</v>
      </c>
      <c r="Q101" s="49" t="s">
        <v>678</v>
      </c>
      <c r="R101" s="49">
        <v>0</v>
      </c>
      <c r="S101" s="49" t="s">
        <v>678</v>
      </c>
      <c r="T101" s="49">
        <v>0</v>
      </c>
      <c r="U101" s="49" t="s">
        <v>678</v>
      </c>
      <c r="V101">
        <v>0</v>
      </c>
      <c r="W101">
        <v>0</v>
      </c>
      <c r="X101" s="49">
        <v>0</v>
      </c>
      <c r="Y101" s="49" t="s">
        <v>3342</v>
      </c>
      <c r="Z101" s="49">
        <v>344240</v>
      </c>
      <c r="AA101" s="49" t="s">
        <v>1925</v>
      </c>
      <c r="AB101" s="49" t="s">
        <v>521</v>
      </c>
    </row>
    <row r="102" spans="1:28">
      <c r="A102" t="s">
        <v>4296</v>
      </c>
      <c r="B102" t="s">
        <v>1418</v>
      </c>
      <c r="C102" t="s">
        <v>28</v>
      </c>
      <c r="D102" t="s">
        <v>1735</v>
      </c>
      <c r="E102" t="s">
        <v>1719</v>
      </c>
      <c r="F102" t="s">
        <v>56</v>
      </c>
      <c r="G102">
        <v>197</v>
      </c>
      <c r="H102">
        <v>256842</v>
      </c>
      <c r="I102">
        <v>932</v>
      </c>
      <c r="J102">
        <v>1751758</v>
      </c>
      <c r="K102" s="49">
        <v>92</v>
      </c>
      <c r="L102" s="49" t="s">
        <v>4109</v>
      </c>
      <c r="M102">
        <v>103588</v>
      </c>
      <c r="N102" s="148">
        <v>126213</v>
      </c>
      <c r="O102" s="49" t="s">
        <v>1207</v>
      </c>
      <c r="P102" s="49">
        <v>59</v>
      </c>
      <c r="Q102" s="49" t="s">
        <v>1773</v>
      </c>
      <c r="R102" s="49">
        <v>73400</v>
      </c>
      <c r="S102" s="49" t="s">
        <v>1130</v>
      </c>
      <c r="T102" s="49">
        <v>80359</v>
      </c>
      <c r="U102" s="49" t="s">
        <v>3791</v>
      </c>
      <c r="V102">
        <v>1</v>
      </c>
      <c r="W102">
        <v>900</v>
      </c>
      <c r="X102" s="49">
        <v>2000</v>
      </c>
      <c r="Y102" s="49" t="s">
        <v>4168</v>
      </c>
      <c r="Z102" s="49">
        <v>1751758</v>
      </c>
      <c r="AA102" s="49" t="s">
        <v>3370</v>
      </c>
      <c r="AB102" s="49" t="s">
        <v>1830</v>
      </c>
    </row>
    <row r="103" spans="1:28">
      <c r="A103" t="s">
        <v>4296</v>
      </c>
      <c r="B103" t="s">
        <v>1418</v>
      </c>
      <c r="C103" t="s">
        <v>28</v>
      </c>
      <c r="D103" t="s">
        <v>1736</v>
      </c>
      <c r="E103" t="s">
        <v>1719</v>
      </c>
      <c r="F103" t="s">
        <v>56</v>
      </c>
      <c r="G103">
        <v>0</v>
      </c>
      <c r="H103">
        <v>0</v>
      </c>
      <c r="I103">
        <v>0</v>
      </c>
      <c r="J103">
        <v>0</v>
      </c>
      <c r="K103" s="49">
        <v>0</v>
      </c>
      <c r="L103" s="49" t="s">
        <v>678</v>
      </c>
      <c r="M103">
        <v>0</v>
      </c>
      <c r="N103" s="148">
        <v>0</v>
      </c>
      <c r="O103" s="49" t="s">
        <v>678</v>
      </c>
      <c r="P103" s="49">
        <v>0</v>
      </c>
      <c r="Q103" s="49" t="s">
        <v>678</v>
      </c>
      <c r="R103" s="49">
        <v>0</v>
      </c>
      <c r="S103" s="49" t="s">
        <v>678</v>
      </c>
      <c r="T103" s="49">
        <v>0</v>
      </c>
      <c r="U103" s="49" t="s">
        <v>678</v>
      </c>
      <c r="V103">
        <v>0</v>
      </c>
      <c r="W103">
        <v>0</v>
      </c>
      <c r="X103" s="49">
        <v>0</v>
      </c>
      <c r="Y103" s="49" t="s">
        <v>678</v>
      </c>
      <c r="Z103" s="49">
        <v>0</v>
      </c>
      <c r="AA103" s="49" t="s">
        <v>678</v>
      </c>
      <c r="AB103" s="49" t="s">
        <v>678</v>
      </c>
    </row>
    <row r="104" spans="1:28">
      <c r="A104" t="s">
        <v>4296</v>
      </c>
      <c r="B104" t="s">
        <v>1418</v>
      </c>
      <c r="C104" t="s">
        <v>28</v>
      </c>
      <c r="D104" t="s">
        <v>1737</v>
      </c>
      <c r="E104" t="s">
        <v>1719</v>
      </c>
      <c r="F104" t="s">
        <v>56</v>
      </c>
      <c r="G104">
        <v>198</v>
      </c>
      <c r="H104">
        <v>246523</v>
      </c>
      <c r="I104">
        <v>896</v>
      </c>
      <c r="J104">
        <v>1529506</v>
      </c>
      <c r="K104" s="49">
        <v>82</v>
      </c>
      <c r="L104" s="49" t="s">
        <v>4308</v>
      </c>
      <c r="M104">
        <v>97565</v>
      </c>
      <c r="N104" s="148">
        <v>111270</v>
      </c>
      <c r="O104" s="49" t="s">
        <v>982</v>
      </c>
      <c r="P104" s="49">
        <v>54</v>
      </c>
      <c r="Q104" s="49" t="s">
        <v>3279</v>
      </c>
      <c r="R104" s="49">
        <v>66114</v>
      </c>
      <c r="S104" s="49" t="s">
        <v>3594</v>
      </c>
      <c r="T104" s="49">
        <v>73065</v>
      </c>
      <c r="U104" s="49" t="s">
        <v>2054</v>
      </c>
      <c r="V104">
        <v>1</v>
      </c>
      <c r="W104">
        <v>234</v>
      </c>
      <c r="X104" s="49">
        <v>520</v>
      </c>
      <c r="Y104" s="49" t="s">
        <v>3255</v>
      </c>
      <c r="Z104" s="49">
        <v>1529506</v>
      </c>
      <c r="AA104" s="49" t="s">
        <v>1096</v>
      </c>
      <c r="AB104" s="49" t="s">
        <v>981</v>
      </c>
    </row>
    <row r="105" spans="1:28">
      <c r="K105" s="49"/>
      <c r="L105" s="49"/>
      <c r="O105" s="49"/>
      <c r="P105" s="49"/>
      <c r="Q105" s="49"/>
      <c r="R105" s="49"/>
      <c r="S105" s="49"/>
      <c r="T105" s="49"/>
      <c r="U105" s="49"/>
      <c r="X105" s="49"/>
      <c r="Y105" s="49"/>
      <c r="Z105" s="49"/>
      <c r="AA105" s="49"/>
      <c r="AB105" s="49"/>
    </row>
    <row r="106" spans="1:28">
      <c r="K106" s="49"/>
      <c r="L106" s="49"/>
      <c r="O106" s="49"/>
      <c r="P106" s="49"/>
      <c r="Q106" s="49"/>
      <c r="R106" s="49"/>
      <c r="S106" s="49"/>
      <c r="T106" s="49"/>
      <c r="U106" s="49"/>
      <c r="X106" s="49"/>
      <c r="Y106" s="49"/>
      <c r="Z106" s="49"/>
      <c r="AA106" s="49"/>
      <c r="AB106" s="49"/>
    </row>
    <row r="107" spans="1:28">
      <c r="A107" t="s">
        <v>32</v>
      </c>
      <c r="B107" t="s">
        <v>33</v>
      </c>
      <c r="C107" t="s">
        <v>26</v>
      </c>
      <c r="D107" t="s">
        <v>34</v>
      </c>
      <c r="E107" t="s">
        <v>35</v>
      </c>
      <c r="F107" t="s">
        <v>36</v>
      </c>
      <c r="G107" t="s">
        <v>449</v>
      </c>
      <c r="H107" t="s">
        <v>37</v>
      </c>
      <c r="I107" t="s">
        <v>450</v>
      </c>
      <c r="J107" t="s">
        <v>38</v>
      </c>
      <c r="K107" s="49" t="s">
        <v>39</v>
      </c>
      <c r="L107" s="49" t="s">
        <v>40</v>
      </c>
      <c r="M107" t="s">
        <v>41</v>
      </c>
      <c r="N107" s="148" t="s">
        <v>42</v>
      </c>
      <c r="O107" s="49" t="s">
        <v>43</v>
      </c>
      <c r="P107" s="49" t="s">
        <v>44</v>
      </c>
      <c r="Q107" s="49" t="s">
        <v>45</v>
      </c>
      <c r="R107" s="49" t="s">
        <v>46</v>
      </c>
      <c r="S107" s="49" t="s">
        <v>47</v>
      </c>
      <c r="T107" s="49" t="s">
        <v>48</v>
      </c>
      <c r="U107" s="49" t="s">
        <v>49</v>
      </c>
      <c r="V107" t="s">
        <v>451</v>
      </c>
      <c r="W107" t="s">
        <v>50</v>
      </c>
      <c r="X107" s="49" t="s">
        <v>51</v>
      </c>
      <c r="Y107" s="49" t="s">
        <v>52</v>
      </c>
      <c r="Z107" s="49" t="s">
        <v>53</v>
      </c>
      <c r="AA107" s="49" t="s">
        <v>54</v>
      </c>
      <c r="AB107" s="49" t="s">
        <v>55</v>
      </c>
    </row>
    <row r="108" spans="1:28">
      <c r="A108" t="s">
        <v>4296</v>
      </c>
      <c r="B108" t="s">
        <v>682</v>
      </c>
      <c r="C108" t="s">
        <v>28</v>
      </c>
      <c r="D108" t="s">
        <v>543</v>
      </c>
      <c r="E108" t="s">
        <v>532</v>
      </c>
      <c r="F108" t="s">
        <v>56</v>
      </c>
      <c r="G108">
        <v>191</v>
      </c>
      <c r="H108">
        <v>305253</v>
      </c>
      <c r="I108">
        <v>942</v>
      </c>
      <c r="J108">
        <v>2164120</v>
      </c>
      <c r="K108" s="49">
        <v>74</v>
      </c>
      <c r="L108" s="49" t="s">
        <v>3636</v>
      </c>
      <c r="M108">
        <v>104611</v>
      </c>
      <c r="N108" s="148">
        <v>149359</v>
      </c>
      <c r="O108" s="49" t="s">
        <v>1961</v>
      </c>
      <c r="P108" s="49">
        <v>43</v>
      </c>
      <c r="Q108" s="49" t="s">
        <v>3676</v>
      </c>
      <c r="R108" s="49">
        <v>63353</v>
      </c>
      <c r="S108" s="49" t="s">
        <v>3792</v>
      </c>
      <c r="T108" s="49">
        <v>79413</v>
      </c>
      <c r="U108" s="49" t="s">
        <v>4337</v>
      </c>
      <c r="V108">
        <v>3</v>
      </c>
      <c r="W108">
        <v>2009</v>
      </c>
      <c r="X108" s="49">
        <v>2460</v>
      </c>
      <c r="Y108" s="49" t="s">
        <v>3409</v>
      </c>
      <c r="Z108" s="49">
        <v>2164120</v>
      </c>
      <c r="AA108" s="49" t="s">
        <v>2436</v>
      </c>
      <c r="AB108" s="49" t="s">
        <v>890</v>
      </c>
    </row>
    <row r="109" spans="1:28">
      <c r="A109" t="s">
        <v>4296</v>
      </c>
      <c r="B109" t="s">
        <v>682</v>
      </c>
      <c r="C109" t="s">
        <v>28</v>
      </c>
      <c r="D109" t="s">
        <v>544</v>
      </c>
      <c r="E109" t="s">
        <v>532</v>
      </c>
      <c r="F109" t="s">
        <v>56</v>
      </c>
      <c r="G109">
        <v>191</v>
      </c>
      <c r="H109">
        <v>275387</v>
      </c>
      <c r="I109">
        <v>932</v>
      </c>
      <c r="J109">
        <v>2013874</v>
      </c>
      <c r="K109" s="49">
        <v>79</v>
      </c>
      <c r="L109" s="49" t="s">
        <v>4338</v>
      </c>
      <c r="M109">
        <v>98651</v>
      </c>
      <c r="N109" s="148">
        <v>130937</v>
      </c>
      <c r="O109" s="49" t="s">
        <v>1156</v>
      </c>
      <c r="P109" s="49">
        <v>47</v>
      </c>
      <c r="Q109" s="49" t="s">
        <v>4196</v>
      </c>
      <c r="R109" s="49">
        <v>63407</v>
      </c>
      <c r="S109" s="49" t="s">
        <v>3467</v>
      </c>
      <c r="T109" s="49">
        <v>73892</v>
      </c>
      <c r="U109" s="49" t="s">
        <v>4339</v>
      </c>
      <c r="V109">
        <v>3</v>
      </c>
      <c r="W109">
        <v>980</v>
      </c>
      <c r="X109" s="49">
        <v>1390</v>
      </c>
      <c r="Y109" s="49" t="s">
        <v>4190</v>
      </c>
      <c r="Z109" s="49">
        <v>2013874</v>
      </c>
      <c r="AA109" s="49" t="s">
        <v>1064</v>
      </c>
      <c r="AB109" s="49" t="s">
        <v>1796</v>
      </c>
    </row>
    <row r="110" spans="1:28">
      <c r="A110" t="s">
        <v>4296</v>
      </c>
      <c r="B110" t="s">
        <v>682</v>
      </c>
      <c r="C110" t="s">
        <v>28</v>
      </c>
      <c r="D110" t="s">
        <v>568</v>
      </c>
      <c r="E110" t="s">
        <v>532</v>
      </c>
      <c r="F110" t="s">
        <v>56</v>
      </c>
      <c r="G110">
        <v>190</v>
      </c>
      <c r="H110">
        <v>305520</v>
      </c>
      <c r="I110">
        <v>892</v>
      </c>
      <c r="J110">
        <v>1886732</v>
      </c>
      <c r="K110" s="49">
        <v>88</v>
      </c>
      <c r="L110" s="49" t="s">
        <v>3591</v>
      </c>
      <c r="M110">
        <v>140759</v>
      </c>
      <c r="N110" s="148">
        <v>173024</v>
      </c>
      <c r="O110" s="49" t="s">
        <v>3299</v>
      </c>
      <c r="P110" s="49">
        <v>59</v>
      </c>
      <c r="Q110" s="49" t="s">
        <v>2077</v>
      </c>
      <c r="R110" s="49">
        <v>77405</v>
      </c>
      <c r="S110" s="49" t="s">
        <v>3576</v>
      </c>
      <c r="T110" s="49">
        <v>88986</v>
      </c>
      <c r="U110" s="49" t="s">
        <v>3116</v>
      </c>
      <c r="V110">
        <v>0</v>
      </c>
      <c r="W110">
        <v>0</v>
      </c>
      <c r="X110" s="49">
        <v>0</v>
      </c>
      <c r="Y110" s="49" t="s">
        <v>3855</v>
      </c>
      <c r="Z110" s="49">
        <v>1886732</v>
      </c>
      <c r="AA110" s="49" t="s">
        <v>895</v>
      </c>
      <c r="AB110" s="49" t="s">
        <v>1071</v>
      </c>
    </row>
    <row r="111" spans="1:28">
      <c r="A111" t="s">
        <v>4296</v>
      </c>
      <c r="B111" t="s">
        <v>682</v>
      </c>
      <c r="C111" t="s">
        <v>28</v>
      </c>
      <c r="D111" t="s">
        <v>545</v>
      </c>
      <c r="E111" t="s">
        <v>532</v>
      </c>
      <c r="F111" t="s">
        <v>56</v>
      </c>
      <c r="G111">
        <v>191</v>
      </c>
      <c r="H111">
        <v>251851</v>
      </c>
      <c r="I111">
        <v>871</v>
      </c>
      <c r="J111">
        <v>1654522</v>
      </c>
      <c r="K111" s="49">
        <v>84</v>
      </c>
      <c r="L111" s="49" t="s">
        <v>3324</v>
      </c>
      <c r="M111">
        <v>107107</v>
      </c>
      <c r="N111" s="148">
        <v>143987</v>
      </c>
      <c r="O111" s="49" t="s">
        <v>904</v>
      </c>
      <c r="P111" s="49">
        <v>57</v>
      </c>
      <c r="Q111" s="49" t="s">
        <v>3455</v>
      </c>
      <c r="R111" s="49">
        <v>69012</v>
      </c>
      <c r="S111" s="49" t="s">
        <v>3404</v>
      </c>
      <c r="T111" s="49">
        <v>82638</v>
      </c>
      <c r="U111" s="49" t="s">
        <v>4239</v>
      </c>
      <c r="V111">
        <v>3</v>
      </c>
      <c r="W111">
        <v>3381</v>
      </c>
      <c r="X111" s="49">
        <v>4380</v>
      </c>
      <c r="Y111" s="49" t="s">
        <v>3540</v>
      </c>
      <c r="Z111" s="49">
        <v>1654522</v>
      </c>
      <c r="AA111" s="49" t="s">
        <v>2749</v>
      </c>
      <c r="AB111" s="49" t="s">
        <v>1880</v>
      </c>
    </row>
    <row r="112" spans="1:28">
      <c r="A112" t="s">
        <v>4296</v>
      </c>
      <c r="B112" t="s">
        <v>682</v>
      </c>
      <c r="C112" t="s">
        <v>28</v>
      </c>
      <c r="D112" t="s">
        <v>547</v>
      </c>
      <c r="E112" t="s">
        <v>532</v>
      </c>
      <c r="F112" t="s">
        <v>56</v>
      </c>
      <c r="G112">
        <v>191</v>
      </c>
      <c r="H112">
        <v>273617</v>
      </c>
      <c r="I112">
        <v>890</v>
      </c>
      <c r="J112">
        <v>1931579</v>
      </c>
      <c r="K112" s="49">
        <v>83</v>
      </c>
      <c r="L112" s="49" t="s">
        <v>4340</v>
      </c>
      <c r="M112">
        <v>108371</v>
      </c>
      <c r="N112" s="148">
        <v>142937</v>
      </c>
      <c r="O112" s="49" t="s">
        <v>1867</v>
      </c>
      <c r="P112" s="49">
        <v>50</v>
      </c>
      <c r="Q112" s="49" t="s">
        <v>3833</v>
      </c>
      <c r="R112" s="49">
        <v>71971</v>
      </c>
      <c r="S112" s="49" t="s">
        <v>3773</v>
      </c>
      <c r="T112" s="49">
        <v>90598</v>
      </c>
      <c r="U112" s="49" t="s">
        <v>3635</v>
      </c>
      <c r="V112">
        <v>3</v>
      </c>
      <c r="W112">
        <v>3537</v>
      </c>
      <c r="X112" s="49">
        <v>3690</v>
      </c>
      <c r="Y112" s="49" t="s">
        <v>3315</v>
      </c>
      <c r="Z112" s="49">
        <v>1931579</v>
      </c>
      <c r="AA112" s="49" t="s">
        <v>2826</v>
      </c>
      <c r="AB112" s="49" t="s">
        <v>1743</v>
      </c>
    </row>
    <row r="113" spans="1:28">
      <c r="A113" t="s">
        <v>4296</v>
      </c>
      <c r="B113" t="s">
        <v>682</v>
      </c>
      <c r="C113" t="s">
        <v>28</v>
      </c>
      <c r="D113" t="s">
        <v>672</v>
      </c>
      <c r="E113" t="s">
        <v>532</v>
      </c>
      <c r="F113" t="s">
        <v>56</v>
      </c>
      <c r="G113">
        <v>194</v>
      </c>
      <c r="H113">
        <v>300852</v>
      </c>
      <c r="I113">
        <v>950</v>
      </c>
      <c r="J113">
        <v>2284072</v>
      </c>
      <c r="K113" s="49">
        <v>73</v>
      </c>
      <c r="L113" s="49" t="s">
        <v>3722</v>
      </c>
      <c r="M113">
        <v>113054</v>
      </c>
      <c r="N113" s="148">
        <v>134159</v>
      </c>
      <c r="O113" s="49" t="s">
        <v>1799</v>
      </c>
      <c r="P113" s="49">
        <v>49</v>
      </c>
      <c r="Q113" s="49" t="s">
        <v>1067</v>
      </c>
      <c r="R113" s="49">
        <v>84444</v>
      </c>
      <c r="S113" s="49" t="s">
        <v>3292</v>
      </c>
      <c r="T113" s="49">
        <v>98774</v>
      </c>
      <c r="U113" s="49" t="s">
        <v>4194</v>
      </c>
      <c r="V113">
        <v>0</v>
      </c>
      <c r="W113">
        <v>0</v>
      </c>
      <c r="X113" s="49">
        <v>0</v>
      </c>
      <c r="Y113" s="49" t="s">
        <v>3865</v>
      </c>
      <c r="Z113" s="49">
        <v>2284072</v>
      </c>
      <c r="AA113" s="49" t="s">
        <v>550</v>
      </c>
      <c r="AB113" s="49" t="s">
        <v>890</v>
      </c>
    </row>
    <row r="114" spans="1:28">
      <c r="A114" t="s">
        <v>4296</v>
      </c>
      <c r="B114" t="s">
        <v>682</v>
      </c>
      <c r="C114" t="s">
        <v>28</v>
      </c>
      <c r="D114" t="s">
        <v>548</v>
      </c>
      <c r="E114" t="s">
        <v>532</v>
      </c>
      <c r="F114" t="s">
        <v>56</v>
      </c>
      <c r="G114">
        <v>192</v>
      </c>
      <c r="H114">
        <v>280315</v>
      </c>
      <c r="I114">
        <v>863</v>
      </c>
      <c r="J114">
        <v>1896638</v>
      </c>
      <c r="K114" s="49">
        <v>98</v>
      </c>
      <c r="L114" s="49" t="s">
        <v>4341</v>
      </c>
      <c r="M114">
        <v>129776</v>
      </c>
      <c r="N114" s="148">
        <v>179259</v>
      </c>
      <c r="O114" s="49" t="s">
        <v>2879</v>
      </c>
      <c r="P114" s="49">
        <v>57</v>
      </c>
      <c r="Q114" s="49" t="s">
        <v>3762</v>
      </c>
      <c r="R114" s="49">
        <v>72739</v>
      </c>
      <c r="S114" s="49" t="s">
        <v>1264</v>
      </c>
      <c r="T114" s="49">
        <v>86596</v>
      </c>
      <c r="U114" s="49" t="s">
        <v>2472</v>
      </c>
      <c r="V114">
        <v>1</v>
      </c>
      <c r="W114">
        <v>490</v>
      </c>
      <c r="X114" s="49">
        <v>650</v>
      </c>
      <c r="Y114" s="49" t="s">
        <v>4342</v>
      </c>
      <c r="Z114" s="49">
        <v>1896638</v>
      </c>
      <c r="AA114" s="49" t="s">
        <v>1984</v>
      </c>
      <c r="AB114" s="49" t="s">
        <v>2231</v>
      </c>
    </row>
    <row r="115" spans="1:28">
      <c r="A115" t="s">
        <v>4296</v>
      </c>
      <c r="B115" t="s">
        <v>682</v>
      </c>
      <c r="C115" t="s">
        <v>28</v>
      </c>
      <c r="D115" t="s">
        <v>581</v>
      </c>
      <c r="E115" t="s">
        <v>532</v>
      </c>
      <c r="F115" t="s">
        <v>56</v>
      </c>
      <c r="G115">
        <v>189</v>
      </c>
      <c r="H115">
        <v>247569</v>
      </c>
      <c r="I115">
        <v>874</v>
      </c>
      <c r="J115">
        <v>1688574</v>
      </c>
      <c r="K115" s="49">
        <v>100</v>
      </c>
      <c r="L115" s="49" t="s">
        <v>4343</v>
      </c>
      <c r="M115">
        <v>136801</v>
      </c>
      <c r="N115" s="148">
        <v>167276</v>
      </c>
      <c r="O115" s="49" t="s">
        <v>3313</v>
      </c>
      <c r="P115" s="49">
        <v>61</v>
      </c>
      <c r="Q115" s="49" t="s">
        <v>2204</v>
      </c>
      <c r="R115" s="49">
        <v>90511</v>
      </c>
      <c r="S115" s="49" t="s">
        <v>3621</v>
      </c>
      <c r="T115" s="49">
        <v>105955</v>
      </c>
      <c r="U115" s="49" t="s">
        <v>3778</v>
      </c>
      <c r="V115">
        <v>1</v>
      </c>
      <c r="W115">
        <v>1225</v>
      </c>
      <c r="X115" s="49">
        <v>1500</v>
      </c>
      <c r="Y115" s="49" t="s">
        <v>4344</v>
      </c>
      <c r="Z115" s="49">
        <v>1688574</v>
      </c>
      <c r="AA115" s="49" t="s">
        <v>3390</v>
      </c>
      <c r="AB115" s="49" t="s">
        <v>1020</v>
      </c>
    </row>
    <row r="116" spans="1:28">
      <c r="A116" t="s">
        <v>4296</v>
      </c>
      <c r="B116" t="s">
        <v>682</v>
      </c>
      <c r="C116" t="s">
        <v>28</v>
      </c>
      <c r="D116" t="s">
        <v>673</v>
      </c>
      <c r="E116" t="s">
        <v>532</v>
      </c>
      <c r="F116" t="s">
        <v>56</v>
      </c>
      <c r="G116">
        <v>194</v>
      </c>
      <c r="H116">
        <v>283310</v>
      </c>
      <c r="I116">
        <v>835</v>
      </c>
      <c r="J116">
        <v>1777698</v>
      </c>
      <c r="K116" s="49">
        <v>84</v>
      </c>
      <c r="L116" s="49" t="s">
        <v>4222</v>
      </c>
      <c r="M116">
        <v>121516</v>
      </c>
      <c r="N116" s="148">
        <v>159642</v>
      </c>
      <c r="O116" s="49" t="s">
        <v>1921</v>
      </c>
      <c r="P116" s="49">
        <v>56</v>
      </c>
      <c r="Q116" s="49" t="s">
        <v>4115</v>
      </c>
      <c r="R116" s="49">
        <v>77982</v>
      </c>
      <c r="S116" s="49" t="s">
        <v>2145</v>
      </c>
      <c r="T116" s="49">
        <v>98592</v>
      </c>
      <c r="U116" s="49" t="s">
        <v>1238</v>
      </c>
      <c r="V116">
        <v>4</v>
      </c>
      <c r="W116">
        <v>4165</v>
      </c>
      <c r="X116" s="49">
        <v>5419</v>
      </c>
      <c r="Y116" s="49" t="s">
        <v>2805</v>
      </c>
      <c r="Z116" s="49">
        <v>1777698</v>
      </c>
      <c r="AA116" s="49" t="s">
        <v>881</v>
      </c>
      <c r="AB116" s="49" t="s">
        <v>1054</v>
      </c>
    </row>
    <row r="117" spans="1:28">
      <c r="A117" t="s">
        <v>4296</v>
      </c>
      <c r="B117" t="s">
        <v>682</v>
      </c>
      <c r="C117" t="s">
        <v>28</v>
      </c>
      <c r="D117" t="s">
        <v>674</v>
      </c>
      <c r="E117" t="s">
        <v>532</v>
      </c>
      <c r="F117" t="s">
        <v>56</v>
      </c>
      <c r="G117">
        <v>192</v>
      </c>
      <c r="H117">
        <v>249700</v>
      </c>
      <c r="I117">
        <v>1018</v>
      </c>
      <c r="J117" s="458">
        <v>2072488</v>
      </c>
      <c r="K117" s="49">
        <v>64</v>
      </c>
      <c r="L117" s="49" t="s">
        <v>454</v>
      </c>
      <c r="M117">
        <v>83895</v>
      </c>
      <c r="N117" s="148">
        <v>126960</v>
      </c>
      <c r="O117" s="49" t="s">
        <v>1099</v>
      </c>
      <c r="P117" s="49">
        <v>31</v>
      </c>
      <c r="Q117" s="49" t="s">
        <v>2461</v>
      </c>
      <c r="R117" s="49">
        <v>39394</v>
      </c>
      <c r="S117" s="49" t="s">
        <v>2535</v>
      </c>
      <c r="T117" s="49">
        <v>46548</v>
      </c>
      <c r="U117" s="49" t="s">
        <v>3126</v>
      </c>
      <c r="V117">
        <v>2</v>
      </c>
      <c r="W117">
        <v>1605</v>
      </c>
      <c r="X117" s="49">
        <v>1600</v>
      </c>
      <c r="Y117" s="49" t="s">
        <v>3280</v>
      </c>
      <c r="Z117" s="458">
        <v>2072488</v>
      </c>
      <c r="AA117" s="49" t="s">
        <v>911</v>
      </c>
      <c r="AB117" s="49" t="s">
        <v>1235</v>
      </c>
    </row>
    <row r="118" spans="1:28">
      <c r="A118" t="s">
        <v>4296</v>
      </c>
      <c r="B118" t="s">
        <v>682</v>
      </c>
      <c r="C118" t="s">
        <v>28</v>
      </c>
      <c r="D118" t="s">
        <v>675</v>
      </c>
      <c r="E118" t="s">
        <v>532</v>
      </c>
      <c r="F118" t="s">
        <v>56</v>
      </c>
      <c r="G118">
        <v>194</v>
      </c>
      <c r="H118">
        <v>309834</v>
      </c>
      <c r="I118">
        <v>857</v>
      </c>
      <c r="J118" s="458">
        <v>1969599</v>
      </c>
      <c r="K118" s="49">
        <v>97</v>
      </c>
      <c r="L118" s="49" t="s">
        <v>708</v>
      </c>
      <c r="M118">
        <v>155574</v>
      </c>
      <c r="N118" s="148">
        <v>230064</v>
      </c>
      <c r="O118" s="49" t="s">
        <v>2295</v>
      </c>
      <c r="P118" s="49">
        <v>49</v>
      </c>
      <c r="Q118" s="49" t="s">
        <v>1067</v>
      </c>
      <c r="R118" s="49">
        <v>77979</v>
      </c>
      <c r="S118" s="49" t="s">
        <v>3829</v>
      </c>
      <c r="T118" s="49">
        <v>102877</v>
      </c>
      <c r="U118" s="49" t="s">
        <v>3623</v>
      </c>
      <c r="V118">
        <v>2</v>
      </c>
      <c r="W118">
        <v>5439</v>
      </c>
      <c r="X118" s="49">
        <v>6660</v>
      </c>
      <c r="Y118" s="49" t="s">
        <v>4345</v>
      </c>
      <c r="Z118" s="458">
        <v>1969599</v>
      </c>
      <c r="AA118" s="49" t="s">
        <v>3390</v>
      </c>
      <c r="AB118" s="49" t="s">
        <v>3551</v>
      </c>
    </row>
    <row r="119" spans="1:28">
      <c r="A119" t="s">
        <v>4296</v>
      </c>
      <c r="B119" t="s">
        <v>682</v>
      </c>
      <c r="C119" t="s">
        <v>28</v>
      </c>
      <c r="D119" t="s">
        <v>3068</v>
      </c>
      <c r="E119" t="s">
        <v>532</v>
      </c>
      <c r="F119" t="s">
        <v>56</v>
      </c>
      <c r="G119">
        <v>244</v>
      </c>
      <c r="H119">
        <v>364906</v>
      </c>
      <c r="I119">
        <v>893</v>
      </c>
      <c r="J119">
        <v>1908483</v>
      </c>
      <c r="K119" s="49">
        <v>75</v>
      </c>
      <c r="L119" s="49" t="s">
        <v>3794</v>
      </c>
      <c r="M119">
        <v>97132</v>
      </c>
      <c r="N119" s="148">
        <v>120575</v>
      </c>
      <c r="O119" s="49" t="s">
        <v>523</v>
      </c>
      <c r="P119" s="49">
        <v>46</v>
      </c>
      <c r="Q119" s="49" t="s">
        <v>3326</v>
      </c>
      <c r="R119" s="49">
        <v>64496</v>
      </c>
      <c r="S119" s="49" t="s">
        <v>3760</v>
      </c>
      <c r="T119" s="49">
        <v>80525</v>
      </c>
      <c r="U119" s="49" t="s">
        <v>3599</v>
      </c>
      <c r="V119">
        <v>2</v>
      </c>
      <c r="W119">
        <v>1519</v>
      </c>
      <c r="X119" s="49">
        <v>2260</v>
      </c>
      <c r="Y119" s="49" t="s">
        <v>3312</v>
      </c>
      <c r="Z119" s="49">
        <v>1908483</v>
      </c>
      <c r="AA119" s="49" t="s">
        <v>1853</v>
      </c>
      <c r="AB119" s="49" t="s">
        <v>1914</v>
      </c>
    </row>
    <row r="120" spans="1:28">
      <c r="A120" t="s">
        <v>4296</v>
      </c>
      <c r="B120" t="s">
        <v>682</v>
      </c>
      <c r="C120" t="s">
        <v>28</v>
      </c>
      <c r="D120" t="s">
        <v>686</v>
      </c>
      <c r="E120" t="s">
        <v>534</v>
      </c>
      <c r="F120" t="s">
        <v>56</v>
      </c>
      <c r="G120">
        <v>195</v>
      </c>
      <c r="H120">
        <v>307883</v>
      </c>
      <c r="I120">
        <v>960</v>
      </c>
      <c r="J120" s="458">
        <v>2340514</v>
      </c>
      <c r="K120" s="49">
        <v>92</v>
      </c>
      <c r="L120" s="49" t="s">
        <v>3706</v>
      </c>
      <c r="M120">
        <v>124445</v>
      </c>
      <c r="N120" s="148">
        <v>161754</v>
      </c>
      <c r="O120" s="49" t="s">
        <v>767</v>
      </c>
      <c r="P120" s="49">
        <v>61</v>
      </c>
      <c r="Q120" s="49" t="s">
        <v>3791</v>
      </c>
      <c r="R120" s="49">
        <v>85439</v>
      </c>
      <c r="S120" s="49" t="s">
        <v>4122</v>
      </c>
      <c r="T120" s="49">
        <v>111004</v>
      </c>
      <c r="U120" s="49" t="s">
        <v>3625</v>
      </c>
      <c r="V120">
        <v>0</v>
      </c>
      <c r="W120">
        <v>0</v>
      </c>
      <c r="X120" s="49">
        <v>0</v>
      </c>
      <c r="Y120" s="49" t="s">
        <v>2350</v>
      </c>
      <c r="Z120" s="458">
        <v>2340514</v>
      </c>
      <c r="AA120" s="49" t="s">
        <v>1270</v>
      </c>
      <c r="AB120" s="49" t="s">
        <v>491</v>
      </c>
    </row>
    <row r="121" spans="1:28">
      <c r="A121" t="s">
        <v>4296</v>
      </c>
      <c r="B121" t="s">
        <v>682</v>
      </c>
      <c r="C121" t="s">
        <v>28</v>
      </c>
      <c r="D121" t="s">
        <v>3071</v>
      </c>
      <c r="E121" t="s">
        <v>534</v>
      </c>
      <c r="F121" t="s">
        <v>56</v>
      </c>
      <c r="G121">
        <v>250</v>
      </c>
      <c r="H121">
        <v>362216</v>
      </c>
      <c r="I121">
        <v>894</v>
      </c>
      <c r="J121">
        <v>1817032</v>
      </c>
      <c r="K121" s="49">
        <v>84</v>
      </c>
      <c r="L121" s="49" t="s">
        <v>3234</v>
      </c>
      <c r="M121">
        <v>131950</v>
      </c>
      <c r="N121" s="148">
        <v>160749</v>
      </c>
      <c r="O121" s="49" t="s">
        <v>3260</v>
      </c>
      <c r="P121" s="49">
        <v>57</v>
      </c>
      <c r="Q121" s="49" t="s">
        <v>2866</v>
      </c>
      <c r="R121" s="49">
        <v>87120</v>
      </c>
      <c r="S121" s="49" t="s">
        <v>3320</v>
      </c>
      <c r="T121" s="49">
        <v>102505</v>
      </c>
      <c r="U121" s="49" t="s">
        <v>2554</v>
      </c>
      <c r="V121">
        <v>1</v>
      </c>
      <c r="W121">
        <v>294</v>
      </c>
      <c r="X121" s="49">
        <v>360</v>
      </c>
      <c r="Y121" s="49" t="s">
        <v>2025</v>
      </c>
      <c r="Z121" s="49">
        <v>1817032</v>
      </c>
      <c r="AA121" s="49" t="s">
        <v>2032</v>
      </c>
      <c r="AB121" s="49" t="s">
        <v>1308</v>
      </c>
    </row>
    <row r="122" spans="1:28">
      <c r="A122" t="s">
        <v>4296</v>
      </c>
      <c r="B122" t="s">
        <v>682</v>
      </c>
      <c r="C122" t="s">
        <v>28</v>
      </c>
      <c r="D122" t="s">
        <v>2221</v>
      </c>
      <c r="E122" t="s">
        <v>534</v>
      </c>
      <c r="F122" t="s">
        <v>56</v>
      </c>
      <c r="G122">
        <v>190</v>
      </c>
      <c r="H122">
        <v>320332</v>
      </c>
      <c r="I122">
        <v>958</v>
      </c>
      <c r="J122">
        <v>2331795</v>
      </c>
      <c r="K122" s="49">
        <v>77</v>
      </c>
      <c r="L122" s="49" t="s">
        <v>4179</v>
      </c>
      <c r="M122">
        <v>137608</v>
      </c>
      <c r="N122" s="148">
        <v>197891</v>
      </c>
      <c r="O122" s="49" t="s">
        <v>820</v>
      </c>
      <c r="P122" s="49">
        <v>41</v>
      </c>
      <c r="Q122" s="49" t="s">
        <v>3757</v>
      </c>
      <c r="R122" s="49">
        <v>73269</v>
      </c>
      <c r="S122" s="49" t="s">
        <v>3842</v>
      </c>
      <c r="T122" s="49">
        <v>96692</v>
      </c>
      <c r="U122" s="49" t="s">
        <v>1181</v>
      </c>
      <c r="V122">
        <v>4</v>
      </c>
      <c r="W122">
        <v>5782</v>
      </c>
      <c r="X122" s="49">
        <v>7110</v>
      </c>
      <c r="Y122" s="49" t="s">
        <v>3580</v>
      </c>
      <c r="Z122" s="49">
        <v>2331795</v>
      </c>
      <c r="AA122" s="49" t="s">
        <v>1190</v>
      </c>
      <c r="AB122" s="49" t="s">
        <v>1791</v>
      </c>
    </row>
    <row r="123" spans="1:28">
      <c r="A123" t="s">
        <v>4296</v>
      </c>
      <c r="B123" t="s">
        <v>682</v>
      </c>
      <c r="C123" t="s">
        <v>28</v>
      </c>
      <c r="D123" t="s">
        <v>594</v>
      </c>
      <c r="E123" t="s">
        <v>534</v>
      </c>
      <c r="F123" t="s">
        <v>56</v>
      </c>
      <c r="G123">
        <v>191</v>
      </c>
      <c r="H123">
        <v>264877</v>
      </c>
      <c r="I123">
        <v>935</v>
      </c>
      <c r="J123">
        <v>1897052</v>
      </c>
      <c r="K123" s="49">
        <v>82</v>
      </c>
      <c r="L123" s="49" t="s">
        <v>2729</v>
      </c>
      <c r="M123">
        <v>122648</v>
      </c>
      <c r="N123" s="148">
        <v>150727</v>
      </c>
      <c r="O123" s="49" t="s">
        <v>891</v>
      </c>
      <c r="P123" s="49">
        <v>52</v>
      </c>
      <c r="Q123" s="49" t="s">
        <v>2907</v>
      </c>
      <c r="R123" s="49">
        <v>80652</v>
      </c>
      <c r="S123" s="49" t="s">
        <v>2977</v>
      </c>
      <c r="T123" s="49">
        <v>101081</v>
      </c>
      <c r="U123" s="49" t="s">
        <v>3555</v>
      </c>
      <c r="V123">
        <v>1</v>
      </c>
      <c r="W123">
        <v>539</v>
      </c>
      <c r="X123" s="49">
        <v>660</v>
      </c>
      <c r="Y123" s="49" t="s">
        <v>3883</v>
      </c>
      <c r="Z123" s="49">
        <v>1897052</v>
      </c>
      <c r="AA123" s="49" t="s">
        <v>1404</v>
      </c>
      <c r="AB123" s="49" t="s">
        <v>952</v>
      </c>
    </row>
    <row r="124" spans="1:28">
      <c r="A124" t="s">
        <v>4296</v>
      </c>
      <c r="B124" t="s">
        <v>682</v>
      </c>
      <c r="C124" t="s">
        <v>28</v>
      </c>
      <c r="D124" s="83" t="s">
        <v>587</v>
      </c>
      <c r="E124" t="s">
        <v>534</v>
      </c>
      <c r="F124" t="s">
        <v>56</v>
      </c>
      <c r="G124">
        <v>190</v>
      </c>
      <c r="H124">
        <v>335175</v>
      </c>
      <c r="I124">
        <v>884</v>
      </c>
      <c r="J124">
        <v>2170252</v>
      </c>
      <c r="K124" s="49">
        <v>92</v>
      </c>
      <c r="L124" s="49" t="s">
        <v>3839</v>
      </c>
      <c r="M124">
        <v>143676</v>
      </c>
      <c r="N124" s="148">
        <v>175187</v>
      </c>
      <c r="O124" s="49" t="s">
        <v>1007</v>
      </c>
      <c r="P124" s="49">
        <v>45</v>
      </c>
      <c r="Q124" s="49" t="s">
        <v>3302</v>
      </c>
      <c r="R124" s="49">
        <v>71293</v>
      </c>
      <c r="S124" s="49" t="s">
        <v>3643</v>
      </c>
      <c r="T124" s="49">
        <v>83855</v>
      </c>
      <c r="U124" s="49" t="s">
        <v>2847</v>
      </c>
      <c r="V124">
        <v>2</v>
      </c>
      <c r="W124">
        <v>2747</v>
      </c>
      <c r="X124" s="49">
        <v>3840</v>
      </c>
      <c r="Y124" s="49" t="s">
        <v>1134</v>
      </c>
      <c r="Z124" s="49">
        <v>2170252</v>
      </c>
      <c r="AA124" s="49" t="s">
        <v>3694</v>
      </c>
      <c r="AB124" s="49" t="s">
        <v>1912</v>
      </c>
    </row>
    <row r="125" spans="1:28">
      <c r="A125" t="s">
        <v>4296</v>
      </c>
      <c r="B125" t="s">
        <v>682</v>
      </c>
      <c r="C125" t="s">
        <v>28</v>
      </c>
      <c r="D125" t="s">
        <v>552</v>
      </c>
      <c r="E125" t="s">
        <v>534</v>
      </c>
      <c r="F125" t="s">
        <v>56</v>
      </c>
      <c r="G125">
        <v>194</v>
      </c>
      <c r="H125">
        <v>303377</v>
      </c>
      <c r="I125">
        <v>971</v>
      </c>
      <c r="J125">
        <v>2058105</v>
      </c>
      <c r="K125" s="49">
        <v>72</v>
      </c>
      <c r="L125" s="49" t="s">
        <v>3874</v>
      </c>
      <c r="M125">
        <v>110808</v>
      </c>
      <c r="N125" s="148">
        <v>157603</v>
      </c>
      <c r="O125" s="49" t="s">
        <v>2061</v>
      </c>
      <c r="P125" s="49">
        <v>37</v>
      </c>
      <c r="Q125" s="49" t="s">
        <v>3830</v>
      </c>
      <c r="R125" s="49">
        <v>65169</v>
      </c>
      <c r="S125" s="49" t="s">
        <v>4171</v>
      </c>
      <c r="T125" s="49">
        <v>76174</v>
      </c>
      <c r="U125" s="49" t="s">
        <v>1302</v>
      </c>
      <c r="V125">
        <v>2</v>
      </c>
      <c r="W125">
        <v>1470</v>
      </c>
      <c r="X125" s="49">
        <v>1800</v>
      </c>
      <c r="Y125" s="49" t="s">
        <v>1654</v>
      </c>
      <c r="Z125" s="49">
        <v>2058105</v>
      </c>
      <c r="AA125" s="49" t="s">
        <v>2394</v>
      </c>
      <c r="AB125" s="49" t="s">
        <v>1275</v>
      </c>
    </row>
    <row r="126" spans="1:28">
      <c r="A126" t="s">
        <v>4296</v>
      </c>
      <c r="B126" t="s">
        <v>682</v>
      </c>
      <c r="C126" t="s">
        <v>28</v>
      </c>
      <c r="D126" t="s">
        <v>553</v>
      </c>
      <c r="E126" t="s">
        <v>534</v>
      </c>
      <c r="F126" t="s">
        <v>56</v>
      </c>
      <c r="G126">
        <v>192</v>
      </c>
      <c r="H126">
        <v>266850</v>
      </c>
      <c r="I126">
        <v>893</v>
      </c>
      <c r="J126">
        <v>1977404</v>
      </c>
      <c r="K126" s="49">
        <v>89</v>
      </c>
      <c r="L126" s="49" t="s">
        <v>2567</v>
      </c>
      <c r="M126">
        <v>111612</v>
      </c>
      <c r="N126" s="148">
        <v>138833</v>
      </c>
      <c r="O126" s="49" t="s">
        <v>531</v>
      </c>
      <c r="P126" s="49">
        <v>56</v>
      </c>
      <c r="Q126" s="49" t="s">
        <v>3759</v>
      </c>
      <c r="R126" s="49">
        <v>67361</v>
      </c>
      <c r="S126" s="49" t="s">
        <v>3723</v>
      </c>
      <c r="T126" s="49">
        <v>81781</v>
      </c>
      <c r="U126" s="49" t="s">
        <v>2926</v>
      </c>
      <c r="V126">
        <v>6</v>
      </c>
      <c r="W126">
        <v>4802</v>
      </c>
      <c r="X126" s="49">
        <v>5980</v>
      </c>
      <c r="Y126" s="49" t="s">
        <v>4346</v>
      </c>
      <c r="Z126" s="49">
        <v>1977404</v>
      </c>
      <c r="AA126" s="49" t="s">
        <v>3694</v>
      </c>
      <c r="AB126" s="49" t="s">
        <v>815</v>
      </c>
    </row>
    <row r="127" spans="1:28">
      <c r="A127" t="s">
        <v>4296</v>
      </c>
      <c r="B127" t="s">
        <v>682</v>
      </c>
      <c r="C127" t="s">
        <v>28</v>
      </c>
      <c r="D127" t="s">
        <v>2228</v>
      </c>
      <c r="E127" t="s">
        <v>534</v>
      </c>
      <c r="F127" t="s">
        <v>56</v>
      </c>
      <c r="G127">
        <v>193</v>
      </c>
      <c r="H127">
        <v>286198</v>
      </c>
      <c r="I127">
        <v>951</v>
      </c>
      <c r="J127">
        <v>2259319</v>
      </c>
      <c r="K127" s="49">
        <v>92</v>
      </c>
      <c r="L127" s="49" t="s">
        <v>3618</v>
      </c>
      <c r="M127">
        <v>123578</v>
      </c>
      <c r="N127" s="148">
        <v>168424</v>
      </c>
      <c r="O127" s="49" t="s">
        <v>3301</v>
      </c>
      <c r="P127" s="49">
        <v>39</v>
      </c>
      <c r="Q127" s="49" t="s">
        <v>2001</v>
      </c>
      <c r="R127" s="49">
        <v>55649</v>
      </c>
      <c r="S127" s="49" t="s">
        <v>3100</v>
      </c>
      <c r="T127" s="49">
        <v>66342</v>
      </c>
      <c r="U127" s="49" t="s">
        <v>2051</v>
      </c>
      <c r="V127">
        <v>0</v>
      </c>
      <c r="W127">
        <v>0</v>
      </c>
      <c r="X127" s="49">
        <v>0</v>
      </c>
      <c r="Y127" s="49" t="s">
        <v>2210</v>
      </c>
      <c r="Z127" s="49">
        <v>2259319</v>
      </c>
      <c r="AA127" s="49" t="s">
        <v>3593</v>
      </c>
      <c r="AB127" s="49" t="s">
        <v>1314</v>
      </c>
    </row>
    <row r="128" spans="1:28">
      <c r="A128" t="s">
        <v>4296</v>
      </c>
      <c r="B128" t="s">
        <v>682</v>
      </c>
      <c r="C128" t="s">
        <v>28</v>
      </c>
      <c r="D128" t="s">
        <v>554</v>
      </c>
      <c r="E128" t="s">
        <v>534</v>
      </c>
      <c r="F128" t="s">
        <v>56</v>
      </c>
      <c r="G128">
        <v>191</v>
      </c>
      <c r="H128">
        <v>293163</v>
      </c>
      <c r="I128">
        <v>964</v>
      </c>
      <c r="J128">
        <v>2105451</v>
      </c>
      <c r="K128" s="49">
        <v>70</v>
      </c>
      <c r="L128" s="49" t="s">
        <v>4073</v>
      </c>
      <c r="M128">
        <v>123006</v>
      </c>
      <c r="N128" s="148">
        <v>164885</v>
      </c>
      <c r="O128" s="49" t="s">
        <v>648</v>
      </c>
      <c r="P128" s="49">
        <v>37</v>
      </c>
      <c r="Q128" s="49" t="s">
        <v>1490</v>
      </c>
      <c r="R128" s="49">
        <v>70587</v>
      </c>
      <c r="S128" s="49" t="s">
        <v>1101</v>
      </c>
      <c r="T128" s="49">
        <v>91975</v>
      </c>
      <c r="U128" s="49" t="s">
        <v>2354</v>
      </c>
      <c r="V128">
        <v>3</v>
      </c>
      <c r="W128">
        <v>2009</v>
      </c>
      <c r="X128" s="49">
        <v>2460</v>
      </c>
      <c r="Y128" s="49" t="s">
        <v>3596</v>
      </c>
      <c r="Z128" s="49">
        <v>2105451</v>
      </c>
      <c r="AA128" s="49" t="s">
        <v>455</v>
      </c>
      <c r="AB128" s="49" t="s">
        <v>1913</v>
      </c>
    </row>
    <row r="129" spans="1:28">
      <c r="A129" t="s">
        <v>4296</v>
      </c>
      <c r="B129" t="s">
        <v>682</v>
      </c>
      <c r="C129" t="s">
        <v>28</v>
      </c>
      <c r="D129" t="s">
        <v>2233</v>
      </c>
      <c r="E129" t="s">
        <v>534</v>
      </c>
      <c r="F129" t="s">
        <v>56</v>
      </c>
      <c r="G129">
        <v>193</v>
      </c>
      <c r="H129">
        <v>333314</v>
      </c>
      <c r="I129">
        <v>957</v>
      </c>
      <c r="J129">
        <v>2414239</v>
      </c>
      <c r="K129" s="49">
        <v>74</v>
      </c>
      <c r="L129" s="49" t="s">
        <v>4143</v>
      </c>
      <c r="M129">
        <v>117592</v>
      </c>
      <c r="N129" s="148">
        <v>145202</v>
      </c>
      <c r="O129" s="49" t="s">
        <v>1887</v>
      </c>
      <c r="P129" s="49">
        <v>39</v>
      </c>
      <c r="Q129" s="49" t="s">
        <v>2001</v>
      </c>
      <c r="R129" s="49">
        <v>56138</v>
      </c>
      <c r="S129" s="49" t="s">
        <v>4347</v>
      </c>
      <c r="T129" s="49">
        <v>83078</v>
      </c>
      <c r="U129" s="49" t="s">
        <v>3375</v>
      </c>
      <c r="V129">
        <v>1</v>
      </c>
      <c r="W129">
        <v>343</v>
      </c>
      <c r="X129" s="49">
        <v>455</v>
      </c>
      <c r="Y129" s="49" t="s">
        <v>4071</v>
      </c>
      <c r="Z129" s="49">
        <v>2414239</v>
      </c>
      <c r="AA129" s="49" t="s">
        <v>648</v>
      </c>
      <c r="AB129" s="49" t="s">
        <v>753</v>
      </c>
    </row>
    <row r="130" spans="1:28">
      <c r="A130" t="s">
        <v>4296</v>
      </c>
      <c r="B130" t="s">
        <v>682</v>
      </c>
      <c r="C130" t="s">
        <v>28</v>
      </c>
      <c r="D130" t="s">
        <v>556</v>
      </c>
      <c r="E130" t="s">
        <v>534</v>
      </c>
      <c r="F130" t="s">
        <v>56</v>
      </c>
      <c r="G130">
        <v>193</v>
      </c>
      <c r="H130">
        <v>285415</v>
      </c>
      <c r="I130">
        <v>856</v>
      </c>
      <c r="J130">
        <v>1907427</v>
      </c>
      <c r="K130" s="49">
        <v>92</v>
      </c>
      <c r="L130" s="49" t="s">
        <v>3618</v>
      </c>
      <c r="M130">
        <v>129496</v>
      </c>
      <c r="N130" s="148">
        <v>163763</v>
      </c>
      <c r="O130" s="49" t="s">
        <v>2887</v>
      </c>
      <c r="P130" s="49">
        <v>61</v>
      </c>
      <c r="Q130" s="49" t="s">
        <v>2380</v>
      </c>
      <c r="R130" s="49">
        <v>77469</v>
      </c>
      <c r="S130" s="49" t="s">
        <v>3419</v>
      </c>
      <c r="T130" s="49">
        <v>100081</v>
      </c>
      <c r="U130" s="49" t="s">
        <v>3401</v>
      </c>
      <c r="V130">
        <v>1</v>
      </c>
      <c r="W130">
        <v>294</v>
      </c>
      <c r="X130" s="49">
        <v>360</v>
      </c>
      <c r="Y130" s="49" t="s">
        <v>3783</v>
      </c>
      <c r="Z130" s="49">
        <v>1907427</v>
      </c>
      <c r="AA130" s="49" t="s">
        <v>3141</v>
      </c>
      <c r="AB130" s="49" t="s">
        <v>1279</v>
      </c>
    </row>
    <row r="131" spans="1:28">
      <c r="A131" t="s">
        <v>4296</v>
      </c>
      <c r="B131" t="s">
        <v>682</v>
      </c>
      <c r="C131" t="s">
        <v>28</v>
      </c>
      <c r="D131" t="s">
        <v>592</v>
      </c>
      <c r="E131" t="s">
        <v>534</v>
      </c>
      <c r="F131" t="s">
        <v>56</v>
      </c>
      <c r="G131">
        <v>191</v>
      </c>
      <c r="H131">
        <v>282626</v>
      </c>
      <c r="I131">
        <v>892</v>
      </c>
      <c r="J131">
        <v>1873250</v>
      </c>
      <c r="K131" s="49">
        <v>87</v>
      </c>
      <c r="L131" s="49" t="s">
        <v>3560</v>
      </c>
      <c r="M131">
        <v>120696</v>
      </c>
      <c r="N131" s="148">
        <v>166066</v>
      </c>
      <c r="O131" s="49" t="s">
        <v>1317</v>
      </c>
      <c r="P131" s="49">
        <v>51</v>
      </c>
      <c r="Q131" s="49" t="s">
        <v>4123</v>
      </c>
      <c r="R131" s="49">
        <v>71885</v>
      </c>
      <c r="S131" s="49" t="s">
        <v>1396</v>
      </c>
      <c r="T131" s="49">
        <v>87905</v>
      </c>
      <c r="U131" s="49" t="s">
        <v>4074</v>
      </c>
      <c r="V131">
        <v>1</v>
      </c>
      <c r="W131">
        <v>4263</v>
      </c>
      <c r="X131" s="49">
        <v>5220</v>
      </c>
      <c r="Y131" s="49" t="s">
        <v>3570</v>
      </c>
      <c r="Z131" s="49">
        <v>1873250</v>
      </c>
      <c r="AA131" s="49" t="s">
        <v>895</v>
      </c>
      <c r="AB131" s="49" t="s">
        <v>2131</v>
      </c>
    </row>
    <row r="132" spans="1:28">
      <c r="A132" t="s">
        <v>4296</v>
      </c>
      <c r="B132" t="s">
        <v>682</v>
      </c>
      <c r="C132" t="s">
        <v>28</v>
      </c>
      <c r="D132" t="s">
        <v>557</v>
      </c>
      <c r="E132" t="s">
        <v>541</v>
      </c>
      <c r="F132" t="s">
        <v>56</v>
      </c>
      <c r="G132">
        <v>191</v>
      </c>
      <c r="H132">
        <v>297954</v>
      </c>
      <c r="I132">
        <v>863</v>
      </c>
      <c r="J132">
        <v>2023719</v>
      </c>
      <c r="K132" s="49">
        <v>89</v>
      </c>
      <c r="L132" s="49" t="s">
        <v>4348</v>
      </c>
      <c r="M132">
        <v>122141</v>
      </c>
      <c r="N132" s="148">
        <v>155177</v>
      </c>
      <c r="O132" s="49" t="s">
        <v>2288</v>
      </c>
      <c r="P132" s="49">
        <v>61</v>
      </c>
      <c r="Q132" s="49" t="s">
        <v>3463</v>
      </c>
      <c r="R132" s="49">
        <v>79669</v>
      </c>
      <c r="S132" s="49" t="s">
        <v>3697</v>
      </c>
      <c r="T132" s="49">
        <v>103761</v>
      </c>
      <c r="U132" s="49" t="s">
        <v>1672</v>
      </c>
      <c r="V132">
        <v>0</v>
      </c>
      <c r="W132">
        <v>0</v>
      </c>
      <c r="X132" s="49">
        <v>0</v>
      </c>
      <c r="Y132" s="49" t="s">
        <v>4066</v>
      </c>
      <c r="Z132" s="49">
        <v>2023719</v>
      </c>
      <c r="AA132" s="49" t="s">
        <v>2904</v>
      </c>
      <c r="AB132" s="49" t="s">
        <v>2708</v>
      </c>
    </row>
    <row r="133" spans="1:28">
      <c r="A133" t="s">
        <v>4296</v>
      </c>
      <c r="B133" t="s">
        <v>682</v>
      </c>
      <c r="C133" t="s">
        <v>28</v>
      </c>
      <c r="D133" t="s">
        <v>558</v>
      </c>
      <c r="E133" t="s">
        <v>541</v>
      </c>
      <c r="F133" t="s">
        <v>56</v>
      </c>
      <c r="G133">
        <v>192</v>
      </c>
      <c r="H133">
        <v>277964</v>
      </c>
      <c r="I133">
        <v>930</v>
      </c>
      <c r="J133">
        <v>2184630</v>
      </c>
      <c r="K133" s="49">
        <v>89</v>
      </c>
      <c r="L133" s="49" t="s">
        <v>2567</v>
      </c>
      <c r="M133">
        <v>124363</v>
      </c>
      <c r="N133" s="148">
        <v>174575</v>
      </c>
      <c r="O133" s="49" t="s">
        <v>2285</v>
      </c>
      <c r="P133" s="49">
        <v>50</v>
      </c>
      <c r="Q133" s="49" t="s">
        <v>3583</v>
      </c>
      <c r="R133" s="49">
        <v>66805</v>
      </c>
      <c r="S133" s="49" t="s">
        <v>1883</v>
      </c>
      <c r="T133" s="49">
        <v>76927</v>
      </c>
      <c r="U133" s="49" t="s">
        <v>2738</v>
      </c>
      <c r="V133">
        <v>1</v>
      </c>
      <c r="W133">
        <v>147</v>
      </c>
      <c r="X133" s="49">
        <v>180</v>
      </c>
      <c r="Y133" s="49" t="s">
        <v>3758</v>
      </c>
      <c r="Z133" s="49">
        <v>2184630</v>
      </c>
      <c r="AA133" s="49" t="s">
        <v>3593</v>
      </c>
      <c r="AB133" s="49" t="s">
        <v>2193</v>
      </c>
    </row>
    <row r="134" spans="1:28">
      <c r="A134" t="s">
        <v>4296</v>
      </c>
      <c r="B134" t="s">
        <v>682</v>
      </c>
      <c r="C134" t="s">
        <v>28</v>
      </c>
      <c r="D134" t="s">
        <v>559</v>
      </c>
      <c r="E134" t="s">
        <v>541</v>
      </c>
      <c r="F134" t="s">
        <v>56</v>
      </c>
      <c r="G134">
        <v>195</v>
      </c>
      <c r="H134">
        <v>286379</v>
      </c>
      <c r="I134">
        <v>985</v>
      </c>
      <c r="J134">
        <v>2192394</v>
      </c>
      <c r="K134" s="49">
        <v>75</v>
      </c>
      <c r="L134" s="49" t="s">
        <v>2675</v>
      </c>
      <c r="M134">
        <v>109088</v>
      </c>
      <c r="N134" s="148">
        <v>146190</v>
      </c>
      <c r="O134" s="49" t="s">
        <v>929</v>
      </c>
      <c r="P134" s="49">
        <v>47</v>
      </c>
      <c r="Q134" s="49" t="s">
        <v>1426</v>
      </c>
      <c r="R134" s="49">
        <v>70530</v>
      </c>
      <c r="S134" s="49" t="s">
        <v>2408</v>
      </c>
      <c r="T134" s="49">
        <v>97198</v>
      </c>
      <c r="U134" s="49" t="s">
        <v>3549</v>
      </c>
      <c r="V134">
        <v>3</v>
      </c>
      <c r="W134">
        <v>4116</v>
      </c>
      <c r="X134" s="49">
        <v>4490</v>
      </c>
      <c r="Y134" s="49" t="s">
        <v>3871</v>
      </c>
      <c r="Z134" s="49">
        <v>2192394</v>
      </c>
      <c r="AA134" s="49" t="s">
        <v>1405</v>
      </c>
      <c r="AB134" s="49" t="s">
        <v>756</v>
      </c>
    </row>
    <row r="135" spans="1:28">
      <c r="A135" t="s">
        <v>4296</v>
      </c>
      <c r="B135" t="s">
        <v>682</v>
      </c>
      <c r="C135" t="s">
        <v>28</v>
      </c>
      <c r="D135" t="s">
        <v>3069</v>
      </c>
      <c r="E135" t="s">
        <v>541</v>
      </c>
      <c r="F135" t="s">
        <v>56</v>
      </c>
      <c r="G135">
        <v>245</v>
      </c>
      <c r="H135">
        <v>359706</v>
      </c>
      <c r="I135">
        <v>883</v>
      </c>
      <c r="J135">
        <v>1998651</v>
      </c>
      <c r="K135" s="49">
        <v>87</v>
      </c>
      <c r="L135" s="49" t="s">
        <v>3788</v>
      </c>
      <c r="M135">
        <v>112491</v>
      </c>
      <c r="N135" s="148">
        <v>152592</v>
      </c>
      <c r="O135" s="49" t="s">
        <v>1745</v>
      </c>
      <c r="P135" s="49">
        <v>57</v>
      </c>
      <c r="Q135" s="49" t="s">
        <v>3852</v>
      </c>
      <c r="R135" s="49">
        <v>75147</v>
      </c>
      <c r="S135" s="49" t="s">
        <v>2416</v>
      </c>
      <c r="T135" s="49">
        <v>90762</v>
      </c>
      <c r="U135" s="49" t="s">
        <v>2880</v>
      </c>
      <c r="V135">
        <v>3</v>
      </c>
      <c r="W135">
        <v>2646</v>
      </c>
      <c r="X135" s="49">
        <v>3340</v>
      </c>
      <c r="Y135" s="49" t="s">
        <v>3107</v>
      </c>
      <c r="Z135" s="49">
        <v>1998651</v>
      </c>
      <c r="AA135" s="49" t="s">
        <v>1053</v>
      </c>
      <c r="AB135" s="49" t="s">
        <v>840</v>
      </c>
    </row>
    <row r="136" spans="1:28">
      <c r="A136" t="s">
        <v>4296</v>
      </c>
      <c r="B136" t="s">
        <v>682</v>
      </c>
      <c r="C136" t="s">
        <v>28</v>
      </c>
      <c r="D136" t="s">
        <v>562</v>
      </c>
      <c r="E136" t="s">
        <v>541</v>
      </c>
      <c r="F136" t="s">
        <v>56</v>
      </c>
      <c r="G136">
        <v>191</v>
      </c>
      <c r="H136">
        <v>262613</v>
      </c>
      <c r="I136">
        <v>982</v>
      </c>
      <c r="J136">
        <v>2031138</v>
      </c>
      <c r="K136" s="49">
        <v>62</v>
      </c>
      <c r="L136" s="49" t="s">
        <v>3246</v>
      </c>
      <c r="M136">
        <v>82082</v>
      </c>
      <c r="N136" s="148">
        <v>122429</v>
      </c>
      <c r="O136" s="49" t="s">
        <v>1830</v>
      </c>
      <c r="P136" s="49">
        <v>34</v>
      </c>
      <c r="Q136" s="49" t="s">
        <v>1928</v>
      </c>
      <c r="R136" s="49">
        <v>46722</v>
      </c>
      <c r="S136" s="49" t="s">
        <v>2324</v>
      </c>
      <c r="T136" s="49">
        <v>56359</v>
      </c>
      <c r="U136" s="49" t="s">
        <v>3835</v>
      </c>
      <c r="V136">
        <v>4</v>
      </c>
      <c r="W136">
        <v>4018</v>
      </c>
      <c r="X136" s="49">
        <v>4924</v>
      </c>
      <c r="Y136" s="49" t="s">
        <v>819</v>
      </c>
      <c r="Z136" s="49">
        <v>2031138</v>
      </c>
      <c r="AA136" s="49" t="s">
        <v>2131</v>
      </c>
      <c r="AB136" s="49" t="s">
        <v>1822</v>
      </c>
    </row>
    <row r="137" spans="1:28">
      <c r="A137" t="s">
        <v>4296</v>
      </c>
      <c r="B137" t="s">
        <v>682</v>
      </c>
      <c r="C137" t="s">
        <v>28</v>
      </c>
      <c r="D137" t="s">
        <v>564</v>
      </c>
      <c r="E137" t="s">
        <v>541</v>
      </c>
      <c r="F137" t="s">
        <v>56</v>
      </c>
      <c r="G137">
        <v>193</v>
      </c>
      <c r="H137">
        <v>290877</v>
      </c>
      <c r="I137">
        <v>963</v>
      </c>
      <c r="J137">
        <v>2147301</v>
      </c>
      <c r="K137" s="49">
        <v>71</v>
      </c>
      <c r="L137" s="49" t="s">
        <v>1700</v>
      </c>
      <c r="M137">
        <v>91107</v>
      </c>
      <c r="N137" s="148">
        <v>118431</v>
      </c>
      <c r="O137" s="49" t="s">
        <v>805</v>
      </c>
      <c r="P137" s="49">
        <v>36</v>
      </c>
      <c r="Q137" s="49" t="s">
        <v>1779</v>
      </c>
      <c r="R137" s="49">
        <v>48367</v>
      </c>
      <c r="S137" s="49" t="s">
        <v>2991</v>
      </c>
      <c r="T137" s="49">
        <v>55700</v>
      </c>
      <c r="U137" s="49" t="s">
        <v>3572</v>
      </c>
      <c r="V137">
        <v>3</v>
      </c>
      <c r="W137">
        <v>2205</v>
      </c>
      <c r="X137" s="49">
        <v>2715</v>
      </c>
      <c r="Y137" s="49" t="s">
        <v>2794</v>
      </c>
      <c r="Z137" s="49">
        <v>2147301</v>
      </c>
      <c r="AA137" s="49" t="s">
        <v>550</v>
      </c>
      <c r="AB137" s="49" t="s">
        <v>3081</v>
      </c>
    </row>
    <row r="138" spans="1:28">
      <c r="A138" t="s">
        <v>4296</v>
      </c>
      <c r="B138" t="s">
        <v>682</v>
      </c>
      <c r="C138" t="s">
        <v>28</v>
      </c>
      <c r="D138" t="s">
        <v>565</v>
      </c>
      <c r="E138" t="s">
        <v>541</v>
      </c>
      <c r="F138" t="s">
        <v>56</v>
      </c>
      <c r="G138">
        <v>194</v>
      </c>
      <c r="H138">
        <v>290274</v>
      </c>
      <c r="I138">
        <v>908</v>
      </c>
      <c r="J138">
        <v>2051453</v>
      </c>
      <c r="K138" s="49">
        <v>78</v>
      </c>
      <c r="L138" s="49" t="s">
        <v>3770</v>
      </c>
      <c r="M138">
        <v>110586</v>
      </c>
      <c r="N138" s="148">
        <v>136346</v>
      </c>
      <c r="O138" s="49" t="s">
        <v>1768</v>
      </c>
      <c r="P138" s="49">
        <v>47</v>
      </c>
      <c r="Q138" s="49" t="s">
        <v>3563</v>
      </c>
      <c r="R138" s="49">
        <v>81526</v>
      </c>
      <c r="S138" s="49" t="s">
        <v>3399</v>
      </c>
      <c r="T138" s="49">
        <v>89552</v>
      </c>
      <c r="U138" s="49" t="s">
        <v>2066</v>
      </c>
      <c r="V138">
        <v>1</v>
      </c>
      <c r="W138">
        <v>490</v>
      </c>
      <c r="X138" s="49">
        <v>600</v>
      </c>
      <c r="Y138" s="49" t="s">
        <v>3871</v>
      </c>
      <c r="Z138" s="49">
        <v>2051453</v>
      </c>
      <c r="AA138" s="49" t="s">
        <v>904</v>
      </c>
      <c r="AB138" s="49" t="s">
        <v>1008</v>
      </c>
    </row>
    <row r="139" spans="1:28">
      <c r="A139" t="s">
        <v>4296</v>
      </c>
      <c r="B139" t="s">
        <v>682</v>
      </c>
      <c r="C139" t="s">
        <v>28</v>
      </c>
      <c r="D139" t="s">
        <v>566</v>
      </c>
      <c r="E139" t="s">
        <v>541</v>
      </c>
      <c r="F139" t="s">
        <v>56</v>
      </c>
      <c r="G139">
        <v>192</v>
      </c>
      <c r="H139">
        <v>314221</v>
      </c>
      <c r="I139">
        <v>909</v>
      </c>
      <c r="J139">
        <v>2262223</v>
      </c>
      <c r="K139" s="49">
        <v>77</v>
      </c>
      <c r="L139" s="49" t="s">
        <v>3909</v>
      </c>
      <c r="M139">
        <v>118031</v>
      </c>
      <c r="N139" s="148">
        <v>175856</v>
      </c>
      <c r="O139" s="49" t="s">
        <v>2241</v>
      </c>
      <c r="P139" s="49">
        <v>48</v>
      </c>
      <c r="Q139" s="49" t="s">
        <v>680</v>
      </c>
      <c r="R139" s="49">
        <v>65481</v>
      </c>
      <c r="S139" s="49" t="s">
        <v>3449</v>
      </c>
      <c r="T139" s="49">
        <v>78335</v>
      </c>
      <c r="U139" s="49" t="s">
        <v>3375</v>
      </c>
      <c r="V139">
        <v>2</v>
      </c>
      <c r="W139">
        <v>1960</v>
      </c>
      <c r="X139" s="49">
        <v>2400</v>
      </c>
      <c r="Y139" s="49" t="s">
        <v>1428</v>
      </c>
      <c r="Z139" s="49">
        <v>2262223</v>
      </c>
      <c r="AA139" s="49" t="s">
        <v>1056</v>
      </c>
      <c r="AB139" s="49" t="s">
        <v>2365</v>
      </c>
    </row>
    <row r="140" spans="1:28">
      <c r="A140" t="s">
        <v>4296</v>
      </c>
      <c r="B140" t="s">
        <v>682</v>
      </c>
      <c r="C140" t="s">
        <v>28</v>
      </c>
      <c r="D140" t="s">
        <v>567</v>
      </c>
      <c r="E140" t="s">
        <v>541</v>
      </c>
      <c r="F140" t="s">
        <v>56</v>
      </c>
      <c r="G140">
        <v>190</v>
      </c>
      <c r="H140">
        <v>274044</v>
      </c>
      <c r="I140">
        <v>950</v>
      </c>
      <c r="J140">
        <v>2165166</v>
      </c>
      <c r="K140" s="49">
        <v>76</v>
      </c>
      <c r="L140" s="49" t="s">
        <v>685</v>
      </c>
      <c r="M140">
        <v>108278</v>
      </c>
      <c r="N140" s="148">
        <v>125869</v>
      </c>
      <c r="O140" s="49" t="s">
        <v>861</v>
      </c>
      <c r="P140" s="49">
        <v>45</v>
      </c>
      <c r="Q140" s="49" t="s">
        <v>3302</v>
      </c>
      <c r="R140" s="49">
        <v>62928</v>
      </c>
      <c r="S140" s="49" t="s">
        <v>1443</v>
      </c>
      <c r="T140" s="49">
        <v>73270</v>
      </c>
      <c r="U140" s="49" t="s">
        <v>3697</v>
      </c>
      <c r="V140">
        <v>1</v>
      </c>
      <c r="W140">
        <v>735</v>
      </c>
      <c r="X140" s="49">
        <v>900</v>
      </c>
      <c r="Y140" s="49" t="s">
        <v>2624</v>
      </c>
      <c r="Z140" s="49">
        <v>2165166</v>
      </c>
      <c r="AA140" s="49" t="s">
        <v>930</v>
      </c>
      <c r="AB140" s="49" t="s">
        <v>3178</v>
      </c>
    </row>
    <row r="141" spans="1:28">
      <c r="A141" t="s">
        <v>4296</v>
      </c>
      <c r="B141" t="s">
        <v>682</v>
      </c>
      <c r="C141" t="s">
        <v>28</v>
      </c>
      <c r="D141" t="s">
        <v>2246</v>
      </c>
      <c r="E141" t="s">
        <v>541</v>
      </c>
      <c r="F141" t="s">
        <v>56</v>
      </c>
      <c r="G141">
        <v>191</v>
      </c>
      <c r="H141">
        <v>287375</v>
      </c>
      <c r="I141">
        <v>877</v>
      </c>
      <c r="J141">
        <v>1967875</v>
      </c>
      <c r="K141" s="49">
        <v>93</v>
      </c>
      <c r="L141" s="49" t="s">
        <v>4349</v>
      </c>
      <c r="M141">
        <v>135711</v>
      </c>
      <c r="N141" s="148">
        <v>175892</v>
      </c>
      <c r="O141" s="49" t="s">
        <v>822</v>
      </c>
      <c r="P141" s="49">
        <v>61</v>
      </c>
      <c r="Q141" s="49" t="s">
        <v>3463</v>
      </c>
      <c r="R141" s="49">
        <v>97420</v>
      </c>
      <c r="S141" s="49" t="s">
        <v>3088</v>
      </c>
      <c r="T141" s="49">
        <v>115731</v>
      </c>
      <c r="U141" s="49" t="s">
        <v>2468</v>
      </c>
      <c r="V141">
        <v>3</v>
      </c>
      <c r="W141">
        <v>3087</v>
      </c>
      <c r="X141" s="49">
        <v>4210</v>
      </c>
      <c r="Y141" s="49" t="s">
        <v>3775</v>
      </c>
      <c r="Z141" s="49">
        <v>1967875</v>
      </c>
      <c r="AA141" s="49" t="s">
        <v>949</v>
      </c>
      <c r="AB141" s="49" t="s">
        <v>1315</v>
      </c>
    </row>
    <row r="142" spans="1:28">
      <c r="A142" t="s">
        <v>4296</v>
      </c>
      <c r="B142" t="s">
        <v>682</v>
      </c>
      <c r="C142" t="s">
        <v>28</v>
      </c>
      <c r="D142" t="s">
        <v>3070</v>
      </c>
      <c r="E142" t="s">
        <v>541</v>
      </c>
      <c r="F142" t="s">
        <v>56</v>
      </c>
      <c r="G142">
        <v>259</v>
      </c>
      <c r="H142">
        <v>396057</v>
      </c>
      <c r="I142">
        <v>946</v>
      </c>
      <c r="J142">
        <v>2141744</v>
      </c>
      <c r="K142" s="49">
        <v>85</v>
      </c>
      <c r="L142" s="49" t="s">
        <v>4239</v>
      </c>
      <c r="M142">
        <v>130244</v>
      </c>
      <c r="N142" s="148">
        <v>167524</v>
      </c>
      <c r="O142" s="49" t="s">
        <v>3763</v>
      </c>
      <c r="P142" s="49">
        <v>45</v>
      </c>
      <c r="Q142" s="49" t="s">
        <v>2701</v>
      </c>
      <c r="R142" s="49">
        <v>71934</v>
      </c>
      <c r="S142" s="49" t="s">
        <v>2071</v>
      </c>
      <c r="T142" s="49">
        <v>87904</v>
      </c>
      <c r="U142" s="49" t="s">
        <v>4287</v>
      </c>
      <c r="V142">
        <v>0</v>
      </c>
      <c r="W142">
        <v>318</v>
      </c>
      <c r="X142" s="49">
        <v>0</v>
      </c>
      <c r="Y142" s="49" t="s">
        <v>4159</v>
      </c>
      <c r="Z142" s="49">
        <v>2141744</v>
      </c>
      <c r="AA142" s="49" t="s">
        <v>1921</v>
      </c>
      <c r="AB142" s="49" t="s">
        <v>650</v>
      </c>
    </row>
    <row r="143" spans="1:28">
      <c r="A143" t="s">
        <v>4296</v>
      </c>
      <c r="B143" t="s">
        <v>682</v>
      </c>
      <c r="C143" t="s">
        <v>28</v>
      </c>
      <c r="D143" t="s">
        <v>2248</v>
      </c>
      <c r="E143" t="s">
        <v>541</v>
      </c>
      <c r="F143" t="s">
        <v>56</v>
      </c>
      <c r="G143">
        <v>194</v>
      </c>
      <c r="H143">
        <v>308695</v>
      </c>
      <c r="I143">
        <v>980</v>
      </c>
      <c r="J143">
        <v>2216895</v>
      </c>
      <c r="K143" s="49">
        <v>82</v>
      </c>
      <c r="L143" s="49" t="s">
        <v>2769</v>
      </c>
      <c r="M143">
        <v>121510</v>
      </c>
      <c r="N143" s="148">
        <v>168000</v>
      </c>
      <c r="O143" s="49" t="s">
        <v>455</v>
      </c>
      <c r="P143" s="49">
        <v>45</v>
      </c>
      <c r="Q143" s="49" t="s">
        <v>1901</v>
      </c>
      <c r="R143" s="49">
        <v>69719</v>
      </c>
      <c r="S143" s="49" t="s">
        <v>2897</v>
      </c>
      <c r="T143" s="49">
        <v>89200</v>
      </c>
      <c r="U143" s="49" t="s">
        <v>3832</v>
      </c>
      <c r="V143">
        <v>2</v>
      </c>
      <c r="W143">
        <v>1470</v>
      </c>
      <c r="X143" s="49">
        <v>1800</v>
      </c>
      <c r="Y143" s="49" t="s">
        <v>3650</v>
      </c>
      <c r="Z143" s="49">
        <v>2216895</v>
      </c>
      <c r="AA143" s="49" t="s">
        <v>1441</v>
      </c>
      <c r="AB143" s="49" t="s">
        <v>714</v>
      </c>
    </row>
    <row r="144" spans="1:28">
      <c r="A144" t="s">
        <v>4296</v>
      </c>
      <c r="B144" t="s">
        <v>1418</v>
      </c>
      <c r="C144" t="s">
        <v>28</v>
      </c>
      <c r="D144" t="s">
        <v>2251</v>
      </c>
      <c r="E144" t="s">
        <v>2252</v>
      </c>
      <c r="F144" t="s">
        <v>56</v>
      </c>
      <c r="G144">
        <v>191</v>
      </c>
      <c r="H144">
        <v>242224</v>
      </c>
      <c r="I144">
        <v>906</v>
      </c>
      <c r="J144">
        <v>1627972</v>
      </c>
      <c r="K144" s="49">
        <v>72</v>
      </c>
      <c r="L144" s="49" t="s">
        <v>3967</v>
      </c>
      <c r="M144">
        <v>92226</v>
      </c>
      <c r="N144" s="148">
        <v>126755</v>
      </c>
      <c r="O144" s="49" t="s">
        <v>835</v>
      </c>
      <c r="P144" s="49">
        <v>38</v>
      </c>
      <c r="Q144" s="49" t="s">
        <v>2699</v>
      </c>
      <c r="R144" s="49">
        <v>57454</v>
      </c>
      <c r="S144" s="49" t="s">
        <v>2081</v>
      </c>
      <c r="T144" s="49">
        <v>69096</v>
      </c>
      <c r="U144" s="49" t="s">
        <v>3816</v>
      </c>
      <c r="V144">
        <v>5</v>
      </c>
      <c r="W144">
        <v>6958</v>
      </c>
      <c r="X144" s="49">
        <v>8580</v>
      </c>
      <c r="Y144" s="49" t="s">
        <v>3900</v>
      </c>
      <c r="Z144" s="49">
        <v>1627972</v>
      </c>
      <c r="AA144" s="49" t="s">
        <v>3277</v>
      </c>
      <c r="AB144" s="49" t="s">
        <v>2361</v>
      </c>
    </row>
    <row r="145" spans="1:28">
      <c r="A145" t="s">
        <v>4296</v>
      </c>
      <c r="B145" t="s">
        <v>1418</v>
      </c>
      <c r="C145" t="s">
        <v>28</v>
      </c>
      <c r="D145" t="s">
        <v>2254</v>
      </c>
      <c r="E145" t="s">
        <v>2252</v>
      </c>
      <c r="F145" t="s">
        <v>56</v>
      </c>
      <c r="G145">
        <v>164</v>
      </c>
      <c r="H145">
        <v>212279</v>
      </c>
      <c r="I145">
        <v>576</v>
      </c>
      <c r="J145">
        <v>1094796</v>
      </c>
      <c r="K145" s="49">
        <v>67</v>
      </c>
      <c r="L145" s="49" t="s">
        <v>4155</v>
      </c>
      <c r="M145">
        <v>80015</v>
      </c>
      <c r="N145" s="148">
        <v>115791</v>
      </c>
      <c r="O145" s="49" t="s">
        <v>3665</v>
      </c>
      <c r="P145" s="49">
        <v>41</v>
      </c>
      <c r="Q145" s="49" t="s">
        <v>680</v>
      </c>
      <c r="R145" s="49">
        <v>49497</v>
      </c>
      <c r="S145" s="49" t="s">
        <v>3513</v>
      </c>
      <c r="T145" s="49">
        <v>59841</v>
      </c>
      <c r="U145" s="49" t="s">
        <v>1153</v>
      </c>
      <c r="V145">
        <v>2</v>
      </c>
      <c r="W145">
        <v>1127</v>
      </c>
      <c r="X145" s="49">
        <v>1380</v>
      </c>
      <c r="Y145" s="49" t="s">
        <v>3967</v>
      </c>
      <c r="Z145" s="49">
        <v>1094796</v>
      </c>
      <c r="AA145" s="49" t="s">
        <v>3220</v>
      </c>
      <c r="AB145" s="49" t="s">
        <v>2356</v>
      </c>
    </row>
    <row r="146" spans="1:28">
      <c r="A146" t="s">
        <v>4296</v>
      </c>
      <c r="B146" t="s">
        <v>1418</v>
      </c>
      <c r="C146" t="s">
        <v>28</v>
      </c>
      <c r="D146" t="s">
        <v>2256</v>
      </c>
      <c r="E146" t="s">
        <v>2252</v>
      </c>
      <c r="F146" t="s">
        <v>56</v>
      </c>
      <c r="G146">
        <v>191</v>
      </c>
      <c r="H146">
        <v>283167</v>
      </c>
      <c r="I146">
        <v>893</v>
      </c>
      <c r="J146">
        <v>2029497</v>
      </c>
      <c r="K146" s="49">
        <v>78</v>
      </c>
      <c r="L146" s="49" t="s">
        <v>4059</v>
      </c>
      <c r="M146">
        <v>99434</v>
      </c>
      <c r="N146" s="148">
        <v>133097</v>
      </c>
      <c r="O146" s="49" t="s">
        <v>3797</v>
      </c>
      <c r="P146" s="49">
        <v>46</v>
      </c>
      <c r="Q146" s="49" t="s">
        <v>3079</v>
      </c>
      <c r="R146" s="49">
        <v>60430</v>
      </c>
      <c r="S146" s="49" t="s">
        <v>3920</v>
      </c>
      <c r="T146" s="49">
        <v>70865</v>
      </c>
      <c r="U146" s="49" t="s">
        <v>1444</v>
      </c>
      <c r="V146">
        <v>2</v>
      </c>
      <c r="W146">
        <v>2940</v>
      </c>
      <c r="X146" s="49">
        <v>3600</v>
      </c>
      <c r="Y146" s="49" t="s">
        <v>3831</v>
      </c>
      <c r="Z146" s="49">
        <v>2029497</v>
      </c>
      <c r="AA146" s="49" t="s">
        <v>2417</v>
      </c>
      <c r="AB146" s="49" t="s">
        <v>2242</v>
      </c>
    </row>
    <row r="147" spans="1:28">
      <c r="A147" t="s">
        <v>4296</v>
      </c>
      <c r="B147" t="s">
        <v>1418</v>
      </c>
      <c r="C147" t="s">
        <v>28</v>
      </c>
      <c r="D147" t="s">
        <v>2258</v>
      </c>
      <c r="E147" t="s">
        <v>2252</v>
      </c>
      <c r="F147" t="s">
        <v>56</v>
      </c>
      <c r="G147">
        <v>90</v>
      </c>
      <c r="H147">
        <v>142090</v>
      </c>
      <c r="I147">
        <v>640</v>
      </c>
      <c r="J147">
        <v>1602477</v>
      </c>
      <c r="K147" s="49">
        <v>42</v>
      </c>
      <c r="L147" s="49" t="s">
        <v>1166</v>
      </c>
      <c r="M147">
        <v>62851</v>
      </c>
      <c r="N147" s="148">
        <v>89812</v>
      </c>
      <c r="O147" s="49" t="s">
        <v>1259</v>
      </c>
      <c r="P147" s="49">
        <v>19</v>
      </c>
      <c r="Q147" s="49" t="s">
        <v>3658</v>
      </c>
      <c r="R147" s="49">
        <v>29685</v>
      </c>
      <c r="S147" s="49" t="s">
        <v>2416</v>
      </c>
      <c r="T147" s="49">
        <v>33717</v>
      </c>
      <c r="U147" s="49" t="s">
        <v>3105</v>
      </c>
      <c r="V147">
        <v>0</v>
      </c>
      <c r="W147">
        <v>0</v>
      </c>
      <c r="X147" s="49">
        <v>0</v>
      </c>
      <c r="Y147" s="49" t="s">
        <v>2155</v>
      </c>
      <c r="Z147" s="49">
        <v>1602477</v>
      </c>
      <c r="AA147" s="49" t="s">
        <v>807</v>
      </c>
      <c r="AB147" s="49" t="s">
        <v>525</v>
      </c>
    </row>
    <row r="148" spans="1:28">
      <c r="A148" t="s">
        <v>4296</v>
      </c>
      <c r="B148" t="s">
        <v>1418</v>
      </c>
      <c r="C148" t="s">
        <v>28</v>
      </c>
      <c r="D148" t="s">
        <v>2259</v>
      </c>
      <c r="E148" t="s">
        <v>2252</v>
      </c>
      <c r="F148" t="s">
        <v>56</v>
      </c>
      <c r="G148">
        <v>195</v>
      </c>
      <c r="H148">
        <v>277531</v>
      </c>
      <c r="I148">
        <v>951</v>
      </c>
      <c r="J148">
        <v>2001449</v>
      </c>
      <c r="K148" s="49">
        <v>72</v>
      </c>
      <c r="L148" s="49" t="s">
        <v>3142</v>
      </c>
      <c r="M148">
        <v>97687</v>
      </c>
      <c r="N148" s="148">
        <v>139426</v>
      </c>
      <c r="O148" s="49" t="s">
        <v>1045</v>
      </c>
      <c r="P148" s="49">
        <v>39</v>
      </c>
      <c r="Q148" s="49" t="s">
        <v>713</v>
      </c>
      <c r="R148" s="49">
        <v>52667</v>
      </c>
      <c r="S148" s="49" t="s">
        <v>3224</v>
      </c>
      <c r="T148" s="49">
        <v>61657</v>
      </c>
      <c r="U148" s="49" t="s">
        <v>1163</v>
      </c>
      <c r="V148">
        <v>0</v>
      </c>
      <c r="W148">
        <v>183</v>
      </c>
      <c r="X148" s="49">
        <v>0</v>
      </c>
      <c r="Y148" s="49" t="s">
        <v>3263</v>
      </c>
      <c r="Z148" s="49">
        <v>2001449</v>
      </c>
      <c r="AA148" s="49" t="s">
        <v>455</v>
      </c>
      <c r="AB148" s="49" t="s">
        <v>753</v>
      </c>
    </row>
    <row r="149" spans="1:28">
      <c r="A149" t="s">
        <v>4296</v>
      </c>
      <c r="B149" t="s">
        <v>1418</v>
      </c>
      <c r="C149" t="s">
        <v>28</v>
      </c>
      <c r="D149" t="s">
        <v>2260</v>
      </c>
      <c r="E149" t="s">
        <v>2252</v>
      </c>
      <c r="F149" t="s">
        <v>56</v>
      </c>
      <c r="G149">
        <v>194</v>
      </c>
      <c r="H149">
        <v>300747</v>
      </c>
      <c r="I149">
        <v>864</v>
      </c>
      <c r="J149">
        <v>1927986</v>
      </c>
      <c r="K149" s="49">
        <v>84</v>
      </c>
      <c r="L149" s="49" t="s">
        <v>4222</v>
      </c>
      <c r="M149">
        <v>120295</v>
      </c>
      <c r="N149" s="148">
        <v>159968</v>
      </c>
      <c r="O149" s="49" t="s">
        <v>1908</v>
      </c>
      <c r="P149" s="49">
        <v>50</v>
      </c>
      <c r="Q149" s="49" t="s">
        <v>1676</v>
      </c>
      <c r="R149" s="49">
        <v>76155</v>
      </c>
      <c r="S149" s="49" t="s">
        <v>799</v>
      </c>
      <c r="T149" s="49">
        <v>91647</v>
      </c>
      <c r="U149" s="49" t="s">
        <v>1828</v>
      </c>
      <c r="V149">
        <v>2</v>
      </c>
      <c r="W149">
        <v>2401</v>
      </c>
      <c r="X149" s="49">
        <v>3720</v>
      </c>
      <c r="Y149" s="49" t="s">
        <v>4350</v>
      </c>
      <c r="Z149" s="49">
        <v>1927986</v>
      </c>
      <c r="AA149" s="49" t="s">
        <v>1948</v>
      </c>
      <c r="AB149" s="49" t="s">
        <v>1806</v>
      </c>
    </row>
    <row r="150" spans="1:28">
      <c r="A150" t="s">
        <v>4296</v>
      </c>
      <c r="B150" t="s">
        <v>1418</v>
      </c>
      <c r="C150" t="s">
        <v>28</v>
      </c>
      <c r="D150" t="s">
        <v>2261</v>
      </c>
      <c r="E150" t="s">
        <v>2252</v>
      </c>
      <c r="F150" t="s">
        <v>56</v>
      </c>
      <c r="G150">
        <v>190</v>
      </c>
      <c r="H150">
        <v>268940</v>
      </c>
      <c r="I150">
        <v>968</v>
      </c>
      <c r="J150">
        <v>2237441</v>
      </c>
      <c r="K150" s="49">
        <v>76</v>
      </c>
      <c r="L150" s="49" t="s">
        <v>685</v>
      </c>
      <c r="M150">
        <v>92533</v>
      </c>
      <c r="N150" s="148">
        <v>130339</v>
      </c>
      <c r="O150" s="49" t="s">
        <v>3111</v>
      </c>
      <c r="P150" s="49">
        <v>43</v>
      </c>
      <c r="Q150" s="49" t="s">
        <v>2415</v>
      </c>
      <c r="R150" s="49">
        <v>53343</v>
      </c>
      <c r="S150" s="49" t="s">
        <v>3134</v>
      </c>
      <c r="T150" s="49">
        <v>65555</v>
      </c>
      <c r="U150" s="49" t="s">
        <v>4135</v>
      </c>
      <c r="V150">
        <v>2</v>
      </c>
      <c r="W150">
        <v>2205</v>
      </c>
      <c r="X150" s="49">
        <v>2700</v>
      </c>
      <c r="Y150" s="49" t="s">
        <v>1173</v>
      </c>
      <c r="Z150" s="49">
        <v>2237441</v>
      </c>
      <c r="AA150" s="49" t="s">
        <v>3231</v>
      </c>
      <c r="AB150" s="49" t="s">
        <v>2410</v>
      </c>
    </row>
    <row r="151" spans="1:28">
      <c r="A151" t="s">
        <v>4296</v>
      </c>
      <c r="B151" t="s">
        <v>1418</v>
      </c>
      <c r="C151" t="s">
        <v>28</v>
      </c>
      <c r="D151" t="s">
        <v>2263</v>
      </c>
      <c r="E151" t="s">
        <v>2252</v>
      </c>
      <c r="F151" t="s">
        <v>56</v>
      </c>
      <c r="G151">
        <v>0</v>
      </c>
      <c r="H151">
        <v>0</v>
      </c>
      <c r="I151">
        <v>12</v>
      </c>
      <c r="J151">
        <v>46324</v>
      </c>
      <c r="K151" s="49">
        <v>0</v>
      </c>
      <c r="L151" s="49" t="s">
        <v>678</v>
      </c>
      <c r="M151">
        <v>0</v>
      </c>
      <c r="N151" s="148">
        <v>0</v>
      </c>
      <c r="O151" s="49" t="s">
        <v>678</v>
      </c>
      <c r="P151" s="49">
        <v>0</v>
      </c>
      <c r="Q151" s="49" t="s">
        <v>678</v>
      </c>
      <c r="R151" s="49">
        <v>0</v>
      </c>
      <c r="S151" s="49" t="s">
        <v>678</v>
      </c>
      <c r="T151" s="49">
        <v>0</v>
      </c>
      <c r="U151" s="49" t="s">
        <v>678</v>
      </c>
      <c r="V151">
        <v>0</v>
      </c>
      <c r="W151">
        <v>0</v>
      </c>
      <c r="X151" s="49">
        <v>0</v>
      </c>
      <c r="Y151" s="49" t="s">
        <v>678</v>
      </c>
      <c r="Z151" s="49">
        <v>46324</v>
      </c>
      <c r="AA151" s="49" t="s">
        <v>678</v>
      </c>
      <c r="AB151" s="49" t="s">
        <v>678</v>
      </c>
    </row>
    <row r="152" spans="1:28">
      <c r="A152" t="s">
        <v>4296</v>
      </c>
      <c r="B152" t="s">
        <v>1418</v>
      </c>
      <c r="C152" t="s">
        <v>28</v>
      </c>
      <c r="D152" t="s">
        <v>2264</v>
      </c>
      <c r="E152" t="s">
        <v>2252</v>
      </c>
      <c r="F152" t="s">
        <v>56</v>
      </c>
      <c r="G152">
        <v>0</v>
      </c>
      <c r="H152">
        <v>0</v>
      </c>
      <c r="I152">
        <v>182</v>
      </c>
      <c r="J152">
        <v>419577</v>
      </c>
      <c r="K152" s="49">
        <v>6</v>
      </c>
      <c r="L152" s="49" t="s">
        <v>678</v>
      </c>
      <c r="M152">
        <v>6960</v>
      </c>
      <c r="N152" s="148">
        <v>15964</v>
      </c>
      <c r="O152" s="49" t="s">
        <v>718</v>
      </c>
      <c r="P152" s="49">
        <v>0</v>
      </c>
      <c r="Q152" s="49" t="s">
        <v>678</v>
      </c>
      <c r="R152" s="49">
        <v>0</v>
      </c>
      <c r="S152" s="49" t="s">
        <v>678</v>
      </c>
      <c r="T152" s="49">
        <v>0</v>
      </c>
      <c r="U152" s="49" t="s">
        <v>678</v>
      </c>
      <c r="V152">
        <v>0</v>
      </c>
      <c r="W152">
        <v>0</v>
      </c>
      <c r="X152" s="49">
        <v>0</v>
      </c>
      <c r="Y152" s="49" t="s">
        <v>678</v>
      </c>
      <c r="Z152" s="49">
        <v>419577</v>
      </c>
      <c r="AA152" s="49" t="s">
        <v>2689</v>
      </c>
      <c r="AB152" s="49" t="s">
        <v>3662</v>
      </c>
    </row>
    <row r="153" spans="1:28">
      <c r="A153" t="s">
        <v>4296</v>
      </c>
      <c r="B153" t="s">
        <v>1418</v>
      </c>
      <c r="C153" t="s">
        <v>28</v>
      </c>
      <c r="D153" t="s">
        <v>2265</v>
      </c>
      <c r="E153" t="s">
        <v>2252</v>
      </c>
      <c r="F153" t="s">
        <v>56</v>
      </c>
      <c r="G153">
        <v>193</v>
      </c>
      <c r="H153">
        <v>268498</v>
      </c>
      <c r="I153">
        <v>839</v>
      </c>
      <c r="J153">
        <v>1553456</v>
      </c>
      <c r="K153" s="49">
        <v>89</v>
      </c>
      <c r="L153" s="49" t="s">
        <v>1715</v>
      </c>
      <c r="M153">
        <v>139225</v>
      </c>
      <c r="N153" s="148">
        <v>176495</v>
      </c>
      <c r="O153" s="49" t="s">
        <v>3436</v>
      </c>
      <c r="P153" s="49">
        <v>55</v>
      </c>
      <c r="Q153" s="49" t="s">
        <v>1446</v>
      </c>
      <c r="R153" s="49">
        <v>97998</v>
      </c>
      <c r="S153" s="49" t="s">
        <v>3305</v>
      </c>
      <c r="T153" s="49">
        <v>117336</v>
      </c>
      <c r="U153" s="49" t="s">
        <v>2882</v>
      </c>
      <c r="V153">
        <v>5</v>
      </c>
      <c r="W153">
        <v>2499</v>
      </c>
      <c r="X153" s="49">
        <v>3085</v>
      </c>
      <c r="Y153" s="49" t="s">
        <v>4120</v>
      </c>
      <c r="Z153" s="49">
        <v>1553456</v>
      </c>
      <c r="AA153" s="49" t="s">
        <v>3514</v>
      </c>
      <c r="AB153" s="49" t="s">
        <v>2407</v>
      </c>
    </row>
    <row r="154" spans="1:28">
      <c r="A154" t="s">
        <v>4296</v>
      </c>
      <c r="B154" t="s">
        <v>1418</v>
      </c>
      <c r="C154" t="s">
        <v>28</v>
      </c>
      <c r="D154" t="s">
        <v>3072</v>
      </c>
      <c r="E154" t="s">
        <v>2252</v>
      </c>
      <c r="F154" t="s">
        <v>56</v>
      </c>
      <c r="G154">
        <v>195</v>
      </c>
      <c r="H154">
        <v>257720</v>
      </c>
      <c r="I154">
        <v>738</v>
      </c>
      <c r="J154">
        <v>1378669</v>
      </c>
      <c r="K154" s="49">
        <v>78</v>
      </c>
      <c r="L154" s="49" t="s">
        <v>685</v>
      </c>
      <c r="M154">
        <v>111772</v>
      </c>
      <c r="N154" s="148">
        <v>149304</v>
      </c>
      <c r="O154" s="49" t="s">
        <v>2197</v>
      </c>
      <c r="P154" s="49">
        <v>52</v>
      </c>
      <c r="Q154" s="49" t="s">
        <v>951</v>
      </c>
      <c r="R154" s="49">
        <v>66274</v>
      </c>
      <c r="S154" s="49" t="s">
        <v>1309</v>
      </c>
      <c r="T154" s="49">
        <v>85325</v>
      </c>
      <c r="U154" s="49" t="s">
        <v>2349</v>
      </c>
      <c r="V154">
        <v>2</v>
      </c>
      <c r="W154">
        <v>1470</v>
      </c>
      <c r="X154" s="49">
        <v>2187</v>
      </c>
      <c r="Y154" s="49" t="s">
        <v>3454</v>
      </c>
      <c r="Z154" s="49">
        <v>1378669</v>
      </c>
      <c r="AA154" s="49" t="s">
        <v>511</v>
      </c>
      <c r="AB154" s="49" t="s">
        <v>831</v>
      </c>
    </row>
    <row r="155" spans="1:28">
      <c r="A155" t="s">
        <v>4296</v>
      </c>
      <c r="B155" t="s">
        <v>1418</v>
      </c>
      <c r="C155" t="s">
        <v>28</v>
      </c>
      <c r="D155" t="s">
        <v>2266</v>
      </c>
      <c r="E155" t="s">
        <v>2252</v>
      </c>
      <c r="F155" t="s">
        <v>56</v>
      </c>
      <c r="G155">
        <v>194</v>
      </c>
      <c r="H155">
        <v>289240</v>
      </c>
      <c r="I155">
        <v>971</v>
      </c>
      <c r="J155">
        <v>2066435</v>
      </c>
      <c r="K155" s="49">
        <v>70</v>
      </c>
      <c r="L155" s="49" t="s">
        <v>4227</v>
      </c>
      <c r="M155">
        <v>106029</v>
      </c>
      <c r="N155" s="148">
        <v>131559</v>
      </c>
      <c r="O155" s="49" t="s">
        <v>2135</v>
      </c>
      <c r="P155" s="49">
        <v>45</v>
      </c>
      <c r="Q155" s="49" t="s">
        <v>1901</v>
      </c>
      <c r="R155" s="49">
        <v>79536</v>
      </c>
      <c r="S155" s="49" t="s">
        <v>3980</v>
      </c>
      <c r="T155" s="49">
        <v>89974</v>
      </c>
      <c r="U155" s="49" t="s">
        <v>4074</v>
      </c>
      <c r="V155">
        <v>1</v>
      </c>
      <c r="W155">
        <v>147</v>
      </c>
      <c r="X155" s="49">
        <v>180</v>
      </c>
      <c r="Y155" s="49" t="s">
        <v>2858</v>
      </c>
      <c r="Z155" s="49">
        <v>2066435</v>
      </c>
      <c r="AA155" s="49" t="s">
        <v>2113</v>
      </c>
      <c r="AB155" s="49" t="s">
        <v>723</v>
      </c>
    </row>
    <row r="156" spans="1:28">
      <c r="A156" t="s">
        <v>4296</v>
      </c>
      <c r="B156" t="s">
        <v>1418</v>
      </c>
      <c r="C156" t="s">
        <v>28</v>
      </c>
      <c r="D156" t="s">
        <v>2268</v>
      </c>
      <c r="E156" t="s">
        <v>2252</v>
      </c>
      <c r="F156" t="s">
        <v>56</v>
      </c>
      <c r="G156">
        <v>190</v>
      </c>
      <c r="H156">
        <v>290764</v>
      </c>
      <c r="I156">
        <v>864</v>
      </c>
      <c r="J156">
        <v>1885254</v>
      </c>
      <c r="K156" s="49">
        <v>87</v>
      </c>
      <c r="L156" s="49" t="s">
        <v>3801</v>
      </c>
      <c r="M156">
        <v>142900</v>
      </c>
      <c r="N156" s="148">
        <v>156482</v>
      </c>
      <c r="O156" s="49" t="s">
        <v>870</v>
      </c>
      <c r="P156" s="49">
        <v>49</v>
      </c>
      <c r="Q156" s="49" t="s">
        <v>1863</v>
      </c>
      <c r="R156" s="49">
        <v>77922</v>
      </c>
      <c r="S156" s="49" t="s">
        <v>3329</v>
      </c>
      <c r="T156" s="49">
        <v>95762</v>
      </c>
      <c r="U156" s="49" t="s">
        <v>3564</v>
      </c>
      <c r="V156">
        <v>0</v>
      </c>
      <c r="W156">
        <v>0</v>
      </c>
      <c r="X156" s="49">
        <v>0</v>
      </c>
      <c r="Y156" s="49" t="s">
        <v>4351</v>
      </c>
      <c r="Z156" s="49">
        <v>1885254</v>
      </c>
      <c r="AA156" s="49" t="s">
        <v>2107</v>
      </c>
      <c r="AB156" s="49" t="s">
        <v>455</v>
      </c>
    </row>
    <row r="157" spans="1:28">
      <c r="A157" t="s">
        <v>4296</v>
      </c>
      <c r="B157" t="s">
        <v>1418</v>
      </c>
      <c r="C157" t="s">
        <v>28</v>
      </c>
      <c r="D157" t="s">
        <v>2270</v>
      </c>
      <c r="E157" t="s">
        <v>2252</v>
      </c>
      <c r="F157" t="s">
        <v>56</v>
      </c>
      <c r="G157">
        <v>93</v>
      </c>
      <c r="H157">
        <v>149817</v>
      </c>
      <c r="I157">
        <v>553</v>
      </c>
      <c r="J157">
        <v>1244871</v>
      </c>
      <c r="K157" s="49">
        <v>38</v>
      </c>
      <c r="L157" s="49" t="s">
        <v>3350</v>
      </c>
      <c r="M157">
        <v>60351</v>
      </c>
      <c r="N157" s="148">
        <v>79510</v>
      </c>
      <c r="O157" s="49" t="s">
        <v>975</v>
      </c>
      <c r="P157" s="49">
        <v>19</v>
      </c>
      <c r="Q157" s="49" t="s">
        <v>3666</v>
      </c>
      <c r="R157" s="49">
        <v>26766</v>
      </c>
      <c r="S157" s="49" t="s">
        <v>3245</v>
      </c>
      <c r="T157" s="49">
        <v>30870</v>
      </c>
      <c r="U157" s="49" t="s">
        <v>3667</v>
      </c>
      <c r="V157">
        <v>0</v>
      </c>
      <c r="W157">
        <v>0</v>
      </c>
      <c r="X157" s="49">
        <v>0</v>
      </c>
      <c r="Y157" s="49" t="s">
        <v>4131</v>
      </c>
      <c r="Z157" s="49">
        <v>1244871</v>
      </c>
      <c r="AA157" s="49" t="s">
        <v>2231</v>
      </c>
      <c r="AB157" s="49" t="s">
        <v>720</v>
      </c>
    </row>
    <row r="158" spans="1:28">
      <c r="A158" t="s">
        <v>4296</v>
      </c>
      <c r="B158" t="s">
        <v>1418</v>
      </c>
      <c r="C158" t="s">
        <v>28</v>
      </c>
      <c r="D158" t="s">
        <v>2271</v>
      </c>
      <c r="E158" t="s">
        <v>2252</v>
      </c>
      <c r="F158" t="s">
        <v>56</v>
      </c>
      <c r="G158">
        <v>194</v>
      </c>
      <c r="H158">
        <v>278114</v>
      </c>
      <c r="I158">
        <v>924</v>
      </c>
      <c r="J158">
        <v>2036333</v>
      </c>
      <c r="K158" s="49">
        <v>80</v>
      </c>
      <c r="L158" s="49" t="s">
        <v>3878</v>
      </c>
      <c r="M158">
        <v>119839</v>
      </c>
      <c r="N158" s="148">
        <v>151115</v>
      </c>
      <c r="O158" s="49" t="s">
        <v>2703</v>
      </c>
      <c r="P158" s="49">
        <v>48</v>
      </c>
      <c r="Q158" s="49" t="s">
        <v>4178</v>
      </c>
      <c r="R158" s="49">
        <v>66990</v>
      </c>
      <c r="S158" s="49" t="s">
        <v>3079</v>
      </c>
      <c r="T158" s="49">
        <v>79976</v>
      </c>
      <c r="U158" s="49" t="s">
        <v>730</v>
      </c>
      <c r="V158">
        <v>5</v>
      </c>
      <c r="W158">
        <v>2940</v>
      </c>
      <c r="X158" s="49">
        <v>3650</v>
      </c>
      <c r="Y158" s="49" t="s">
        <v>3655</v>
      </c>
      <c r="Z158" s="49">
        <v>2036333</v>
      </c>
      <c r="AA158" s="49" t="s">
        <v>3129</v>
      </c>
      <c r="AB158" s="49" t="s">
        <v>747</v>
      </c>
    </row>
    <row r="159" spans="1:28">
      <c r="A159" t="s">
        <v>4296</v>
      </c>
      <c r="B159" t="s">
        <v>1418</v>
      </c>
      <c r="C159" t="s">
        <v>28</v>
      </c>
      <c r="D159" t="s">
        <v>3074</v>
      </c>
      <c r="E159" t="s">
        <v>2274</v>
      </c>
      <c r="F159" t="s">
        <v>56</v>
      </c>
      <c r="G159">
        <v>194</v>
      </c>
      <c r="H159">
        <v>277336</v>
      </c>
      <c r="I159">
        <v>762</v>
      </c>
      <c r="J159">
        <v>1670158</v>
      </c>
      <c r="K159" s="49">
        <v>73</v>
      </c>
      <c r="L159" s="49" t="s">
        <v>3722</v>
      </c>
      <c r="M159">
        <v>95894</v>
      </c>
      <c r="N159" s="148">
        <v>125699</v>
      </c>
      <c r="O159" s="49" t="s">
        <v>925</v>
      </c>
      <c r="P159" s="49">
        <v>54</v>
      </c>
      <c r="Q159" s="49" t="s">
        <v>2317</v>
      </c>
      <c r="R159" s="49">
        <v>73515</v>
      </c>
      <c r="S159" s="49" t="s">
        <v>4088</v>
      </c>
      <c r="T159" s="49">
        <v>93669</v>
      </c>
      <c r="U159" s="49" t="s">
        <v>3322</v>
      </c>
      <c r="V159">
        <v>2</v>
      </c>
      <c r="W159">
        <v>2548</v>
      </c>
      <c r="X159" s="49">
        <v>3120</v>
      </c>
      <c r="Y159" s="49" t="s">
        <v>2189</v>
      </c>
      <c r="Z159" s="49">
        <v>1670158</v>
      </c>
      <c r="AA159" s="49" t="s">
        <v>3187</v>
      </c>
      <c r="AB159" s="49" t="s">
        <v>1191</v>
      </c>
    </row>
    <row r="160" spans="1:28">
      <c r="A160" t="s">
        <v>4296</v>
      </c>
      <c r="B160" t="s">
        <v>1418</v>
      </c>
      <c r="C160" t="s">
        <v>28</v>
      </c>
      <c r="D160" t="s">
        <v>2275</v>
      </c>
      <c r="E160" t="s">
        <v>2274</v>
      </c>
      <c r="F160" t="s">
        <v>56</v>
      </c>
      <c r="G160">
        <v>0</v>
      </c>
      <c r="H160">
        <v>0</v>
      </c>
      <c r="I160">
        <v>186</v>
      </c>
      <c r="J160">
        <v>460288</v>
      </c>
      <c r="K160" s="49">
        <v>6</v>
      </c>
      <c r="L160" s="49" t="s">
        <v>678</v>
      </c>
      <c r="M160">
        <v>8970</v>
      </c>
      <c r="N160" s="148">
        <v>14945</v>
      </c>
      <c r="O160" s="49" t="s">
        <v>1169</v>
      </c>
      <c r="P160" s="49">
        <v>0</v>
      </c>
      <c r="Q160" s="49" t="s">
        <v>678</v>
      </c>
      <c r="R160" s="49">
        <v>0</v>
      </c>
      <c r="S160" s="49" t="s">
        <v>678</v>
      </c>
      <c r="T160" s="49">
        <v>0</v>
      </c>
      <c r="U160" s="49" t="s">
        <v>678</v>
      </c>
      <c r="V160">
        <v>0</v>
      </c>
      <c r="W160">
        <v>0</v>
      </c>
      <c r="X160" s="49">
        <v>0</v>
      </c>
      <c r="Y160" s="49" t="s">
        <v>678</v>
      </c>
      <c r="Z160" s="49">
        <v>460288</v>
      </c>
      <c r="AA160" s="49" t="s">
        <v>1886</v>
      </c>
      <c r="AB160" s="49" t="s">
        <v>923</v>
      </c>
    </row>
    <row r="161" spans="1:28">
      <c r="A161" t="s">
        <v>4296</v>
      </c>
      <c r="B161" t="s">
        <v>1418</v>
      </c>
      <c r="C161" t="s">
        <v>28</v>
      </c>
      <c r="D161" t="s">
        <v>2277</v>
      </c>
      <c r="E161" t="s">
        <v>2274</v>
      </c>
      <c r="F161" t="s">
        <v>56</v>
      </c>
      <c r="G161">
        <v>0</v>
      </c>
      <c r="H161">
        <v>0</v>
      </c>
      <c r="I161">
        <v>170</v>
      </c>
      <c r="J161">
        <v>578632</v>
      </c>
      <c r="K161" s="49">
        <v>1</v>
      </c>
      <c r="L161" s="49" t="s">
        <v>678</v>
      </c>
      <c r="M161">
        <v>1600</v>
      </c>
      <c r="N161" s="148">
        <v>2400</v>
      </c>
      <c r="O161" s="49" t="s">
        <v>464</v>
      </c>
      <c r="P161" s="49">
        <v>0</v>
      </c>
      <c r="Q161" s="49" t="s">
        <v>678</v>
      </c>
      <c r="R161" s="49">
        <v>0</v>
      </c>
      <c r="S161" s="49" t="s">
        <v>678</v>
      </c>
      <c r="T161" s="49">
        <v>0</v>
      </c>
      <c r="U161" s="49" t="s">
        <v>678</v>
      </c>
      <c r="V161">
        <v>0</v>
      </c>
      <c r="W161">
        <v>0</v>
      </c>
      <c r="X161" s="49">
        <v>0</v>
      </c>
      <c r="Y161" s="49" t="s">
        <v>678</v>
      </c>
      <c r="Z161" s="49">
        <v>578632</v>
      </c>
      <c r="AA161" s="49" t="s">
        <v>3160</v>
      </c>
      <c r="AB161" s="49" t="s">
        <v>927</v>
      </c>
    </row>
    <row r="162" spans="1:28">
      <c r="A162" t="s">
        <v>4296</v>
      </c>
      <c r="B162" t="s">
        <v>1418</v>
      </c>
      <c r="C162" t="s">
        <v>28</v>
      </c>
      <c r="D162" t="s">
        <v>2279</v>
      </c>
      <c r="E162" t="s">
        <v>2274</v>
      </c>
      <c r="F162" t="s">
        <v>56</v>
      </c>
      <c r="G162">
        <v>1</v>
      </c>
      <c r="H162">
        <v>300</v>
      </c>
      <c r="I162">
        <v>194</v>
      </c>
      <c r="J162">
        <v>561459</v>
      </c>
      <c r="K162" s="49">
        <v>6</v>
      </c>
      <c r="L162" s="49" t="s">
        <v>3124</v>
      </c>
      <c r="M162">
        <v>8286</v>
      </c>
      <c r="N162" s="148">
        <v>21724</v>
      </c>
      <c r="O162" s="49" t="s">
        <v>1158</v>
      </c>
      <c r="P162" s="49">
        <v>0</v>
      </c>
      <c r="Q162" s="49" t="s">
        <v>678</v>
      </c>
      <c r="R162" s="49">
        <v>0</v>
      </c>
      <c r="S162" s="49" t="s">
        <v>678</v>
      </c>
      <c r="T162" s="49">
        <v>0</v>
      </c>
      <c r="U162" s="49" t="s">
        <v>678</v>
      </c>
      <c r="V162">
        <v>0</v>
      </c>
      <c r="W162">
        <v>0</v>
      </c>
      <c r="X162" s="49">
        <v>0</v>
      </c>
      <c r="Y162" s="49" t="s">
        <v>3125</v>
      </c>
      <c r="Z162" s="49">
        <v>561459</v>
      </c>
      <c r="AA162" s="49" t="s">
        <v>876</v>
      </c>
      <c r="AB162" s="49" t="s">
        <v>849</v>
      </c>
    </row>
    <row r="163" spans="1:28">
      <c r="A163" t="s">
        <v>4296</v>
      </c>
      <c r="B163" t="s">
        <v>1418</v>
      </c>
      <c r="C163" t="s">
        <v>28</v>
      </c>
      <c r="D163" t="s">
        <v>2281</v>
      </c>
      <c r="E163" t="s">
        <v>2274</v>
      </c>
      <c r="F163" t="s">
        <v>56</v>
      </c>
      <c r="G163">
        <v>193</v>
      </c>
      <c r="H163">
        <v>285682</v>
      </c>
      <c r="I163">
        <v>946</v>
      </c>
      <c r="J163">
        <v>2124085</v>
      </c>
      <c r="K163" s="49">
        <v>73</v>
      </c>
      <c r="L163" s="49" t="s">
        <v>2287</v>
      </c>
      <c r="M163">
        <v>98164</v>
      </c>
      <c r="N163" s="148">
        <v>128818</v>
      </c>
      <c r="O163" s="49" t="s">
        <v>747</v>
      </c>
      <c r="P163" s="49">
        <v>30</v>
      </c>
      <c r="Q163" s="49" t="s">
        <v>3746</v>
      </c>
      <c r="R163" s="49">
        <v>48172</v>
      </c>
      <c r="S163" s="49" t="s">
        <v>4352</v>
      </c>
      <c r="T163" s="49">
        <v>54540</v>
      </c>
      <c r="U163" s="49" t="s">
        <v>4157</v>
      </c>
      <c r="V163">
        <v>1</v>
      </c>
      <c r="W163">
        <v>490</v>
      </c>
      <c r="X163" s="49">
        <v>600</v>
      </c>
      <c r="Y163" s="49" t="s">
        <v>1402</v>
      </c>
      <c r="Z163" s="49">
        <v>2124085</v>
      </c>
      <c r="AA163" s="49" t="s">
        <v>3763</v>
      </c>
      <c r="AB163" s="49" t="s">
        <v>829</v>
      </c>
    </row>
    <row r="164" spans="1:28">
      <c r="A164" t="s">
        <v>4296</v>
      </c>
      <c r="B164" t="s">
        <v>1418</v>
      </c>
      <c r="C164" t="s">
        <v>28</v>
      </c>
      <c r="D164" t="s">
        <v>3674</v>
      </c>
      <c r="E164" t="s">
        <v>2274</v>
      </c>
      <c r="F164" t="s">
        <v>56</v>
      </c>
      <c r="G164">
        <v>99</v>
      </c>
      <c r="H164">
        <v>138796</v>
      </c>
      <c r="I164">
        <v>283</v>
      </c>
      <c r="J164">
        <v>495075</v>
      </c>
      <c r="K164" s="49">
        <v>34</v>
      </c>
      <c r="L164" s="49" t="s">
        <v>2733</v>
      </c>
      <c r="M164">
        <v>45877</v>
      </c>
      <c r="N164" s="148">
        <v>61077</v>
      </c>
      <c r="O164" s="49" t="s">
        <v>2046</v>
      </c>
      <c r="P164" s="49">
        <v>21</v>
      </c>
      <c r="Q164" s="49" t="s">
        <v>3223</v>
      </c>
      <c r="R164" s="49">
        <v>28277</v>
      </c>
      <c r="S164" s="49" t="s">
        <v>3720</v>
      </c>
      <c r="T164" s="49">
        <v>39437</v>
      </c>
      <c r="U164" s="49" t="s">
        <v>3083</v>
      </c>
      <c r="V164">
        <v>0</v>
      </c>
      <c r="W164">
        <v>0</v>
      </c>
      <c r="X164" s="49">
        <v>0</v>
      </c>
      <c r="Y164" s="49" t="s">
        <v>3896</v>
      </c>
      <c r="Z164" s="49">
        <v>495075</v>
      </c>
      <c r="AA164" s="49" t="s">
        <v>1994</v>
      </c>
      <c r="AB164" s="49" t="s">
        <v>1096</v>
      </c>
    </row>
    <row r="165" spans="1:28">
      <c r="A165" t="s">
        <v>4296</v>
      </c>
      <c r="B165" t="s">
        <v>1418</v>
      </c>
      <c r="C165" t="s">
        <v>28</v>
      </c>
      <c r="D165" t="s">
        <v>3075</v>
      </c>
      <c r="E165" t="s">
        <v>2274</v>
      </c>
      <c r="F165" t="s">
        <v>56</v>
      </c>
      <c r="G165">
        <v>192</v>
      </c>
      <c r="H165">
        <v>293255</v>
      </c>
      <c r="I165">
        <v>765</v>
      </c>
      <c r="J165">
        <v>1620596</v>
      </c>
      <c r="K165" s="49">
        <v>62</v>
      </c>
      <c r="L165" s="49" t="s">
        <v>1401</v>
      </c>
      <c r="M165">
        <v>98199</v>
      </c>
      <c r="N165" s="148">
        <v>138070</v>
      </c>
      <c r="O165" s="49" t="s">
        <v>900</v>
      </c>
      <c r="P165" s="49">
        <v>38</v>
      </c>
      <c r="Q165" s="49" t="s">
        <v>2914</v>
      </c>
      <c r="R165" s="49">
        <v>59085</v>
      </c>
      <c r="S165" s="49" t="s">
        <v>2944</v>
      </c>
      <c r="T165" s="49">
        <v>72534</v>
      </c>
      <c r="U165" s="49" t="s">
        <v>3597</v>
      </c>
      <c r="V165">
        <v>1</v>
      </c>
      <c r="W165">
        <v>392</v>
      </c>
      <c r="X165" s="49">
        <v>480</v>
      </c>
      <c r="Y165" s="49" t="s">
        <v>3679</v>
      </c>
      <c r="Z165" s="49">
        <v>1620596</v>
      </c>
      <c r="AA165" s="49" t="s">
        <v>3551</v>
      </c>
      <c r="AB165" s="49" t="s">
        <v>650</v>
      </c>
    </row>
    <row r="166" spans="1:28">
      <c r="A166" t="s">
        <v>4296</v>
      </c>
      <c r="B166" t="s">
        <v>1418</v>
      </c>
      <c r="C166" t="s">
        <v>28</v>
      </c>
      <c r="D166" t="s">
        <v>2286</v>
      </c>
      <c r="E166" t="s">
        <v>2274</v>
      </c>
      <c r="F166" t="s">
        <v>56</v>
      </c>
      <c r="G166">
        <v>195</v>
      </c>
      <c r="H166">
        <v>298373</v>
      </c>
      <c r="I166">
        <v>888</v>
      </c>
      <c r="J166">
        <v>1962812</v>
      </c>
      <c r="K166" s="49">
        <v>85</v>
      </c>
      <c r="L166" s="49" t="s">
        <v>3258</v>
      </c>
      <c r="M166">
        <v>132020</v>
      </c>
      <c r="N166" s="148">
        <v>169048</v>
      </c>
      <c r="O166" s="49" t="s">
        <v>3290</v>
      </c>
      <c r="P166" s="49">
        <v>51</v>
      </c>
      <c r="Q166" s="49" t="s">
        <v>3402</v>
      </c>
      <c r="R166" s="49">
        <v>71380</v>
      </c>
      <c r="S166" s="49" t="s">
        <v>1661</v>
      </c>
      <c r="T166" s="49">
        <v>82794</v>
      </c>
      <c r="U166" s="49" t="s">
        <v>3019</v>
      </c>
      <c r="V166">
        <v>7</v>
      </c>
      <c r="W166">
        <v>7742</v>
      </c>
      <c r="X166" s="49">
        <v>9441</v>
      </c>
      <c r="Y166" s="49" t="s">
        <v>4034</v>
      </c>
      <c r="Z166" s="49">
        <v>1962812</v>
      </c>
      <c r="AA166" s="49" t="s">
        <v>2132</v>
      </c>
      <c r="AB166" s="49" t="s">
        <v>1207</v>
      </c>
    </row>
    <row r="167" spans="1:28">
      <c r="A167" t="s">
        <v>4296</v>
      </c>
      <c r="B167" t="s">
        <v>1418</v>
      </c>
      <c r="C167" t="s">
        <v>28</v>
      </c>
      <c r="D167" t="s">
        <v>2289</v>
      </c>
      <c r="E167" t="s">
        <v>2274</v>
      </c>
      <c r="F167" t="s">
        <v>56</v>
      </c>
      <c r="G167">
        <v>193</v>
      </c>
      <c r="H167">
        <v>301089</v>
      </c>
      <c r="I167">
        <v>903</v>
      </c>
      <c r="J167">
        <v>2140184</v>
      </c>
      <c r="K167" s="49">
        <v>76</v>
      </c>
      <c r="L167" s="49" t="s">
        <v>3029</v>
      </c>
      <c r="M167">
        <v>105084</v>
      </c>
      <c r="N167" s="148">
        <v>130964</v>
      </c>
      <c r="O167" s="49" t="s">
        <v>2843</v>
      </c>
      <c r="P167" s="49">
        <v>52</v>
      </c>
      <c r="Q167" s="49" t="s">
        <v>1918</v>
      </c>
      <c r="R167" s="49">
        <v>72856</v>
      </c>
      <c r="S167" s="49" t="s">
        <v>2860</v>
      </c>
      <c r="T167" s="49">
        <v>85935</v>
      </c>
      <c r="U167" s="49" t="s">
        <v>3183</v>
      </c>
      <c r="V167">
        <v>1</v>
      </c>
      <c r="W167">
        <v>1078</v>
      </c>
      <c r="X167" s="49">
        <v>1320</v>
      </c>
      <c r="Y167" s="49" t="s">
        <v>3787</v>
      </c>
      <c r="Z167" s="49">
        <v>2140184</v>
      </c>
      <c r="AA167" s="49" t="s">
        <v>1160</v>
      </c>
      <c r="AB167" s="49" t="s">
        <v>2935</v>
      </c>
    </row>
    <row r="168" spans="1:28">
      <c r="A168" t="s">
        <v>4296</v>
      </c>
      <c r="B168" t="s">
        <v>1418</v>
      </c>
      <c r="C168" t="s">
        <v>28</v>
      </c>
      <c r="D168" t="s">
        <v>2291</v>
      </c>
      <c r="E168" t="s">
        <v>2274</v>
      </c>
      <c r="F168" t="s">
        <v>56</v>
      </c>
      <c r="G168">
        <v>194</v>
      </c>
      <c r="H168">
        <v>270529</v>
      </c>
      <c r="I168">
        <v>932</v>
      </c>
      <c r="J168">
        <v>1911552</v>
      </c>
      <c r="K168" s="49">
        <v>82</v>
      </c>
      <c r="L168" s="49" t="s">
        <v>2769</v>
      </c>
      <c r="M168">
        <v>120154</v>
      </c>
      <c r="N168" s="148">
        <v>153163</v>
      </c>
      <c r="O168" s="49" t="s">
        <v>1017</v>
      </c>
      <c r="P168" s="49">
        <v>47</v>
      </c>
      <c r="Q168" s="49" t="s">
        <v>3563</v>
      </c>
      <c r="R168" s="49">
        <v>72433</v>
      </c>
      <c r="S168" s="49" t="s">
        <v>1011</v>
      </c>
      <c r="T168" s="49">
        <v>84808</v>
      </c>
      <c r="U168" s="49" t="s">
        <v>1982</v>
      </c>
      <c r="V168">
        <v>2</v>
      </c>
      <c r="W168">
        <v>1127</v>
      </c>
      <c r="X168" s="49">
        <v>1750</v>
      </c>
      <c r="Y168" s="49" t="s">
        <v>3334</v>
      </c>
      <c r="Z168" s="49">
        <v>1911552</v>
      </c>
      <c r="AA168" s="49" t="s">
        <v>1041</v>
      </c>
      <c r="AB168" s="49" t="s">
        <v>2937</v>
      </c>
    </row>
    <row r="169" spans="1:28">
      <c r="A169" t="s">
        <v>4296</v>
      </c>
      <c r="B169" t="s">
        <v>1418</v>
      </c>
      <c r="C169" t="s">
        <v>28</v>
      </c>
      <c r="D169" t="s">
        <v>2292</v>
      </c>
      <c r="E169" t="s">
        <v>2274</v>
      </c>
      <c r="F169" t="s">
        <v>56</v>
      </c>
      <c r="G169">
        <v>193</v>
      </c>
      <c r="H169">
        <v>296402</v>
      </c>
      <c r="I169">
        <v>844</v>
      </c>
      <c r="J169">
        <v>1863447</v>
      </c>
      <c r="K169" s="49">
        <v>93</v>
      </c>
      <c r="L169" s="49" t="s">
        <v>3771</v>
      </c>
      <c r="M169">
        <v>141317</v>
      </c>
      <c r="N169" s="148">
        <v>189108</v>
      </c>
      <c r="O169" s="49" t="s">
        <v>871</v>
      </c>
      <c r="P169" s="49">
        <v>54</v>
      </c>
      <c r="Q169" s="49" t="s">
        <v>2462</v>
      </c>
      <c r="R169" s="49">
        <v>89089</v>
      </c>
      <c r="S169" s="49" t="s">
        <v>3339</v>
      </c>
      <c r="T169" s="49">
        <v>102560</v>
      </c>
      <c r="U169" s="49" t="s">
        <v>2392</v>
      </c>
      <c r="V169">
        <v>2</v>
      </c>
      <c r="W169">
        <v>1617</v>
      </c>
      <c r="X169" s="49">
        <v>1980</v>
      </c>
      <c r="Y169" s="49" t="s">
        <v>3547</v>
      </c>
      <c r="Z169" s="49">
        <v>1863447</v>
      </c>
      <c r="AA169" s="49" t="s">
        <v>2435</v>
      </c>
      <c r="AB169" s="49" t="s">
        <v>550</v>
      </c>
    </row>
    <row r="170" spans="1:28">
      <c r="A170" t="s">
        <v>4296</v>
      </c>
      <c r="B170" t="s">
        <v>1418</v>
      </c>
      <c r="C170" t="s">
        <v>28</v>
      </c>
      <c r="D170" t="s">
        <v>2294</v>
      </c>
      <c r="E170" t="s">
        <v>2274</v>
      </c>
      <c r="F170" t="s">
        <v>56</v>
      </c>
      <c r="G170">
        <v>194</v>
      </c>
      <c r="H170">
        <v>299794</v>
      </c>
      <c r="I170">
        <v>960</v>
      </c>
      <c r="J170">
        <v>2234609</v>
      </c>
      <c r="K170" s="49">
        <v>65</v>
      </c>
      <c r="L170" s="49" t="s">
        <v>2262</v>
      </c>
      <c r="M170">
        <v>103708</v>
      </c>
      <c r="N170" s="148">
        <v>140156</v>
      </c>
      <c r="O170" s="49" t="s">
        <v>1436</v>
      </c>
      <c r="P170" s="49">
        <v>33</v>
      </c>
      <c r="Q170" s="49" t="s">
        <v>3432</v>
      </c>
      <c r="R170" s="49">
        <v>61906</v>
      </c>
      <c r="S170" s="49" t="s">
        <v>4211</v>
      </c>
      <c r="T170" s="49">
        <v>72783</v>
      </c>
      <c r="U170" s="49" t="s">
        <v>3805</v>
      </c>
      <c r="V170">
        <v>2</v>
      </c>
      <c r="W170">
        <v>1323</v>
      </c>
      <c r="X170" s="49">
        <v>1549</v>
      </c>
      <c r="Y170" s="49" t="s">
        <v>3850</v>
      </c>
      <c r="Z170" s="49">
        <v>2234609</v>
      </c>
      <c r="AA170" s="49" t="s">
        <v>1939</v>
      </c>
      <c r="AB170" s="49" t="s">
        <v>1021</v>
      </c>
    </row>
    <row r="171" spans="1:28">
      <c r="A171" t="s">
        <v>4296</v>
      </c>
      <c r="B171" t="s">
        <v>1418</v>
      </c>
      <c r="C171" t="s">
        <v>28</v>
      </c>
      <c r="D171" t="s">
        <v>3678</v>
      </c>
      <c r="E171" t="s">
        <v>2274</v>
      </c>
      <c r="F171" t="s">
        <v>56</v>
      </c>
      <c r="G171">
        <v>102</v>
      </c>
      <c r="H171">
        <v>174155</v>
      </c>
      <c r="I171">
        <v>313</v>
      </c>
      <c r="J171">
        <v>673159</v>
      </c>
      <c r="K171" s="49">
        <v>36</v>
      </c>
      <c r="L171" s="49" t="s">
        <v>887</v>
      </c>
      <c r="M171">
        <v>71282</v>
      </c>
      <c r="N171" s="148">
        <v>72111</v>
      </c>
      <c r="O171" s="49" t="s">
        <v>3293</v>
      </c>
      <c r="P171" s="49">
        <v>25</v>
      </c>
      <c r="Q171" s="49" t="s">
        <v>3703</v>
      </c>
      <c r="R171" s="49">
        <v>57480</v>
      </c>
      <c r="S171" s="49" t="s">
        <v>4090</v>
      </c>
      <c r="T171" s="49">
        <v>67356</v>
      </c>
      <c r="U171" s="49" t="s">
        <v>4182</v>
      </c>
      <c r="V171">
        <v>1</v>
      </c>
      <c r="W171">
        <v>1764</v>
      </c>
      <c r="X171" s="49">
        <v>2160</v>
      </c>
      <c r="Y171" s="49" t="s">
        <v>4353</v>
      </c>
      <c r="Z171" s="49">
        <v>673159</v>
      </c>
      <c r="AA171" s="49" t="s">
        <v>1927</v>
      </c>
      <c r="AB171" s="49" t="s">
        <v>3803</v>
      </c>
    </row>
    <row r="172" spans="1:28">
      <c r="A172" t="s">
        <v>4296</v>
      </c>
      <c r="B172" t="s">
        <v>1418</v>
      </c>
      <c r="C172" t="s">
        <v>28</v>
      </c>
      <c r="D172" t="s">
        <v>2296</v>
      </c>
      <c r="E172" t="s">
        <v>2274</v>
      </c>
      <c r="F172" t="s">
        <v>56</v>
      </c>
      <c r="G172">
        <v>1</v>
      </c>
      <c r="H172">
        <v>1740</v>
      </c>
      <c r="I172">
        <v>185</v>
      </c>
      <c r="J172">
        <v>525518</v>
      </c>
      <c r="K172" s="49">
        <v>10</v>
      </c>
      <c r="L172" s="49" t="s">
        <v>3885</v>
      </c>
      <c r="M172">
        <v>10490</v>
      </c>
      <c r="N172" s="148">
        <v>14245</v>
      </c>
      <c r="O172" s="49" t="s">
        <v>850</v>
      </c>
      <c r="P172" s="49">
        <v>0</v>
      </c>
      <c r="Q172" s="49" t="s">
        <v>678</v>
      </c>
      <c r="R172" s="49">
        <v>0</v>
      </c>
      <c r="S172" s="49" t="s">
        <v>678</v>
      </c>
      <c r="T172" s="49">
        <v>0</v>
      </c>
      <c r="U172" s="49" t="s">
        <v>678</v>
      </c>
      <c r="V172">
        <v>0</v>
      </c>
      <c r="W172">
        <v>0</v>
      </c>
      <c r="X172" s="49">
        <v>0</v>
      </c>
      <c r="Y172" s="49" t="s">
        <v>3886</v>
      </c>
      <c r="Z172" s="49">
        <v>525518</v>
      </c>
      <c r="AA172" s="49" t="s">
        <v>3117</v>
      </c>
      <c r="AB172" s="49" t="s">
        <v>2334</v>
      </c>
    </row>
    <row r="173" spans="1:28">
      <c r="A173" t="s">
        <v>4296</v>
      </c>
      <c r="B173" t="s">
        <v>1418</v>
      </c>
      <c r="C173" t="s">
        <v>28</v>
      </c>
      <c r="D173" t="s">
        <v>2298</v>
      </c>
      <c r="E173" t="s">
        <v>2274</v>
      </c>
      <c r="F173" t="s">
        <v>56</v>
      </c>
      <c r="G173">
        <v>194</v>
      </c>
      <c r="H173">
        <v>283458</v>
      </c>
      <c r="I173">
        <v>906</v>
      </c>
      <c r="J173">
        <v>1836132</v>
      </c>
      <c r="K173" s="49">
        <v>71</v>
      </c>
      <c r="L173" s="49" t="s">
        <v>3656</v>
      </c>
      <c r="M173">
        <v>110519</v>
      </c>
      <c r="N173" s="148">
        <v>133880</v>
      </c>
      <c r="O173" s="49" t="s">
        <v>3565</v>
      </c>
      <c r="P173" s="49">
        <v>49</v>
      </c>
      <c r="Q173" s="49" t="s">
        <v>1067</v>
      </c>
      <c r="R173" s="49">
        <v>76796</v>
      </c>
      <c r="S173" s="49" t="s">
        <v>3818</v>
      </c>
      <c r="T173" s="49">
        <v>89921</v>
      </c>
      <c r="U173" s="49" t="s">
        <v>3286</v>
      </c>
      <c r="V173">
        <v>3</v>
      </c>
      <c r="W173">
        <v>980</v>
      </c>
      <c r="X173" s="49">
        <v>1230</v>
      </c>
      <c r="Y173" s="49" t="s">
        <v>1966</v>
      </c>
      <c r="Z173" s="49">
        <v>1836132</v>
      </c>
      <c r="AA173" s="49" t="s">
        <v>1310</v>
      </c>
      <c r="AB173" s="49" t="s">
        <v>650</v>
      </c>
    </row>
    <row r="174" spans="1:28">
      <c r="A174" t="s">
        <v>4296</v>
      </c>
      <c r="B174" t="s">
        <v>1418</v>
      </c>
      <c r="C174" t="s">
        <v>28</v>
      </c>
      <c r="D174" t="s">
        <v>3076</v>
      </c>
      <c r="E174" t="s">
        <v>2274</v>
      </c>
      <c r="F174" t="s">
        <v>56</v>
      </c>
      <c r="G174">
        <v>191</v>
      </c>
      <c r="H174">
        <v>291234</v>
      </c>
      <c r="I174">
        <v>741</v>
      </c>
      <c r="J174">
        <v>1564698</v>
      </c>
      <c r="K174" s="49">
        <v>72</v>
      </c>
      <c r="L174" s="49" t="s">
        <v>3967</v>
      </c>
      <c r="M174">
        <v>108102</v>
      </c>
      <c r="N174" s="148">
        <v>150175</v>
      </c>
      <c r="O174" s="49" t="s">
        <v>477</v>
      </c>
      <c r="P174" s="49">
        <v>43</v>
      </c>
      <c r="Q174" s="49" t="s">
        <v>3676</v>
      </c>
      <c r="R174" s="49">
        <v>68412</v>
      </c>
      <c r="S174" s="49" t="s">
        <v>2053</v>
      </c>
      <c r="T174" s="49">
        <v>81015</v>
      </c>
      <c r="U174" s="49" t="s">
        <v>3396</v>
      </c>
      <c r="V174">
        <v>3</v>
      </c>
      <c r="W174">
        <v>4018</v>
      </c>
      <c r="X174" s="49">
        <v>4920</v>
      </c>
      <c r="Y174" s="49" t="s">
        <v>3874</v>
      </c>
      <c r="Z174" s="49">
        <v>1564698</v>
      </c>
      <c r="AA174" s="49" t="s">
        <v>1415</v>
      </c>
      <c r="AB174" s="49" t="s">
        <v>1904</v>
      </c>
    </row>
    <row r="175" spans="1:28">
      <c r="A175" t="s">
        <v>4296</v>
      </c>
      <c r="B175" t="s">
        <v>1418</v>
      </c>
      <c r="C175" t="s">
        <v>28</v>
      </c>
      <c r="D175" t="s">
        <v>2299</v>
      </c>
      <c r="E175" t="s">
        <v>2274</v>
      </c>
      <c r="F175" t="s">
        <v>56</v>
      </c>
      <c r="G175">
        <v>192</v>
      </c>
      <c r="H175">
        <v>303756</v>
      </c>
      <c r="I175">
        <v>930</v>
      </c>
      <c r="J175">
        <v>2201866</v>
      </c>
      <c r="K175" s="49">
        <v>83</v>
      </c>
      <c r="L175" s="49" t="s">
        <v>3605</v>
      </c>
      <c r="M175">
        <v>129450</v>
      </c>
      <c r="N175" s="148">
        <v>175136</v>
      </c>
      <c r="O175" s="49" t="s">
        <v>1861</v>
      </c>
      <c r="P175" s="49">
        <v>48</v>
      </c>
      <c r="Q175" s="49" t="s">
        <v>680</v>
      </c>
      <c r="R175" s="49">
        <v>74257</v>
      </c>
      <c r="S175" s="49" t="s">
        <v>1842</v>
      </c>
      <c r="T175" s="49">
        <v>86722</v>
      </c>
      <c r="U175" s="49" t="s">
        <v>3183</v>
      </c>
      <c r="V175">
        <v>0</v>
      </c>
      <c r="W175">
        <v>0</v>
      </c>
      <c r="X175" s="49">
        <v>0</v>
      </c>
      <c r="Y175" s="49" t="s">
        <v>4188</v>
      </c>
      <c r="Z175" s="49">
        <v>2201866</v>
      </c>
      <c r="AA175" s="49" t="s">
        <v>3456</v>
      </c>
      <c r="AB175" s="49" t="s">
        <v>1799</v>
      </c>
    </row>
    <row r="176" spans="1:28">
      <c r="A176" t="s">
        <v>4296</v>
      </c>
      <c r="B176" t="s">
        <v>1418</v>
      </c>
      <c r="C176" t="s">
        <v>28</v>
      </c>
      <c r="D176" t="s">
        <v>2301</v>
      </c>
      <c r="E176" t="s">
        <v>2274</v>
      </c>
      <c r="F176" t="s">
        <v>56</v>
      </c>
      <c r="G176">
        <v>0</v>
      </c>
      <c r="H176">
        <v>0</v>
      </c>
      <c r="I176">
        <v>225</v>
      </c>
      <c r="J176">
        <v>573100</v>
      </c>
      <c r="K176" s="49">
        <v>5</v>
      </c>
      <c r="L176" s="49" t="s">
        <v>678</v>
      </c>
      <c r="M176">
        <v>7860</v>
      </c>
      <c r="N176" s="148">
        <v>15688</v>
      </c>
      <c r="O176" s="49" t="s">
        <v>3680</v>
      </c>
      <c r="P176" s="49">
        <v>0</v>
      </c>
      <c r="Q176" s="49" t="s">
        <v>678</v>
      </c>
      <c r="R176" s="49">
        <v>0</v>
      </c>
      <c r="S176" s="49" t="s">
        <v>678</v>
      </c>
      <c r="T176" s="49">
        <v>0</v>
      </c>
      <c r="U176" s="49" t="s">
        <v>678</v>
      </c>
      <c r="V176">
        <v>0</v>
      </c>
      <c r="W176">
        <v>0</v>
      </c>
      <c r="X176" s="49">
        <v>0</v>
      </c>
      <c r="Y176" s="49" t="s">
        <v>678</v>
      </c>
      <c r="Z176" s="49">
        <v>573100</v>
      </c>
      <c r="AA176" s="49" t="s">
        <v>789</v>
      </c>
      <c r="AB176" s="49" t="s">
        <v>919</v>
      </c>
    </row>
    <row r="177" spans="1:28">
      <c r="A177" t="s">
        <v>4296</v>
      </c>
      <c r="B177" t="s">
        <v>1418</v>
      </c>
      <c r="C177" t="s">
        <v>28</v>
      </c>
      <c r="D177" t="s">
        <v>2302</v>
      </c>
      <c r="E177" t="s">
        <v>2303</v>
      </c>
      <c r="F177" t="s">
        <v>56</v>
      </c>
      <c r="G177">
        <v>195</v>
      </c>
      <c r="H177">
        <v>264039</v>
      </c>
      <c r="I177">
        <v>940</v>
      </c>
      <c r="J177">
        <v>1932833</v>
      </c>
      <c r="K177" s="49">
        <v>81</v>
      </c>
      <c r="L177" s="49" t="s">
        <v>3413</v>
      </c>
      <c r="M177">
        <v>91722</v>
      </c>
      <c r="N177" s="148">
        <v>126920</v>
      </c>
      <c r="O177" s="49" t="s">
        <v>807</v>
      </c>
      <c r="P177" s="49">
        <v>44</v>
      </c>
      <c r="Q177" s="49" t="s">
        <v>3895</v>
      </c>
      <c r="R177" s="49">
        <v>51969</v>
      </c>
      <c r="S177" s="49" t="s">
        <v>2212</v>
      </c>
      <c r="T177" s="49">
        <v>64058</v>
      </c>
      <c r="U177" s="49" t="s">
        <v>3327</v>
      </c>
      <c r="V177">
        <v>1</v>
      </c>
      <c r="W177">
        <v>2646</v>
      </c>
      <c r="X177" s="49">
        <v>3240</v>
      </c>
      <c r="Y177" s="49" t="s">
        <v>3910</v>
      </c>
      <c r="Z177" s="49">
        <v>1932833</v>
      </c>
      <c r="AA177" s="49" t="s">
        <v>2013</v>
      </c>
      <c r="AB177" s="49" t="s">
        <v>2965</v>
      </c>
    </row>
    <row r="178" spans="1:28">
      <c r="A178" t="s">
        <v>4296</v>
      </c>
      <c r="B178" t="s">
        <v>1418</v>
      </c>
      <c r="C178" t="s">
        <v>28</v>
      </c>
      <c r="D178" t="s">
        <v>2304</v>
      </c>
      <c r="E178" t="s">
        <v>2303</v>
      </c>
      <c r="F178" t="s">
        <v>56</v>
      </c>
      <c r="G178">
        <v>192</v>
      </c>
      <c r="H178">
        <v>266676</v>
      </c>
      <c r="I178">
        <v>870</v>
      </c>
      <c r="J178">
        <v>1878453</v>
      </c>
      <c r="K178" s="49">
        <v>90</v>
      </c>
      <c r="L178" s="49" t="s">
        <v>2420</v>
      </c>
      <c r="M178">
        <v>129259</v>
      </c>
      <c r="N178" s="148">
        <v>167754</v>
      </c>
      <c r="O178" s="49" t="s">
        <v>822</v>
      </c>
      <c r="P178" s="49">
        <v>54</v>
      </c>
      <c r="Q178" s="49" t="s">
        <v>2412</v>
      </c>
      <c r="R178" s="49">
        <v>66139</v>
      </c>
      <c r="S178" s="49" t="s">
        <v>3358</v>
      </c>
      <c r="T178" s="49">
        <v>77948</v>
      </c>
      <c r="U178" s="49" t="s">
        <v>3645</v>
      </c>
      <c r="V178">
        <v>1</v>
      </c>
      <c r="W178">
        <v>441</v>
      </c>
      <c r="X178" s="49">
        <v>540</v>
      </c>
      <c r="Y178" s="49" t="s">
        <v>4354</v>
      </c>
      <c r="Z178" s="49">
        <v>1878453</v>
      </c>
      <c r="AA178" s="49" t="s">
        <v>801</v>
      </c>
      <c r="AB178" s="49" t="s">
        <v>1961</v>
      </c>
    </row>
    <row r="179" spans="1:28">
      <c r="A179" t="s">
        <v>4296</v>
      </c>
      <c r="B179" t="s">
        <v>1418</v>
      </c>
      <c r="C179" t="s">
        <v>28</v>
      </c>
      <c r="D179" t="s">
        <v>3073</v>
      </c>
      <c r="E179" t="s">
        <v>2303</v>
      </c>
      <c r="F179" t="s">
        <v>56</v>
      </c>
      <c r="G179">
        <v>191</v>
      </c>
      <c r="H179">
        <v>273801</v>
      </c>
      <c r="I179">
        <v>754</v>
      </c>
      <c r="J179">
        <v>1630755</v>
      </c>
      <c r="K179" s="49">
        <v>73</v>
      </c>
      <c r="L179" s="49" t="s">
        <v>2984</v>
      </c>
      <c r="M179">
        <v>94321</v>
      </c>
      <c r="N179" s="148">
        <v>128684</v>
      </c>
      <c r="O179" s="49" t="s">
        <v>1151</v>
      </c>
      <c r="P179" s="49">
        <v>47</v>
      </c>
      <c r="Q179" s="49" t="s">
        <v>4196</v>
      </c>
      <c r="R179" s="49">
        <v>59719</v>
      </c>
      <c r="S179" s="49" t="s">
        <v>1427</v>
      </c>
      <c r="T179" s="49">
        <v>69839</v>
      </c>
      <c r="U179" s="49" t="s">
        <v>3285</v>
      </c>
      <c r="V179">
        <v>1</v>
      </c>
      <c r="W179">
        <v>980</v>
      </c>
      <c r="X179" s="49">
        <v>1200</v>
      </c>
      <c r="Y179" s="49" t="s">
        <v>2150</v>
      </c>
      <c r="Z179" s="49">
        <v>1630755</v>
      </c>
      <c r="AA179" s="49" t="s">
        <v>2851</v>
      </c>
      <c r="AB179" s="49" t="s">
        <v>2623</v>
      </c>
    </row>
    <row r="180" spans="1:28">
      <c r="A180" t="s">
        <v>4296</v>
      </c>
      <c r="B180" t="s">
        <v>1418</v>
      </c>
      <c r="C180" t="s">
        <v>28</v>
      </c>
      <c r="D180" t="s">
        <v>2305</v>
      </c>
      <c r="E180" t="s">
        <v>2303</v>
      </c>
      <c r="F180" t="s">
        <v>56</v>
      </c>
      <c r="G180">
        <v>192</v>
      </c>
      <c r="H180">
        <v>292488</v>
      </c>
      <c r="I180">
        <v>920</v>
      </c>
      <c r="J180">
        <v>2038584</v>
      </c>
      <c r="K180" s="49">
        <v>86</v>
      </c>
      <c r="L180" s="49" t="s">
        <v>3606</v>
      </c>
      <c r="M180">
        <v>125139</v>
      </c>
      <c r="N180" s="148">
        <v>173984</v>
      </c>
      <c r="O180" s="49" t="s">
        <v>3742</v>
      </c>
      <c r="P180" s="49">
        <v>64</v>
      </c>
      <c r="Q180" s="49" t="s">
        <v>454</v>
      </c>
      <c r="R180" s="49">
        <v>90876</v>
      </c>
      <c r="S180" s="49" t="s">
        <v>2645</v>
      </c>
      <c r="T180" s="49">
        <v>113971</v>
      </c>
      <c r="U180" s="49" t="s">
        <v>3268</v>
      </c>
      <c r="V180">
        <v>2</v>
      </c>
      <c r="W180">
        <v>980</v>
      </c>
      <c r="X180" s="49">
        <v>1300</v>
      </c>
      <c r="Y180" s="49" t="s">
        <v>3251</v>
      </c>
      <c r="Z180" s="49">
        <v>2038584</v>
      </c>
      <c r="AA180" s="49" t="s">
        <v>986</v>
      </c>
      <c r="AB180" s="49" t="s">
        <v>1791</v>
      </c>
    </row>
    <row r="181" spans="1:28">
      <c r="A181" t="s">
        <v>4296</v>
      </c>
      <c r="B181" t="s">
        <v>1418</v>
      </c>
      <c r="C181" t="s">
        <v>28</v>
      </c>
      <c r="D181" t="s">
        <v>2307</v>
      </c>
      <c r="E181" t="s">
        <v>2303</v>
      </c>
      <c r="F181" t="s">
        <v>56</v>
      </c>
      <c r="G181">
        <v>193</v>
      </c>
      <c r="H181">
        <v>293147</v>
      </c>
      <c r="I181">
        <v>883</v>
      </c>
      <c r="J181">
        <v>2127509</v>
      </c>
      <c r="K181" s="49">
        <v>84</v>
      </c>
      <c r="L181" s="49" t="s">
        <v>3542</v>
      </c>
      <c r="M181">
        <v>113133</v>
      </c>
      <c r="N181" s="148">
        <v>155658</v>
      </c>
      <c r="O181" s="49" t="s">
        <v>2113</v>
      </c>
      <c r="P181" s="49">
        <v>51</v>
      </c>
      <c r="Q181" s="49" t="s">
        <v>3121</v>
      </c>
      <c r="R181" s="49">
        <v>72323</v>
      </c>
      <c r="S181" s="49" t="s">
        <v>2103</v>
      </c>
      <c r="T181" s="49">
        <v>84244</v>
      </c>
      <c r="U181" s="49" t="s">
        <v>3690</v>
      </c>
      <c r="V181">
        <v>1</v>
      </c>
      <c r="W181">
        <v>490</v>
      </c>
      <c r="X181" s="49">
        <v>650</v>
      </c>
      <c r="Y181" s="49" t="s">
        <v>2214</v>
      </c>
      <c r="Z181" s="49">
        <v>2127509</v>
      </c>
      <c r="AA181" s="49" t="s">
        <v>858</v>
      </c>
      <c r="AB181" s="49" t="s">
        <v>2327</v>
      </c>
    </row>
    <row r="182" spans="1:28">
      <c r="A182" t="s">
        <v>4296</v>
      </c>
      <c r="B182" t="s">
        <v>1418</v>
      </c>
      <c r="C182" t="s">
        <v>28</v>
      </c>
      <c r="D182" t="s">
        <v>2308</v>
      </c>
      <c r="E182" t="s">
        <v>2303</v>
      </c>
      <c r="F182" t="s">
        <v>56</v>
      </c>
      <c r="G182">
        <v>191</v>
      </c>
      <c r="H182">
        <v>285314</v>
      </c>
      <c r="I182">
        <v>864</v>
      </c>
      <c r="J182">
        <v>1779151</v>
      </c>
      <c r="K182" s="49">
        <v>90</v>
      </c>
      <c r="L182" s="49" t="s">
        <v>3250</v>
      </c>
      <c r="M182">
        <v>119458</v>
      </c>
      <c r="N182" s="148">
        <v>145111</v>
      </c>
      <c r="O182" s="49" t="s">
        <v>3325</v>
      </c>
      <c r="P182" s="49">
        <v>48</v>
      </c>
      <c r="Q182" s="49" t="s">
        <v>3154</v>
      </c>
      <c r="R182" s="49">
        <v>57419</v>
      </c>
      <c r="S182" s="49" t="s">
        <v>2235</v>
      </c>
      <c r="T182" s="49">
        <v>67978</v>
      </c>
      <c r="U182" s="49" t="s">
        <v>3374</v>
      </c>
      <c r="V182">
        <v>2</v>
      </c>
      <c r="W182">
        <v>2205</v>
      </c>
      <c r="X182" s="49">
        <v>2700</v>
      </c>
      <c r="Y182" s="49" t="s">
        <v>3546</v>
      </c>
      <c r="Z182" s="49">
        <v>1779151</v>
      </c>
      <c r="AA182" s="49" t="s">
        <v>2340</v>
      </c>
      <c r="AB182" s="49" t="s">
        <v>1751</v>
      </c>
    </row>
    <row r="183" spans="1:28">
      <c r="A183" t="s">
        <v>4296</v>
      </c>
      <c r="B183" t="s">
        <v>1418</v>
      </c>
      <c r="C183" t="s">
        <v>28</v>
      </c>
      <c r="D183" t="s">
        <v>2309</v>
      </c>
      <c r="E183" t="s">
        <v>2303</v>
      </c>
      <c r="F183" t="s">
        <v>56</v>
      </c>
      <c r="G183">
        <v>0</v>
      </c>
      <c r="H183">
        <v>0</v>
      </c>
      <c r="I183">
        <v>160</v>
      </c>
      <c r="J183">
        <v>457726</v>
      </c>
      <c r="K183" s="49">
        <v>4</v>
      </c>
      <c r="L183" s="49" t="s">
        <v>678</v>
      </c>
      <c r="M183">
        <v>2980</v>
      </c>
      <c r="N183" s="148">
        <v>6633</v>
      </c>
      <c r="O183" s="49" t="s">
        <v>471</v>
      </c>
      <c r="P183" s="49">
        <v>0</v>
      </c>
      <c r="Q183" s="49" t="s">
        <v>678</v>
      </c>
      <c r="R183" s="49">
        <v>0</v>
      </c>
      <c r="S183" s="49" t="s">
        <v>678</v>
      </c>
      <c r="T183" s="49">
        <v>0</v>
      </c>
      <c r="U183" s="49" t="s">
        <v>678</v>
      </c>
      <c r="V183">
        <v>0</v>
      </c>
      <c r="W183">
        <v>0</v>
      </c>
      <c r="X183" s="49">
        <v>0</v>
      </c>
      <c r="Y183" s="49" t="s">
        <v>678</v>
      </c>
      <c r="Z183" s="49">
        <v>457726</v>
      </c>
      <c r="AA183" s="49" t="s">
        <v>473</v>
      </c>
      <c r="AB183" s="49" t="s">
        <v>1003</v>
      </c>
    </row>
    <row r="184" spans="1:28">
      <c r="A184" t="s">
        <v>4296</v>
      </c>
      <c r="B184" t="s">
        <v>1418</v>
      </c>
      <c r="C184" t="s">
        <v>28</v>
      </c>
      <c r="D184" t="s">
        <v>2310</v>
      </c>
      <c r="E184" t="s">
        <v>2303</v>
      </c>
      <c r="F184" t="s">
        <v>56</v>
      </c>
      <c r="G184">
        <v>193</v>
      </c>
      <c r="H184">
        <v>284931</v>
      </c>
      <c r="I184">
        <v>954</v>
      </c>
      <c r="J184">
        <v>2024484</v>
      </c>
      <c r="K184" s="49">
        <v>78</v>
      </c>
      <c r="L184" s="49" t="s">
        <v>2350</v>
      </c>
      <c r="M184">
        <v>110578</v>
      </c>
      <c r="N184" s="148">
        <v>152193</v>
      </c>
      <c r="O184" s="49" t="s">
        <v>1750</v>
      </c>
      <c r="P184" s="49">
        <v>48</v>
      </c>
      <c r="Q184" s="49" t="s">
        <v>1797</v>
      </c>
      <c r="R184" s="49">
        <v>73131</v>
      </c>
      <c r="S184" s="49" t="s">
        <v>2561</v>
      </c>
      <c r="T184" s="49">
        <v>91621</v>
      </c>
      <c r="U184" s="49" t="s">
        <v>3425</v>
      </c>
      <c r="V184">
        <v>3</v>
      </c>
      <c r="W184">
        <v>2744</v>
      </c>
      <c r="X184" s="49">
        <v>3427</v>
      </c>
      <c r="Y184" s="49" t="s">
        <v>1990</v>
      </c>
      <c r="Z184" s="49">
        <v>2024484</v>
      </c>
      <c r="AA184" s="49" t="s">
        <v>3277</v>
      </c>
      <c r="AB184" s="49" t="s">
        <v>1188</v>
      </c>
    </row>
    <row r="185" spans="1:28">
      <c r="A185" t="s">
        <v>4296</v>
      </c>
      <c r="B185" t="s">
        <v>1418</v>
      </c>
      <c r="C185" t="s">
        <v>28</v>
      </c>
      <c r="D185" t="s">
        <v>2311</v>
      </c>
      <c r="E185" t="s">
        <v>2303</v>
      </c>
      <c r="F185" t="s">
        <v>56</v>
      </c>
      <c r="G185">
        <v>0</v>
      </c>
      <c r="H185">
        <v>0</v>
      </c>
      <c r="I185">
        <v>0</v>
      </c>
      <c r="J185">
        <v>0</v>
      </c>
      <c r="K185" s="49">
        <v>0</v>
      </c>
      <c r="L185" s="49" t="s">
        <v>678</v>
      </c>
      <c r="M185">
        <v>0</v>
      </c>
      <c r="N185" s="148">
        <v>0</v>
      </c>
      <c r="O185" s="49" t="s">
        <v>678</v>
      </c>
      <c r="P185" s="49">
        <v>0</v>
      </c>
      <c r="Q185" s="49" t="s">
        <v>678</v>
      </c>
      <c r="R185" s="49">
        <v>0</v>
      </c>
      <c r="S185" s="49" t="s">
        <v>678</v>
      </c>
      <c r="T185" s="49">
        <v>0</v>
      </c>
      <c r="U185" s="49" t="s">
        <v>678</v>
      </c>
      <c r="V185">
        <v>0</v>
      </c>
      <c r="W185">
        <v>0</v>
      </c>
      <c r="X185" s="49">
        <v>0</v>
      </c>
      <c r="Y185" s="49" t="s">
        <v>678</v>
      </c>
      <c r="Z185" s="49">
        <v>0</v>
      </c>
      <c r="AA185" s="49" t="s">
        <v>678</v>
      </c>
      <c r="AB185" s="49" t="s">
        <v>678</v>
      </c>
    </row>
    <row r="186" spans="1:28">
      <c r="A186" t="s">
        <v>4296</v>
      </c>
      <c r="B186" t="s">
        <v>1418</v>
      </c>
      <c r="C186" t="s">
        <v>28</v>
      </c>
      <c r="D186" t="s">
        <v>2312</v>
      </c>
      <c r="E186" t="s">
        <v>2303</v>
      </c>
      <c r="F186" t="s">
        <v>56</v>
      </c>
      <c r="G186">
        <v>191</v>
      </c>
      <c r="H186">
        <v>253358</v>
      </c>
      <c r="I186">
        <v>828</v>
      </c>
      <c r="J186">
        <v>1760359</v>
      </c>
      <c r="K186" s="49">
        <v>92</v>
      </c>
      <c r="L186" s="49" t="s">
        <v>4355</v>
      </c>
      <c r="M186">
        <v>116327</v>
      </c>
      <c r="N186" s="148">
        <v>149277</v>
      </c>
      <c r="O186" s="49" t="s">
        <v>1162</v>
      </c>
      <c r="P186" s="49">
        <v>58</v>
      </c>
      <c r="Q186" s="49" t="s">
        <v>3799</v>
      </c>
      <c r="R186" s="49">
        <v>75036</v>
      </c>
      <c r="S186" s="49" t="s">
        <v>3802</v>
      </c>
      <c r="T186" s="49">
        <v>86272</v>
      </c>
      <c r="U186" s="49" t="s">
        <v>4091</v>
      </c>
      <c r="V186">
        <v>0</v>
      </c>
      <c r="W186">
        <v>720</v>
      </c>
      <c r="X186" s="49">
        <v>0</v>
      </c>
      <c r="Y186" s="49" t="s">
        <v>4081</v>
      </c>
      <c r="Z186" s="49">
        <v>1760359</v>
      </c>
      <c r="AA186" s="49" t="s">
        <v>1065</v>
      </c>
      <c r="AB186" s="49" t="s">
        <v>2823</v>
      </c>
    </row>
    <row r="187" spans="1:28">
      <c r="A187" t="s">
        <v>4296</v>
      </c>
      <c r="B187" t="s">
        <v>1418</v>
      </c>
      <c r="C187" t="s">
        <v>28</v>
      </c>
      <c r="D187" t="s">
        <v>2314</v>
      </c>
      <c r="E187" t="s">
        <v>2303</v>
      </c>
      <c r="F187" t="s">
        <v>56</v>
      </c>
      <c r="G187">
        <v>189</v>
      </c>
      <c r="H187">
        <v>268959</v>
      </c>
      <c r="I187">
        <v>906</v>
      </c>
      <c r="J187">
        <v>1888217</v>
      </c>
      <c r="K187" s="49">
        <v>77</v>
      </c>
      <c r="L187" s="49" t="s">
        <v>2855</v>
      </c>
      <c r="M187">
        <v>119017</v>
      </c>
      <c r="N187" s="148">
        <v>151850</v>
      </c>
      <c r="O187" s="49" t="s">
        <v>1225</v>
      </c>
      <c r="P187" s="49">
        <v>42</v>
      </c>
      <c r="Q187" s="49" t="s">
        <v>2342</v>
      </c>
      <c r="R187" s="49">
        <v>64788</v>
      </c>
      <c r="S187" s="49" t="s">
        <v>3079</v>
      </c>
      <c r="T187" s="49">
        <v>86440</v>
      </c>
      <c r="U187" s="49" t="s">
        <v>4067</v>
      </c>
      <c r="V187">
        <v>0</v>
      </c>
      <c r="W187">
        <v>0</v>
      </c>
      <c r="X187" s="49">
        <v>0</v>
      </c>
      <c r="Y187" s="49" t="s">
        <v>4356</v>
      </c>
      <c r="Z187" s="49">
        <v>1888217</v>
      </c>
      <c r="AA187" s="49" t="s">
        <v>3277</v>
      </c>
      <c r="AB187" s="49" t="s">
        <v>1025</v>
      </c>
    </row>
    <row r="188" spans="1:28">
      <c r="A188" t="s">
        <v>4296</v>
      </c>
      <c r="B188" t="s">
        <v>1418</v>
      </c>
      <c r="C188" t="s">
        <v>28</v>
      </c>
      <c r="D188" t="s">
        <v>2315</v>
      </c>
      <c r="E188" t="s">
        <v>2303</v>
      </c>
      <c r="F188" t="s">
        <v>56</v>
      </c>
      <c r="G188">
        <v>190</v>
      </c>
      <c r="H188">
        <v>290806</v>
      </c>
      <c r="I188">
        <v>798</v>
      </c>
      <c r="J188">
        <v>1783333</v>
      </c>
      <c r="K188" s="49">
        <v>102</v>
      </c>
      <c r="L188" s="49" t="s">
        <v>3613</v>
      </c>
      <c r="M188">
        <v>157310</v>
      </c>
      <c r="N188" s="148">
        <v>218878</v>
      </c>
      <c r="O188" s="49" t="s">
        <v>3663</v>
      </c>
      <c r="P188" s="49">
        <v>59</v>
      </c>
      <c r="Q188" s="49" t="s">
        <v>2077</v>
      </c>
      <c r="R188" s="49">
        <v>97576</v>
      </c>
      <c r="S188" s="49" t="s">
        <v>4117</v>
      </c>
      <c r="T188" s="49">
        <v>117874</v>
      </c>
      <c r="U188" s="49" t="s">
        <v>4357</v>
      </c>
      <c r="V188">
        <v>3</v>
      </c>
      <c r="W188">
        <v>1372</v>
      </c>
      <c r="X188" s="49">
        <v>1827</v>
      </c>
      <c r="Y188" s="49" t="s">
        <v>3219</v>
      </c>
      <c r="Z188" s="49">
        <v>1783333</v>
      </c>
      <c r="AA188" s="49" t="s">
        <v>3356</v>
      </c>
      <c r="AB188" s="49" t="s">
        <v>3456</v>
      </c>
    </row>
    <row r="189" spans="1:28">
      <c r="A189" t="s">
        <v>4296</v>
      </c>
      <c r="B189" t="s">
        <v>1418</v>
      </c>
      <c r="C189" t="s">
        <v>28</v>
      </c>
      <c r="D189" t="s">
        <v>2318</v>
      </c>
      <c r="E189" t="s">
        <v>2303</v>
      </c>
      <c r="F189" t="s">
        <v>56</v>
      </c>
      <c r="G189">
        <v>190</v>
      </c>
      <c r="H189">
        <v>274666</v>
      </c>
      <c r="I189">
        <v>875</v>
      </c>
      <c r="J189">
        <v>1927271</v>
      </c>
      <c r="K189" s="49">
        <v>84</v>
      </c>
      <c r="L189" s="49" t="s">
        <v>2402</v>
      </c>
      <c r="M189">
        <v>120825</v>
      </c>
      <c r="N189" s="148">
        <v>168449</v>
      </c>
      <c r="O189" s="49" t="s">
        <v>935</v>
      </c>
      <c r="P189" s="49">
        <v>48</v>
      </c>
      <c r="Q189" s="49" t="s">
        <v>3581</v>
      </c>
      <c r="R189" s="49">
        <v>67229</v>
      </c>
      <c r="S189" s="49" t="s">
        <v>3774</v>
      </c>
      <c r="T189" s="49">
        <v>79429</v>
      </c>
      <c r="U189" s="49" t="s">
        <v>3415</v>
      </c>
      <c r="V189">
        <v>3</v>
      </c>
      <c r="W189">
        <v>3945</v>
      </c>
      <c r="X189" s="49">
        <v>4080</v>
      </c>
      <c r="Y189" s="49" t="s">
        <v>3119</v>
      </c>
      <c r="Z189" s="49">
        <v>1927271</v>
      </c>
      <c r="AA189" s="49" t="s">
        <v>2360</v>
      </c>
      <c r="AB189" s="49" t="s">
        <v>911</v>
      </c>
    </row>
    <row r="190" spans="1:28">
      <c r="A190" t="s">
        <v>4296</v>
      </c>
      <c r="B190" t="s">
        <v>1418</v>
      </c>
      <c r="C190" t="s">
        <v>28</v>
      </c>
      <c r="D190" t="s">
        <v>1824</v>
      </c>
      <c r="E190" t="s">
        <v>2303</v>
      </c>
      <c r="F190" t="s">
        <v>56</v>
      </c>
      <c r="G190">
        <v>182</v>
      </c>
      <c r="H190">
        <v>266424</v>
      </c>
      <c r="I190">
        <v>676</v>
      </c>
      <c r="J190">
        <v>1454483</v>
      </c>
      <c r="K190" s="49">
        <v>70</v>
      </c>
      <c r="L190" s="49" t="s">
        <v>2675</v>
      </c>
      <c r="M190">
        <v>84426</v>
      </c>
      <c r="N190" s="148">
        <v>108590</v>
      </c>
      <c r="O190" s="49" t="s">
        <v>1071</v>
      </c>
      <c r="P190" s="49">
        <v>45</v>
      </c>
      <c r="Q190" s="49" t="s">
        <v>4112</v>
      </c>
      <c r="R190" s="49">
        <v>61354</v>
      </c>
      <c r="S190" s="49" t="s">
        <v>3467</v>
      </c>
      <c r="T190" s="49">
        <v>70528</v>
      </c>
      <c r="U190" s="49" t="s">
        <v>3780</v>
      </c>
      <c r="V190">
        <v>2</v>
      </c>
      <c r="W190">
        <v>2597</v>
      </c>
      <c r="X190" s="49">
        <v>3180</v>
      </c>
      <c r="Y190" s="49" t="s">
        <v>2015</v>
      </c>
      <c r="Z190" s="49">
        <v>1454483</v>
      </c>
      <c r="AA190" s="49" t="s">
        <v>1272</v>
      </c>
      <c r="AB190" s="49" t="s">
        <v>1830</v>
      </c>
    </row>
    <row r="191" spans="1:28">
      <c r="A191" t="s">
        <v>4296</v>
      </c>
      <c r="B191" t="s">
        <v>1418</v>
      </c>
      <c r="C191" t="s">
        <v>28</v>
      </c>
      <c r="D191" t="s">
        <v>2319</v>
      </c>
      <c r="E191" t="s">
        <v>2303</v>
      </c>
      <c r="F191" t="s">
        <v>56</v>
      </c>
      <c r="G191">
        <v>192</v>
      </c>
      <c r="H191">
        <v>280495</v>
      </c>
      <c r="I191">
        <v>940</v>
      </c>
      <c r="J191">
        <v>1985689</v>
      </c>
      <c r="K191" s="49">
        <v>76</v>
      </c>
      <c r="L191" s="49" t="s">
        <v>4358</v>
      </c>
      <c r="M191">
        <v>118478</v>
      </c>
      <c r="N191" s="148">
        <v>155239</v>
      </c>
      <c r="O191" s="49" t="s">
        <v>945</v>
      </c>
      <c r="P191" s="49">
        <v>47</v>
      </c>
      <c r="Q191" s="49" t="s">
        <v>3774</v>
      </c>
      <c r="R191" s="49">
        <v>70545</v>
      </c>
      <c r="S191" s="49" t="s">
        <v>3851</v>
      </c>
      <c r="T191" s="49">
        <v>86073</v>
      </c>
      <c r="U191" s="49" t="s">
        <v>4062</v>
      </c>
      <c r="V191">
        <v>4</v>
      </c>
      <c r="W191">
        <v>4067</v>
      </c>
      <c r="X191" s="49">
        <v>5180</v>
      </c>
      <c r="Y191" s="49" t="s">
        <v>3807</v>
      </c>
      <c r="Z191" s="49">
        <v>1985689</v>
      </c>
      <c r="AA191" s="49" t="s">
        <v>900</v>
      </c>
      <c r="AB191" s="49" t="s">
        <v>3344</v>
      </c>
    </row>
    <row r="192" spans="1:28">
      <c r="A192" t="s">
        <v>4296</v>
      </c>
      <c r="B192" t="s">
        <v>1418</v>
      </c>
      <c r="C192" t="s">
        <v>28</v>
      </c>
      <c r="D192" t="s">
        <v>2320</v>
      </c>
      <c r="E192" t="s">
        <v>2303</v>
      </c>
      <c r="F192" t="s">
        <v>56</v>
      </c>
      <c r="G192">
        <v>0</v>
      </c>
      <c r="H192">
        <v>0</v>
      </c>
      <c r="I192">
        <v>203</v>
      </c>
      <c r="J192">
        <v>512410</v>
      </c>
      <c r="K192" s="49">
        <v>4</v>
      </c>
      <c r="L192" s="49" t="s">
        <v>678</v>
      </c>
      <c r="M192">
        <v>2685</v>
      </c>
      <c r="N192" s="148">
        <v>3141</v>
      </c>
      <c r="O192" s="49" t="s">
        <v>462</v>
      </c>
      <c r="P192" s="49">
        <v>0</v>
      </c>
      <c r="Q192" s="49" t="s">
        <v>678</v>
      </c>
      <c r="R192" s="49">
        <v>0</v>
      </c>
      <c r="S192" s="49" t="s">
        <v>678</v>
      </c>
      <c r="T192" s="49">
        <v>0</v>
      </c>
      <c r="U192" s="49" t="s">
        <v>678</v>
      </c>
      <c r="V192">
        <v>0</v>
      </c>
      <c r="W192">
        <v>0</v>
      </c>
      <c r="X192" s="49">
        <v>0</v>
      </c>
      <c r="Y192" s="49" t="s">
        <v>678</v>
      </c>
      <c r="Z192" s="49">
        <v>512410</v>
      </c>
      <c r="AA192" s="49" t="s">
        <v>828</v>
      </c>
      <c r="AB192" s="49" t="s">
        <v>3689</v>
      </c>
    </row>
    <row r="193" spans="1:28">
      <c r="K193" s="49"/>
      <c r="L193" s="49"/>
      <c r="O193" s="49"/>
      <c r="P193" s="49"/>
      <c r="Q193" s="49"/>
      <c r="R193" s="49"/>
      <c r="S193" s="49"/>
      <c r="T193" s="49"/>
      <c r="U193" s="49"/>
      <c r="X193" s="49"/>
      <c r="Y193" s="49"/>
      <c r="Z193" s="49"/>
      <c r="AA193" s="49"/>
      <c r="AB193" s="49"/>
    </row>
    <row r="194" spans="1:28">
      <c r="K194" s="49"/>
      <c r="L194" s="49"/>
      <c r="O194" s="49"/>
      <c r="P194" s="49"/>
      <c r="Q194" s="49"/>
      <c r="R194" s="49"/>
      <c r="S194" s="49"/>
      <c r="T194" s="49"/>
      <c r="U194" s="49"/>
      <c r="X194" s="49"/>
      <c r="Y194" s="49"/>
      <c r="Z194" s="49"/>
      <c r="AA194" s="49"/>
      <c r="AB194" s="49"/>
    </row>
    <row r="195" spans="1:28">
      <c r="K195" s="49"/>
      <c r="L195" s="49"/>
      <c r="O195" s="49"/>
      <c r="P195" s="49"/>
      <c r="Q195" s="49"/>
      <c r="R195" s="49"/>
      <c r="S195" s="49"/>
      <c r="T195" s="49"/>
      <c r="U195" s="49"/>
      <c r="X195" s="49"/>
      <c r="Y195" s="49"/>
      <c r="Z195" s="49"/>
      <c r="AA195" s="49"/>
      <c r="AB195" s="49"/>
    </row>
    <row r="196" spans="1:28">
      <c r="A196" t="s">
        <v>32</v>
      </c>
      <c r="B196" t="s">
        <v>33</v>
      </c>
      <c r="C196" t="s">
        <v>26</v>
      </c>
      <c r="D196" t="s">
        <v>34</v>
      </c>
      <c r="E196" t="s">
        <v>35</v>
      </c>
      <c r="F196" t="s">
        <v>36</v>
      </c>
      <c r="G196" t="s">
        <v>449</v>
      </c>
      <c r="H196" t="s">
        <v>37</v>
      </c>
      <c r="I196" t="s">
        <v>450</v>
      </c>
      <c r="J196" t="s">
        <v>38</v>
      </c>
      <c r="K196" s="49" t="s">
        <v>39</v>
      </c>
      <c r="L196" s="49" t="s">
        <v>40</v>
      </c>
      <c r="M196" t="s">
        <v>41</v>
      </c>
      <c r="N196" s="148" t="s">
        <v>42</v>
      </c>
      <c r="O196" s="49" t="s">
        <v>43</v>
      </c>
      <c r="P196" s="49" t="s">
        <v>44</v>
      </c>
      <c r="Q196" s="49" t="s">
        <v>45</v>
      </c>
      <c r="R196" s="49" t="s">
        <v>46</v>
      </c>
      <c r="S196" s="49" t="s">
        <v>47</v>
      </c>
      <c r="T196" s="49" t="s">
        <v>48</v>
      </c>
      <c r="U196" s="49" t="s">
        <v>49</v>
      </c>
      <c r="V196" t="s">
        <v>451</v>
      </c>
      <c r="W196" t="s">
        <v>50</v>
      </c>
      <c r="X196" s="49" t="s">
        <v>51</v>
      </c>
      <c r="Y196" s="49" t="s">
        <v>52</v>
      </c>
      <c r="Z196" s="49" t="s">
        <v>53</v>
      </c>
      <c r="AA196" s="49" t="s">
        <v>54</v>
      </c>
      <c r="AB196" s="49" t="s">
        <v>55</v>
      </c>
    </row>
    <row r="197" spans="1:28">
      <c r="A197" t="s">
        <v>4296</v>
      </c>
      <c r="B197" t="s">
        <v>27</v>
      </c>
      <c r="C197" t="s">
        <v>28</v>
      </c>
      <c r="D197" t="s">
        <v>2613</v>
      </c>
      <c r="E197" t="s">
        <v>570</v>
      </c>
      <c r="F197" t="s">
        <v>56</v>
      </c>
      <c r="G197">
        <v>187</v>
      </c>
      <c r="H197">
        <v>318378</v>
      </c>
      <c r="I197">
        <v>951</v>
      </c>
      <c r="J197">
        <v>2306485</v>
      </c>
      <c r="K197" s="49">
        <v>75</v>
      </c>
      <c r="L197" s="49" t="s">
        <v>3909</v>
      </c>
      <c r="M197">
        <v>146684</v>
      </c>
      <c r="N197" s="148">
        <v>190857</v>
      </c>
      <c r="O197" s="49" t="s">
        <v>2330</v>
      </c>
      <c r="P197" s="49">
        <v>32</v>
      </c>
      <c r="Q197" s="49" t="s">
        <v>1706</v>
      </c>
      <c r="R197" s="49">
        <v>76974</v>
      </c>
      <c r="S197" s="49" t="s">
        <v>3369</v>
      </c>
      <c r="T197" s="49">
        <v>93958</v>
      </c>
      <c r="U197" s="49" t="s">
        <v>3692</v>
      </c>
      <c r="V197">
        <v>2</v>
      </c>
      <c r="W197">
        <v>1017</v>
      </c>
      <c r="X197" s="49">
        <v>1225</v>
      </c>
      <c r="Y197" s="49" t="s">
        <v>3855</v>
      </c>
      <c r="Z197" s="49">
        <v>2306485</v>
      </c>
      <c r="AA197" s="49" t="s">
        <v>905</v>
      </c>
      <c r="AB197" s="49" t="s">
        <v>981</v>
      </c>
    </row>
    <row r="198" spans="1:28">
      <c r="A198" t="s">
        <v>4296</v>
      </c>
      <c r="B198" t="s">
        <v>27</v>
      </c>
      <c r="C198" t="s">
        <v>28</v>
      </c>
      <c r="D198" t="s">
        <v>573</v>
      </c>
      <c r="E198" t="s">
        <v>570</v>
      </c>
      <c r="F198" t="s">
        <v>56</v>
      </c>
      <c r="G198">
        <v>189</v>
      </c>
      <c r="H198">
        <v>317887</v>
      </c>
      <c r="I198">
        <v>945</v>
      </c>
      <c r="J198">
        <v>2416963</v>
      </c>
      <c r="K198" s="49">
        <v>75</v>
      </c>
      <c r="L198" s="49" t="s">
        <v>2906</v>
      </c>
      <c r="M198">
        <v>111713</v>
      </c>
      <c r="N198" s="148">
        <v>136413</v>
      </c>
      <c r="O198" s="49" t="s">
        <v>1043</v>
      </c>
      <c r="P198" s="49">
        <v>42</v>
      </c>
      <c r="Q198" s="49" t="s">
        <v>2342</v>
      </c>
      <c r="R198" s="49">
        <v>63078</v>
      </c>
      <c r="S198" s="49" t="s">
        <v>3381</v>
      </c>
      <c r="T198" s="49">
        <v>75585</v>
      </c>
      <c r="U198" s="49" t="s">
        <v>2082</v>
      </c>
      <c r="V198">
        <v>1</v>
      </c>
      <c r="W198">
        <v>1372</v>
      </c>
      <c r="X198" s="49">
        <v>1680</v>
      </c>
      <c r="Y198" s="49" t="s">
        <v>1864</v>
      </c>
      <c r="Z198" s="49">
        <v>2416963</v>
      </c>
      <c r="AA198" s="49" t="s">
        <v>1225</v>
      </c>
      <c r="AB198" s="49" t="s">
        <v>873</v>
      </c>
    </row>
    <row r="199" spans="1:28">
      <c r="A199" t="s">
        <v>4296</v>
      </c>
      <c r="B199" t="s">
        <v>27</v>
      </c>
      <c r="C199" t="s">
        <v>28</v>
      </c>
      <c r="D199" t="s">
        <v>574</v>
      </c>
      <c r="E199" t="s">
        <v>570</v>
      </c>
      <c r="F199" t="s">
        <v>56</v>
      </c>
      <c r="G199">
        <v>189</v>
      </c>
      <c r="H199">
        <v>268625</v>
      </c>
      <c r="I199">
        <v>840</v>
      </c>
      <c r="J199">
        <v>1632673</v>
      </c>
      <c r="K199" s="49">
        <v>86</v>
      </c>
      <c r="L199" s="49" t="s">
        <v>2464</v>
      </c>
      <c r="M199">
        <v>124548</v>
      </c>
      <c r="N199" s="148">
        <v>167310</v>
      </c>
      <c r="O199" s="49" t="s">
        <v>2366</v>
      </c>
      <c r="P199" s="49">
        <v>54</v>
      </c>
      <c r="Q199" s="49" t="s">
        <v>1130</v>
      </c>
      <c r="R199" s="49">
        <v>88138</v>
      </c>
      <c r="S199" s="49" t="s">
        <v>4239</v>
      </c>
      <c r="T199" s="49">
        <v>105637</v>
      </c>
      <c r="U199" s="49" t="s">
        <v>4133</v>
      </c>
      <c r="V199">
        <v>2</v>
      </c>
      <c r="W199">
        <v>1666</v>
      </c>
      <c r="X199" s="49">
        <v>2040</v>
      </c>
      <c r="Y199" s="49" t="s">
        <v>4125</v>
      </c>
      <c r="Z199" s="49">
        <v>1632673</v>
      </c>
      <c r="AA199" s="49" t="s">
        <v>3174</v>
      </c>
      <c r="AB199" s="49" t="s">
        <v>2383</v>
      </c>
    </row>
    <row r="200" spans="1:28">
      <c r="A200" t="s">
        <v>4296</v>
      </c>
      <c r="B200" t="s">
        <v>27</v>
      </c>
      <c r="C200" t="s">
        <v>28</v>
      </c>
      <c r="D200" t="s">
        <v>2614</v>
      </c>
      <c r="E200" t="s">
        <v>570</v>
      </c>
      <c r="F200" t="s">
        <v>56</v>
      </c>
      <c r="G200">
        <v>186</v>
      </c>
      <c r="H200">
        <v>307053</v>
      </c>
      <c r="I200">
        <v>849</v>
      </c>
      <c r="J200">
        <v>1995189</v>
      </c>
      <c r="K200" s="49">
        <v>87</v>
      </c>
      <c r="L200" s="49" t="s">
        <v>2894</v>
      </c>
      <c r="M200">
        <v>154062</v>
      </c>
      <c r="N200" s="148">
        <v>192106</v>
      </c>
      <c r="O200" s="49" t="s">
        <v>858</v>
      </c>
      <c r="P200" s="49">
        <v>51</v>
      </c>
      <c r="Q200" s="49" t="s">
        <v>1798</v>
      </c>
      <c r="R200" s="49">
        <v>89770</v>
      </c>
      <c r="S200" s="49" t="s">
        <v>2339</v>
      </c>
      <c r="T200" s="49">
        <v>105716</v>
      </c>
      <c r="U200" s="49" t="s">
        <v>2313</v>
      </c>
      <c r="V200">
        <v>1</v>
      </c>
      <c r="W200">
        <v>490</v>
      </c>
      <c r="X200" s="49">
        <v>650</v>
      </c>
      <c r="Y200" s="49" t="s">
        <v>4272</v>
      </c>
      <c r="Z200" s="49">
        <v>1995189</v>
      </c>
      <c r="AA200" s="49" t="s">
        <v>2132</v>
      </c>
      <c r="AB200" s="49" t="s">
        <v>2383</v>
      </c>
    </row>
    <row r="201" spans="1:28">
      <c r="A201" t="s">
        <v>4296</v>
      </c>
      <c r="B201" t="s">
        <v>27</v>
      </c>
      <c r="C201" t="s">
        <v>28</v>
      </c>
      <c r="D201" t="s">
        <v>1394</v>
      </c>
      <c r="E201" t="s">
        <v>570</v>
      </c>
      <c r="F201" t="s">
        <v>56</v>
      </c>
      <c r="G201">
        <v>187</v>
      </c>
      <c r="H201">
        <v>293605</v>
      </c>
      <c r="I201">
        <v>855</v>
      </c>
      <c r="J201">
        <v>1994734</v>
      </c>
      <c r="K201" s="49">
        <v>82</v>
      </c>
      <c r="L201" s="49" t="s">
        <v>3092</v>
      </c>
      <c r="M201">
        <v>124282</v>
      </c>
      <c r="N201" s="148">
        <v>190520</v>
      </c>
      <c r="O201" s="49" t="s">
        <v>2338</v>
      </c>
      <c r="P201" s="49">
        <v>53</v>
      </c>
      <c r="Q201" s="49" t="s">
        <v>4359</v>
      </c>
      <c r="R201" s="49">
        <v>79569</v>
      </c>
      <c r="S201" s="49" t="s">
        <v>2236</v>
      </c>
      <c r="T201" s="49">
        <v>112760</v>
      </c>
      <c r="U201" s="49" t="s">
        <v>1663</v>
      </c>
      <c r="V201">
        <v>0</v>
      </c>
      <c r="W201">
        <v>0</v>
      </c>
      <c r="X201" s="49">
        <v>0</v>
      </c>
      <c r="Y201" s="49" t="s">
        <v>3541</v>
      </c>
      <c r="Z201" s="49">
        <v>1994734</v>
      </c>
      <c r="AA201" s="49" t="s">
        <v>477</v>
      </c>
      <c r="AB201" s="49" t="s">
        <v>2976</v>
      </c>
    </row>
    <row r="202" spans="1:28">
      <c r="A202" t="s">
        <v>4296</v>
      </c>
      <c r="B202" t="s">
        <v>27</v>
      </c>
      <c r="C202" t="s">
        <v>28</v>
      </c>
      <c r="D202" t="s">
        <v>4138</v>
      </c>
      <c r="E202" t="s">
        <v>570</v>
      </c>
      <c r="F202" t="s">
        <v>56</v>
      </c>
      <c r="G202">
        <v>31</v>
      </c>
      <c r="H202">
        <v>41897</v>
      </c>
      <c r="I202">
        <v>41</v>
      </c>
      <c r="J202">
        <v>67493</v>
      </c>
      <c r="K202" s="49">
        <v>12</v>
      </c>
      <c r="L202" s="49" t="s">
        <v>2868</v>
      </c>
      <c r="M202">
        <v>19932</v>
      </c>
      <c r="N202" s="148">
        <v>18544</v>
      </c>
      <c r="O202" s="49" t="s">
        <v>3651</v>
      </c>
      <c r="P202" s="49">
        <v>10</v>
      </c>
      <c r="Q202" s="49" t="s">
        <v>3677</v>
      </c>
      <c r="R202" s="49">
        <v>18552</v>
      </c>
      <c r="S202" s="49" t="s">
        <v>3446</v>
      </c>
      <c r="T202" s="49">
        <v>25348</v>
      </c>
      <c r="U202" s="49" t="s">
        <v>4360</v>
      </c>
      <c r="V202">
        <v>0</v>
      </c>
      <c r="W202">
        <v>0</v>
      </c>
      <c r="X202" s="49">
        <v>0</v>
      </c>
      <c r="Y202" s="49" t="s">
        <v>4361</v>
      </c>
      <c r="Z202" s="49">
        <v>67493</v>
      </c>
      <c r="AA202" s="49" t="s">
        <v>1651</v>
      </c>
      <c r="AB202" s="49" t="s">
        <v>3172</v>
      </c>
    </row>
    <row r="203" spans="1:28">
      <c r="A203" t="s">
        <v>4296</v>
      </c>
      <c r="B203" t="s">
        <v>27</v>
      </c>
      <c r="C203" t="s">
        <v>28</v>
      </c>
      <c r="D203" t="s">
        <v>575</v>
      </c>
      <c r="E203" t="s">
        <v>570</v>
      </c>
      <c r="F203" t="s">
        <v>56</v>
      </c>
      <c r="G203">
        <v>187</v>
      </c>
      <c r="H203">
        <v>294728</v>
      </c>
      <c r="I203">
        <v>848</v>
      </c>
      <c r="J203">
        <v>1849896</v>
      </c>
      <c r="K203" s="49">
        <v>94</v>
      </c>
      <c r="L203" s="49" t="s">
        <v>4362</v>
      </c>
      <c r="M203">
        <v>159626</v>
      </c>
      <c r="N203" s="148">
        <v>191507</v>
      </c>
      <c r="O203" s="49" t="s">
        <v>1409</v>
      </c>
      <c r="P203" s="49">
        <v>57</v>
      </c>
      <c r="Q203" s="49" t="s">
        <v>3653</v>
      </c>
      <c r="R203" s="49">
        <v>104104</v>
      </c>
      <c r="S203" s="49" t="s">
        <v>3632</v>
      </c>
      <c r="T203" s="49">
        <v>133005</v>
      </c>
      <c r="U203" s="49" t="s">
        <v>3766</v>
      </c>
      <c r="V203">
        <v>1</v>
      </c>
      <c r="W203">
        <v>294</v>
      </c>
      <c r="X203" s="49">
        <v>390</v>
      </c>
      <c r="Y203" s="49" t="s">
        <v>2762</v>
      </c>
      <c r="Z203" s="49">
        <v>1849896</v>
      </c>
      <c r="AA203" s="49" t="s">
        <v>3514</v>
      </c>
      <c r="AB203" s="49" t="s">
        <v>793</v>
      </c>
    </row>
    <row r="204" spans="1:28">
      <c r="A204" t="s">
        <v>4296</v>
      </c>
      <c r="B204" t="s">
        <v>27</v>
      </c>
      <c r="C204" t="s">
        <v>28</v>
      </c>
      <c r="D204" t="s">
        <v>641</v>
      </c>
      <c r="E204" t="s">
        <v>570</v>
      </c>
      <c r="F204" t="s">
        <v>56</v>
      </c>
      <c r="G204">
        <v>188</v>
      </c>
      <c r="H204">
        <v>290424</v>
      </c>
      <c r="I204">
        <v>819</v>
      </c>
      <c r="J204">
        <v>1953266</v>
      </c>
      <c r="K204" s="49">
        <v>92</v>
      </c>
      <c r="L204" s="49" t="s">
        <v>1667</v>
      </c>
      <c r="M204">
        <v>136061</v>
      </c>
      <c r="N204" s="148">
        <v>187318</v>
      </c>
      <c r="O204" s="49" t="s">
        <v>1270</v>
      </c>
      <c r="P204" s="49">
        <v>54</v>
      </c>
      <c r="Q204" s="49" t="s">
        <v>4363</v>
      </c>
      <c r="R204" s="49">
        <v>91292</v>
      </c>
      <c r="S204" s="49" t="s">
        <v>3713</v>
      </c>
      <c r="T204" s="49">
        <v>116718</v>
      </c>
      <c r="U204" s="49" t="s">
        <v>3418</v>
      </c>
      <c r="V204">
        <v>6</v>
      </c>
      <c r="W204">
        <v>3626</v>
      </c>
      <c r="X204" s="49">
        <v>4870</v>
      </c>
      <c r="Y204" s="49" t="s">
        <v>4364</v>
      </c>
      <c r="Z204" s="49">
        <v>1953266</v>
      </c>
      <c r="AA204" s="49" t="s">
        <v>4094</v>
      </c>
      <c r="AB204" s="49" t="s">
        <v>2688</v>
      </c>
    </row>
    <row r="205" spans="1:28">
      <c r="A205" t="s">
        <v>4296</v>
      </c>
      <c r="B205" t="s">
        <v>27</v>
      </c>
      <c r="C205" t="s">
        <v>28</v>
      </c>
      <c r="D205" t="s">
        <v>3420</v>
      </c>
      <c r="E205" t="s">
        <v>570</v>
      </c>
      <c r="F205" t="s">
        <v>56</v>
      </c>
      <c r="G205">
        <v>243</v>
      </c>
      <c r="H205">
        <v>391536</v>
      </c>
      <c r="I205">
        <v>988</v>
      </c>
      <c r="J205">
        <v>2386686</v>
      </c>
      <c r="K205" s="49">
        <v>48</v>
      </c>
      <c r="L205" s="49" t="s">
        <v>3015</v>
      </c>
      <c r="M205">
        <v>74793</v>
      </c>
      <c r="N205" s="148">
        <v>112472</v>
      </c>
      <c r="O205" s="49" t="s">
        <v>1021</v>
      </c>
      <c r="P205" s="49">
        <v>33</v>
      </c>
      <c r="Q205" s="49" t="s">
        <v>2898</v>
      </c>
      <c r="R205" s="49">
        <v>57334</v>
      </c>
      <c r="S205" s="49" t="s">
        <v>4365</v>
      </c>
      <c r="T205" s="49">
        <v>69834</v>
      </c>
      <c r="U205" s="49" t="s">
        <v>3206</v>
      </c>
      <c r="V205">
        <v>1</v>
      </c>
      <c r="W205">
        <v>2548</v>
      </c>
      <c r="X205" s="49">
        <v>3120</v>
      </c>
      <c r="Y205" s="49" t="s">
        <v>1944</v>
      </c>
      <c r="Z205" s="49">
        <v>2386686</v>
      </c>
      <c r="AA205" s="49" t="s">
        <v>3918</v>
      </c>
      <c r="AB205" s="49" t="s">
        <v>1122</v>
      </c>
    </row>
    <row r="206" spans="1:28">
      <c r="A206" t="s">
        <v>4296</v>
      </c>
      <c r="B206" t="s">
        <v>27</v>
      </c>
      <c r="C206" t="s">
        <v>28</v>
      </c>
      <c r="D206" t="s">
        <v>577</v>
      </c>
      <c r="E206" t="s">
        <v>570</v>
      </c>
      <c r="F206" t="s">
        <v>56</v>
      </c>
      <c r="G206">
        <v>40</v>
      </c>
      <c r="H206">
        <v>68725</v>
      </c>
      <c r="I206">
        <v>347</v>
      </c>
      <c r="J206">
        <v>943866</v>
      </c>
      <c r="K206" s="49">
        <v>25</v>
      </c>
      <c r="L206" s="49" t="s">
        <v>2161</v>
      </c>
      <c r="M206">
        <v>27368</v>
      </c>
      <c r="N206" s="148">
        <v>44641</v>
      </c>
      <c r="O206" s="49" t="s">
        <v>813</v>
      </c>
      <c r="P206" s="49">
        <v>9</v>
      </c>
      <c r="Q206" s="49" t="s">
        <v>1929</v>
      </c>
      <c r="R206" s="49">
        <v>10280</v>
      </c>
      <c r="S206" s="49" t="s">
        <v>1821</v>
      </c>
      <c r="T206" s="49">
        <v>11664</v>
      </c>
      <c r="U206" s="49" t="s">
        <v>3422</v>
      </c>
      <c r="V206">
        <v>2</v>
      </c>
      <c r="W206">
        <v>2695</v>
      </c>
      <c r="X206" s="49">
        <v>3300</v>
      </c>
      <c r="Y206" s="49" t="s">
        <v>3810</v>
      </c>
      <c r="Z206" s="49">
        <v>943866</v>
      </c>
      <c r="AA206" s="49" t="s">
        <v>835</v>
      </c>
      <c r="AB206" s="49" t="s">
        <v>1169</v>
      </c>
    </row>
    <row r="207" spans="1:28">
      <c r="A207" t="s">
        <v>4296</v>
      </c>
      <c r="B207" t="s">
        <v>27</v>
      </c>
      <c r="C207" t="s">
        <v>28</v>
      </c>
      <c r="D207" t="s">
        <v>1399</v>
      </c>
      <c r="E207" t="s">
        <v>570</v>
      </c>
      <c r="F207" t="s">
        <v>56</v>
      </c>
      <c r="G207">
        <v>190</v>
      </c>
      <c r="H207">
        <v>296824</v>
      </c>
      <c r="I207">
        <v>920</v>
      </c>
      <c r="J207">
        <v>2248766</v>
      </c>
      <c r="K207" s="49">
        <v>87</v>
      </c>
      <c r="L207" s="49" t="s">
        <v>3801</v>
      </c>
      <c r="M207">
        <v>121069</v>
      </c>
      <c r="N207" s="148">
        <v>160825</v>
      </c>
      <c r="O207" s="49" t="s">
        <v>963</v>
      </c>
      <c r="P207" s="49">
        <v>44</v>
      </c>
      <c r="Q207" s="49" t="s">
        <v>3575</v>
      </c>
      <c r="R207" s="49">
        <v>74420</v>
      </c>
      <c r="S207" s="49" t="s">
        <v>3952</v>
      </c>
      <c r="T207" s="49">
        <v>91929</v>
      </c>
      <c r="U207" s="49" t="s">
        <v>1950</v>
      </c>
      <c r="V207">
        <v>2</v>
      </c>
      <c r="W207">
        <v>2352</v>
      </c>
      <c r="X207" s="49">
        <v>2880</v>
      </c>
      <c r="Y207" s="49" t="s">
        <v>3373</v>
      </c>
      <c r="Z207" s="49">
        <v>2248766</v>
      </c>
      <c r="AA207" s="49" t="s">
        <v>3593</v>
      </c>
      <c r="AB207" s="49" t="s">
        <v>805</v>
      </c>
    </row>
    <row r="208" spans="1:28">
      <c r="A208" t="s">
        <v>4296</v>
      </c>
      <c r="B208" t="s">
        <v>27</v>
      </c>
      <c r="C208" t="s">
        <v>28</v>
      </c>
      <c r="D208" t="s">
        <v>578</v>
      </c>
      <c r="E208" t="s">
        <v>570</v>
      </c>
      <c r="F208" t="s">
        <v>56</v>
      </c>
      <c r="G208">
        <v>188</v>
      </c>
      <c r="H208">
        <v>308757</v>
      </c>
      <c r="I208">
        <v>858</v>
      </c>
      <c r="J208">
        <v>2134219</v>
      </c>
      <c r="K208" s="49">
        <v>85</v>
      </c>
      <c r="L208" s="49" t="s">
        <v>1655</v>
      </c>
      <c r="M208">
        <v>140373</v>
      </c>
      <c r="N208" s="148">
        <v>177216</v>
      </c>
      <c r="O208" s="49" t="s">
        <v>870</v>
      </c>
      <c r="P208" s="49">
        <v>55</v>
      </c>
      <c r="Q208" s="49" t="s">
        <v>2677</v>
      </c>
      <c r="R208" s="49">
        <v>106628</v>
      </c>
      <c r="S208" s="49" t="s">
        <v>3389</v>
      </c>
      <c r="T208" s="49">
        <v>127838</v>
      </c>
      <c r="U208" s="49" t="s">
        <v>3512</v>
      </c>
      <c r="V208">
        <v>3</v>
      </c>
      <c r="W208">
        <v>3577</v>
      </c>
      <c r="X208" s="49">
        <v>4380</v>
      </c>
      <c r="Y208" s="49" t="s">
        <v>3892</v>
      </c>
      <c r="Z208" s="49">
        <v>2134219</v>
      </c>
      <c r="AA208" s="49" t="s">
        <v>3266</v>
      </c>
      <c r="AB208" s="49" t="s">
        <v>804</v>
      </c>
    </row>
    <row r="209" spans="1:28">
      <c r="A209" t="s">
        <v>4296</v>
      </c>
      <c r="B209" t="s">
        <v>27</v>
      </c>
      <c r="C209" t="s">
        <v>28</v>
      </c>
      <c r="D209" t="s">
        <v>580</v>
      </c>
      <c r="E209" t="s">
        <v>542</v>
      </c>
      <c r="F209" t="s">
        <v>56</v>
      </c>
      <c r="G209">
        <v>188</v>
      </c>
      <c r="H209">
        <v>281021</v>
      </c>
      <c r="I209">
        <v>907</v>
      </c>
      <c r="J209">
        <v>2025046</v>
      </c>
      <c r="K209" s="49">
        <v>71</v>
      </c>
      <c r="L209" s="49" t="s">
        <v>2023</v>
      </c>
      <c r="M209">
        <v>99915</v>
      </c>
      <c r="N209" s="148">
        <v>124088</v>
      </c>
      <c r="O209" s="49" t="s">
        <v>1099</v>
      </c>
      <c r="P209" s="49">
        <v>50</v>
      </c>
      <c r="Q209" s="49" t="s">
        <v>1769</v>
      </c>
      <c r="R209" s="49">
        <v>82526</v>
      </c>
      <c r="S209" s="49" t="s">
        <v>4152</v>
      </c>
      <c r="T209" s="49">
        <v>105139</v>
      </c>
      <c r="U209" s="49" t="s">
        <v>3823</v>
      </c>
      <c r="V209">
        <v>1</v>
      </c>
      <c r="W209">
        <v>2940</v>
      </c>
      <c r="X209" s="49">
        <v>4800</v>
      </c>
      <c r="Y209" s="49" t="s">
        <v>4366</v>
      </c>
      <c r="Z209" s="49">
        <v>2025046</v>
      </c>
      <c r="AA209" s="49" t="s">
        <v>1413</v>
      </c>
      <c r="AB209" s="49" t="s">
        <v>466</v>
      </c>
    </row>
    <row r="210" spans="1:28">
      <c r="A210" t="s">
        <v>4296</v>
      </c>
      <c r="B210" t="s">
        <v>27</v>
      </c>
      <c r="C210" t="s">
        <v>28</v>
      </c>
      <c r="D210" t="s">
        <v>2625</v>
      </c>
      <c r="E210" t="s">
        <v>542</v>
      </c>
      <c r="F210" t="s">
        <v>56</v>
      </c>
      <c r="G210">
        <v>190</v>
      </c>
      <c r="H210">
        <v>292620</v>
      </c>
      <c r="I210">
        <v>945</v>
      </c>
      <c r="J210" s="458">
        <v>2036173</v>
      </c>
      <c r="K210" s="49">
        <v>64</v>
      </c>
      <c r="L210" s="49" t="s">
        <v>3367</v>
      </c>
      <c r="M210">
        <v>100523</v>
      </c>
      <c r="N210" s="148">
        <v>138334</v>
      </c>
      <c r="O210" s="49" t="s">
        <v>1912</v>
      </c>
      <c r="P210" s="49">
        <v>37</v>
      </c>
      <c r="Q210" s="49" t="s">
        <v>3087</v>
      </c>
      <c r="R210" s="49">
        <v>66793</v>
      </c>
      <c r="S210" s="49" t="s">
        <v>2692</v>
      </c>
      <c r="T210" s="49">
        <v>80169</v>
      </c>
      <c r="U210" s="49" t="s">
        <v>3452</v>
      </c>
      <c r="V210">
        <v>4</v>
      </c>
      <c r="W210">
        <v>2842</v>
      </c>
      <c r="X210" s="49">
        <v>3520</v>
      </c>
      <c r="Y210" s="49" t="s">
        <v>3640</v>
      </c>
      <c r="Z210" s="458">
        <v>2036173</v>
      </c>
      <c r="AA210" s="49" t="s">
        <v>3135</v>
      </c>
      <c r="AB210" s="49" t="s">
        <v>1903</v>
      </c>
    </row>
    <row r="211" spans="1:28">
      <c r="A211" t="s">
        <v>4296</v>
      </c>
      <c r="B211" t="s">
        <v>27</v>
      </c>
      <c r="C211" t="s">
        <v>28</v>
      </c>
      <c r="D211" t="s">
        <v>2626</v>
      </c>
      <c r="E211" t="s">
        <v>542</v>
      </c>
      <c r="F211" t="s">
        <v>56</v>
      </c>
      <c r="G211">
        <v>187</v>
      </c>
      <c r="H211">
        <v>275129</v>
      </c>
      <c r="I211">
        <v>866</v>
      </c>
      <c r="J211">
        <v>1852273</v>
      </c>
      <c r="K211" s="49">
        <v>78</v>
      </c>
      <c r="L211" s="49" t="s">
        <v>4065</v>
      </c>
      <c r="M211">
        <v>98089</v>
      </c>
      <c r="N211" s="148">
        <v>125720</v>
      </c>
      <c r="O211" s="49" t="s">
        <v>804</v>
      </c>
      <c r="P211" s="49">
        <v>39</v>
      </c>
      <c r="Q211" s="49" t="s">
        <v>1216</v>
      </c>
      <c r="R211" s="49">
        <v>61865</v>
      </c>
      <c r="S211" s="49" t="s">
        <v>2619</v>
      </c>
      <c r="T211" s="49">
        <v>76426</v>
      </c>
      <c r="U211" s="49" t="s">
        <v>832</v>
      </c>
      <c r="V211">
        <v>2</v>
      </c>
      <c r="W211">
        <v>3087</v>
      </c>
      <c r="X211" s="49">
        <v>3780</v>
      </c>
      <c r="Y211" s="49" t="s">
        <v>3764</v>
      </c>
      <c r="Z211" s="49">
        <v>1852273</v>
      </c>
      <c r="AA211" s="49" t="s">
        <v>1447</v>
      </c>
      <c r="AB211" s="49" t="s">
        <v>1227</v>
      </c>
    </row>
    <row r="212" spans="1:28">
      <c r="A212" t="s">
        <v>4296</v>
      </c>
      <c r="B212" t="s">
        <v>27</v>
      </c>
      <c r="C212" t="s">
        <v>28</v>
      </c>
      <c r="D212" t="s">
        <v>667</v>
      </c>
      <c r="E212" t="s">
        <v>542</v>
      </c>
      <c r="F212" t="s">
        <v>56</v>
      </c>
      <c r="G212">
        <v>186</v>
      </c>
      <c r="H212">
        <v>276331</v>
      </c>
      <c r="I212">
        <v>874</v>
      </c>
      <c r="J212">
        <v>1939795</v>
      </c>
      <c r="K212" s="49">
        <v>73</v>
      </c>
      <c r="L212" s="49" t="s">
        <v>3386</v>
      </c>
      <c r="M212">
        <v>106572</v>
      </c>
      <c r="N212" s="148">
        <v>138535</v>
      </c>
      <c r="O212" s="49" t="s">
        <v>1054</v>
      </c>
      <c r="P212" s="49">
        <v>43</v>
      </c>
      <c r="Q212" s="49" t="s">
        <v>3491</v>
      </c>
      <c r="R212" s="49">
        <v>63860</v>
      </c>
      <c r="S212" s="49" t="s">
        <v>3854</v>
      </c>
      <c r="T212" s="49">
        <v>80164</v>
      </c>
      <c r="U212" s="49" t="s">
        <v>2884</v>
      </c>
      <c r="V212">
        <v>2</v>
      </c>
      <c r="W212">
        <v>1617</v>
      </c>
      <c r="X212" s="49">
        <v>2030</v>
      </c>
      <c r="Y212" s="49" t="s">
        <v>3824</v>
      </c>
      <c r="Z212" s="49">
        <v>1939795</v>
      </c>
      <c r="AA212" s="49" t="s">
        <v>2887</v>
      </c>
      <c r="AB212" s="49" t="s">
        <v>1150</v>
      </c>
    </row>
    <row r="213" spans="1:28">
      <c r="A213" t="s">
        <v>4296</v>
      </c>
      <c r="B213" t="s">
        <v>27</v>
      </c>
      <c r="C213" t="s">
        <v>28</v>
      </c>
      <c r="D213" t="s">
        <v>2627</v>
      </c>
      <c r="E213" t="s">
        <v>542</v>
      </c>
      <c r="F213" t="s">
        <v>56</v>
      </c>
      <c r="G213">
        <v>186</v>
      </c>
      <c r="H213">
        <v>280619</v>
      </c>
      <c r="I213">
        <v>872</v>
      </c>
      <c r="J213" s="458">
        <v>1961550</v>
      </c>
      <c r="K213" s="49">
        <v>78</v>
      </c>
      <c r="L213" s="49" t="s">
        <v>2049</v>
      </c>
      <c r="M213">
        <v>121164</v>
      </c>
      <c r="N213" s="148">
        <v>156285</v>
      </c>
      <c r="O213" s="49" t="s">
        <v>512</v>
      </c>
      <c r="P213" s="49">
        <v>47</v>
      </c>
      <c r="Q213" s="49" t="s">
        <v>3581</v>
      </c>
      <c r="R213" s="49">
        <v>80304</v>
      </c>
      <c r="S213" s="49" t="s">
        <v>3877</v>
      </c>
      <c r="T213" s="49">
        <v>95309</v>
      </c>
      <c r="U213" s="49" t="s">
        <v>4072</v>
      </c>
      <c r="V213">
        <v>2</v>
      </c>
      <c r="W213">
        <v>1225</v>
      </c>
      <c r="X213" s="49">
        <v>1500</v>
      </c>
      <c r="Y213" s="49" t="s">
        <v>2210</v>
      </c>
      <c r="Z213" s="458">
        <v>1961550</v>
      </c>
      <c r="AA213" s="49" t="s">
        <v>3299</v>
      </c>
      <c r="AB213" s="49" t="s">
        <v>762</v>
      </c>
    </row>
    <row r="214" spans="1:28">
      <c r="A214" t="s">
        <v>4296</v>
      </c>
      <c r="B214" t="s">
        <v>27</v>
      </c>
      <c r="C214" t="s">
        <v>28</v>
      </c>
      <c r="D214" t="s">
        <v>2628</v>
      </c>
      <c r="E214" t="s">
        <v>542</v>
      </c>
      <c r="F214" t="s">
        <v>56</v>
      </c>
      <c r="G214">
        <v>185</v>
      </c>
      <c r="H214">
        <v>269692</v>
      </c>
      <c r="I214">
        <v>895</v>
      </c>
      <c r="J214">
        <v>1895009</v>
      </c>
      <c r="K214" s="49">
        <v>77</v>
      </c>
      <c r="L214" s="49" t="s">
        <v>3562</v>
      </c>
      <c r="M214">
        <v>110357</v>
      </c>
      <c r="N214" s="148">
        <v>130850</v>
      </c>
      <c r="O214" s="49" t="s">
        <v>1961</v>
      </c>
      <c r="P214" s="49">
        <v>46</v>
      </c>
      <c r="Q214" s="49" t="s">
        <v>3162</v>
      </c>
      <c r="R214" s="49">
        <v>76480</v>
      </c>
      <c r="S214" s="49" t="s">
        <v>4367</v>
      </c>
      <c r="T214" s="49">
        <v>91662</v>
      </c>
      <c r="U214" s="49" t="s">
        <v>2084</v>
      </c>
      <c r="V214">
        <v>1</v>
      </c>
      <c r="W214">
        <v>343</v>
      </c>
      <c r="X214" s="49">
        <v>455</v>
      </c>
      <c r="Y214" s="49" t="s">
        <v>3796</v>
      </c>
      <c r="Z214" s="49">
        <v>1895009</v>
      </c>
      <c r="AA214" s="49" t="s">
        <v>2399</v>
      </c>
      <c r="AB214" s="49" t="s">
        <v>1004</v>
      </c>
    </row>
    <row r="215" spans="1:28">
      <c r="A215" t="s">
        <v>4296</v>
      </c>
      <c r="B215" t="s">
        <v>27</v>
      </c>
      <c r="C215" t="s">
        <v>28</v>
      </c>
      <c r="D215" t="s">
        <v>3906</v>
      </c>
      <c r="E215" t="s">
        <v>542</v>
      </c>
      <c r="F215" t="s">
        <v>56</v>
      </c>
      <c r="G215">
        <v>44</v>
      </c>
      <c r="H215">
        <v>49051</v>
      </c>
      <c r="I215">
        <v>71</v>
      </c>
      <c r="J215">
        <v>91477</v>
      </c>
      <c r="K215" s="49">
        <v>19</v>
      </c>
      <c r="L215" s="49" t="s">
        <v>3411</v>
      </c>
      <c r="M215">
        <v>24240</v>
      </c>
      <c r="N215" s="148">
        <v>29042</v>
      </c>
      <c r="O215" s="49" t="s">
        <v>2414</v>
      </c>
      <c r="P215" s="49">
        <v>12</v>
      </c>
      <c r="Q215" s="49" t="s">
        <v>3279</v>
      </c>
      <c r="R215" s="49">
        <v>15926</v>
      </c>
      <c r="S215" s="49" t="s">
        <v>3246</v>
      </c>
      <c r="T215" s="49">
        <v>19427</v>
      </c>
      <c r="U215" s="49" t="s">
        <v>3315</v>
      </c>
      <c r="V215">
        <v>0</v>
      </c>
      <c r="W215">
        <v>0</v>
      </c>
      <c r="X215" s="49">
        <v>0</v>
      </c>
      <c r="Y215" s="49" t="s">
        <v>4264</v>
      </c>
      <c r="Z215" s="49">
        <v>91477</v>
      </c>
      <c r="AA215" s="49" t="s">
        <v>3028</v>
      </c>
      <c r="AB215" s="49" t="s">
        <v>3798</v>
      </c>
    </row>
    <row r="216" spans="1:28">
      <c r="A216" t="s">
        <v>4296</v>
      </c>
      <c r="B216" t="s">
        <v>27</v>
      </c>
      <c r="C216" t="s">
        <v>28</v>
      </c>
      <c r="D216" t="s">
        <v>2629</v>
      </c>
      <c r="E216" t="s">
        <v>542</v>
      </c>
      <c r="F216" t="s">
        <v>56</v>
      </c>
      <c r="G216">
        <v>189</v>
      </c>
      <c r="H216">
        <v>281096</v>
      </c>
      <c r="I216">
        <v>840</v>
      </c>
      <c r="J216">
        <v>1826025</v>
      </c>
      <c r="K216" s="49">
        <v>84</v>
      </c>
      <c r="L216" s="49" t="s">
        <v>1671</v>
      </c>
      <c r="M216">
        <v>127411</v>
      </c>
      <c r="N216" s="148">
        <v>154737</v>
      </c>
      <c r="O216" s="49" t="s">
        <v>1162</v>
      </c>
      <c r="P216" s="49">
        <v>40</v>
      </c>
      <c r="Q216" s="49" t="s">
        <v>4330</v>
      </c>
      <c r="R216" s="49">
        <v>61740</v>
      </c>
      <c r="S216" s="49" t="s">
        <v>2154</v>
      </c>
      <c r="T216" s="49">
        <v>73477</v>
      </c>
      <c r="U216" s="49" t="s">
        <v>1730</v>
      </c>
      <c r="V216">
        <v>0</v>
      </c>
      <c r="W216">
        <v>0</v>
      </c>
      <c r="X216" s="49">
        <v>0</v>
      </c>
      <c r="Y216" s="49" t="s">
        <v>4368</v>
      </c>
      <c r="Z216" s="49">
        <v>1826025</v>
      </c>
      <c r="AA216" s="49" t="s">
        <v>705</v>
      </c>
      <c r="AB216" s="49" t="s">
        <v>1939</v>
      </c>
    </row>
    <row r="217" spans="1:28">
      <c r="A217" t="s">
        <v>4296</v>
      </c>
      <c r="B217" t="s">
        <v>27</v>
      </c>
      <c r="C217" t="s">
        <v>28</v>
      </c>
      <c r="D217" t="s">
        <v>2630</v>
      </c>
      <c r="E217" t="s">
        <v>542</v>
      </c>
      <c r="F217" t="s">
        <v>56</v>
      </c>
      <c r="G217">
        <v>189</v>
      </c>
      <c r="H217">
        <v>297215</v>
      </c>
      <c r="I217">
        <v>962</v>
      </c>
      <c r="J217" s="458">
        <v>2401408</v>
      </c>
      <c r="K217" s="49">
        <v>65</v>
      </c>
      <c r="L217" s="49" t="s">
        <v>2306</v>
      </c>
      <c r="M217">
        <v>89053</v>
      </c>
      <c r="N217" s="148">
        <v>118159</v>
      </c>
      <c r="O217" s="49" t="s">
        <v>970</v>
      </c>
      <c r="P217" s="49">
        <v>37</v>
      </c>
      <c r="Q217" s="49" t="s">
        <v>3822</v>
      </c>
      <c r="R217" s="49">
        <v>61314</v>
      </c>
      <c r="S217" s="49" t="s">
        <v>4184</v>
      </c>
      <c r="T217" s="49">
        <v>72739</v>
      </c>
      <c r="U217" s="49" t="s">
        <v>3774</v>
      </c>
      <c r="V217">
        <v>3</v>
      </c>
      <c r="W217">
        <v>3920</v>
      </c>
      <c r="X217" s="49">
        <v>4800</v>
      </c>
      <c r="Y217" s="49" t="s">
        <v>3272</v>
      </c>
      <c r="Z217" s="458">
        <v>2401408</v>
      </c>
      <c r="AA217" s="49" t="s">
        <v>1102</v>
      </c>
      <c r="AB217" s="49" t="s">
        <v>1138</v>
      </c>
    </row>
    <row r="218" spans="1:28">
      <c r="A218" t="s">
        <v>4296</v>
      </c>
      <c r="B218" t="s">
        <v>27</v>
      </c>
      <c r="C218" t="s">
        <v>28</v>
      </c>
      <c r="D218" t="s">
        <v>668</v>
      </c>
      <c r="E218" t="s">
        <v>542</v>
      </c>
      <c r="F218" t="s">
        <v>56</v>
      </c>
      <c r="G218">
        <v>186</v>
      </c>
      <c r="H218">
        <v>299213</v>
      </c>
      <c r="I218">
        <v>855</v>
      </c>
      <c r="J218" s="458">
        <v>2037878</v>
      </c>
      <c r="K218" s="49">
        <v>76</v>
      </c>
      <c r="L218" s="49" t="s">
        <v>3350</v>
      </c>
      <c r="M218">
        <v>109837</v>
      </c>
      <c r="N218" s="148">
        <v>134996</v>
      </c>
      <c r="O218" s="49" t="s">
        <v>2010</v>
      </c>
      <c r="P218" s="49">
        <v>46</v>
      </c>
      <c r="Q218" s="49" t="s">
        <v>3597</v>
      </c>
      <c r="R218" s="49">
        <v>76693</v>
      </c>
      <c r="S218" s="49" t="s">
        <v>3661</v>
      </c>
      <c r="T218" s="49">
        <v>91557</v>
      </c>
      <c r="U218" s="49" t="s">
        <v>4369</v>
      </c>
      <c r="V218">
        <v>1</v>
      </c>
      <c r="W218">
        <v>490</v>
      </c>
      <c r="X218" s="49">
        <v>600</v>
      </c>
      <c r="Y218" s="49" t="s">
        <v>3228</v>
      </c>
      <c r="Z218" s="458">
        <v>2037878</v>
      </c>
      <c r="AA218" s="49" t="s">
        <v>1018</v>
      </c>
      <c r="AB218" s="49" t="s">
        <v>1008</v>
      </c>
    </row>
    <row r="219" spans="1:28">
      <c r="A219" t="s">
        <v>4296</v>
      </c>
      <c r="B219" t="s">
        <v>27</v>
      </c>
      <c r="C219" t="s">
        <v>28</v>
      </c>
      <c r="D219" t="s">
        <v>582</v>
      </c>
      <c r="E219" t="s">
        <v>542</v>
      </c>
      <c r="F219" t="s">
        <v>56</v>
      </c>
      <c r="G219">
        <v>0</v>
      </c>
      <c r="H219">
        <v>0</v>
      </c>
      <c r="I219">
        <v>0</v>
      </c>
      <c r="J219">
        <v>0</v>
      </c>
      <c r="K219" s="49">
        <v>0</v>
      </c>
      <c r="L219" s="49" t="s">
        <v>678</v>
      </c>
      <c r="M219">
        <v>0</v>
      </c>
      <c r="N219" s="148">
        <v>0</v>
      </c>
      <c r="O219" s="49" t="s">
        <v>678</v>
      </c>
      <c r="P219" s="49">
        <v>0</v>
      </c>
      <c r="Q219" s="49" t="s">
        <v>678</v>
      </c>
      <c r="R219" s="49">
        <v>0</v>
      </c>
      <c r="S219" s="49" t="s">
        <v>678</v>
      </c>
      <c r="T219" s="49">
        <v>0</v>
      </c>
      <c r="U219" s="49" t="s">
        <v>678</v>
      </c>
      <c r="V219">
        <v>0</v>
      </c>
      <c r="W219">
        <v>0</v>
      </c>
      <c r="X219" s="49">
        <v>0</v>
      </c>
      <c r="Y219" s="49" t="s">
        <v>678</v>
      </c>
      <c r="Z219" s="49">
        <v>0</v>
      </c>
      <c r="AA219" s="49" t="s">
        <v>678</v>
      </c>
      <c r="AB219" s="49" t="s">
        <v>678</v>
      </c>
    </row>
    <row r="220" spans="1:28">
      <c r="A220" t="s">
        <v>4296</v>
      </c>
      <c r="B220" t="s">
        <v>27</v>
      </c>
      <c r="C220" t="s">
        <v>28</v>
      </c>
      <c r="D220" t="s">
        <v>583</v>
      </c>
      <c r="E220" t="s">
        <v>542</v>
      </c>
      <c r="F220" t="s">
        <v>56</v>
      </c>
      <c r="G220">
        <v>0</v>
      </c>
      <c r="H220">
        <v>0</v>
      </c>
      <c r="I220">
        <v>197</v>
      </c>
      <c r="J220">
        <v>565095</v>
      </c>
      <c r="K220" s="49">
        <v>7</v>
      </c>
      <c r="L220" s="49" t="s">
        <v>678</v>
      </c>
      <c r="M220">
        <v>5835</v>
      </c>
      <c r="N220" s="148">
        <v>8783</v>
      </c>
      <c r="O220" s="49" t="s">
        <v>2377</v>
      </c>
      <c r="P220" s="49">
        <v>0</v>
      </c>
      <c r="Q220" s="49" t="s">
        <v>678</v>
      </c>
      <c r="R220" s="49">
        <v>0</v>
      </c>
      <c r="S220" s="49" t="s">
        <v>678</v>
      </c>
      <c r="T220" s="49">
        <v>0</v>
      </c>
      <c r="U220" s="49" t="s">
        <v>678</v>
      </c>
      <c r="V220">
        <v>0</v>
      </c>
      <c r="W220">
        <v>0</v>
      </c>
      <c r="X220" s="49">
        <v>0</v>
      </c>
      <c r="Y220" s="49" t="s">
        <v>678</v>
      </c>
      <c r="Z220" s="49">
        <v>565095</v>
      </c>
      <c r="AA220" s="49" t="s">
        <v>1136</v>
      </c>
      <c r="AB220" s="49" t="s">
        <v>517</v>
      </c>
    </row>
    <row r="221" spans="1:28">
      <c r="A221" t="s">
        <v>4296</v>
      </c>
      <c r="B221" t="s">
        <v>27</v>
      </c>
      <c r="C221" t="s">
        <v>28</v>
      </c>
      <c r="D221" t="s">
        <v>584</v>
      </c>
      <c r="E221" t="s">
        <v>542</v>
      </c>
      <c r="F221" t="s">
        <v>56</v>
      </c>
      <c r="G221">
        <v>188</v>
      </c>
      <c r="H221">
        <v>266489</v>
      </c>
      <c r="I221">
        <v>883</v>
      </c>
      <c r="J221">
        <v>1860436</v>
      </c>
      <c r="K221" s="49">
        <v>70</v>
      </c>
      <c r="L221" s="49" t="s">
        <v>2379</v>
      </c>
      <c r="M221">
        <v>103379</v>
      </c>
      <c r="N221" s="148">
        <v>138989</v>
      </c>
      <c r="O221" s="49" t="s">
        <v>1926</v>
      </c>
      <c r="P221" s="49">
        <v>46</v>
      </c>
      <c r="Q221" s="49" t="s">
        <v>3590</v>
      </c>
      <c r="R221" s="49">
        <v>66054</v>
      </c>
      <c r="S221" s="49" t="s">
        <v>1967</v>
      </c>
      <c r="T221" s="49">
        <v>84006</v>
      </c>
      <c r="U221" s="49" t="s">
        <v>3629</v>
      </c>
      <c r="V221">
        <v>1</v>
      </c>
      <c r="W221">
        <v>490</v>
      </c>
      <c r="X221" s="49">
        <v>600</v>
      </c>
      <c r="Y221" s="49" t="s">
        <v>2694</v>
      </c>
      <c r="Z221" s="49">
        <v>1860436</v>
      </c>
      <c r="AA221" s="49" t="s">
        <v>1225</v>
      </c>
      <c r="AB221" s="49" t="s">
        <v>1159</v>
      </c>
    </row>
    <row r="222" spans="1:28">
      <c r="A222" t="s">
        <v>4296</v>
      </c>
      <c r="B222" t="s">
        <v>27</v>
      </c>
      <c r="C222" t="s">
        <v>28</v>
      </c>
      <c r="D222" t="s">
        <v>2634</v>
      </c>
      <c r="E222" t="s">
        <v>542</v>
      </c>
      <c r="F222" t="s">
        <v>56</v>
      </c>
      <c r="G222">
        <v>189</v>
      </c>
      <c r="H222">
        <v>295662</v>
      </c>
      <c r="I222">
        <v>922</v>
      </c>
      <c r="J222">
        <v>2213583</v>
      </c>
      <c r="K222" s="49">
        <v>69</v>
      </c>
      <c r="L222" s="49" t="s">
        <v>2918</v>
      </c>
      <c r="M222">
        <v>99256</v>
      </c>
      <c r="N222" s="148">
        <v>129576</v>
      </c>
      <c r="O222" s="49" t="s">
        <v>2623</v>
      </c>
      <c r="P222" s="49">
        <v>35</v>
      </c>
      <c r="Q222" s="49" t="s">
        <v>3217</v>
      </c>
      <c r="R222" s="49">
        <v>57256</v>
      </c>
      <c r="S222" s="49" t="s">
        <v>2362</v>
      </c>
      <c r="T222" s="49">
        <v>67531</v>
      </c>
      <c r="U222" s="49" t="s">
        <v>1430</v>
      </c>
      <c r="V222">
        <v>1</v>
      </c>
      <c r="W222">
        <v>294</v>
      </c>
      <c r="X222" s="49">
        <v>390</v>
      </c>
      <c r="Y222" s="49" t="s">
        <v>3548</v>
      </c>
      <c r="Z222" s="49">
        <v>2213583</v>
      </c>
      <c r="AA222" s="49" t="s">
        <v>1761</v>
      </c>
      <c r="AB222" s="49" t="s">
        <v>1787</v>
      </c>
    </row>
    <row r="223" spans="1:28">
      <c r="A223" t="s">
        <v>4296</v>
      </c>
      <c r="B223" t="s">
        <v>1418</v>
      </c>
      <c r="C223" t="s">
        <v>28</v>
      </c>
      <c r="D223" t="s">
        <v>2635</v>
      </c>
      <c r="E223" t="s">
        <v>2605</v>
      </c>
      <c r="F223" t="s">
        <v>56</v>
      </c>
      <c r="G223">
        <v>188</v>
      </c>
      <c r="H223">
        <v>277758</v>
      </c>
      <c r="I223">
        <v>861</v>
      </c>
      <c r="J223">
        <v>1838768</v>
      </c>
      <c r="K223" s="49">
        <v>80</v>
      </c>
      <c r="L223" s="49" t="s">
        <v>2030</v>
      </c>
      <c r="M223">
        <v>114282</v>
      </c>
      <c r="N223" s="148">
        <v>164330</v>
      </c>
      <c r="O223" s="49" t="s">
        <v>822</v>
      </c>
      <c r="P223" s="49">
        <v>46</v>
      </c>
      <c r="Q223" s="49" t="s">
        <v>3590</v>
      </c>
      <c r="R223" s="49">
        <v>74447</v>
      </c>
      <c r="S223" s="49" t="s">
        <v>2924</v>
      </c>
      <c r="T223" s="49">
        <v>95848</v>
      </c>
      <c r="U223" s="49" t="s">
        <v>4370</v>
      </c>
      <c r="V223">
        <v>1</v>
      </c>
      <c r="W223">
        <v>2254</v>
      </c>
      <c r="X223" s="49">
        <v>2760</v>
      </c>
      <c r="Y223" s="49" t="s">
        <v>2144</v>
      </c>
      <c r="Z223" s="49">
        <v>1838768</v>
      </c>
      <c r="AA223" s="49" t="s">
        <v>1909</v>
      </c>
      <c r="AB223" s="49" t="s">
        <v>2135</v>
      </c>
    </row>
    <row r="224" spans="1:28">
      <c r="A224" t="s">
        <v>4296</v>
      </c>
      <c r="B224" t="s">
        <v>1418</v>
      </c>
      <c r="C224" t="s">
        <v>28</v>
      </c>
      <c r="D224" t="s">
        <v>2636</v>
      </c>
      <c r="E224" t="s">
        <v>2605</v>
      </c>
      <c r="F224" t="s">
        <v>56</v>
      </c>
      <c r="G224">
        <v>190</v>
      </c>
      <c r="H224">
        <v>327935</v>
      </c>
      <c r="I224">
        <v>930</v>
      </c>
      <c r="J224">
        <v>2519600</v>
      </c>
      <c r="K224" s="49">
        <v>71</v>
      </c>
      <c r="L224" s="49" t="s">
        <v>3520</v>
      </c>
      <c r="M224">
        <v>111957</v>
      </c>
      <c r="N224" s="148">
        <v>173305</v>
      </c>
      <c r="O224" s="49" t="s">
        <v>2231</v>
      </c>
      <c r="P224" s="49">
        <v>35</v>
      </c>
      <c r="Q224" s="49" t="s">
        <v>4202</v>
      </c>
      <c r="R224" s="49">
        <v>57781</v>
      </c>
      <c r="S224" s="49" t="s">
        <v>3006</v>
      </c>
      <c r="T224" s="49">
        <v>79201</v>
      </c>
      <c r="U224" s="49" t="s">
        <v>4199</v>
      </c>
      <c r="V224">
        <v>3</v>
      </c>
      <c r="W224">
        <v>2058</v>
      </c>
      <c r="X224" s="49">
        <v>2550</v>
      </c>
      <c r="Y224" s="49" t="s">
        <v>4371</v>
      </c>
      <c r="Z224" s="49">
        <v>2519600</v>
      </c>
      <c r="AA224" s="49" t="s">
        <v>1861</v>
      </c>
      <c r="AB224" s="49" t="s">
        <v>475</v>
      </c>
    </row>
    <row r="225" spans="1:28">
      <c r="A225" t="s">
        <v>4296</v>
      </c>
      <c r="B225" t="s">
        <v>1418</v>
      </c>
      <c r="C225" t="s">
        <v>28</v>
      </c>
      <c r="D225" t="s">
        <v>2638</v>
      </c>
      <c r="E225" t="s">
        <v>2605</v>
      </c>
      <c r="F225" t="s">
        <v>56</v>
      </c>
      <c r="G225">
        <v>189</v>
      </c>
      <c r="H225">
        <v>283456</v>
      </c>
      <c r="I225">
        <v>898</v>
      </c>
      <c r="J225">
        <v>2068281</v>
      </c>
      <c r="K225" s="49">
        <v>86</v>
      </c>
      <c r="L225" s="49" t="s">
        <v>2464</v>
      </c>
      <c r="M225">
        <v>127377</v>
      </c>
      <c r="N225" s="148">
        <v>168925</v>
      </c>
      <c r="O225" s="49" t="s">
        <v>1310</v>
      </c>
      <c r="P225" s="49">
        <v>45</v>
      </c>
      <c r="Q225" s="49" t="s">
        <v>2901</v>
      </c>
      <c r="R225" s="49">
        <v>76285</v>
      </c>
      <c r="S225" s="49" t="s">
        <v>3731</v>
      </c>
      <c r="T225" s="49">
        <v>92914</v>
      </c>
      <c r="U225" s="49" t="s">
        <v>4372</v>
      </c>
      <c r="V225">
        <v>3</v>
      </c>
      <c r="W225">
        <v>1715</v>
      </c>
      <c r="X225" s="49">
        <v>2130</v>
      </c>
      <c r="Y225" s="49" t="s">
        <v>2559</v>
      </c>
      <c r="Z225" s="49">
        <v>2068281</v>
      </c>
      <c r="AA225" s="49" t="s">
        <v>3412</v>
      </c>
      <c r="AB225" s="49" t="s">
        <v>962</v>
      </c>
    </row>
    <row r="226" spans="1:28">
      <c r="A226" t="s">
        <v>4296</v>
      </c>
      <c r="B226" t="s">
        <v>1418</v>
      </c>
      <c r="C226" t="s">
        <v>28</v>
      </c>
      <c r="D226" t="s">
        <v>2264</v>
      </c>
      <c r="E226" t="s">
        <v>2605</v>
      </c>
      <c r="F226" t="s">
        <v>56</v>
      </c>
      <c r="G226">
        <v>158</v>
      </c>
      <c r="H226">
        <v>219944</v>
      </c>
      <c r="I226">
        <v>773</v>
      </c>
      <c r="J226">
        <v>1540188</v>
      </c>
      <c r="K226" s="49">
        <v>42</v>
      </c>
      <c r="L226" s="49" t="s">
        <v>1699</v>
      </c>
      <c r="M226">
        <v>64378</v>
      </c>
      <c r="N226" s="148">
        <v>85589</v>
      </c>
      <c r="O226" s="49" t="s">
        <v>928</v>
      </c>
      <c r="P226" s="49">
        <v>26</v>
      </c>
      <c r="Q226" s="49" t="s">
        <v>3238</v>
      </c>
      <c r="R226" s="49">
        <v>34058</v>
      </c>
      <c r="S226" s="49" t="s">
        <v>3221</v>
      </c>
      <c r="T226" s="49">
        <v>45721</v>
      </c>
      <c r="U226" s="49" t="s">
        <v>729</v>
      </c>
      <c r="V226">
        <v>2</v>
      </c>
      <c r="W226">
        <v>2058</v>
      </c>
      <c r="X226" s="49">
        <v>2550</v>
      </c>
      <c r="Y226" s="49" t="s">
        <v>2008</v>
      </c>
      <c r="Z226" s="49">
        <v>1540188</v>
      </c>
      <c r="AA226" s="49" t="s">
        <v>3054</v>
      </c>
      <c r="AB226" s="49" t="s">
        <v>3347</v>
      </c>
    </row>
    <row r="227" spans="1:28">
      <c r="A227" t="s">
        <v>4296</v>
      </c>
      <c r="B227" t="s">
        <v>1418</v>
      </c>
      <c r="C227" t="s">
        <v>28</v>
      </c>
      <c r="D227" t="s">
        <v>2640</v>
      </c>
      <c r="E227" t="s">
        <v>2605</v>
      </c>
      <c r="F227" t="s">
        <v>56</v>
      </c>
      <c r="G227">
        <v>189</v>
      </c>
      <c r="H227">
        <v>304274</v>
      </c>
      <c r="I227">
        <v>900</v>
      </c>
      <c r="J227">
        <v>2118989</v>
      </c>
      <c r="K227" s="49">
        <v>74</v>
      </c>
      <c r="L227" s="49" t="s">
        <v>4116</v>
      </c>
      <c r="M227">
        <v>120486</v>
      </c>
      <c r="N227" s="148">
        <v>155175</v>
      </c>
      <c r="O227" s="49" t="s">
        <v>731</v>
      </c>
      <c r="P227" s="49">
        <v>44</v>
      </c>
      <c r="Q227" s="49" t="s">
        <v>3333</v>
      </c>
      <c r="R227" s="49">
        <v>85872</v>
      </c>
      <c r="S227" s="49" t="s">
        <v>3768</v>
      </c>
      <c r="T227" s="49">
        <v>105041</v>
      </c>
      <c r="U227" s="49" t="s">
        <v>1783</v>
      </c>
      <c r="V227">
        <v>1</v>
      </c>
      <c r="W227">
        <v>294</v>
      </c>
      <c r="X227" s="49">
        <v>390</v>
      </c>
      <c r="Y227" s="49" t="s">
        <v>3898</v>
      </c>
      <c r="Z227" s="49">
        <v>2118989</v>
      </c>
      <c r="AA227" s="49" t="s">
        <v>721</v>
      </c>
      <c r="AB227" s="49" t="s">
        <v>2193</v>
      </c>
    </row>
    <row r="228" spans="1:28">
      <c r="A228" t="s">
        <v>4296</v>
      </c>
      <c r="B228" t="s">
        <v>1418</v>
      </c>
      <c r="C228" t="s">
        <v>28</v>
      </c>
      <c r="D228" t="s">
        <v>2641</v>
      </c>
      <c r="E228" t="s">
        <v>2605</v>
      </c>
      <c r="F228" t="s">
        <v>56</v>
      </c>
      <c r="G228">
        <v>188</v>
      </c>
      <c r="H228">
        <v>263826</v>
      </c>
      <c r="I228">
        <v>916</v>
      </c>
      <c r="J228">
        <v>2074678</v>
      </c>
      <c r="K228" s="49">
        <v>81</v>
      </c>
      <c r="L228" s="49" t="s">
        <v>3655</v>
      </c>
      <c r="M228">
        <v>117888</v>
      </c>
      <c r="N228" s="148">
        <v>160233</v>
      </c>
      <c r="O228" s="49" t="s">
        <v>869</v>
      </c>
      <c r="P228" s="49">
        <v>50</v>
      </c>
      <c r="Q228" s="49" t="s">
        <v>1769</v>
      </c>
      <c r="R228" s="49">
        <v>75873</v>
      </c>
      <c r="S228" s="49" t="s">
        <v>730</v>
      </c>
      <c r="T228" s="49">
        <v>105282</v>
      </c>
      <c r="U228" s="49" t="s">
        <v>3288</v>
      </c>
      <c r="V228">
        <v>2</v>
      </c>
      <c r="W228">
        <v>2331</v>
      </c>
      <c r="X228" s="49">
        <v>2340</v>
      </c>
      <c r="Y228" s="49" t="s">
        <v>3584</v>
      </c>
      <c r="Z228" s="49">
        <v>2074678</v>
      </c>
      <c r="AA228" s="49" t="s">
        <v>2102</v>
      </c>
      <c r="AB228" s="49" t="s">
        <v>840</v>
      </c>
    </row>
    <row r="229" spans="1:28">
      <c r="A229" t="s">
        <v>4296</v>
      </c>
      <c r="B229" t="s">
        <v>1418</v>
      </c>
      <c r="C229" t="s">
        <v>28</v>
      </c>
      <c r="D229" t="s">
        <v>2643</v>
      </c>
      <c r="E229" t="s">
        <v>2605</v>
      </c>
      <c r="F229" t="s">
        <v>56</v>
      </c>
      <c r="G229">
        <v>185</v>
      </c>
      <c r="H229">
        <v>301930</v>
      </c>
      <c r="I229">
        <v>784</v>
      </c>
      <c r="J229">
        <v>1932850</v>
      </c>
      <c r="K229" s="49">
        <v>102</v>
      </c>
      <c r="L229" s="49" t="s">
        <v>4373</v>
      </c>
      <c r="M229">
        <v>148789</v>
      </c>
      <c r="N229" s="148">
        <v>182843</v>
      </c>
      <c r="O229" s="49" t="s">
        <v>2879</v>
      </c>
      <c r="P229" s="49">
        <v>59</v>
      </c>
      <c r="Q229" s="49" t="s">
        <v>3754</v>
      </c>
      <c r="R229" s="49">
        <v>93491</v>
      </c>
      <c r="S229" s="49" t="s">
        <v>4174</v>
      </c>
      <c r="T229" s="49">
        <v>115795</v>
      </c>
      <c r="U229" s="49" t="s">
        <v>3862</v>
      </c>
      <c r="V229">
        <v>1</v>
      </c>
      <c r="W229">
        <v>1470</v>
      </c>
      <c r="X229" s="49">
        <v>1950</v>
      </c>
      <c r="Y229" s="49" t="s">
        <v>3976</v>
      </c>
      <c r="Z229" s="49">
        <v>1932850</v>
      </c>
      <c r="AA229" s="49" t="s">
        <v>3899</v>
      </c>
      <c r="AB229" s="49" t="s">
        <v>1229</v>
      </c>
    </row>
    <row r="230" spans="1:28">
      <c r="A230" t="s">
        <v>4296</v>
      </c>
      <c r="B230" t="s">
        <v>1418</v>
      </c>
      <c r="C230" t="s">
        <v>28</v>
      </c>
      <c r="D230" t="s">
        <v>2646</v>
      </c>
      <c r="E230" t="s">
        <v>2605</v>
      </c>
      <c r="F230" t="s">
        <v>56</v>
      </c>
      <c r="G230">
        <v>190</v>
      </c>
      <c r="H230">
        <v>299834</v>
      </c>
      <c r="I230">
        <v>951</v>
      </c>
      <c r="J230">
        <v>2249536</v>
      </c>
      <c r="K230" s="49">
        <v>75</v>
      </c>
      <c r="L230" s="49" t="s">
        <v>3558</v>
      </c>
      <c r="M230">
        <v>109618</v>
      </c>
      <c r="N230" s="148">
        <v>132982</v>
      </c>
      <c r="O230" s="49" t="s">
        <v>728</v>
      </c>
      <c r="P230" s="49">
        <v>39</v>
      </c>
      <c r="Q230" s="49" t="s">
        <v>3820</v>
      </c>
      <c r="R230" s="49">
        <v>68169</v>
      </c>
      <c r="S230" s="49" t="s">
        <v>3227</v>
      </c>
      <c r="T230" s="49">
        <v>80471</v>
      </c>
      <c r="U230" s="49" t="s">
        <v>4339</v>
      </c>
      <c r="V230">
        <v>1</v>
      </c>
      <c r="W230">
        <v>490</v>
      </c>
      <c r="X230" s="49">
        <v>600</v>
      </c>
      <c r="Y230" s="49" t="s">
        <v>3621</v>
      </c>
      <c r="Z230" s="49">
        <v>2249536</v>
      </c>
      <c r="AA230" s="49" t="s">
        <v>2285</v>
      </c>
      <c r="AB230" s="49" t="s">
        <v>750</v>
      </c>
    </row>
    <row r="231" spans="1:28">
      <c r="A231" t="s">
        <v>4296</v>
      </c>
      <c r="B231" t="s">
        <v>1418</v>
      </c>
      <c r="C231" t="s">
        <v>28</v>
      </c>
      <c r="D231" t="s">
        <v>2647</v>
      </c>
      <c r="E231" t="s">
        <v>2605</v>
      </c>
      <c r="F231" t="s">
        <v>56</v>
      </c>
      <c r="G231">
        <v>0</v>
      </c>
      <c r="H231">
        <v>0</v>
      </c>
      <c r="I231">
        <v>171</v>
      </c>
      <c r="J231">
        <v>402682</v>
      </c>
      <c r="K231" s="49">
        <v>5</v>
      </c>
      <c r="L231" s="49" t="s">
        <v>678</v>
      </c>
      <c r="M231">
        <v>11300</v>
      </c>
      <c r="N231" s="148">
        <v>14844</v>
      </c>
      <c r="O231" s="49" t="s">
        <v>2352</v>
      </c>
      <c r="P231" s="49">
        <v>0</v>
      </c>
      <c r="Q231" s="49" t="s">
        <v>678</v>
      </c>
      <c r="R231" s="49">
        <v>0</v>
      </c>
      <c r="S231" s="49" t="s">
        <v>678</v>
      </c>
      <c r="T231" s="49">
        <v>0</v>
      </c>
      <c r="U231" s="49" t="s">
        <v>678</v>
      </c>
      <c r="V231">
        <v>0</v>
      </c>
      <c r="W231">
        <v>0</v>
      </c>
      <c r="X231" s="49">
        <v>0</v>
      </c>
      <c r="Y231" s="49" t="s">
        <v>678</v>
      </c>
      <c r="Z231" s="49">
        <v>402682</v>
      </c>
      <c r="AA231" s="49" t="s">
        <v>3553</v>
      </c>
      <c r="AB231" s="49" t="s">
        <v>2691</v>
      </c>
    </row>
    <row r="232" spans="1:28">
      <c r="A232" t="s">
        <v>4296</v>
      </c>
      <c r="B232" t="s">
        <v>1418</v>
      </c>
      <c r="C232" t="s">
        <v>28</v>
      </c>
      <c r="D232" t="s">
        <v>2648</v>
      </c>
      <c r="E232" t="s">
        <v>2605</v>
      </c>
      <c r="F232" t="s">
        <v>56</v>
      </c>
      <c r="G232">
        <v>192</v>
      </c>
      <c r="H232">
        <v>300764</v>
      </c>
      <c r="I232">
        <v>707</v>
      </c>
      <c r="J232">
        <v>1544142</v>
      </c>
      <c r="K232" s="49">
        <v>77</v>
      </c>
      <c r="L232" s="49" t="s">
        <v>3909</v>
      </c>
      <c r="M232">
        <v>138800</v>
      </c>
      <c r="N232" s="148">
        <v>199130</v>
      </c>
      <c r="O232" s="49" t="s">
        <v>3249</v>
      </c>
      <c r="P232" s="49">
        <v>50</v>
      </c>
      <c r="Q232" s="49" t="s">
        <v>3583</v>
      </c>
      <c r="R232" s="49">
        <v>98241</v>
      </c>
      <c r="S232" s="49" t="s">
        <v>2962</v>
      </c>
      <c r="T232" s="49">
        <v>125048</v>
      </c>
      <c r="U232" s="49" t="s">
        <v>4097</v>
      </c>
      <c r="V232">
        <v>1</v>
      </c>
      <c r="W232">
        <v>980</v>
      </c>
      <c r="X232" s="49">
        <v>1200</v>
      </c>
      <c r="Y232" s="49" t="s">
        <v>4374</v>
      </c>
      <c r="Z232" s="49">
        <v>1544142</v>
      </c>
      <c r="AA232" s="49" t="s">
        <v>3806</v>
      </c>
      <c r="AB232" s="49" t="s">
        <v>2102</v>
      </c>
    </row>
    <row r="233" spans="1:28">
      <c r="A233" t="s">
        <v>4296</v>
      </c>
      <c r="B233" t="s">
        <v>1418</v>
      </c>
      <c r="C233" t="s">
        <v>28</v>
      </c>
      <c r="D233" t="s">
        <v>2649</v>
      </c>
      <c r="E233" t="s">
        <v>2605</v>
      </c>
      <c r="F233" t="s">
        <v>56</v>
      </c>
      <c r="G233">
        <v>191</v>
      </c>
      <c r="H233">
        <v>261546</v>
      </c>
      <c r="I233">
        <v>936</v>
      </c>
      <c r="J233">
        <v>2050376</v>
      </c>
      <c r="K233" s="49">
        <v>73</v>
      </c>
      <c r="L233" s="49" t="s">
        <v>2984</v>
      </c>
      <c r="M233">
        <v>101289</v>
      </c>
      <c r="N233" s="148">
        <v>123003</v>
      </c>
      <c r="O233" s="49" t="s">
        <v>746</v>
      </c>
      <c r="P233" s="49">
        <v>40</v>
      </c>
      <c r="Q233" s="49" t="s">
        <v>3487</v>
      </c>
      <c r="R233" s="49">
        <v>61975</v>
      </c>
      <c r="S233" s="49" t="s">
        <v>3729</v>
      </c>
      <c r="T233" s="49">
        <v>74468</v>
      </c>
      <c r="U233" s="49" t="s">
        <v>3683</v>
      </c>
      <c r="V233">
        <v>0</v>
      </c>
      <c r="W233">
        <v>0</v>
      </c>
      <c r="X233" s="49">
        <v>0</v>
      </c>
      <c r="Y233" s="49" t="s">
        <v>3687</v>
      </c>
      <c r="Z233" s="49">
        <v>2050376</v>
      </c>
      <c r="AA233" s="49" t="s">
        <v>1229</v>
      </c>
      <c r="AB233" s="49" t="s">
        <v>890</v>
      </c>
    </row>
    <row r="234" spans="1:28">
      <c r="A234" t="s">
        <v>4296</v>
      </c>
      <c r="B234" t="s">
        <v>1418</v>
      </c>
      <c r="C234" t="s">
        <v>28</v>
      </c>
      <c r="D234" t="s">
        <v>2650</v>
      </c>
      <c r="E234" t="s">
        <v>2605</v>
      </c>
      <c r="F234" t="s">
        <v>56</v>
      </c>
      <c r="G234">
        <v>84</v>
      </c>
      <c r="H234">
        <v>126992</v>
      </c>
      <c r="I234">
        <v>500</v>
      </c>
      <c r="J234">
        <v>1188941</v>
      </c>
      <c r="K234" s="49">
        <v>24</v>
      </c>
      <c r="L234" s="49" t="s">
        <v>1130</v>
      </c>
      <c r="M234">
        <v>38892</v>
      </c>
      <c r="N234" s="148">
        <v>54377</v>
      </c>
      <c r="O234" s="49" t="s">
        <v>1089</v>
      </c>
      <c r="P234" s="49">
        <v>18</v>
      </c>
      <c r="Q234" s="49" t="s">
        <v>1142</v>
      </c>
      <c r="R234" s="49">
        <v>34242</v>
      </c>
      <c r="S234" s="49" t="s">
        <v>1682</v>
      </c>
      <c r="T234" s="49">
        <v>48438</v>
      </c>
      <c r="U234" s="49" t="s">
        <v>4089</v>
      </c>
      <c r="V234">
        <v>1</v>
      </c>
      <c r="W234">
        <v>637</v>
      </c>
      <c r="X234" s="49">
        <v>780</v>
      </c>
      <c r="Y234" s="49" t="s">
        <v>3533</v>
      </c>
      <c r="Z234" s="49">
        <v>1188941</v>
      </c>
      <c r="AA234" s="49" t="s">
        <v>759</v>
      </c>
      <c r="AB234" s="49" t="s">
        <v>701</v>
      </c>
    </row>
    <row r="235" spans="1:28">
      <c r="A235" t="s">
        <v>4296</v>
      </c>
      <c r="B235" t="s">
        <v>1418</v>
      </c>
      <c r="C235" t="s">
        <v>28</v>
      </c>
      <c r="D235" t="s">
        <v>2651</v>
      </c>
      <c r="E235" t="s">
        <v>2605</v>
      </c>
      <c r="F235" t="s">
        <v>56</v>
      </c>
      <c r="G235">
        <v>0</v>
      </c>
      <c r="H235">
        <v>0</v>
      </c>
      <c r="I235">
        <v>211</v>
      </c>
      <c r="J235">
        <v>545740</v>
      </c>
      <c r="K235" s="49">
        <v>5</v>
      </c>
      <c r="L235" s="49" t="s">
        <v>678</v>
      </c>
      <c r="M235">
        <v>4245</v>
      </c>
      <c r="N235" s="148">
        <v>6045</v>
      </c>
      <c r="O235" s="49" t="s">
        <v>3192</v>
      </c>
      <c r="P235" s="49">
        <v>0</v>
      </c>
      <c r="Q235" s="49" t="s">
        <v>678</v>
      </c>
      <c r="R235" s="49">
        <v>0</v>
      </c>
      <c r="S235" s="49" t="s">
        <v>678</v>
      </c>
      <c r="T235" s="49">
        <v>0</v>
      </c>
      <c r="U235" s="49" t="s">
        <v>678</v>
      </c>
      <c r="V235">
        <v>0</v>
      </c>
      <c r="W235">
        <v>0</v>
      </c>
      <c r="X235" s="49">
        <v>0</v>
      </c>
      <c r="Y235" s="49" t="s">
        <v>678</v>
      </c>
      <c r="Z235" s="49">
        <v>545740</v>
      </c>
      <c r="AA235" s="49" t="s">
        <v>1189</v>
      </c>
      <c r="AB235" s="49" t="s">
        <v>998</v>
      </c>
    </row>
    <row r="236" spans="1:28">
      <c r="A236" t="s">
        <v>4296</v>
      </c>
      <c r="B236" t="s">
        <v>1418</v>
      </c>
      <c r="C236" t="s">
        <v>28</v>
      </c>
      <c r="D236" t="s">
        <v>2653</v>
      </c>
      <c r="E236" t="s">
        <v>2605</v>
      </c>
      <c r="F236" t="s">
        <v>56</v>
      </c>
      <c r="G236">
        <v>188</v>
      </c>
      <c r="H236">
        <v>306197</v>
      </c>
      <c r="I236">
        <v>855</v>
      </c>
      <c r="J236">
        <v>2233913</v>
      </c>
      <c r="K236" s="49">
        <v>78</v>
      </c>
      <c r="L236" s="49" t="s">
        <v>2921</v>
      </c>
      <c r="M236">
        <v>96118</v>
      </c>
      <c r="N236" s="148">
        <v>121185</v>
      </c>
      <c r="O236" s="49" t="s">
        <v>2253</v>
      </c>
      <c r="P236" s="49">
        <v>42</v>
      </c>
      <c r="Q236" s="49" t="s">
        <v>3612</v>
      </c>
      <c r="R236" s="49">
        <v>55938</v>
      </c>
      <c r="S236" s="49" t="s">
        <v>3359</v>
      </c>
      <c r="T236" s="49">
        <v>69594</v>
      </c>
      <c r="U236" s="49" t="s">
        <v>2321</v>
      </c>
      <c r="V236">
        <v>1</v>
      </c>
      <c r="W236">
        <v>245</v>
      </c>
      <c r="X236" s="49">
        <v>300</v>
      </c>
      <c r="Y236" s="49" t="s">
        <v>883</v>
      </c>
      <c r="Z236" s="49">
        <v>2233913</v>
      </c>
      <c r="AA236" s="49" t="s">
        <v>1447</v>
      </c>
      <c r="AB236" s="49" t="s">
        <v>806</v>
      </c>
    </row>
    <row r="237" spans="1:28">
      <c r="A237" t="s">
        <v>4296</v>
      </c>
      <c r="B237" t="s">
        <v>1418</v>
      </c>
      <c r="C237" t="s">
        <v>28</v>
      </c>
      <c r="D237" t="s">
        <v>2654</v>
      </c>
      <c r="E237" t="s">
        <v>2605</v>
      </c>
      <c r="F237" t="s">
        <v>56</v>
      </c>
      <c r="G237">
        <v>189</v>
      </c>
      <c r="H237">
        <v>277930</v>
      </c>
      <c r="I237">
        <v>882</v>
      </c>
      <c r="J237">
        <v>1893538</v>
      </c>
      <c r="K237" s="49">
        <v>76</v>
      </c>
      <c r="L237" s="49" t="s">
        <v>3633</v>
      </c>
      <c r="M237">
        <v>107422</v>
      </c>
      <c r="N237" s="148">
        <v>145817</v>
      </c>
      <c r="O237" s="49" t="s">
        <v>1289</v>
      </c>
      <c r="P237" s="49">
        <v>34</v>
      </c>
      <c r="Q237" s="49" t="s">
        <v>3345</v>
      </c>
      <c r="R237" s="49">
        <v>41432</v>
      </c>
      <c r="S237" s="49" t="s">
        <v>1741</v>
      </c>
      <c r="T237" s="49">
        <v>52391</v>
      </c>
      <c r="U237" s="49" t="s">
        <v>3326</v>
      </c>
      <c r="V237">
        <v>2</v>
      </c>
      <c r="W237">
        <v>2534</v>
      </c>
      <c r="X237" s="49">
        <v>3270</v>
      </c>
      <c r="Y237" s="49" t="s">
        <v>1879</v>
      </c>
      <c r="Z237" s="49">
        <v>1893538</v>
      </c>
      <c r="AA237" s="49" t="s">
        <v>3260</v>
      </c>
      <c r="AB237" s="49" t="s">
        <v>1004</v>
      </c>
    </row>
    <row r="238" spans="1:28">
      <c r="A238" t="s">
        <v>4296</v>
      </c>
      <c r="B238" t="s">
        <v>1418</v>
      </c>
      <c r="C238" t="s">
        <v>28</v>
      </c>
      <c r="D238" t="s">
        <v>2655</v>
      </c>
      <c r="E238" t="s">
        <v>2606</v>
      </c>
      <c r="F238" t="s">
        <v>56</v>
      </c>
      <c r="G238">
        <v>190</v>
      </c>
      <c r="H238">
        <v>307350</v>
      </c>
      <c r="I238">
        <v>897</v>
      </c>
      <c r="J238">
        <v>1821705</v>
      </c>
      <c r="K238" s="49">
        <v>72</v>
      </c>
      <c r="L238" s="49" t="s">
        <v>3602</v>
      </c>
      <c r="M238">
        <v>127309</v>
      </c>
      <c r="N238" s="148">
        <v>158402</v>
      </c>
      <c r="O238" s="49" t="s">
        <v>1056</v>
      </c>
      <c r="P238" s="49">
        <v>48</v>
      </c>
      <c r="Q238" s="49" t="s">
        <v>3581</v>
      </c>
      <c r="R238" s="49">
        <v>103189</v>
      </c>
      <c r="S238" s="49" t="s">
        <v>3548</v>
      </c>
      <c r="T238" s="49">
        <v>121199</v>
      </c>
      <c r="U238" s="49" t="s">
        <v>3429</v>
      </c>
      <c r="V238">
        <v>1</v>
      </c>
      <c r="W238">
        <v>2597</v>
      </c>
      <c r="X238" s="49">
        <v>3180</v>
      </c>
      <c r="Y238" s="49" t="s">
        <v>4107</v>
      </c>
      <c r="Z238" s="49">
        <v>1821705</v>
      </c>
      <c r="AA238" s="49" t="s">
        <v>1848</v>
      </c>
      <c r="AB238" s="49" t="s">
        <v>1228</v>
      </c>
    </row>
    <row r="239" spans="1:28">
      <c r="A239" t="s">
        <v>4296</v>
      </c>
      <c r="B239" t="s">
        <v>1418</v>
      </c>
      <c r="C239" t="s">
        <v>28</v>
      </c>
      <c r="D239" t="s">
        <v>3444</v>
      </c>
      <c r="E239" t="s">
        <v>2606</v>
      </c>
      <c r="F239" t="s">
        <v>56</v>
      </c>
      <c r="G239">
        <v>188</v>
      </c>
      <c r="H239">
        <v>298166</v>
      </c>
      <c r="I239">
        <v>754</v>
      </c>
      <c r="J239">
        <v>1689039</v>
      </c>
      <c r="K239" s="49">
        <v>63</v>
      </c>
      <c r="L239" s="49" t="s">
        <v>3733</v>
      </c>
      <c r="M239">
        <v>98711</v>
      </c>
      <c r="N239" s="148">
        <v>128394</v>
      </c>
      <c r="O239" s="49" t="s">
        <v>2086</v>
      </c>
      <c r="P239" s="49">
        <v>36</v>
      </c>
      <c r="Q239" s="49" t="s">
        <v>3572</v>
      </c>
      <c r="R239" s="49">
        <v>67144</v>
      </c>
      <c r="S239" s="49" t="s">
        <v>3676</v>
      </c>
      <c r="T239" s="49">
        <v>78683</v>
      </c>
      <c r="U239" s="49" t="s">
        <v>1451</v>
      </c>
      <c r="V239">
        <v>2</v>
      </c>
      <c r="W239">
        <v>1274</v>
      </c>
      <c r="X239" s="49">
        <v>1590</v>
      </c>
      <c r="Y239" s="49" t="s">
        <v>2349</v>
      </c>
      <c r="Z239" s="49">
        <v>1689039</v>
      </c>
      <c r="AA239" s="49" t="s">
        <v>1853</v>
      </c>
      <c r="AB239" s="49" t="s">
        <v>2027</v>
      </c>
    </row>
    <row r="240" spans="1:28">
      <c r="A240" t="s">
        <v>4296</v>
      </c>
      <c r="B240" t="s">
        <v>1418</v>
      </c>
      <c r="C240" t="s">
        <v>28</v>
      </c>
      <c r="D240" t="s">
        <v>2657</v>
      </c>
      <c r="E240" t="s">
        <v>2606</v>
      </c>
      <c r="F240" t="s">
        <v>56</v>
      </c>
      <c r="G240">
        <v>185</v>
      </c>
      <c r="H240">
        <v>284536</v>
      </c>
      <c r="I240">
        <v>899</v>
      </c>
      <c r="J240">
        <v>2054342</v>
      </c>
      <c r="K240" s="49">
        <v>73</v>
      </c>
      <c r="L240" s="49" t="s">
        <v>4176</v>
      </c>
      <c r="M240">
        <v>118059</v>
      </c>
      <c r="N240" s="148">
        <v>150744</v>
      </c>
      <c r="O240" s="49" t="s">
        <v>1814</v>
      </c>
      <c r="P240" s="49">
        <v>33</v>
      </c>
      <c r="Q240" s="49" t="s">
        <v>3206</v>
      </c>
      <c r="R240" s="49">
        <v>61309</v>
      </c>
      <c r="S240" s="49" t="s">
        <v>1435</v>
      </c>
      <c r="T240" s="49">
        <v>76342</v>
      </c>
      <c r="U240" s="49" t="s">
        <v>4339</v>
      </c>
      <c r="V240">
        <v>1</v>
      </c>
      <c r="W240">
        <v>294</v>
      </c>
      <c r="X240" s="49">
        <v>390</v>
      </c>
      <c r="Y240" s="49" t="s">
        <v>3903</v>
      </c>
      <c r="Z240" s="49">
        <v>2054342</v>
      </c>
      <c r="AA240" s="49" t="s">
        <v>3551</v>
      </c>
      <c r="AB240" s="49" t="s">
        <v>712</v>
      </c>
    </row>
    <row r="241" spans="1:28">
      <c r="A241" t="s">
        <v>4296</v>
      </c>
      <c r="B241" t="s">
        <v>1418</v>
      </c>
      <c r="C241" t="s">
        <v>28</v>
      </c>
      <c r="D241" t="s">
        <v>2279</v>
      </c>
      <c r="E241" t="s">
        <v>2606</v>
      </c>
      <c r="F241" t="s">
        <v>56</v>
      </c>
      <c r="G241">
        <v>189</v>
      </c>
      <c r="H241">
        <v>321778</v>
      </c>
      <c r="I241">
        <v>636</v>
      </c>
      <c r="J241">
        <v>1495060</v>
      </c>
      <c r="K241" s="49">
        <v>81</v>
      </c>
      <c r="L241" s="49" t="s">
        <v>1408</v>
      </c>
      <c r="M241">
        <v>145893</v>
      </c>
      <c r="N241" s="148">
        <v>215244</v>
      </c>
      <c r="O241" s="49" t="s">
        <v>1823</v>
      </c>
      <c r="P241" s="49">
        <v>59</v>
      </c>
      <c r="Q241" s="49" t="s">
        <v>3935</v>
      </c>
      <c r="R241" s="49">
        <v>109560</v>
      </c>
      <c r="S241" s="49" t="s">
        <v>3626</v>
      </c>
      <c r="T241" s="49">
        <v>158436</v>
      </c>
      <c r="U241" s="49" t="s">
        <v>4314</v>
      </c>
      <c r="V241">
        <v>2</v>
      </c>
      <c r="W241">
        <v>1078</v>
      </c>
      <c r="X241" s="49">
        <v>1430</v>
      </c>
      <c r="Y241" s="49" t="s">
        <v>4375</v>
      </c>
      <c r="Z241" s="49">
        <v>1495060</v>
      </c>
      <c r="AA241" s="49" t="s">
        <v>4376</v>
      </c>
      <c r="AB241" s="49" t="s">
        <v>902</v>
      </c>
    </row>
    <row r="242" spans="1:28">
      <c r="A242" t="s">
        <v>4296</v>
      </c>
      <c r="B242" t="s">
        <v>1418</v>
      </c>
      <c r="C242" t="s">
        <v>28</v>
      </c>
      <c r="D242" t="s">
        <v>2658</v>
      </c>
      <c r="E242" t="s">
        <v>2606</v>
      </c>
      <c r="F242" t="s">
        <v>56</v>
      </c>
      <c r="G242">
        <v>189</v>
      </c>
      <c r="H242">
        <v>305611</v>
      </c>
      <c r="I242">
        <v>919</v>
      </c>
      <c r="J242">
        <v>2043402</v>
      </c>
      <c r="K242" s="49">
        <v>68</v>
      </c>
      <c r="L242" s="49" t="s">
        <v>3482</v>
      </c>
      <c r="M242">
        <v>119124</v>
      </c>
      <c r="N242" s="148">
        <v>165567</v>
      </c>
      <c r="O242" s="49" t="s">
        <v>930</v>
      </c>
      <c r="P242" s="49">
        <v>40</v>
      </c>
      <c r="Q242" s="49" t="s">
        <v>4330</v>
      </c>
      <c r="R242" s="49">
        <v>83463</v>
      </c>
      <c r="S242" s="49" t="s">
        <v>2316</v>
      </c>
      <c r="T242" s="49">
        <v>101440</v>
      </c>
      <c r="U242" s="49" t="s">
        <v>1930</v>
      </c>
      <c r="V242">
        <v>2</v>
      </c>
      <c r="W242">
        <v>2450</v>
      </c>
      <c r="X242" s="49">
        <v>3000</v>
      </c>
      <c r="Y242" s="49" t="s">
        <v>2130</v>
      </c>
      <c r="Z242" s="49">
        <v>2043402</v>
      </c>
      <c r="AA242" s="49" t="s">
        <v>1210</v>
      </c>
      <c r="AB242" s="49" t="s">
        <v>851</v>
      </c>
    </row>
    <row r="243" spans="1:28">
      <c r="A243" t="s">
        <v>4296</v>
      </c>
      <c r="B243" t="s">
        <v>1418</v>
      </c>
      <c r="C243" t="s">
        <v>28</v>
      </c>
      <c r="D243" t="s">
        <v>2660</v>
      </c>
      <c r="E243" t="s">
        <v>2606</v>
      </c>
      <c r="F243" t="s">
        <v>56</v>
      </c>
      <c r="G243">
        <v>26</v>
      </c>
      <c r="H243">
        <v>35460</v>
      </c>
      <c r="I243">
        <v>327</v>
      </c>
      <c r="J243">
        <v>744792</v>
      </c>
      <c r="K243" s="49">
        <v>17</v>
      </c>
      <c r="L243" s="49" t="s">
        <v>4144</v>
      </c>
      <c r="M243">
        <v>14640</v>
      </c>
      <c r="N243" s="148">
        <v>26152</v>
      </c>
      <c r="O243" s="49" t="s">
        <v>810</v>
      </c>
      <c r="P243" s="49">
        <v>4</v>
      </c>
      <c r="Q243" s="49" t="s">
        <v>757</v>
      </c>
      <c r="R243" s="49">
        <v>4410</v>
      </c>
      <c r="S243" s="49" t="s">
        <v>743</v>
      </c>
      <c r="T243" s="49">
        <v>8550</v>
      </c>
      <c r="U243" s="49" t="s">
        <v>3450</v>
      </c>
      <c r="V243">
        <v>1</v>
      </c>
      <c r="W243">
        <v>294</v>
      </c>
      <c r="X243" s="49">
        <v>360</v>
      </c>
      <c r="Y243" s="49" t="s">
        <v>2895</v>
      </c>
      <c r="Z243" s="49">
        <v>744792</v>
      </c>
      <c r="AA243" s="49" t="s">
        <v>2016</v>
      </c>
      <c r="AB243" s="49" t="s">
        <v>775</v>
      </c>
    </row>
    <row r="244" spans="1:28">
      <c r="A244" t="s">
        <v>4296</v>
      </c>
      <c r="B244" t="s">
        <v>1418</v>
      </c>
      <c r="C244" t="s">
        <v>28</v>
      </c>
      <c r="D244" t="s">
        <v>2662</v>
      </c>
      <c r="E244" t="s">
        <v>2606</v>
      </c>
      <c r="F244" t="s">
        <v>56</v>
      </c>
      <c r="G244">
        <v>190</v>
      </c>
      <c r="H244">
        <v>259300</v>
      </c>
      <c r="I244">
        <v>892</v>
      </c>
      <c r="J244">
        <v>1786833</v>
      </c>
      <c r="K244" s="49">
        <v>71</v>
      </c>
      <c r="L244" s="49" t="s">
        <v>3520</v>
      </c>
      <c r="M244">
        <v>116133</v>
      </c>
      <c r="N244" s="148">
        <v>155863</v>
      </c>
      <c r="O244" s="49" t="s">
        <v>2013</v>
      </c>
      <c r="P244" s="49">
        <v>39</v>
      </c>
      <c r="Q244" s="49" t="s">
        <v>3820</v>
      </c>
      <c r="R244" s="49">
        <v>72069</v>
      </c>
      <c r="S244" s="49" t="s">
        <v>4146</v>
      </c>
      <c r="T244" s="49">
        <v>90195</v>
      </c>
      <c r="U244" s="49" t="s">
        <v>3262</v>
      </c>
      <c r="V244">
        <v>1</v>
      </c>
      <c r="W244">
        <v>294</v>
      </c>
      <c r="X244" s="49">
        <v>360</v>
      </c>
      <c r="Y244" s="49" t="s">
        <v>4189</v>
      </c>
      <c r="Z244" s="49">
        <v>1786833</v>
      </c>
      <c r="AA244" s="49" t="s">
        <v>1007</v>
      </c>
      <c r="AB244" s="49" t="s">
        <v>1107</v>
      </c>
    </row>
    <row r="245" spans="1:28">
      <c r="A245" t="s">
        <v>4296</v>
      </c>
      <c r="B245" t="s">
        <v>1418</v>
      </c>
      <c r="C245" t="s">
        <v>28</v>
      </c>
      <c r="D245" t="s">
        <v>2665</v>
      </c>
      <c r="E245" t="s">
        <v>2606</v>
      </c>
      <c r="F245" t="s">
        <v>56</v>
      </c>
      <c r="G245">
        <v>2</v>
      </c>
      <c r="H245">
        <v>1470</v>
      </c>
      <c r="I245">
        <v>169</v>
      </c>
      <c r="J245">
        <v>389959</v>
      </c>
      <c r="K245" s="49">
        <v>4</v>
      </c>
      <c r="L245" s="49" t="s">
        <v>3724</v>
      </c>
      <c r="M245">
        <v>4370</v>
      </c>
      <c r="N245" s="148">
        <v>8782</v>
      </c>
      <c r="O245" s="49" t="s">
        <v>955</v>
      </c>
      <c r="P245" s="49">
        <v>0</v>
      </c>
      <c r="Q245" s="49" t="s">
        <v>678</v>
      </c>
      <c r="R245" s="49">
        <v>0</v>
      </c>
      <c r="S245" s="49" t="s">
        <v>678</v>
      </c>
      <c r="T245" s="49">
        <v>0</v>
      </c>
      <c r="U245" s="49" t="s">
        <v>678</v>
      </c>
      <c r="V245">
        <v>0</v>
      </c>
      <c r="W245">
        <v>0</v>
      </c>
      <c r="X245" s="49">
        <v>0</v>
      </c>
      <c r="Y245" s="49" t="s">
        <v>3725</v>
      </c>
      <c r="Z245" s="49">
        <v>389959</v>
      </c>
      <c r="AA245" s="49" t="s">
        <v>1189</v>
      </c>
      <c r="AB245" s="49" t="s">
        <v>907</v>
      </c>
    </row>
    <row r="246" spans="1:28">
      <c r="A246" t="s">
        <v>4296</v>
      </c>
      <c r="B246" t="s">
        <v>1418</v>
      </c>
      <c r="C246" t="s">
        <v>28</v>
      </c>
      <c r="D246" t="s">
        <v>2666</v>
      </c>
      <c r="E246" t="s">
        <v>2606</v>
      </c>
      <c r="F246" t="s">
        <v>56</v>
      </c>
      <c r="G246">
        <v>188</v>
      </c>
      <c r="H246">
        <v>297881</v>
      </c>
      <c r="I246">
        <v>875</v>
      </c>
      <c r="J246">
        <v>2100784</v>
      </c>
      <c r="K246" s="49">
        <v>81</v>
      </c>
      <c r="L246" s="49" t="s">
        <v>3655</v>
      </c>
      <c r="M246">
        <v>106928</v>
      </c>
      <c r="N246" s="148">
        <v>143069</v>
      </c>
      <c r="O246" s="49" t="s">
        <v>1812</v>
      </c>
      <c r="P246" s="49">
        <v>43</v>
      </c>
      <c r="Q246" s="49" t="s">
        <v>3842</v>
      </c>
      <c r="R246" s="49">
        <v>60699</v>
      </c>
      <c r="S246" s="49" t="s">
        <v>3720</v>
      </c>
      <c r="T246" s="49">
        <v>79917</v>
      </c>
      <c r="U246" s="49" t="s">
        <v>3296</v>
      </c>
      <c r="V246">
        <v>1</v>
      </c>
      <c r="W246">
        <v>735</v>
      </c>
      <c r="X246" s="49">
        <v>900</v>
      </c>
      <c r="Y246" s="49" t="s">
        <v>2142</v>
      </c>
      <c r="Z246" s="49">
        <v>2100784</v>
      </c>
      <c r="AA246" s="49" t="s">
        <v>3323</v>
      </c>
      <c r="AB246" s="49" t="s">
        <v>723</v>
      </c>
    </row>
    <row r="247" spans="1:28">
      <c r="A247" t="s">
        <v>4296</v>
      </c>
      <c r="B247" t="s">
        <v>1418</v>
      </c>
      <c r="C247" t="s">
        <v>28</v>
      </c>
      <c r="D247" t="s">
        <v>2667</v>
      </c>
      <c r="E247" t="s">
        <v>2606</v>
      </c>
      <c r="F247" t="s">
        <v>56</v>
      </c>
      <c r="G247">
        <v>147</v>
      </c>
      <c r="H247">
        <v>221275</v>
      </c>
      <c r="I247">
        <v>834</v>
      </c>
      <c r="J247">
        <v>1879490</v>
      </c>
      <c r="K247" s="49">
        <v>49</v>
      </c>
      <c r="L247" s="49" t="s">
        <v>454</v>
      </c>
      <c r="M247">
        <v>73509</v>
      </c>
      <c r="N247" s="148">
        <v>95665</v>
      </c>
      <c r="O247" s="49" t="s">
        <v>817</v>
      </c>
      <c r="P247" s="49">
        <v>24</v>
      </c>
      <c r="Q247" s="49" t="s">
        <v>3826</v>
      </c>
      <c r="R247" s="49">
        <v>40744</v>
      </c>
      <c r="S247" s="49" t="s">
        <v>1195</v>
      </c>
      <c r="T247" s="49">
        <v>49076</v>
      </c>
      <c r="U247" s="49" t="s">
        <v>4377</v>
      </c>
      <c r="V247">
        <v>0</v>
      </c>
      <c r="W247">
        <v>0</v>
      </c>
      <c r="X247" s="49">
        <v>0</v>
      </c>
      <c r="Y247" s="49" t="s">
        <v>1260</v>
      </c>
      <c r="Z247" s="49">
        <v>1879490</v>
      </c>
      <c r="AA247" s="49" t="s">
        <v>1799</v>
      </c>
      <c r="AB247" s="49" t="s">
        <v>826</v>
      </c>
    </row>
    <row r="248" spans="1:28">
      <c r="A248" t="s">
        <v>4296</v>
      </c>
      <c r="B248" t="s">
        <v>1418</v>
      </c>
      <c r="C248" t="s">
        <v>28</v>
      </c>
      <c r="D248" t="s">
        <v>2668</v>
      </c>
      <c r="E248" t="s">
        <v>2606</v>
      </c>
      <c r="F248" t="s">
        <v>56</v>
      </c>
      <c r="G248">
        <v>186</v>
      </c>
      <c r="H248">
        <v>303337</v>
      </c>
      <c r="I248">
        <v>851</v>
      </c>
      <c r="J248">
        <v>1988429</v>
      </c>
      <c r="K248" s="49">
        <v>79</v>
      </c>
      <c r="L248" s="49" t="s">
        <v>2278</v>
      </c>
      <c r="M248">
        <v>104585</v>
      </c>
      <c r="N248" s="148">
        <v>148734</v>
      </c>
      <c r="O248" s="49" t="s">
        <v>1926</v>
      </c>
      <c r="P248" s="49">
        <v>44</v>
      </c>
      <c r="Q248" s="49" t="s">
        <v>3331</v>
      </c>
      <c r="R248" s="49">
        <v>65185</v>
      </c>
      <c r="S248" s="49" t="s">
        <v>4171</v>
      </c>
      <c r="T248" s="49">
        <v>79153</v>
      </c>
      <c r="U248" s="49" t="s">
        <v>3521</v>
      </c>
      <c r="V248">
        <v>5</v>
      </c>
      <c r="W248">
        <v>4949</v>
      </c>
      <c r="X248" s="49">
        <v>6260</v>
      </c>
      <c r="Y248" s="49" t="s">
        <v>3522</v>
      </c>
      <c r="Z248" s="49">
        <v>1988429</v>
      </c>
      <c r="AA248" s="49" t="s">
        <v>2400</v>
      </c>
      <c r="AB248" s="49" t="s">
        <v>1221</v>
      </c>
    </row>
    <row r="249" spans="1:28">
      <c r="A249" t="s">
        <v>4296</v>
      </c>
      <c r="B249" t="s">
        <v>1418</v>
      </c>
      <c r="C249" t="s">
        <v>28</v>
      </c>
      <c r="D249" t="s">
        <v>2669</v>
      </c>
      <c r="E249" t="s">
        <v>2606</v>
      </c>
      <c r="F249" t="s">
        <v>56</v>
      </c>
      <c r="G249">
        <v>0</v>
      </c>
      <c r="H249">
        <v>0</v>
      </c>
      <c r="I249">
        <v>170</v>
      </c>
      <c r="J249">
        <v>527432</v>
      </c>
      <c r="K249" s="49">
        <v>10</v>
      </c>
      <c r="L249" s="49" t="s">
        <v>678</v>
      </c>
      <c r="M249">
        <v>12460</v>
      </c>
      <c r="N249" s="148">
        <v>14663</v>
      </c>
      <c r="O249" s="49" t="s">
        <v>1024</v>
      </c>
      <c r="P249" s="49">
        <v>0</v>
      </c>
      <c r="Q249" s="49" t="s">
        <v>678</v>
      </c>
      <c r="R249" s="49">
        <v>0</v>
      </c>
      <c r="S249" s="49" t="s">
        <v>678</v>
      </c>
      <c r="T249" s="49">
        <v>0</v>
      </c>
      <c r="U249" s="49" t="s">
        <v>678</v>
      </c>
      <c r="V249">
        <v>0</v>
      </c>
      <c r="W249">
        <v>0</v>
      </c>
      <c r="X249" s="49">
        <v>0</v>
      </c>
      <c r="Y249" s="49" t="s">
        <v>678</v>
      </c>
      <c r="Z249" s="49">
        <v>527432</v>
      </c>
      <c r="AA249" s="49" t="s">
        <v>1069</v>
      </c>
      <c r="AB249" s="49" t="s">
        <v>1189</v>
      </c>
    </row>
    <row r="250" spans="1:28">
      <c r="A250" t="s">
        <v>4296</v>
      </c>
      <c r="B250" t="s">
        <v>1418</v>
      </c>
      <c r="C250" t="s">
        <v>28</v>
      </c>
      <c r="D250" t="s">
        <v>3458</v>
      </c>
      <c r="E250" t="s">
        <v>2606</v>
      </c>
      <c r="F250" t="s">
        <v>56</v>
      </c>
      <c r="G250">
        <v>189</v>
      </c>
      <c r="H250">
        <v>282442</v>
      </c>
      <c r="I250">
        <v>772</v>
      </c>
      <c r="J250">
        <v>1629930</v>
      </c>
      <c r="K250" s="49">
        <v>55</v>
      </c>
      <c r="L250" s="49" t="s">
        <v>2864</v>
      </c>
      <c r="M250">
        <v>84449</v>
      </c>
      <c r="N250" s="148">
        <v>129372</v>
      </c>
      <c r="O250" s="49" t="s">
        <v>1413</v>
      </c>
      <c r="P250" s="49">
        <v>29</v>
      </c>
      <c r="Q250" s="49" t="s">
        <v>4378</v>
      </c>
      <c r="R250" s="49">
        <v>44399</v>
      </c>
      <c r="S250" s="49" t="s">
        <v>1923</v>
      </c>
      <c r="T250" s="49">
        <v>53761</v>
      </c>
      <c r="U250" s="49" t="s">
        <v>2766</v>
      </c>
      <c r="V250">
        <v>2</v>
      </c>
      <c r="W250">
        <v>4067</v>
      </c>
      <c r="X250" s="49">
        <v>4980</v>
      </c>
      <c r="Y250" s="49" t="s">
        <v>2939</v>
      </c>
      <c r="Z250" s="49">
        <v>1629930</v>
      </c>
      <c r="AA250" s="49" t="s">
        <v>736</v>
      </c>
      <c r="AB250" s="49" t="s">
        <v>1205</v>
      </c>
    </row>
    <row r="251" spans="1:28">
      <c r="A251" t="s">
        <v>4296</v>
      </c>
      <c r="B251" t="s">
        <v>1418</v>
      </c>
      <c r="C251" t="s">
        <v>28</v>
      </c>
      <c r="D251" t="s">
        <v>2671</v>
      </c>
      <c r="E251" t="s">
        <v>2606</v>
      </c>
      <c r="F251" t="s">
        <v>56</v>
      </c>
      <c r="G251">
        <v>188</v>
      </c>
      <c r="H251">
        <v>248536</v>
      </c>
      <c r="I251">
        <v>904</v>
      </c>
      <c r="J251">
        <v>1838914</v>
      </c>
      <c r="K251" s="49">
        <v>58</v>
      </c>
      <c r="L251" s="49" t="s">
        <v>2066</v>
      </c>
      <c r="M251">
        <v>79755</v>
      </c>
      <c r="N251" s="148">
        <v>112204</v>
      </c>
      <c r="O251" s="49" t="s">
        <v>2707</v>
      </c>
      <c r="P251" s="49">
        <v>33</v>
      </c>
      <c r="Q251" s="49" t="s">
        <v>960</v>
      </c>
      <c r="R251" s="49">
        <v>54121</v>
      </c>
      <c r="S251" s="49" t="s">
        <v>1198</v>
      </c>
      <c r="T251" s="49">
        <v>63188</v>
      </c>
      <c r="U251" s="49" t="s">
        <v>4191</v>
      </c>
      <c r="V251">
        <v>0</v>
      </c>
      <c r="W251">
        <v>0</v>
      </c>
      <c r="X251" s="49">
        <v>0</v>
      </c>
      <c r="Y251" s="49" t="s">
        <v>3888</v>
      </c>
      <c r="Z251" s="49">
        <v>1838914</v>
      </c>
      <c r="AA251" s="49" t="s">
        <v>981</v>
      </c>
      <c r="AB251" s="49" t="s">
        <v>1204</v>
      </c>
    </row>
    <row r="252" spans="1:28">
      <c r="A252" t="s">
        <v>4296</v>
      </c>
      <c r="B252" t="s">
        <v>1418</v>
      </c>
      <c r="C252" t="s">
        <v>28</v>
      </c>
      <c r="D252" t="s">
        <v>2311</v>
      </c>
      <c r="E252" t="s">
        <v>2606</v>
      </c>
      <c r="F252" t="s">
        <v>56</v>
      </c>
      <c r="G252">
        <v>186</v>
      </c>
      <c r="H252">
        <v>279794</v>
      </c>
      <c r="I252">
        <v>929</v>
      </c>
      <c r="J252">
        <v>2045488</v>
      </c>
      <c r="K252" s="49">
        <v>71</v>
      </c>
      <c r="L252" s="49" t="s">
        <v>3795</v>
      </c>
      <c r="M252">
        <v>102684</v>
      </c>
      <c r="N252" s="148">
        <v>130187</v>
      </c>
      <c r="O252" s="49" t="s">
        <v>2135</v>
      </c>
      <c r="P252" s="49">
        <v>45</v>
      </c>
      <c r="Q252" s="49" t="s">
        <v>2860</v>
      </c>
      <c r="R252" s="49">
        <v>79226</v>
      </c>
      <c r="S252" s="49" t="s">
        <v>3380</v>
      </c>
      <c r="T252" s="49">
        <v>93870</v>
      </c>
      <c r="U252" s="49" t="s">
        <v>4142</v>
      </c>
      <c r="V252">
        <v>1</v>
      </c>
      <c r="W252">
        <v>490</v>
      </c>
      <c r="X252" s="49">
        <v>600</v>
      </c>
      <c r="Y252" s="49" t="s">
        <v>3648</v>
      </c>
      <c r="Z252" s="49">
        <v>2045488</v>
      </c>
      <c r="AA252" s="49" t="s">
        <v>2383</v>
      </c>
      <c r="AB252" s="49" t="s">
        <v>3178</v>
      </c>
    </row>
    <row r="253" spans="1:28">
      <c r="A253" t="s">
        <v>4296</v>
      </c>
      <c r="B253" t="s">
        <v>1418</v>
      </c>
      <c r="C253" t="s">
        <v>28</v>
      </c>
      <c r="D253" t="s">
        <v>2673</v>
      </c>
      <c r="E253" t="s">
        <v>2606</v>
      </c>
      <c r="F253" t="s">
        <v>56</v>
      </c>
      <c r="G253">
        <v>188</v>
      </c>
      <c r="H253">
        <v>302481</v>
      </c>
      <c r="I253">
        <v>900</v>
      </c>
      <c r="J253">
        <v>2148269</v>
      </c>
      <c r="K253" s="49">
        <v>81</v>
      </c>
      <c r="L253" s="49" t="s">
        <v>3655</v>
      </c>
      <c r="M253">
        <v>130378</v>
      </c>
      <c r="N253" s="148">
        <v>158813</v>
      </c>
      <c r="O253" s="49" t="s">
        <v>1105</v>
      </c>
      <c r="P253" s="49">
        <v>49</v>
      </c>
      <c r="Q253" s="49" t="s">
        <v>4195</v>
      </c>
      <c r="R253" s="49">
        <v>86958</v>
      </c>
      <c r="S253" s="49" t="s">
        <v>3106</v>
      </c>
      <c r="T253" s="49">
        <v>109274</v>
      </c>
      <c r="U253" s="49" t="s">
        <v>4379</v>
      </c>
      <c r="V253">
        <v>1</v>
      </c>
      <c r="W253">
        <v>294</v>
      </c>
      <c r="X253" s="49">
        <v>390</v>
      </c>
      <c r="Y253" s="49" t="s">
        <v>3085</v>
      </c>
      <c r="Z253" s="49">
        <v>2148269</v>
      </c>
      <c r="AA253" s="49" t="s">
        <v>1157</v>
      </c>
      <c r="AB253" s="49" t="s">
        <v>650</v>
      </c>
    </row>
    <row r="254" spans="1:28">
      <c r="A254" t="s">
        <v>4296</v>
      </c>
      <c r="B254" t="s">
        <v>1418</v>
      </c>
      <c r="C254" t="s">
        <v>28</v>
      </c>
      <c r="D254" t="s">
        <v>2674</v>
      </c>
      <c r="E254" t="s">
        <v>2606</v>
      </c>
      <c r="F254" t="s">
        <v>56</v>
      </c>
      <c r="G254">
        <v>0</v>
      </c>
      <c r="H254">
        <v>0</v>
      </c>
      <c r="I254">
        <v>0</v>
      </c>
      <c r="J254">
        <v>0</v>
      </c>
      <c r="K254" s="49">
        <v>0</v>
      </c>
      <c r="L254" s="49" t="s">
        <v>678</v>
      </c>
      <c r="M254">
        <v>0</v>
      </c>
      <c r="N254" s="148">
        <v>0</v>
      </c>
      <c r="O254" s="49" t="s">
        <v>678</v>
      </c>
      <c r="P254" s="49">
        <v>0</v>
      </c>
      <c r="Q254" s="49" t="s">
        <v>678</v>
      </c>
      <c r="R254" s="49">
        <v>0</v>
      </c>
      <c r="S254" s="49" t="s">
        <v>678</v>
      </c>
      <c r="T254" s="49">
        <v>0</v>
      </c>
      <c r="U254" s="49" t="s">
        <v>678</v>
      </c>
      <c r="V254">
        <v>0</v>
      </c>
      <c r="W254">
        <v>0</v>
      </c>
      <c r="X254" s="49">
        <v>0</v>
      </c>
      <c r="Y254" s="49" t="s">
        <v>678</v>
      </c>
      <c r="Z254" s="49">
        <v>0</v>
      </c>
      <c r="AA254" s="49" t="s">
        <v>678</v>
      </c>
      <c r="AB254" s="49" t="s">
        <v>678</v>
      </c>
    </row>
    <row r="255" spans="1:28">
      <c r="K255" s="49"/>
      <c r="L255" s="49"/>
      <c r="O255" s="49"/>
      <c r="P255" s="49"/>
      <c r="Q255" s="49"/>
      <c r="R255" s="49"/>
      <c r="S255" s="49"/>
      <c r="T255" s="49"/>
      <c r="U255" s="49"/>
      <c r="X255" s="49"/>
      <c r="Y255" s="49"/>
      <c r="Z255" s="49"/>
      <c r="AA255" s="49"/>
      <c r="AB255" s="49"/>
    </row>
    <row r="256" spans="1:28">
      <c r="K256" s="49"/>
      <c r="L256" s="49"/>
      <c r="O256" s="49"/>
      <c r="P256" s="49"/>
      <c r="Q256" s="49"/>
      <c r="R256" s="49"/>
      <c r="S256" s="49"/>
      <c r="T256" s="49"/>
      <c r="U256" s="49"/>
      <c r="X256" s="49"/>
      <c r="Y256" s="49"/>
      <c r="Z256" s="49"/>
      <c r="AA256" s="49"/>
      <c r="AB256" s="49"/>
    </row>
    <row r="257" spans="11:28">
      <c r="K257" s="49"/>
      <c r="L257" s="49"/>
      <c r="O257" s="49"/>
      <c r="P257" s="49"/>
      <c r="Q257" s="49"/>
      <c r="R257" s="49"/>
      <c r="S257" s="49"/>
      <c r="T257" s="49"/>
      <c r="U257" s="49"/>
      <c r="X257" s="49"/>
      <c r="Y257" s="49"/>
      <c r="Z257" s="49"/>
      <c r="AA257" s="49"/>
      <c r="AB257" s="49"/>
    </row>
    <row r="258" spans="11:28">
      <c r="K258" s="49"/>
      <c r="L258" s="49"/>
      <c r="O258" s="49"/>
      <c r="P258" s="49"/>
      <c r="Q258" s="49"/>
      <c r="R258" s="49"/>
      <c r="S258" s="49"/>
      <c r="T258" s="49"/>
      <c r="U258" s="49"/>
      <c r="X258" s="49"/>
      <c r="Y258" s="49"/>
      <c r="Z258" s="49"/>
      <c r="AA258" s="49"/>
      <c r="AB258" s="49"/>
    </row>
    <row r="259" spans="11:28">
      <c r="K259" s="49"/>
      <c r="L259" s="49"/>
      <c r="O259" s="49"/>
      <c r="P259" s="49"/>
      <c r="Q259" s="49"/>
      <c r="R259" s="49"/>
      <c r="S259" s="49"/>
      <c r="T259" s="49"/>
      <c r="U259" s="49"/>
      <c r="X259" s="49"/>
      <c r="Y259" s="49"/>
      <c r="Z259" s="49"/>
      <c r="AA259" s="49"/>
      <c r="AB259" s="49"/>
    </row>
    <row r="260" spans="11:28">
      <c r="K260" s="49"/>
      <c r="L260" s="49"/>
      <c r="O260" s="49"/>
      <c r="P260" s="49"/>
      <c r="Q260" s="49"/>
      <c r="R260" s="49"/>
      <c r="S260" s="49"/>
      <c r="T260" s="49"/>
      <c r="U260" s="49"/>
      <c r="X260" s="49"/>
      <c r="Y260" s="49"/>
      <c r="Z260" s="49"/>
      <c r="AA260" s="49"/>
      <c r="AB260" s="49"/>
    </row>
    <row r="261" spans="11:28">
      <c r="K261" s="49"/>
      <c r="L261" s="49"/>
      <c r="O261" s="49"/>
      <c r="P261" s="49"/>
      <c r="Q261" s="49"/>
      <c r="R261" s="49"/>
      <c r="S261" s="49"/>
      <c r="T261" s="49"/>
      <c r="U261" s="49"/>
      <c r="X261" s="49"/>
      <c r="Y261" s="49"/>
      <c r="Z261" s="49"/>
      <c r="AA261" s="49"/>
      <c r="AB261" s="49"/>
    </row>
    <row r="262" spans="11:28">
      <c r="K262" s="49"/>
      <c r="L262" s="49"/>
      <c r="O262" s="49"/>
      <c r="P262" s="49"/>
      <c r="Q262" s="49"/>
      <c r="R262" s="49"/>
      <c r="S262" s="49"/>
      <c r="T262" s="49"/>
      <c r="U262" s="49"/>
      <c r="X262" s="49"/>
      <c r="Y262" s="49"/>
      <c r="Z262" s="49"/>
      <c r="AA262" s="49"/>
      <c r="AB262" s="49"/>
    </row>
    <row r="263" spans="11:28">
      <c r="K263" s="49"/>
      <c r="L263" s="49"/>
      <c r="O263" s="49"/>
      <c r="P263" s="49"/>
      <c r="Q263" s="49"/>
      <c r="R263" s="49"/>
      <c r="S263" s="49"/>
      <c r="T263" s="49"/>
      <c r="U263" s="49"/>
      <c r="X263" s="49"/>
      <c r="Y263" s="49"/>
      <c r="Z263" s="49"/>
      <c r="AA263" s="49"/>
      <c r="AB263" s="49"/>
    </row>
    <row r="264" spans="11:28">
      <c r="L264" s="49"/>
      <c r="O264" s="49"/>
      <c r="Q264" s="49"/>
      <c r="S264" s="49"/>
      <c r="U264" s="49"/>
      <c r="Y264" s="49"/>
      <c r="AA264" s="49"/>
      <c r="AB264" s="49"/>
    </row>
    <row r="265" spans="11:28">
      <c r="L265" s="49"/>
      <c r="O265" s="49"/>
      <c r="Q265" s="49"/>
      <c r="S265" s="49"/>
      <c r="U265" s="49"/>
      <c r="Y265" s="49"/>
      <c r="AA265" s="49"/>
      <c r="AB265" s="49"/>
    </row>
    <row r="266" spans="11:28">
      <c r="L266" s="49"/>
      <c r="O266" s="49"/>
      <c r="Q266" s="49"/>
      <c r="S266" s="49"/>
      <c r="U266" s="49"/>
      <c r="Y266" s="49"/>
      <c r="AA266" s="49"/>
      <c r="AB266" s="49"/>
    </row>
    <row r="267" spans="11:28">
      <c r="L267" s="49"/>
      <c r="O267" s="49"/>
      <c r="Q267" s="49"/>
      <c r="S267" s="49"/>
      <c r="U267" s="49"/>
      <c r="Y267" s="49"/>
      <c r="AA267" s="49"/>
      <c r="AB267" s="49"/>
    </row>
    <row r="268" spans="11:28">
      <c r="L268" s="49"/>
      <c r="O268" s="49"/>
      <c r="Q268" s="49"/>
      <c r="S268" s="49"/>
      <c r="U268" s="49"/>
      <c r="Y268" s="49"/>
      <c r="AA268" s="49"/>
      <c r="AB268" s="49"/>
    </row>
    <row r="269" spans="11:28">
      <c r="L269" s="49"/>
      <c r="O269" s="49"/>
      <c r="Q269" s="49"/>
      <c r="S269" s="49"/>
      <c r="U269" s="49"/>
      <c r="Y269" s="49"/>
      <c r="AA269" s="49"/>
      <c r="AB269" s="49"/>
    </row>
    <row r="270" spans="11:28">
      <c r="L270" s="49"/>
      <c r="O270" s="49"/>
      <c r="Q270" s="49"/>
      <c r="S270" s="49"/>
      <c r="U270" s="49"/>
      <c r="Y270" s="49"/>
      <c r="AA270" s="49"/>
      <c r="AB270" s="49"/>
    </row>
    <row r="271" spans="11:28">
      <c r="L271" s="49"/>
      <c r="O271" s="49"/>
      <c r="Q271" s="49"/>
      <c r="S271" s="49"/>
      <c r="U271" s="49"/>
      <c r="Y271" s="49"/>
      <c r="AA271" s="49"/>
      <c r="AB271" s="49"/>
    </row>
    <row r="272" spans="11:28">
      <c r="L272" s="49"/>
      <c r="O272" s="49"/>
      <c r="Q272" s="49"/>
      <c r="S272" s="49"/>
      <c r="U272" s="49"/>
      <c r="Y272" s="49"/>
      <c r="AA272" s="49"/>
      <c r="AB272" s="49"/>
    </row>
    <row r="273" spans="12:28">
      <c r="L273" s="49"/>
      <c r="O273" s="49"/>
      <c r="Q273" s="49"/>
      <c r="S273" s="49"/>
      <c r="U273" s="49"/>
      <c r="Y273" s="49"/>
      <c r="AA273" s="49"/>
      <c r="AB273" s="49"/>
    </row>
    <row r="274" spans="12:28">
      <c r="L274" s="49"/>
      <c r="O274" s="49"/>
      <c r="Q274" s="49"/>
      <c r="S274" s="49"/>
      <c r="U274" s="49"/>
      <c r="Y274" s="49"/>
      <c r="AA274" s="49"/>
      <c r="AB274" s="49"/>
    </row>
    <row r="275" spans="12:28">
      <c r="L275" s="49"/>
      <c r="O275" s="49"/>
      <c r="Q275" s="49"/>
      <c r="S275" s="49"/>
      <c r="U275" s="49"/>
      <c r="Y275" s="49"/>
      <c r="AA275" s="49"/>
      <c r="AB275" s="49"/>
    </row>
    <row r="276" spans="12:28">
      <c r="L276" s="49"/>
      <c r="O276" s="49"/>
      <c r="Q276" s="49"/>
      <c r="S276" s="49"/>
      <c r="U276" s="49"/>
      <c r="Y276" s="49"/>
      <c r="AA276" s="49"/>
      <c r="AB276" s="49"/>
    </row>
    <row r="277" spans="12:28">
      <c r="L277" s="49"/>
      <c r="O277" s="49"/>
      <c r="Q277" s="49"/>
      <c r="S277" s="49"/>
      <c r="U277" s="49"/>
      <c r="Y277" s="49"/>
      <c r="AA277" s="49"/>
      <c r="AB277" s="49"/>
    </row>
    <row r="278" spans="12:28">
      <c r="L278" s="49"/>
      <c r="O278" s="49"/>
      <c r="Q278" s="49"/>
      <c r="S278" s="49"/>
      <c r="U278" s="49"/>
      <c r="Y278" s="49"/>
      <c r="AA278" s="49"/>
      <c r="AB278" s="49"/>
    </row>
    <row r="279" spans="12:28">
      <c r="L279" s="49"/>
      <c r="O279" s="49"/>
      <c r="Q279" s="49"/>
      <c r="S279" s="49"/>
      <c r="U279" s="49"/>
      <c r="Y279" s="49"/>
      <c r="AA279" s="49"/>
      <c r="AB279" s="49"/>
    </row>
    <row r="280" spans="12:28">
      <c r="L280" s="49"/>
      <c r="O280" s="49"/>
      <c r="Q280" s="49"/>
      <c r="S280" s="49"/>
      <c r="U280" s="49"/>
      <c r="Y280" s="49"/>
      <c r="AA280" s="49"/>
      <c r="AB280" s="49"/>
    </row>
    <row r="281" spans="12:28">
      <c r="L281" s="49"/>
      <c r="O281" s="49"/>
      <c r="Q281" s="49"/>
      <c r="S281" s="49"/>
      <c r="U281" s="49"/>
      <c r="Y281" s="49"/>
      <c r="AA281" s="49"/>
      <c r="AB281" s="49"/>
    </row>
    <row r="282" spans="12:28">
      <c r="L282" s="49"/>
      <c r="O282" s="49"/>
      <c r="Q282" s="49"/>
      <c r="S282" s="49"/>
      <c r="U282" s="49"/>
      <c r="Y282" s="49"/>
      <c r="AA282" s="49"/>
      <c r="AB282" s="49"/>
    </row>
    <row r="283" spans="12:28">
      <c r="L283" s="49"/>
      <c r="O283" s="49"/>
      <c r="Q283" s="49"/>
      <c r="S283" s="49"/>
      <c r="U283" s="49"/>
      <c r="Y283" s="49"/>
      <c r="AA283" s="49"/>
      <c r="AB283" s="49"/>
    </row>
    <row r="284" spans="12:28">
      <c r="L284" s="49"/>
      <c r="O284" s="49"/>
      <c r="Q284" s="49"/>
      <c r="S284" s="49"/>
      <c r="U284" s="49"/>
      <c r="Y284" s="49"/>
      <c r="AA284" s="49"/>
      <c r="AB284" s="49"/>
    </row>
    <row r="285" spans="12:28">
      <c r="L285" s="49"/>
      <c r="O285" s="49"/>
      <c r="Q285" s="49"/>
      <c r="S285" s="49"/>
      <c r="U285" s="49"/>
      <c r="Y285" s="49"/>
      <c r="AA285" s="49"/>
      <c r="AB285" s="49"/>
    </row>
    <row r="286" spans="12:28">
      <c r="L286" s="49"/>
      <c r="O286" s="49"/>
      <c r="Q286" s="49"/>
      <c r="S286" s="49"/>
      <c r="U286" s="49"/>
      <c r="Y286" s="49"/>
      <c r="AA286" s="49"/>
      <c r="AB286" s="49"/>
    </row>
    <row r="287" spans="12:28">
      <c r="L287" s="49"/>
      <c r="O287" s="49"/>
      <c r="Q287" s="49"/>
      <c r="S287" s="49"/>
      <c r="U287" s="49"/>
      <c r="Y287" s="49"/>
      <c r="AA287" s="49"/>
      <c r="AB287" s="49"/>
    </row>
    <row r="288" spans="12:28">
      <c r="L288" s="49"/>
      <c r="O288" s="49"/>
      <c r="Q288" s="49"/>
      <c r="S288" s="49"/>
      <c r="U288" s="49"/>
      <c r="Y288" s="49"/>
      <c r="AA288" s="49"/>
      <c r="AB288" s="49"/>
    </row>
    <row r="289" spans="12:28">
      <c r="L289" s="49"/>
      <c r="O289" s="49"/>
      <c r="Q289" s="49"/>
      <c r="S289" s="49"/>
      <c r="U289" s="49"/>
      <c r="Y289" s="49"/>
      <c r="AA289" s="49"/>
      <c r="AB289" s="49"/>
    </row>
    <row r="290" spans="12:28">
      <c r="L290" s="49"/>
      <c r="O290" s="49"/>
      <c r="Q290" s="49"/>
      <c r="S290" s="49"/>
      <c r="U290" s="49"/>
      <c r="Y290" s="49"/>
      <c r="AA290" s="49"/>
      <c r="AB290" s="49"/>
    </row>
    <row r="291" spans="12:28">
      <c r="L291" s="49"/>
      <c r="O291" s="49"/>
      <c r="Q291" s="49"/>
      <c r="S291" s="49"/>
      <c r="U291" s="49"/>
      <c r="Y291" s="49"/>
      <c r="AA291" s="49"/>
      <c r="AB291" s="49"/>
    </row>
    <row r="292" spans="12:28">
      <c r="L292" s="49"/>
      <c r="O292" s="49"/>
      <c r="Q292" s="49"/>
      <c r="S292" s="49"/>
      <c r="U292" s="49"/>
      <c r="Y292" s="49"/>
      <c r="AA292" s="49"/>
      <c r="AB292" s="49"/>
    </row>
    <row r="293" spans="12:28">
      <c r="L293" s="49"/>
      <c r="O293" s="49"/>
      <c r="Q293" s="49"/>
      <c r="S293" s="49"/>
      <c r="U293" s="49"/>
      <c r="Y293" s="49"/>
      <c r="AA293" s="49"/>
      <c r="AB293" s="49"/>
    </row>
    <row r="294" spans="12:28">
      <c r="L294" s="49"/>
      <c r="O294" s="49"/>
      <c r="Q294" s="49"/>
      <c r="S294" s="49"/>
      <c r="U294" s="49"/>
      <c r="Y294" s="49"/>
      <c r="AA294" s="49"/>
      <c r="AB294" s="49"/>
    </row>
    <row r="295" spans="12:28">
      <c r="L295" s="49"/>
      <c r="O295" s="49"/>
      <c r="Q295" s="49"/>
      <c r="S295" s="49"/>
      <c r="U295" s="49"/>
      <c r="Y295" s="49"/>
      <c r="AA295" s="49"/>
      <c r="AB295" s="49"/>
    </row>
    <row r="296" spans="12:28">
      <c r="L296" s="49"/>
      <c r="O296" s="49"/>
      <c r="Q296" s="49"/>
      <c r="S296" s="49"/>
      <c r="U296" s="49"/>
      <c r="Y296" s="49"/>
      <c r="AA296" s="49"/>
      <c r="AB296" s="49"/>
    </row>
    <row r="297" spans="12:28">
      <c r="L297" s="49"/>
      <c r="O297" s="49"/>
      <c r="Q297" s="49"/>
      <c r="S297" s="49"/>
      <c r="U297" s="49"/>
      <c r="Y297" s="49"/>
      <c r="AA297" s="49"/>
      <c r="AB297" s="49"/>
    </row>
    <row r="298" spans="12:28">
      <c r="L298" s="49"/>
      <c r="O298" s="49"/>
      <c r="Q298" s="49"/>
      <c r="S298" s="49"/>
      <c r="U298" s="49"/>
      <c r="Y298" s="49"/>
      <c r="AA298" s="49"/>
      <c r="AB298" s="49"/>
    </row>
    <row r="299" spans="12:28">
      <c r="L299" s="49"/>
      <c r="O299" s="49"/>
      <c r="Q299" s="49"/>
      <c r="S299" s="49"/>
      <c r="U299" s="49"/>
      <c r="Y299" s="49"/>
      <c r="AA299" s="49"/>
      <c r="AB299" s="49"/>
    </row>
    <row r="300" spans="12:28">
      <c r="L300" s="49"/>
      <c r="O300" s="49"/>
      <c r="Q300" s="49"/>
      <c r="S300" s="49"/>
      <c r="U300" s="49"/>
      <c r="Y300" s="49"/>
      <c r="AA300" s="49"/>
      <c r="AB300" s="49"/>
    </row>
    <row r="301" spans="12:28">
      <c r="L301" s="49"/>
      <c r="O301" s="49"/>
      <c r="Q301" s="49"/>
      <c r="S301" s="49"/>
      <c r="U301" s="49"/>
      <c r="Y301" s="49"/>
      <c r="AA301" s="49"/>
      <c r="AB301" s="49"/>
    </row>
    <row r="302" spans="12:28">
      <c r="L302" s="49"/>
      <c r="O302" s="49"/>
      <c r="Q302" s="49"/>
      <c r="S302" s="49"/>
      <c r="U302" s="49"/>
      <c r="Y302" s="49"/>
      <c r="AA302" s="49"/>
      <c r="AB302" s="49"/>
    </row>
    <row r="303" spans="12:28">
      <c r="L303" s="49"/>
      <c r="O303" s="49"/>
      <c r="Q303" s="49"/>
      <c r="S303" s="49"/>
      <c r="U303" s="49"/>
      <c r="Y303" s="49"/>
      <c r="AA303" s="49"/>
      <c r="AB303" s="49"/>
    </row>
    <row r="304" spans="12:28">
      <c r="L304" s="49"/>
      <c r="O304" s="49"/>
      <c r="Q304" s="49"/>
      <c r="S304" s="49"/>
      <c r="U304" s="49"/>
      <c r="Y304" s="49"/>
      <c r="AA304" s="49"/>
      <c r="AB304" s="49"/>
    </row>
    <row r="305" spans="12:28">
      <c r="L305" s="49"/>
      <c r="O305" s="49"/>
      <c r="Q305" s="49"/>
      <c r="S305" s="49"/>
      <c r="U305" s="49"/>
      <c r="Y305" s="49"/>
      <c r="AA305" s="49"/>
      <c r="AB305" s="49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B181-2D3F-436E-ADA7-5604B55CC9B3}">
  <dimension ref="B1:X214"/>
  <sheetViews>
    <sheetView topLeftCell="A105" workbookViewId="0">
      <selection activeCell="G131" sqref="G131"/>
    </sheetView>
  </sheetViews>
  <sheetFormatPr baseColWidth="10" defaultRowHeight="15"/>
  <cols>
    <col min="2" max="2" width="30.85546875" bestFit="1" customWidth="1"/>
    <col min="3" max="3" width="11.85546875" bestFit="1" customWidth="1"/>
    <col min="4" max="4" width="12" bestFit="1" customWidth="1"/>
    <col min="5" max="5" width="11.7109375" customWidth="1"/>
    <col min="6" max="6" width="16.85546875" bestFit="1" customWidth="1"/>
    <col min="9" max="9" width="12.7109375" customWidth="1"/>
    <col min="10" max="10" width="40.7109375" bestFit="1" customWidth="1"/>
    <col min="11" max="11" width="13" bestFit="1" customWidth="1"/>
    <col min="12" max="12" width="11.85546875" bestFit="1" customWidth="1"/>
    <col min="13" max="14" width="13" customWidth="1"/>
    <col min="15" max="15" width="14.7109375" customWidth="1"/>
    <col min="17" max="17" width="12.28515625" customWidth="1"/>
    <col min="18" max="18" width="12.5703125" customWidth="1"/>
    <col min="19" max="19" width="11.85546875" bestFit="1" customWidth="1"/>
    <col min="20" max="20" width="13" customWidth="1"/>
    <col min="21" max="21" width="13" bestFit="1" customWidth="1"/>
    <col min="22" max="22" width="13" customWidth="1"/>
    <col min="23" max="23" width="12" bestFit="1" customWidth="1"/>
  </cols>
  <sheetData>
    <row r="1" spans="2:23" ht="15.75" thickBot="1"/>
    <row r="2" spans="2:23" ht="15.75" customHeight="1" thickBot="1">
      <c r="B2" s="1" t="s">
        <v>4040</v>
      </c>
      <c r="C2" s="685" t="s">
        <v>57</v>
      </c>
      <c r="D2" s="686"/>
      <c r="E2" s="686"/>
      <c r="F2" s="687"/>
      <c r="G2" s="2"/>
      <c r="I2" s="679" t="s">
        <v>1463</v>
      </c>
      <c r="J2" s="688" t="s">
        <v>5</v>
      </c>
      <c r="K2" s="691" t="s">
        <v>6</v>
      </c>
      <c r="L2" s="691" t="s">
        <v>7</v>
      </c>
      <c r="M2" s="691" t="s">
        <v>8</v>
      </c>
      <c r="N2" s="691" t="s">
        <v>9</v>
      </c>
      <c r="O2" s="691" t="s">
        <v>10</v>
      </c>
      <c r="P2" s="691" t="s">
        <v>11</v>
      </c>
      <c r="Q2" s="691" t="s">
        <v>12</v>
      </c>
      <c r="R2" s="691" t="s">
        <v>13</v>
      </c>
      <c r="S2" s="682" t="s">
        <v>14</v>
      </c>
      <c r="T2" s="688" t="s">
        <v>15</v>
      </c>
      <c r="U2" s="691" t="s">
        <v>16</v>
      </c>
      <c r="V2" s="691" t="s">
        <v>17</v>
      </c>
      <c r="W2" s="682" t="s">
        <v>18</v>
      </c>
    </row>
    <row r="3" spans="2:23" ht="15.75" customHeight="1" thickBo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680"/>
      <c r="J3" s="689"/>
      <c r="K3" s="692"/>
      <c r="L3" s="692"/>
      <c r="M3" s="692"/>
      <c r="N3" s="692"/>
      <c r="O3" s="692"/>
      <c r="P3" s="692"/>
      <c r="Q3" s="692"/>
      <c r="R3" s="692"/>
      <c r="S3" s="683"/>
      <c r="T3" s="689"/>
      <c r="U3" s="692"/>
      <c r="V3" s="692"/>
      <c r="W3" s="683"/>
    </row>
    <row r="4" spans="2:23" ht="15" customHeight="1" thickBot="1">
      <c r="B4" s="3" t="s">
        <v>611</v>
      </c>
      <c r="C4" s="4">
        <f>VLOOKUP(B4,ASIGNACION!D:AX,6,0)</f>
        <v>65</v>
      </c>
      <c r="D4" s="435">
        <f>VLOOKUP(B4,ASIGNACION!D:AY,7,0)</f>
        <v>109729</v>
      </c>
      <c r="E4" s="435">
        <f>VLOOKUP(B4,ASIGNACION!D:AX,11,0)</f>
        <v>10443</v>
      </c>
      <c r="F4" s="5">
        <f>E4/D4</f>
        <v>9.5170829953795263E-2</v>
      </c>
      <c r="I4" s="680"/>
      <c r="J4" s="690"/>
      <c r="K4" s="693"/>
      <c r="L4" s="693"/>
      <c r="M4" s="693"/>
      <c r="N4" s="693"/>
      <c r="O4" s="693"/>
      <c r="P4" s="693"/>
      <c r="Q4" s="693"/>
      <c r="R4" s="693"/>
      <c r="S4" s="684"/>
      <c r="T4" s="690"/>
      <c r="U4" s="693"/>
      <c r="V4" s="693"/>
      <c r="W4" s="684"/>
    </row>
    <row r="5" spans="2:23" ht="15.75" customHeight="1">
      <c r="B5" s="6" t="s">
        <v>551</v>
      </c>
      <c r="C5" s="4">
        <f>VLOOKUP(B5,ASIGNACION!D:AX,6,0)</f>
        <v>64</v>
      </c>
      <c r="D5" s="435">
        <f>VLOOKUP(B5,ASIGNACION!D:AY,7,0)</f>
        <v>119266</v>
      </c>
      <c r="E5" s="435">
        <f>VLOOKUP(B5,ASIGNACION!D:AX,11,0)</f>
        <v>13478</v>
      </c>
      <c r="F5" s="5">
        <f t="shared" ref="F5:F17" si="0">E5/D5</f>
        <v>0.11300789831133769</v>
      </c>
      <c r="I5" s="680"/>
      <c r="J5" s="7" t="s">
        <v>611</v>
      </c>
      <c r="K5" s="416">
        <f>M5*15%</f>
        <v>16459.349999999999</v>
      </c>
      <c r="L5" s="9">
        <f>VLOOKUP(J5,ASIGNACION!D:AX,6,0)</f>
        <v>65</v>
      </c>
      <c r="M5" s="416">
        <f>VLOOKUP(J5,ASIGNACION!D:AX,7,0)</f>
        <v>109729</v>
      </c>
      <c r="N5" s="416">
        <f>VLOOKUP(J5,B4:F18,4,0)</f>
        <v>10443</v>
      </c>
      <c r="O5" s="10">
        <f>N5/M5</f>
        <v>9.5170829953795263E-2</v>
      </c>
      <c r="P5" s="9">
        <v>0</v>
      </c>
      <c r="Q5" s="8">
        <v>0</v>
      </c>
      <c r="R5" s="146">
        <f>VLOOKUP(J5,ASIGNACION!D:AX,11,0)+Q5</f>
        <v>10443</v>
      </c>
      <c r="S5" s="11">
        <f>(R5+Q5)/M5</f>
        <v>9.5170829953795263E-2</v>
      </c>
      <c r="T5" s="438">
        <f>VLOOKUP(J5,ASIGNACION!D:AX,5,0)</f>
        <v>18097</v>
      </c>
      <c r="U5" s="416">
        <f>VLOOKUP(J5,ASIGNACION!D:AX,17,0)</f>
        <v>3096</v>
      </c>
      <c r="V5" s="10">
        <f>U5/T5</f>
        <v>0.17107807923965299</v>
      </c>
      <c r="W5" s="441">
        <f>(T5*30%)-U5</f>
        <v>2333.0999999999995</v>
      </c>
    </row>
    <row r="6" spans="2:23">
      <c r="B6" s="6" t="s">
        <v>612</v>
      </c>
      <c r="C6" s="4">
        <f>VLOOKUP(B6,ASIGNACION!D:AX,6,0)</f>
        <v>65</v>
      </c>
      <c r="D6" s="435">
        <f>VLOOKUP(B6,ASIGNACION!D:AY,7,0)</f>
        <v>91974</v>
      </c>
      <c r="E6" s="435">
        <f>VLOOKUP(B6,ASIGNACION!D:AX,11,0)</f>
        <v>10199</v>
      </c>
      <c r="F6" s="5">
        <f t="shared" si="0"/>
        <v>0.11089003414008307</v>
      </c>
      <c r="I6" s="680"/>
      <c r="J6" s="14" t="s">
        <v>551</v>
      </c>
      <c r="K6" s="416">
        <f t="shared" ref="K6:K18" si="1">M6*15%</f>
        <v>17889.899999999998</v>
      </c>
      <c r="L6" s="9">
        <f>VLOOKUP(J6,ASIGNACION!D:AX,6,0)</f>
        <v>64</v>
      </c>
      <c r="M6" s="416">
        <f>VLOOKUP(J6,ASIGNACION!D:AX,7,0)</f>
        <v>119266</v>
      </c>
      <c r="N6" s="416">
        <f t="shared" ref="N6:N18" si="2">VLOOKUP(J6,B5:F19,4,0)</f>
        <v>13478</v>
      </c>
      <c r="O6" s="10">
        <f t="shared" ref="O6:O18" si="3">N6/M6</f>
        <v>0.11300789831133769</v>
      </c>
      <c r="P6" s="9">
        <v>0</v>
      </c>
      <c r="Q6" s="8">
        <v>0</v>
      </c>
      <c r="R6" s="146">
        <f>VLOOKUP(J6,ASIGNACION!D:AX,11,0)+Q6</f>
        <v>13478</v>
      </c>
      <c r="S6" s="11">
        <f>(R6+Q6)/M6</f>
        <v>0.11300789831133769</v>
      </c>
      <c r="T6" s="438">
        <f>VLOOKUP(J6,ASIGNACION!D:AX,5,0)</f>
        <v>23044</v>
      </c>
      <c r="U6" s="416">
        <f>VLOOKUP(J6,ASIGNACION!D:AX,17,0)</f>
        <v>7353</v>
      </c>
      <c r="V6" s="10">
        <f t="shared" ref="V6:V17" si="4">U6/T6</f>
        <v>0.31908522825898283</v>
      </c>
      <c r="W6" s="441">
        <f t="shared" ref="W6:W17" si="5">(T6*30%)-U6</f>
        <v>-439.80000000000018</v>
      </c>
    </row>
    <row r="7" spans="2:23">
      <c r="B7" s="6" t="s">
        <v>3828</v>
      </c>
      <c r="C7" s="4">
        <f>VLOOKUP(B7,ASIGNACION!D:AX,6,0)</f>
        <v>54</v>
      </c>
      <c r="D7" s="435">
        <f>VLOOKUP(B7,ASIGNACION!D:AY,7,0)</f>
        <v>111033</v>
      </c>
      <c r="E7" s="435">
        <f>VLOOKUP(B7,ASIGNACION!D:AX,11,0)</f>
        <v>4780</v>
      </c>
      <c r="F7" s="5">
        <f t="shared" si="0"/>
        <v>4.3050264335828085E-2</v>
      </c>
      <c r="I7" s="680"/>
      <c r="J7" s="14" t="s">
        <v>612</v>
      </c>
      <c r="K7" s="416">
        <f t="shared" si="1"/>
        <v>13796.1</v>
      </c>
      <c r="L7" s="9">
        <f>VLOOKUP(J7,ASIGNACION!D:AX,6,0)</f>
        <v>65</v>
      </c>
      <c r="M7" s="416">
        <f>VLOOKUP(J7,ASIGNACION!D:AX,7,0)</f>
        <v>91974</v>
      </c>
      <c r="N7" s="416">
        <f t="shared" si="2"/>
        <v>10199</v>
      </c>
      <c r="O7" s="10">
        <f t="shared" si="3"/>
        <v>0.11089003414008307</v>
      </c>
      <c r="P7" s="9">
        <v>0</v>
      </c>
      <c r="Q7" s="8">
        <v>0</v>
      </c>
      <c r="R7" s="146">
        <f>VLOOKUP(J7,ASIGNACION!D:AX,11,0)+Q7</f>
        <v>10199</v>
      </c>
      <c r="S7" s="11">
        <f>(R7+Q7)/M7</f>
        <v>0.11089003414008307</v>
      </c>
      <c r="T7" s="438">
        <f>VLOOKUP(J7,ASIGNACION!D:AX,5,0)</f>
        <v>15780</v>
      </c>
      <c r="U7" s="416">
        <f>VLOOKUP(J7,ASIGNACION!D:AX,17,0)</f>
        <v>4284</v>
      </c>
      <c r="V7" s="10">
        <f t="shared" si="4"/>
        <v>0.27148288973384033</v>
      </c>
      <c r="W7" s="441">
        <f t="shared" si="5"/>
        <v>450</v>
      </c>
    </row>
    <row r="8" spans="2:23">
      <c r="B8" s="6" t="s">
        <v>658</v>
      </c>
      <c r="C8" s="4">
        <f>VLOOKUP(B8,ASIGNACION!D:AX,6,0)</f>
        <v>79</v>
      </c>
      <c r="D8" s="435">
        <f>VLOOKUP(B8,ASIGNACION!D:AY,7,0)</f>
        <v>169615</v>
      </c>
      <c r="E8" s="435">
        <f>VLOOKUP(B8,ASIGNACION!D:AX,11,0)</f>
        <v>12071</v>
      </c>
      <c r="F8" s="5">
        <f t="shared" si="0"/>
        <v>7.1167054800577778E-2</v>
      </c>
      <c r="I8" s="680"/>
      <c r="J8" s="14" t="s">
        <v>3828</v>
      </c>
      <c r="K8" s="416">
        <f t="shared" si="1"/>
        <v>16654.95</v>
      </c>
      <c r="L8" s="9">
        <f>VLOOKUP(J8,ASIGNACION!D:AX,6,0)</f>
        <v>54</v>
      </c>
      <c r="M8" s="416">
        <f>VLOOKUP(J8,ASIGNACION!D:AX,7,0)</f>
        <v>111033</v>
      </c>
      <c r="N8" s="416">
        <f t="shared" si="2"/>
        <v>4780</v>
      </c>
      <c r="O8" s="10">
        <f t="shared" si="3"/>
        <v>4.3050264335828085E-2</v>
      </c>
      <c r="P8" s="9">
        <v>0</v>
      </c>
      <c r="Q8" s="8">
        <v>0</v>
      </c>
      <c r="R8" s="146">
        <f>VLOOKUP(J8,ASIGNACION!D:AX,11,0)+Q8</f>
        <v>4780</v>
      </c>
      <c r="S8" s="11">
        <f>(R8+Q8)/M8</f>
        <v>4.3050264335828085E-2</v>
      </c>
      <c r="T8" s="438">
        <f>VLOOKUP(J8,ASIGNACION!D:AX,5,0)</f>
        <v>23126</v>
      </c>
      <c r="U8" s="416">
        <f>VLOOKUP(J8,ASIGNACION!D:AX,17,0)</f>
        <v>4300</v>
      </c>
      <c r="V8" s="10">
        <f t="shared" si="4"/>
        <v>0.18593790538787511</v>
      </c>
      <c r="W8" s="441">
        <f t="shared" si="5"/>
        <v>2637.8</v>
      </c>
    </row>
    <row r="9" spans="2:23">
      <c r="B9" s="6" t="s">
        <v>662</v>
      </c>
      <c r="C9" s="4">
        <f>VLOOKUP(B9,ASIGNACION!D:AX,6,0)</f>
        <v>64</v>
      </c>
      <c r="D9" s="435">
        <f>VLOOKUP(B9,ASIGNACION!D:AY,7,0)</f>
        <v>120103</v>
      </c>
      <c r="E9" s="435">
        <f>VLOOKUP(B9,ASIGNACION!D:AX,11,0)</f>
        <v>10035</v>
      </c>
      <c r="F9" s="5">
        <f t="shared" si="0"/>
        <v>8.3553283431721109E-2</v>
      </c>
      <c r="I9" s="680"/>
      <c r="J9" s="14" t="s">
        <v>658</v>
      </c>
      <c r="K9" s="416">
        <f t="shared" si="1"/>
        <v>25442.25</v>
      </c>
      <c r="L9" s="9">
        <f>VLOOKUP(J9,ASIGNACION!D:AX,6,0)</f>
        <v>79</v>
      </c>
      <c r="M9" s="416">
        <f>VLOOKUP(J9,ASIGNACION!D:AX,7,0)</f>
        <v>169615</v>
      </c>
      <c r="N9" s="416">
        <f t="shared" si="2"/>
        <v>12071</v>
      </c>
      <c r="O9" s="10">
        <f t="shared" si="3"/>
        <v>7.1167054800577778E-2</v>
      </c>
      <c r="P9" s="9">
        <v>0</v>
      </c>
      <c r="Q9" s="8">
        <v>0</v>
      </c>
      <c r="R9" s="146">
        <f>VLOOKUP(J9,ASIGNACION!D:AX,11,0)+Q9</f>
        <v>12071</v>
      </c>
      <c r="S9" s="11">
        <f>(R9+Q9)/M9</f>
        <v>7.1167054800577778E-2</v>
      </c>
      <c r="T9" s="438">
        <f>VLOOKUP(J9,ASIGNACION!D:AX,5,0)</f>
        <v>17125</v>
      </c>
      <c r="U9" s="416">
        <f>VLOOKUP(J9,ASIGNACION!D:AX,17,0)</f>
        <v>8976</v>
      </c>
      <c r="V9" s="10">
        <f t="shared" si="4"/>
        <v>0.52414598540145985</v>
      </c>
      <c r="W9" s="441">
        <f t="shared" si="5"/>
        <v>-3838.5</v>
      </c>
    </row>
    <row r="10" spans="2:23">
      <c r="B10" s="6" t="s">
        <v>616</v>
      </c>
      <c r="C10" s="4">
        <f>VLOOKUP(B10,ASIGNACION!D:AX,6,0)</f>
        <v>81</v>
      </c>
      <c r="D10" s="435">
        <f>VLOOKUP(B10,ASIGNACION!D:AY,7,0)</f>
        <v>171663</v>
      </c>
      <c r="E10" s="435">
        <f>VLOOKUP(B10,ASIGNACION!D:AX,11,0)</f>
        <v>16213</v>
      </c>
      <c r="F10" s="5">
        <f t="shared" si="0"/>
        <v>9.4446677501849555E-2</v>
      </c>
      <c r="I10" s="680"/>
      <c r="J10" s="14" t="s">
        <v>662</v>
      </c>
      <c r="K10" s="416">
        <f t="shared" si="1"/>
        <v>18015.45</v>
      </c>
      <c r="L10" s="9">
        <f>VLOOKUP(J10,ASIGNACION!D:AX,6,0)</f>
        <v>64</v>
      </c>
      <c r="M10" s="416">
        <f>VLOOKUP(J10,ASIGNACION!D:AX,7,0)</f>
        <v>120103</v>
      </c>
      <c r="N10" s="416">
        <f t="shared" si="2"/>
        <v>10035</v>
      </c>
      <c r="O10" s="10">
        <f t="shared" si="3"/>
        <v>8.3553283431721109E-2</v>
      </c>
      <c r="P10" s="9">
        <v>0</v>
      </c>
      <c r="Q10" s="8">
        <v>0</v>
      </c>
      <c r="R10" s="146">
        <f>VLOOKUP(J10,ASIGNACION!D:AX,11,0)+Q10</f>
        <v>10035</v>
      </c>
      <c r="S10" s="11">
        <f>(R10+Q10)/M10</f>
        <v>8.3553283431721109E-2</v>
      </c>
      <c r="T10" s="438">
        <f>VLOOKUP(J10,ASIGNACION!D:AX,5,0)</f>
        <v>16709</v>
      </c>
      <c r="U10" s="416">
        <f>VLOOKUP(J10,ASIGNACION!D:AX,17,0)</f>
        <v>6030</v>
      </c>
      <c r="V10" s="10">
        <f t="shared" si="4"/>
        <v>0.36088335627506135</v>
      </c>
      <c r="W10" s="441">
        <f t="shared" si="5"/>
        <v>-1017.3000000000002</v>
      </c>
    </row>
    <row r="11" spans="2:23">
      <c r="B11" s="6" t="s">
        <v>617</v>
      </c>
      <c r="C11" s="4">
        <f>VLOOKUP(B11,ASIGNACION!D:AX,6,0)</f>
        <v>70</v>
      </c>
      <c r="D11" s="435">
        <f>VLOOKUP(B11,ASIGNACION!D:AY,7,0)</f>
        <v>127002</v>
      </c>
      <c r="E11" s="435">
        <f>VLOOKUP(B11,ASIGNACION!D:AX,11,0)</f>
        <v>7995</v>
      </c>
      <c r="F11" s="5">
        <f t="shared" si="0"/>
        <v>6.2951764539141114E-2</v>
      </c>
      <c r="I11" s="680"/>
      <c r="J11" s="14" t="s">
        <v>616</v>
      </c>
      <c r="K11" s="416">
        <f t="shared" si="1"/>
        <v>25749.45</v>
      </c>
      <c r="L11" s="9">
        <f>VLOOKUP(J11,ASIGNACION!D:AX,6,0)</f>
        <v>81</v>
      </c>
      <c r="M11" s="416">
        <f>VLOOKUP(J11,ASIGNACION!D:AX,7,0)</f>
        <v>171663</v>
      </c>
      <c r="N11" s="416">
        <f t="shared" si="2"/>
        <v>16213</v>
      </c>
      <c r="O11" s="10">
        <f t="shared" si="3"/>
        <v>9.4446677501849555E-2</v>
      </c>
      <c r="P11" s="9">
        <v>0</v>
      </c>
      <c r="Q11" s="8">
        <v>0</v>
      </c>
      <c r="R11" s="146">
        <f>VLOOKUP(J11,ASIGNACION!D:AX,11,0)+Q11</f>
        <v>16213</v>
      </c>
      <c r="S11" s="11">
        <f>(R11+Q11)/M11</f>
        <v>9.4446677501849555E-2</v>
      </c>
      <c r="T11" s="438">
        <f>VLOOKUP(J11,ASIGNACION!D:AX,5,0)</f>
        <v>18851</v>
      </c>
      <c r="U11" s="416">
        <f>VLOOKUP(J11,ASIGNACION!D:AX,17,0)</f>
        <v>8093</v>
      </c>
      <c r="V11" s="10">
        <f t="shared" si="4"/>
        <v>0.42931409474298443</v>
      </c>
      <c r="W11" s="441">
        <f t="shared" si="5"/>
        <v>-2437.6999999999998</v>
      </c>
    </row>
    <row r="12" spans="2:23">
      <c r="B12" s="6" t="s">
        <v>2830</v>
      </c>
      <c r="C12" s="4">
        <f>VLOOKUP(B12,ASIGNACION!D:AX,6,0)</f>
        <v>71</v>
      </c>
      <c r="D12" s="435">
        <f>VLOOKUP(B12,ASIGNACION!D:AY,7,0)</f>
        <v>123332</v>
      </c>
      <c r="E12" s="435">
        <f>VLOOKUP(B12,ASIGNACION!D:AX,11,0)</f>
        <v>6582</v>
      </c>
      <c r="F12" s="5">
        <f t="shared" si="0"/>
        <v>5.3368144520481303E-2</v>
      </c>
      <c r="I12" s="680"/>
      <c r="J12" s="14" t="s">
        <v>617</v>
      </c>
      <c r="K12" s="416">
        <f t="shared" si="1"/>
        <v>19050.3</v>
      </c>
      <c r="L12" s="9">
        <f>VLOOKUP(J12,ASIGNACION!D:AX,6,0)</f>
        <v>70</v>
      </c>
      <c r="M12" s="416">
        <f>VLOOKUP(J12,ASIGNACION!D:AX,7,0)</f>
        <v>127002</v>
      </c>
      <c r="N12" s="416">
        <f t="shared" si="2"/>
        <v>7995</v>
      </c>
      <c r="O12" s="10">
        <f t="shared" si="3"/>
        <v>6.2951764539141114E-2</v>
      </c>
      <c r="P12" s="9">
        <v>0</v>
      </c>
      <c r="Q12" s="8">
        <v>0</v>
      </c>
      <c r="R12" s="146">
        <f>VLOOKUP(J12,ASIGNACION!D:AX,11,0)+Q12</f>
        <v>7995</v>
      </c>
      <c r="S12" s="11">
        <f>(R12+Q12)/M12</f>
        <v>6.2951764539141114E-2</v>
      </c>
      <c r="T12" s="438">
        <f>VLOOKUP(J12,ASIGNACION!D:AX,5,0)</f>
        <v>21633</v>
      </c>
      <c r="U12" s="416">
        <f>VLOOKUP(J12,ASIGNACION!D:AX,17,0)</f>
        <v>7445</v>
      </c>
      <c r="V12" s="10">
        <f t="shared" si="4"/>
        <v>0.34415014098830493</v>
      </c>
      <c r="W12" s="441">
        <f t="shared" si="5"/>
        <v>-955.10000000000036</v>
      </c>
    </row>
    <row r="13" spans="2:23">
      <c r="B13" s="16" t="s">
        <v>659</v>
      </c>
      <c r="C13" s="4">
        <f>VLOOKUP(B13,ASIGNACION!D:AX,6,0)</f>
        <v>63</v>
      </c>
      <c r="D13" s="435">
        <f>VLOOKUP(B13,ASIGNACION!D:AY,7,0)</f>
        <v>104208</v>
      </c>
      <c r="E13" s="435">
        <f>VLOOKUP(B13,ASIGNACION!D:AX,11,0)</f>
        <v>17055</v>
      </c>
      <c r="F13" s="5">
        <f t="shared" si="0"/>
        <v>0.16366305849838783</v>
      </c>
      <c r="I13" s="680"/>
      <c r="J13" s="14" t="s">
        <v>2830</v>
      </c>
      <c r="K13" s="416">
        <f t="shared" si="1"/>
        <v>18499.8</v>
      </c>
      <c r="L13" s="9">
        <f>VLOOKUP(J13,ASIGNACION!D:AX,6,0)</f>
        <v>71</v>
      </c>
      <c r="M13" s="416">
        <f>VLOOKUP(J13,ASIGNACION!D:AX,7,0)</f>
        <v>123332</v>
      </c>
      <c r="N13" s="416">
        <f t="shared" si="2"/>
        <v>6582</v>
      </c>
      <c r="O13" s="10">
        <f t="shared" si="3"/>
        <v>5.3368144520481303E-2</v>
      </c>
      <c r="P13" s="9">
        <v>0</v>
      </c>
      <c r="Q13" s="8">
        <v>0</v>
      </c>
      <c r="R13" s="146">
        <f>VLOOKUP(J13,ASIGNACION!D:AX,11,0)+Q13</f>
        <v>6582</v>
      </c>
      <c r="S13" s="11">
        <f>(R13+Q13)/M13</f>
        <v>5.3368144520481303E-2</v>
      </c>
      <c r="T13" s="438">
        <f>VLOOKUP(J13,ASIGNACION!D:AX,5,0)</f>
        <v>19537</v>
      </c>
      <c r="U13" s="416">
        <f>VLOOKUP(J13,ASIGNACION!D:AX,17,0)</f>
        <v>1290</v>
      </c>
      <c r="V13" s="10">
        <f t="shared" si="4"/>
        <v>6.6028561191585192E-2</v>
      </c>
      <c r="W13" s="441">
        <f t="shared" si="5"/>
        <v>4571.0999999999995</v>
      </c>
    </row>
    <row r="14" spans="2:23">
      <c r="B14" s="16" t="s">
        <v>618</v>
      </c>
      <c r="C14" s="4">
        <f>VLOOKUP(B14,ASIGNACION!D:AX,6,0)</f>
        <v>72</v>
      </c>
      <c r="D14" s="435">
        <f>VLOOKUP(B14,ASIGNACION!D:AY,7,0)</f>
        <v>119829</v>
      </c>
      <c r="E14" s="435">
        <f>VLOOKUP(B14,ASIGNACION!D:AX,11,0)</f>
        <v>11491</v>
      </c>
      <c r="F14" s="5">
        <f t="shared" si="0"/>
        <v>9.5894983685084575E-2</v>
      </c>
      <c r="I14" s="680"/>
      <c r="J14" s="140" t="s">
        <v>659</v>
      </c>
      <c r="K14" s="416">
        <f t="shared" si="1"/>
        <v>15631.199999999999</v>
      </c>
      <c r="L14" s="9">
        <f>VLOOKUP(J14,ASIGNACION!D:AX,6,0)</f>
        <v>63</v>
      </c>
      <c r="M14" s="416">
        <f>VLOOKUP(J14,ASIGNACION!D:AX,7,0)</f>
        <v>104208</v>
      </c>
      <c r="N14" s="416">
        <f t="shared" si="2"/>
        <v>17055</v>
      </c>
      <c r="O14" s="10">
        <f t="shared" si="3"/>
        <v>0.16366305849838783</v>
      </c>
      <c r="P14" s="9">
        <v>0</v>
      </c>
      <c r="Q14" s="8">
        <v>0</v>
      </c>
      <c r="R14" s="146">
        <f>VLOOKUP(J14,ASIGNACION!D:AX,11,0)+Q14</f>
        <v>17055</v>
      </c>
      <c r="S14" s="11">
        <f>(R14+Q14)/M14</f>
        <v>0.16366305849838783</v>
      </c>
      <c r="T14" s="438">
        <f>VLOOKUP(J14,ASIGNACION!D:AX,5,0)</f>
        <v>21940</v>
      </c>
      <c r="U14" s="416">
        <f>VLOOKUP(J14,ASIGNACION!D:AX,17,0)</f>
        <v>13580</v>
      </c>
      <c r="V14" s="10">
        <f t="shared" si="4"/>
        <v>0.61896080218778482</v>
      </c>
      <c r="W14" s="441">
        <f t="shared" si="5"/>
        <v>-6998</v>
      </c>
    </row>
    <row r="15" spans="2:23">
      <c r="B15" s="16" t="s">
        <v>446</v>
      </c>
      <c r="C15" s="4">
        <f>VLOOKUP(B15,ASIGNACION!D:AX,6,0)</f>
        <v>71</v>
      </c>
      <c r="D15" s="435">
        <f>VLOOKUP(B15,ASIGNACION!D:AY,7,0)</f>
        <v>128556</v>
      </c>
      <c r="E15" s="435">
        <f>VLOOKUP(B15,ASIGNACION!D:AX,11,0)</f>
        <v>15412</v>
      </c>
      <c r="F15" s="5">
        <f t="shared" si="0"/>
        <v>0.11988549737079561</v>
      </c>
      <c r="I15" s="680"/>
      <c r="J15" s="140" t="s">
        <v>618</v>
      </c>
      <c r="K15" s="416">
        <f t="shared" si="1"/>
        <v>17974.349999999999</v>
      </c>
      <c r="L15" s="9">
        <f>VLOOKUP(J15,ASIGNACION!D:AX,6,0)</f>
        <v>72</v>
      </c>
      <c r="M15" s="416">
        <f>VLOOKUP(J15,ASIGNACION!D:AX,7,0)</f>
        <v>119829</v>
      </c>
      <c r="N15" s="416">
        <f t="shared" si="2"/>
        <v>11491</v>
      </c>
      <c r="O15" s="10">
        <f t="shared" si="3"/>
        <v>9.5894983685084575E-2</v>
      </c>
      <c r="P15" s="9">
        <v>0</v>
      </c>
      <c r="Q15" s="8">
        <v>0</v>
      </c>
      <c r="R15" s="146">
        <f>VLOOKUP(J15,ASIGNACION!D:AX,11,0)+Q15</f>
        <v>11491</v>
      </c>
      <c r="S15" s="11">
        <f>(R15+Q15)/M15</f>
        <v>9.5894983685084575E-2</v>
      </c>
      <c r="T15" s="438">
        <f>VLOOKUP(J15,ASIGNACION!D:AX,5,0)</f>
        <v>16720</v>
      </c>
      <c r="U15" s="416">
        <f>VLOOKUP(J15,ASIGNACION!D:AX,17,0)</f>
        <v>10253</v>
      </c>
      <c r="V15" s="10">
        <f t="shared" si="4"/>
        <v>0.61321770334928227</v>
      </c>
      <c r="W15" s="441">
        <f t="shared" si="5"/>
        <v>-5237</v>
      </c>
    </row>
    <row r="16" spans="2:23">
      <c r="B16" s="16" t="s">
        <v>619</v>
      </c>
      <c r="C16" s="4">
        <f>VLOOKUP(B16,ASIGNACION!D:AX,6,0)</f>
        <v>68</v>
      </c>
      <c r="D16" s="435">
        <f>VLOOKUP(B16,ASIGNACION!D:AY,7,0)</f>
        <v>127621</v>
      </c>
      <c r="E16" s="435">
        <f>VLOOKUP(B16,ASIGNACION!D:AX,11,0)</f>
        <v>1893</v>
      </c>
      <c r="F16" s="5">
        <f t="shared" si="0"/>
        <v>1.4832982032737559E-2</v>
      </c>
      <c r="I16" s="680"/>
      <c r="J16" s="140" t="s">
        <v>446</v>
      </c>
      <c r="K16" s="416">
        <f t="shared" si="1"/>
        <v>19283.399999999998</v>
      </c>
      <c r="L16" s="9">
        <f>VLOOKUP(J16,ASIGNACION!D:AX,6,0)</f>
        <v>71</v>
      </c>
      <c r="M16" s="416">
        <f>VLOOKUP(J16,ASIGNACION!D:AX,7,0)</f>
        <v>128556</v>
      </c>
      <c r="N16" s="416">
        <f t="shared" si="2"/>
        <v>15412</v>
      </c>
      <c r="O16" s="10">
        <f t="shared" si="3"/>
        <v>0.11988549737079561</v>
      </c>
      <c r="P16" s="9">
        <v>0</v>
      </c>
      <c r="Q16" s="8">
        <v>0</v>
      </c>
      <c r="R16" s="146">
        <f>VLOOKUP(J16,ASIGNACION!D:AX,11,0)+Q16</f>
        <v>15412</v>
      </c>
      <c r="S16" s="11">
        <f>(R16+Q16)/M16</f>
        <v>0.11988549737079561</v>
      </c>
      <c r="T16" s="438">
        <f>VLOOKUP(J16,ASIGNACION!D:AX,5,0)</f>
        <v>21100</v>
      </c>
      <c r="U16" s="416">
        <f>VLOOKUP(J16,ASIGNACION!D:AX,17,0)</f>
        <v>6634</v>
      </c>
      <c r="V16" s="10">
        <f t="shared" si="4"/>
        <v>0.31440758293838861</v>
      </c>
      <c r="W16" s="441">
        <f t="shared" si="5"/>
        <v>-304</v>
      </c>
    </row>
    <row r="17" spans="2:23">
      <c r="B17" s="16" t="s">
        <v>620</v>
      </c>
      <c r="C17" s="4">
        <f>VLOOKUP(B17,ASIGNACION!D:AX,6,0)</f>
        <v>70</v>
      </c>
      <c r="D17" s="435">
        <f>VLOOKUP(B17,ASIGNACION!D:AY,7,0)</f>
        <v>105915</v>
      </c>
      <c r="E17" s="435">
        <f>VLOOKUP(B17,ASIGNACION!D:AX,11,0)</f>
        <v>7033</v>
      </c>
      <c r="F17" s="5">
        <f t="shared" si="0"/>
        <v>6.6402303734126422E-2</v>
      </c>
      <c r="I17" s="680"/>
      <c r="J17" s="140" t="s">
        <v>619</v>
      </c>
      <c r="K17" s="416">
        <f t="shared" si="1"/>
        <v>19143.149999999998</v>
      </c>
      <c r="L17" s="9">
        <f>VLOOKUP(J17,ASIGNACION!D:AX,6,0)</f>
        <v>68</v>
      </c>
      <c r="M17" s="416">
        <f>VLOOKUP(J17,ASIGNACION!D:AX,7,0)</f>
        <v>127621</v>
      </c>
      <c r="N17" s="416">
        <f t="shared" si="2"/>
        <v>1893</v>
      </c>
      <c r="O17" s="10">
        <f t="shared" si="3"/>
        <v>1.4832982032737559E-2</v>
      </c>
      <c r="P17" s="9">
        <v>0</v>
      </c>
      <c r="Q17" s="8">
        <v>0</v>
      </c>
      <c r="R17" s="146">
        <f>VLOOKUP(J17,ASIGNACION!D:AX,11,0)+Q17</f>
        <v>1893</v>
      </c>
      <c r="S17" s="11">
        <f>(R17+Q17)/M17</f>
        <v>1.4832982032737559E-2</v>
      </c>
      <c r="T17" s="438">
        <f>VLOOKUP(J17,ASIGNACION!D:AX,5,0)</f>
        <v>14320</v>
      </c>
      <c r="U17" s="416">
        <f>VLOOKUP(J17,ASIGNACION!D:AX,17,0)</f>
        <v>1493</v>
      </c>
      <c r="V17" s="10">
        <f t="shared" si="4"/>
        <v>0.10425977653631285</v>
      </c>
      <c r="W17" s="441">
        <f t="shared" si="5"/>
        <v>2803</v>
      </c>
    </row>
    <row r="18" spans="2:23" ht="15" customHeight="1" thickBot="1">
      <c r="B18" s="16" t="s">
        <v>677</v>
      </c>
      <c r="C18" s="4">
        <f>VLOOKUP(B18,ASIGNACION!D:AX,6,0)</f>
        <v>73</v>
      </c>
      <c r="D18" s="435">
        <f>VLOOKUP(B18,ASIGNACION!D:AY,7,0)</f>
        <v>143167</v>
      </c>
      <c r="E18" s="435">
        <f>VLOOKUP(B18,ASIGNACION!D:AX,11,0)</f>
        <v>3805</v>
      </c>
      <c r="F18" s="5">
        <f t="shared" ref="F18" si="6">E18/D18</f>
        <v>2.6577353719781795E-2</v>
      </c>
      <c r="I18" s="680"/>
      <c r="J18" s="140" t="s">
        <v>620</v>
      </c>
      <c r="K18" s="416">
        <f t="shared" si="1"/>
        <v>15887.25</v>
      </c>
      <c r="L18" s="9">
        <f>VLOOKUP(J18,ASIGNACION!D:AX,6,0)</f>
        <v>70</v>
      </c>
      <c r="M18" s="416">
        <f>VLOOKUP(J18,ASIGNACION!D:AX,7,0)</f>
        <v>105915</v>
      </c>
      <c r="N18" s="416">
        <f t="shared" si="2"/>
        <v>7033</v>
      </c>
      <c r="O18" s="10">
        <f t="shared" si="3"/>
        <v>6.6402303734126422E-2</v>
      </c>
      <c r="P18" s="9">
        <v>0</v>
      </c>
      <c r="Q18" s="8">
        <v>0</v>
      </c>
      <c r="R18" s="146">
        <f>VLOOKUP(J18,ASIGNACION!D:AX,11,0)+Q18</f>
        <v>7033</v>
      </c>
      <c r="S18" s="11">
        <f>(R18+Q18)/M18</f>
        <v>6.6402303734126422E-2</v>
      </c>
      <c r="T18" s="438">
        <f>VLOOKUP(J18,ASIGNACION!D:AX,5,0)</f>
        <v>19475</v>
      </c>
      <c r="U18" s="416">
        <f>VLOOKUP(J18,ASIGNACION!D:AX,17,0)</f>
        <v>5633</v>
      </c>
      <c r="V18" s="10">
        <f>U18/T18</f>
        <v>0.28924261874197688</v>
      </c>
      <c r="W18" s="441">
        <f>(T18*30%)-U18</f>
        <v>209.5</v>
      </c>
    </row>
    <row r="19" spans="2:23" ht="15.75" thickBot="1">
      <c r="B19" s="17" t="s">
        <v>21</v>
      </c>
      <c r="C19" s="18">
        <f>SUM(C4:C18)</f>
        <v>1030</v>
      </c>
      <c r="D19" s="436">
        <f>SUM(D4:D18)</f>
        <v>1873013</v>
      </c>
      <c r="E19" s="436">
        <f>SUM(E4:E18)</f>
        <v>148485</v>
      </c>
      <c r="F19" s="19">
        <f>E19/D19</f>
        <v>7.9276011431848037E-2</v>
      </c>
      <c r="I19" s="681"/>
      <c r="J19" s="20" t="s">
        <v>677</v>
      </c>
      <c r="K19" s="416">
        <f t="shared" ref="K19" si="7">M19*15%</f>
        <v>21475.05</v>
      </c>
      <c r="L19" s="9">
        <f>VLOOKUP(J19,ASIGNACION!D:AX,6,0)</f>
        <v>73</v>
      </c>
      <c r="M19" s="416">
        <f>VLOOKUP(J19,ASIGNACION!D:AX,7,0)</f>
        <v>143167</v>
      </c>
      <c r="N19" s="416">
        <f t="shared" ref="N19" si="8">VLOOKUP(J19,B18:F32,4,0)</f>
        <v>3805</v>
      </c>
      <c r="O19" s="10">
        <f t="shared" ref="O19" si="9">N19/M19</f>
        <v>2.6577353719781795E-2</v>
      </c>
      <c r="P19" s="9">
        <v>0</v>
      </c>
      <c r="Q19" s="8">
        <v>0</v>
      </c>
      <c r="R19" s="146">
        <f>VLOOKUP(J19,ASIGNACION!D:AX,11,0)+Q19</f>
        <v>3805</v>
      </c>
      <c r="S19" s="11">
        <f>(R19+Q19)/M19</f>
        <v>2.6577353719781795E-2</v>
      </c>
      <c r="T19" s="438">
        <f>VLOOKUP(J19,ASIGNACION!D:AX,5,0)</f>
        <v>20328</v>
      </c>
      <c r="U19" s="416">
        <f>VLOOKUP(J19,ASIGNACION!D:AX,17,0)</f>
        <v>3805</v>
      </c>
      <c r="V19" s="10">
        <f>U19/T19</f>
        <v>0.18718024399842581</v>
      </c>
      <c r="W19" s="441">
        <f>(T19*30%)-U19</f>
        <v>2293.3999999999996</v>
      </c>
    </row>
    <row r="20" spans="2:23" ht="15.75" thickBot="1">
      <c r="I20" s="694" t="s">
        <v>21</v>
      </c>
      <c r="J20" s="695"/>
      <c r="K20" s="437">
        <f>SUM(K5:K19)</f>
        <v>280951.95</v>
      </c>
      <c r="L20" s="24">
        <f>SUM(L5:L19)</f>
        <v>1030</v>
      </c>
      <c r="M20" s="437">
        <f>SUM(M5:M19)</f>
        <v>1873013</v>
      </c>
      <c r="N20" s="437">
        <f>SUM(N5:N19)</f>
        <v>148485</v>
      </c>
      <c r="O20" s="25">
        <f>N20/M20</f>
        <v>7.9276011431848037E-2</v>
      </c>
      <c r="P20" s="24">
        <f>SUM(P5:P19)</f>
        <v>0</v>
      </c>
      <c r="Q20" s="23">
        <f>SUM(Q5:Q19)</f>
        <v>0</v>
      </c>
      <c r="R20" s="443">
        <f>SUM(R5:R19)</f>
        <v>148485</v>
      </c>
      <c r="S20" s="26">
        <f>R20/M20</f>
        <v>7.9276011431848037E-2</v>
      </c>
      <c r="T20" s="439">
        <f>SUM(T5:T19)</f>
        <v>287785</v>
      </c>
      <c r="U20" s="440">
        <f>SUM(U5:U19)</f>
        <v>92265</v>
      </c>
      <c r="V20" s="29">
        <f>U20/T20</f>
        <v>0.3206039230675678</v>
      </c>
      <c r="W20" s="442">
        <f>SUM(W5:W19)</f>
        <v>-5929.5000000000018</v>
      </c>
    </row>
    <row r="21" spans="2:23" ht="15.75" thickBot="1">
      <c r="B21" s="1" t="s">
        <v>4041</v>
      </c>
      <c r="C21" s="685" t="s">
        <v>57</v>
      </c>
      <c r="D21" s="686"/>
      <c r="E21" s="686"/>
      <c r="F21" s="687"/>
    </row>
    <row r="22" spans="2:23" ht="15.75" thickBot="1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I22" s="679" t="s">
        <v>58</v>
      </c>
      <c r="J22" s="688" t="s">
        <v>5</v>
      </c>
      <c r="K22" s="691" t="s">
        <v>6</v>
      </c>
      <c r="L22" s="691" t="s">
        <v>7</v>
      </c>
      <c r="M22" s="691" t="s">
        <v>8</v>
      </c>
      <c r="N22" s="691" t="s">
        <v>9</v>
      </c>
      <c r="O22" s="691" t="s">
        <v>10</v>
      </c>
      <c r="P22" s="691" t="s">
        <v>11</v>
      </c>
      <c r="Q22" s="691" t="s">
        <v>12</v>
      </c>
      <c r="R22" s="691" t="s">
        <v>13</v>
      </c>
      <c r="S22" s="682" t="s">
        <v>14</v>
      </c>
    </row>
    <row r="23" spans="2:23">
      <c r="B23" s="3" t="s">
        <v>569</v>
      </c>
      <c r="C23" s="4">
        <f>VLOOKUP(B23,ASIGNACION!D:AX,6,0)</f>
        <v>68</v>
      </c>
      <c r="D23" s="435">
        <f>VLOOKUP(B23,ASIGNACION!D:AY,7,0)</f>
        <v>125244</v>
      </c>
      <c r="E23" s="435">
        <f>VLOOKUP(B23,ASIGNACION!D:AX,11,0)</f>
        <v>6395</v>
      </c>
      <c r="F23" s="5">
        <f>E23/D23</f>
        <v>5.1060330235380536E-2</v>
      </c>
      <c r="I23" s="680"/>
      <c r="J23" s="689"/>
      <c r="K23" s="692"/>
      <c r="L23" s="692"/>
      <c r="M23" s="692"/>
      <c r="N23" s="692"/>
      <c r="O23" s="692"/>
      <c r="P23" s="692"/>
      <c r="Q23" s="692"/>
      <c r="R23" s="692"/>
      <c r="S23" s="683"/>
    </row>
    <row r="24" spans="2:23" ht="15.75" thickBot="1">
      <c r="B24" s="6" t="s">
        <v>586</v>
      </c>
      <c r="C24" s="4">
        <f>VLOOKUP(B24,ASIGNACION!D:AX,6,0)</f>
        <v>72</v>
      </c>
      <c r="D24" s="435">
        <f>VLOOKUP(B24,ASIGNACION!D:AY,7,0)</f>
        <v>128523</v>
      </c>
      <c r="E24" s="435">
        <f>VLOOKUP(B24,ASIGNACION!D:AX,11,0)</f>
        <v>4283</v>
      </c>
      <c r="F24" s="5">
        <f t="shared" ref="F24:F37" si="10">E24/D24</f>
        <v>3.3324774553970885E-2</v>
      </c>
      <c r="I24" s="680"/>
      <c r="J24" s="690"/>
      <c r="K24" s="693"/>
      <c r="L24" s="693"/>
      <c r="M24" s="693"/>
      <c r="N24" s="693"/>
      <c r="O24" s="692"/>
      <c r="P24" s="693"/>
      <c r="Q24" s="693"/>
      <c r="R24" s="693"/>
      <c r="S24" s="684"/>
    </row>
    <row r="25" spans="2:23">
      <c r="B25" s="6" t="s">
        <v>576</v>
      </c>
      <c r="C25" s="4">
        <f>VLOOKUP(B25,ASIGNACION!D:AX,6,0)</f>
        <v>0</v>
      </c>
      <c r="D25" s="435">
        <f>VLOOKUP(B25,ASIGNACION!D:AY,7,0)</f>
        <v>0</v>
      </c>
      <c r="E25" s="435">
        <f>VLOOKUP(B25,ASIGNACION!D:AX,11,0)</f>
        <v>0</v>
      </c>
      <c r="F25" s="5" t="e">
        <f t="shared" si="10"/>
        <v>#DIV/0!</v>
      </c>
      <c r="I25" s="680"/>
      <c r="J25" s="31" t="s">
        <v>660</v>
      </c>
      <c r="K25" s="414" t="e">
        <f>M25*15%</f>
        <v>#N/A</v>
      </c>
      <c r="L25" s="9" t="e">
        <f>VLOOKUP(J25,ASIGNACION!D:AX,6,0)</f>
        <v>#N/A</v>
      </c>
      <c r="M25" s="414" t="e">
        <f>VLOOKUP(J25,ASIGNACION!D:AX,7,0)</f>
        <v>#N/A</v>
      </c>
      <c r="N25" s="445" t="e">
        <f t="shared" ref="N25:N28" si="11">VLOOKUP(J25,B23:F35,4,0)</f>
        <v>#N/A</v>
      </c>
      <c r="O25" s="10" t="e">
        <f>N25/M25</f>
        <v>#N/A</v>
      </c>
      <c r="P25" s="9">
        <v>0</v>
      </c>
      <c r="Q25" s="8">
        <v>0</v>
      </c>
      <c r="R25" s="414" t="e">
        <f>VLOOKUP(J25,ASIGNACION!D:AX,11,0)+Q25</f>
        <v>#N/A</v>
      </c>
      <c r="S25" s="11" t="e">
        <f>(R25+Q25)/M25</f>
        <v>#N/A</v>
      </c>
    </row>
    <row r="26" spans="2:23">
      <c r="B26" s="6" t="s">
        <v>593</v>
      </c>
      <c r="C26" s="4">
        <f>VLOOKUP(B26,ASIGNACION!D:AX,6,0)</f>
        <v>69</v>
      </c>
      <c r="D26" s="435">
        <f>VLOOKUP(B26,ASIGNACION!D:AY,7,0)</f>
        <v>121466</v>
      </c>
      <c r="E26" s="435">
        <f>VLOOKUP(B26,ASIGNACION!D:AX,11,0)</f>
        <v>18703</v>
      </c>
      <c r="F26" s="5">
        <f t="shared" si="10"/>
        <v>0.15397724466105742</v>
      </c>
      <c r="I26" s="680"/>
      <c r="J26" s="32" t="s">
        <v>631</v>
      </c>
      <c r="K26" s="414" t="e">
        <f t="shared" ref="K26:K37" si="12">M26*15%</f>
        <v>#N/A</v>
      </c>
      <c r="L26" s="9" t="e">
        <f>VLOOKUP(J26,ASIGNACION!D:AX,6,0)</f>
        <v>#N/A</v>
      </c>
      <c r="M26" s="414" t="e">
        <f>VLOOKUP(J26,ASIGNACION!D:AX,7,0)</f>
        <v>#N/A</v>
      </c>
      <c r="N26" s="445" t="e">
        <f t="shared" si="11"/>
        <v>#N/A</v>
      </c>
      <c r="O26" s="10" t="e">
        <f t="shared" ref="O26:O37" si="13">N26/M26</f>
        <v>#N/A</v>
      </c>
      <c r="P26" s="9">
        <v>0</v>
      </c>
      <c r="Q26" s="8">
        <v>0</v>
      </c>
      <c r="R26" s="414" t="e">
        <f>VLOOKUP(J26,ASIGNACION!D:AX,11,0)+Q26</f>
        <v>#N/A</v>
      </c>
      <c r="S26" s="11" t="e">
        <f>(R26+Q26)/M26</f>
        <v>#N/A</v>
      </c>
    </row>
    <row r="27" spans="2:23">
      <c r="B27" s="6" t="s">
        <v>2827</v>
      </c>
      <c r="C27" s="4">
        <f>VLOOKUP(B27,ASIGNACION!D:AX,6,0)</f>
        <v>66</v>
      </c>
      <c r="D27" s="435">
        <f>VLOOKUP(B27,ASIGNACION!D:AY,7,0)</f>
        <v>105986</v>
      </c>
      <c r="E27" s="435">
        <f>VLOOKUP(B27,ASIGNACION!D:AX,11,0)</f>
        <v>4216</v>
      </c>
      <c r="F27" s="5">
        <f t="shared" si="10"/>
        <v>3.9778838714547203E-2</v>
      </c>
      <c r="I27" s="680"/>
      <c r="J27" s="32" t="s">
        <v>671</v>
      </c>
      <c r="K27" s="414" t="e">
        <f t="shared" si="12"/>
        <v>#N/A</v>
      </c>
      <c r="L27" s="9" t="e">
        <f>VLOOKUP(J27,ASIGNACION!D:AX,6,0)</f>
        <v>#N/A</v>
      </c>
      <c r="M27" s="414" t="e">
        <f>VLOOKUP(J27,ASIGNACION!D:AX,7,0)</f>
        <v>#N/A</v>
      </c>
      <c r="N27" s="445" t="e">
        <f t="shared" si="11"/>
        <v>#N/A</v>
      </c>
      <c r="O27" s="10" t="e">
        <f t="shared" si="13"/>
        <v>#N/A</v>
      </c>
      <c r="P27" s="9">
        <v>0</v>
      </c>
      <c r="Q27" s="8">
        <v>0</v>
      </c>
      <c r="R27" s="414" t="e">
        <f>VLOOKUP(J27,ASIGNACION!D:AX,11,0)+Q27</f>
        <v>#N/A</v>
      </c>
      <c r="S27" s="11" t="e">
        <f>(R27+Q27)/M27</f>
        <v>#N/A</v>
      </c>
    </row>
    <row r="28" spans="2:23">
      <c r="B28" s="6" t="s">
        <v>2828</v>
      </c>
      <c r="C28" s="4">
        <f>VLOOKUP(B28,ASIGNACION!D:AX,6,0)</f>
        <v>75</v>
      </c>
      <c r="D28" s="435">
        <f>VLOOKUP(B28,ASIGNACION!D:AY,7,0)</f>
        <v>142450</v>
      </c>
      <c r="E28" s="435">
        <f>VLOOKUP(B28,ASIGNACION!D:AX,11,0)</f>
        <v>15891</v>
      </c>
      <c r="F28" s="5">
        <f t="shared" si="10"/>
        <v>0.11155493155493156</v>
      </c>
      <c r="I28" s="680"/>
      <c r="J28" s="32" t="s">
        <v>661</v>
      </c>
      <c r="K28" s="414" t="e">
        <f t="shared" si="12"/>
        <v>#N/A</v>
      </c>
      <c r="L28" s="9" t="e">
        <f>VLOOKUP(J28,ASIGNACION!D:AX,6,0)</f>
        <v>#N/A</v>
      </c>
      <c r="M28" s="414" t="e">
        <f>VLOOKUP(J28,ASIGNACION!D:AX,7,0)</f>
        <v>#N/A</v>
      </c>
      <c r="N28" s="445" t="e">
        <f t="shared" si="11"/>
        <v>#N/A</v>
      </c>
      <c r="O28" s="10" t="e">
        <f t="shared" si="13"/>
        <v>#N/A</v>
      </c>
      <c r="P28" s="9">
        <v>0</v>
      </c>
      <c r="Q28" s="8">
        <v>0</v>
      </c>
      <c r="R28" s="414" t="e">
        <f>VLOOKUP(J28,ASIGNACION!D:AX,11,0)+Q28</f>
        <v>#N/A</v>
      </c>
      <c r="S28" s="11" t="e">
        <f>(R28+Q28)/M28</f>
        <v>#N/A</v>
      </c>
    </row>
    <row r="29" spans="2:23">
      <c r="B29" s="6" t="s">
        <v>2829</v>
      </c>
      <c r="C29" s="4">
        <f>VLOOKUP(B29,ASIGNACION!D:AX,6,0)</f>
        <v>69</v>
      </c>
      <c r="D29" s="435">
        <f>VLOOKUP(B29,ASIGNACION!D:AY,7,0)</f>
        <v>113889</v>
      </c>
      <c r="E29" s="435">
        <f>VLOOKUP(B29,ASIGNACION!D:AX,11,0)</f>
        <v>9642</v>
      </c>
      <c r="F29" s="5">
        <f t="shared" si="10"/>
        <v>8.4661380818165058E-2</v>
      </c>
      <c r="I29" s="680"/>
      <c r="J29" s="32" t="s">
        <v>632</v>
      </c>
      <c r="K29" s="414" t="e">
        <f t="shared" si="12"/>
        <v>#N/A</v>
      </c>
      <c r="L29" s="9" t="e">
        <f>VLOOKUP(J29,ASIGNACION!D:AX,6,0)</f>
        <v>#N/A</v>
      </c>
      <c r="M29" s="414" t="e">
        <f>VLOOKUP(J29,ASIGNACION!D:AX,7,0)</f>
        <v>#N/A</v>
      </c>
      <c r="N29" s="445" t="e">
        <f>VLOOKUP(J29,B27:F38,4,0)</f>
        <v>#N/A</v>
      </c>
      <c r="O29" s="10" t="e">
        <f t="shared" si="13"/>
        <v>#N/A</v>
      </c>
      <c r="P29" s="9">
        <v>0</v>
      </c>
      <c r="Q29" s="8">
        <v>0</v>
      </c>
      <c r="R29" s="414" t="e">
        <f>VLOOKUP(J29,ASIGNACION!D:AX,11,0)+Q29</f>
        <v>#N/A</v>
      </c>
      <c r="S29" s="11" t="e">
        <f>(R29+Q29)/M29</f>
        <v>#N/A</v>
      </c>
    </row>
    <row r="30" spans="2:23">
      <c r="B30" s="6" t="s">
        <v>670</v>
      </c>
      <c r="C30" s="4">
        <f>VLOOKUP(B30,ASIGNACION!D:AX,6,0)</f>
        <v>71</v>
      </c>
      <c r="D30" s="435">
        <f>VLOOKUP(B30,ASIGNACION!D:AY,7,0)</f>
        <v>103414</v>
      </c>
      <c r="E30" s="435">
        <f>VLOOKUP(B30,ASIGNACION!D:AX,11,0)</f>
        <v>12332</v>
      </c>
      <c r="F30" s="5">
        <f t="shared" si="10"/>
        <v>0.11924884445046126</v>
      </c>
      <c r="I30" s="680"/>
      <c r="J30" s="32" t="s">
        <v>633</v>
      </c>
      <c r="K30" s="414" t="e">
        <f t="shared" si="12"/>
        <v>#N/A</v>
      </c>
      <c r="L30" s="9" t="e">
        <f>VLOOKUP(J30,ASIGNACION!D:AX,6,0)</f>
        <v>#N/A</v>
      </c>
      <c r="M30" s="414" t="e">
        <f>VLOOKUP(J30,ASIGNACION!D:AX,7,0)</f>
        <v>#N/A</v>
      </c>
      <c r="N30" s="445" t="e">
        <f>VLOOKUP(J30,B28:F38,4,0)</f>
        <v>#N/A</v>
      </c>
      <c r="O30" s="10" t="e">
        <f t="shared" si="13"/>
        <v>#N/A</v>
      </c>
      <c r="P30" s="9">
        <v>0</v>
      </c>
      <c r="Q30" s="8">
        <v>0</v>
      </c>
      <c r="R30" s="414" t="e">
        <f>VLOOKUP(J30,ASIGNACION!D:AX,11,0)+Q30</f>
        <v>#N/A</v>
      </c>
      <c r="S30" s="11" t="e">
        <f>(R30+Q30)/M30</f>
        <v>#N/A</v>
      </c>
    </row>
    <row r="31" spans="2:23">
      <c r="B31" s="6" t="s">
        <v>676</v>
      </c>
      <c r="C31" s="4">
        <f>VLOOKUP(B31,ASIGNACION!D:AX,6,0)</f>
        <v>71</v>
      </c>
      <c r="D31" s="435">
        <f>VLOOKUP(B31,ASIGNACION!D:AY,7,0)</f>
        <v>121233</v>
      </c>
      <c r="E31" s="435">
        <f>VLOOKUP(B31,ASIGNACION!D:AX,11,0)</f>
        <v>12838</v>
      </c>
      <c r="F31" s="5">
        <f t="shared" si="10"/>
        <v>0.10589525954154397</v>
      </c>
      <c r="I31" s="680"/>
      <c r="J31" s="32" t="s">
        <v>662</v>
      </c>
      <c r="K31" s="414">
        <f t="shared" si="12"/>
        <v>18015.45</v>
      </c>
      <c r="L31" s="9">
        <f>VLOOKUP(J31,ASIGNACION!D:AX,6,0)</f>
        <v>64</v>
      </c>
      <c r="M31" s="414">
        <f>VLOOKUP(J31,ASIGNACION!D:AX,7,0)</f>
        <v>120103</v>
      </c>
      <c r="N31" s="445" t="e">
        <f>VLOOKUP(J31,B29:F38,4,0)</f>
        <v>#N/A</v>
      </c>
      <c r="O31" s="10" t="e">
        <f t="shared" si="13"/>
        <v>#N/A</v>
      </c>
      <c r="P31" s="9">
        <v>0</v>
      </c>
      <c r="Q31" s="8">
        <v>0</v>
      </c>
      <c r="R31" s="414">
        <f>VLOOKUP(J31,ASIGNACION!D:AX,11,0)+Q31</f>
        <v>10035</v>
      </c>
      <c r="S31" s="11">
        <f>(R31+Q31)/M31</f>
        <v>8.3553283431721109E-2</v>
      </c>
    </row>
    <row r="32" spans="2:23">
      <c r="B32" s="16" t="s">
        <v>628</v>
      </c>
      <c r="C32" s="4">
        <f>VLOOKUP(B32,ASIGNACION!D:AX,6,0)</f>
        <v>66</v>
      </c>
      <c r="D32" s="435">
        <f>VLOOKUP(B32,ASIGNACION!D:AY,7,0)</f>
        <v>120901</v>
      </c>
      <c r="E32" s="435">
        <f>VLOOKUP(B32,ASIGNACION!D:AX,11,0)</f>
        <v>11805</v>
      </c>
      <c r="F32" s="5">
        <f t="shared" si="10"/>
        <v>9.7641872275663566E-2</v>
      </c>
      <c r="G32" s="2"/>
      <c r="I32" s="680"/>
      <c r="J32" s="32" t="s">
        <v>634</v>
      </c>
      <c r="K32" s="414" t="e">
        <f t="shared" si="12"/>
        <v>#N/A</v>
      </c>
      <c r="L32" s="9" t="e">
        <f>VLOOKUP(J32,ASIGNACION!D:AX,6,0)</f>
        <v>#N/A</v>
      </c>
      <c r="M32" s="414" t="e">
        <f>VLOOKUP(J32,ASIGNACION!D:AX,7,0)</f>
        <v>#N/A</v>
      </c>
      <c r="N32" s="445" t="e">
        <f>VLOOKUP(J32,B30:F38,4,0)</f>
        <v>#N/A</v>
      </c>
      <c r="O32" s="10" t="e">
        <f t="shared" si="13"/>
        <v>#N/A</v>
      </c>
      <c r="P32" s="9">
        <v>0</v>
      </c>
      <c r="Q32" s="8">
        <v>0</v>
      </c>
      <c r="R32" s="414" t="e">
        <f>VLOOKUP(J32,ASIGNACION!D:AX,11,0)+Q32</f>
        <v>#N/A</v>
      </c>
      <c r="S32" s="11" t="e">
        <f>(R32+Q32)/M32</f>
        <v>#N/A</v>
      </c>
    </row>
    <row r="33" spans="2:19">
      <c r="B33" s="16" t="s">
        <v>563</v>
      </c>
      <c r="C33" s="4">
        <f>VLOOKUP(B33,ASIGNACION!D:AX,6,0)</f>
        <v>71</v>
      </c>
      <c r="D33" s="435">
        <f>VLOOKUP(B33,ASIGNACION!D:AY,7,0)</f>
        <v>120997</v>
      </c>
      <c r="E33" s="435">
        <f>VLOOKUP(B33,ASIGNACION!D:AX,11,0)</f>
        <v>4502</v>
      </c>
      <c r="F33" s="5">
        <f t="shared" si="10"/>
        <v>3.7207534071092674E-2</v>
      </c>
      <c r="I33" s="680"/>
      <c r="J33" s="32" t="s">
        <v>447</v>
      </c>
      <c r="K33" s="414" t="e">
        <f t="shared" si="12"/>
        <v>#N/A</v>
      </c>
      <c r="L33" s="9" t="e">
        <f>VLOOKUP(J33,ASIGNACION!D:AX,6,0)</f>
        <v>#N/A</v>
      </c>
      <c r="M33" s="414" t="e">
        <f>VLOOKUP(J33,ASIGNACION!D:AX,7,0)</f>
        <v>#N/A</v>
      </c>
      <c r="N33" s="445" t="e">
        <f>VLOOKUP(J33,B31:F38,4,0)</f>
        <v>#N/A</v>
      </c>
      <c r="O33" s="10" t="e">
        <f t="shared" si="13"/>
        <v>#N/A</v>
      </c>
      <c r="P33" s="9">
        <v>0</v>
      </c>
      <c r="Q33" s="8">
        <v>0</v>
      </c>
      <c r="R33" s="414" t="e">
        <f>VLOOKUP(J33,ASIGNACION!D:AX,11,0)+Q33</f>
        <v>#N/A</v>
      </c>
      <c r="S33" s="11" t="e">
        <f>(R33+Q33)/M33</f>
        <v>#N/A</v>
      </c>
    </row>
    <row r="34" spans="2:19">
      <c r="B34" s="16" t="s">
        <v>629</v>
      </c>
      <c r="C34" s="4">
        <f>VLOOKUP(B34,ASIGNACION!D:AX,6,0)</f>
        <v>76</v>
      </c>
      <c r="D34" s="435">
        <f>VLOOKUP(B34,ASIGNACION!D:AY,7,0)</f>
        <v>130325</v>
      </c>
      <c r="E34" s="435">
        <f>VLOOKUP(B34,ASIGNACION!D:AX,11,0)</f>
        <v>14963</v>
      </c>
      <c r="F34" s="5">
        <f t="shared" si="10"/>
        <v>0.11481296758104738</v>
      </c>
      <c r="I34" s="680"/>
      <c r="J34" s="32" t="s">
        <v>431</v>
      </c>
      <c r="K34" s="414" t="e">
        <f t="shared" si="12"/>
        <v>#N/A</v>
      </c>
      <c r="L34" s="9" t="e">
        <f>VLOOKUP(J34,ASIGNACION!D:AX,6,0)</f>
        <v>#N/A</v>
      </c>
      <c r="M34" s="414" t="e">
        <f>VLOOKUP(J34,ASIGNACION!D:AX,7,0)</f>
        <v>#N/A</v>
      </c>
      <c r="N34" s="445" t="e">
        <f>VLOOKUP(J34,B32:F38,4,0)</f>
        <v>#N/A</v>
      </c>
      <c r="O34" s="10" t="e">
        <f t="shared" si="13"/>
        <v>#N/A</v>
      </c>
      <c r="P34" s="9">
        <v>0</v>
      </c>
      <c r="Q34" s="8">
        <v>0</v>
      </c>
      <c r="R34" s="414" t="e">
        <f>VLOOKUP(J34,ASIGNACION!D:AX,11,0)+Q34</f>
        <v>#N/A</v>
      </c>
      <c r="S34" s="11" t="e">
        <f>(R34+Q34)/M34</f>
        <v>#N/A</v>
      </c>
    </row>
    <row r="35" spans="2:19" ht="15" customHeight="1">
      <c r="B35" s="16" t="s">
        <v>630</v>
      </c>
      <c r="C35" s="4">
        <f>VLOOKUP(B35,ASIGNACION!D:AX,6,0)</f>
        <v>74</v>
      </c>
      <c r="D35" s="435">
        <f>VLOOKUP(B35,ASIGNACION!D:AY,7,0)</f>
        <v>144886</v>
      </c>
      <c r="E35" s="435">
        <f>VLOOKUP(B35,ASIGNACION!D:AX,11,0)</f>
        <v>6257</v>
      </c>
      <c r="F35" s="5">
        <f t="shared" si="10"/>
        <v>4.3185677015032509E-2</v>
      </c>
      <c r="I35" s="680"/>
      <c r="J35" s="32" t="s">
        <v>635</v>
      </c>
      <c r="K35" s="414" t="e">
        <f t="shared" si="12"/>
        <v>#N/A</v>
      </c>
      <c r="L35" s="9" t="e">
        <f>VLOOKUP(J35,ASIGNACION!D:AX,6,0)</f>
        <v>#N/A</v>
      </c>
      <c r="M35" s="414" t="e">
        <f>VLOOKUP(J35,ASIGNACION!D:AX,7,0)</f>
        <v>#N/A</v>
      </c>
      <c r="N35" s="445" t="e">
        <f>VLOOKUP(J35,B33:F38,4,0)</f>
        <v>#N/A</v>
      </c>
      <c r="O35" s="10" t="e">
        <f t="shared" si="13"/>
        <v>#N/A</v>
      </c>
      <c r="P35" s="9">
        <v>0</v>
      </c>
      <c r="Q35" s="8">
        <v>0</v>
      </c>
      <c r="R35" s="414" t="e">
        <f>VLOOKUP(J35,ASIGNACION!D:AX,11,0)+Q35</f>
        <v>#N/A</v>
      </c>
      <c r="S35" s="11" t="e">
        <f>(R35+Q35)/M35</f>
        <v>#N/A</v>
      </c>
    </row>
    <row r="36" spans="2:19" ht="15" customHeight="1">
      <c r="B36" s="16" t="s">
        <v>4148</v>
      </c>
      <c r="C36" s="4">
        <f>VLOOKUP(B36,ASIGNACION!D:AX,6,0)</f>
        <v>72</v>
      </c>
      <c r="D36" s="435">
        <f>VLOOKUP(B36,ASIGNACION!D:AY,7,0)</f>
        <v>114144</v>
      </c>
      <c r="E36" s="435">
        <f>VLOOKUP(B36,ASIGNACION!D:AX,11,0)</f>
        <v>4685</v>
      </c>
      <c r="F36" s="5">
        <f t="shared" si="10"/>
        <v>4.1044645360246705E-2</v>
      </c>
      <c r="I36" s="680"/>
      <c r="J36" s="33" t="s">
        <v>636</v>
      </c>
      <c r="K36" s="414" t="e">
        <f t="shared" si="12"/>
        <v>#N/A</v>
      </c>
      <c r="L36" s="9" t="e">
        <f>VLOOKUP(J36,ASIGNACION!D:AX,6,0)</f>
        <v>#N/A</v>
      </c>
      <c r="M36" s="414" t="e">
        <f>VLOOKUP(J36,ASIGNACION!D:AX,7,0)</f>
        <v>#N/A</v>
      </c>
      <c r="N36" s="445" t="e">
        <f>VLOOKUP(J36,B34:F38,4,0)</f>
        <v>#N/A</v>
      </c>
      <c r="O36" s="10" t="e">
        <f t="shared" si="13"/>
        <v>#N/A</v>
      </c>
      <c r="P36" s="9">
        <v>0</v>
      </c>
      <c r="Q36" s="8">
        <v>0</v>
      </c>
      <c r="R36" s="414" t="e">
        <f>VLOOKUP(J36,ASIGNACION!D:AX,11,0)+Q36</f>
        <v>#N/A</v>
      </c>
      <c r="S36" s="11" t="e">
        <f>(R36+Q36)/M36</f>
        <v>#N/A</v>
      </c>
    </row>
    <row r="37" spans="2:19" ht="15.75" thickBot="1">
      <c r="B37" s="16" t="s">
        <v>2835</v>
      </c>
      <c r="C37" s="4">
        <f>VLOOKUP(B37,ASIGNACION!D:AX,6,0)</f>
        <v>67</v>
      </c>
      <c r="D37" s="435">
        <f>VLOOKUP(B37,ASIGNACION!D:AY,7,0)</f>
        <v>152290</v>
      </c>
      <c r="E37" s="435">
        <f>VLOOKUP(B37,ASIGNACION!D:AX,11,0)</f>
        <v>4755</v>
      </c>
      <c r="F37" s="5">
        <f t="shared" si="10"/>
        <v>3.1223323921465623E-2</v>
      </c>
      <c r="I37" s="681"/>
      <c r="J37" s="34" t="s">
        <v>591</v>
      </c>
      <c r="K37" s="414" t="e">
        <f t="shared" si="12"/>
        <v>#N/A</v>
      </c>
      <c r="L37" s="9" t="e">
        <f>VLOOKUP(J37,ASIGNACION!D:AX,6,0)</f>
        <v>#N/A</v>
      </c>
      <c r="M37" s="414" t="e">
        <f>VLOOKUP(J37,ASIGNACION!D:AX,7,0)</f>
        <v>#N/A</v>
      </c>
      <c r="N37" s="445" t="e">
        <f>VLOOKUP(J37,B35:F38,4,0)</f>
        <v>#N/A</v>
      </c>
      <c r="O37" s="10" t="e">
        <f t="shared" si="13"/>
        <v>#N/A</v>
      </c>
      <c r="P37" s="9">
        <v>0</v>
      </c>
      <c r="Q37" s="8">
        <v>0</v>
      </c>
      <c r="R37" s="414" t="e">
        <f>VLOOKUP(J37,ASIGNACION!D:AX,11,0)+Q37</f>
        <v>#N/A</v>
      </c>
      <c r="S37" s="11" t="e">
        <f>(R37+Q37)/M37</f>
        <v>#N/A</v>
      </c>
    </row>
    <row r="38" spans="2:19" ht="15.75" thickBot="1">
      <c r="B38" s="17" t="s">
        <v>21</v>
      </c>
      <c r="C38" s="18">
        <f>SUM(C23:C37)</f>
        <v>987</v>
      </c>
      <c r="D38" s="436">
        <f>SUM(D23:D37)</f>
        <v>1745748</v>
      </c>
      <c r="E38" s="436">
        <f>SUM(E23:E37)</f>
        <v>131267</v>
      </c>
      <c r="F38" s="19">
        <f>E38/D38</f>
        <v>7.5192410359341669E-2</v>
      </c>
      <c r="I38" s="694" t="s">
        <v>21</v>
      </c>
      <c r="J38" s="696"/>
      <c r="K38" s="444" t="e">
        <f>SUM(K25:K37)</f>
        <v>#N/A</v>
      </c>
      <c r="L38" s="24" t="e">
        <f>SUM(L25:L37)</f>
        <v>#N/A</v>
      </c>
      <c r="M38" s="443" t="e">
        <f>SUM(M25:M37)</f>
        <v>#N/A</v>
      </c>
      <c r="N38" s="446" t="e">
        <f>SUM(N25:N37)</f>
        <v>#N/A</v>
      </c>
      <c r="O38" s="25" t="e">
        <f>N38/M38</f>
        <v>#N/A</v>
      </c>
      <c r="P38" s="24">
        <f>SUM(P25:P37)</f>
        <v>0</v>
      </c>
      <c r="Q38" s="23">
        <f>SUM(Q25:Q37)</f>
        <v>0</v>
      </c>
      <c r="R38" s="447" t="e">
        <f>SUM(N38:Q38)</f>
        <v>#N/A</v>
      </c>
      <c r="S38" s="36" t="e">
        <f>R38/M38</f>
        <v>#N/A</v>
      </c>
    </row>
    <row r="39" spans="2:19" ht="15.75" thickBot="1"/>
    <row r="40" spans="2:19" ht="15.75" thickBot="1">
      <c r="B40" s="1" t="s">
        <v>4042</v>
      </c>
      <c r="C40" s="685" t="s">
        <v>57</v>
      </c>
      <c r="D40" s="686"/>
      <c r="E40" s="686"/>
      <c r="F40" s="687"/>
      <c r="I40" s="679" t="s">
        <v>59</v>
      </c>
      <c r="J40" s="688" t="s">
        <v>5</v>
      </c>
      <c r="K40" s="691" t="s">
        <v>6</v>
      </c>
      <c r="L40" s="691" t="s">
        <v>7</v>
      </c>
      <c r="M40" s="691" t="s">
        <v>8</v>
      </c>
      <c r="N40" s="691" t="s">
        <v>9</v>
      </c>
      <c r="O40" s="691" t="s">
        <v>10</v>
      </c>
      <c r="P40" s="691" t="s">
        <v>11</v>
      </c>
      <c r="Q40" s="691" t="s">
        <v>12</v>
      </c>
      <c r="R40" s="691" t="s">
        <v>13</v>
      </c>
      <c r="S40" s="682" t="s">
        <v>14</v>
      </c>
    </row>
    <row r="41" spans="2:19" ht="15.75" thickBot="1">
      <c r="B41" s="1" t="s">
        <v>0</v>
      </c>
      <c r="C41" s="1" t="s">
        <v>1</v>
      </c>
      <c r="D41" s="1" t="s">
        <v>2</v>
      </c>
      <c r="E41" s="1" t="s">
        <v>3</v>
      </c>
      <c r="F41" s="1" t="s">
        <v>4</v>
      </c>
      <c r="I41" s="680"/>
      <c r="J41" s="689"/>
      <c r="K41" s="692"/>
      <c r="L41" s="692"/>
      <c r="M41" s="692"/>
      <c r="N41" s="692"/>
      <c r="O41" s="692"/>
      <c r="P41" s="692"/>
      <c r="Q41" s="692"/>
      <c r="R41" s="692"/>
      <c r="S41" s="683"/>
    </row>
    <row r="42" spans="2:19" ht="15.75" thickBot="1">
      <c r="B42" s="3" t="s">
        <v>1659</v>
      </c>
      <c r="C42" s="4">
        <f>VLOOKUP(B42,ASIGNACION!D:AX,6,0)</f>
        <v>74</v>
      </c>
      <c r="D42" s="435">
        <f>VLOOKUP(B42,ASIGNACION!D:AY,7,0)</f>
        <v>144444</v>
      </c>
      <c r="E42" s="435">
        <f>VLOOKUP(B42,ASIGNACION!D:AX,11,0)</f>
        <v>9926</v>
      </c>
      <c r="F42" s="5">
        <f>E42/D42</f>
        <v>6.8718672980532247E-2</v>
      </c>
      <c r="I42" s="680"/>
      <c r="J42" s="690"/>
      <c r="K42" s="693"/>
      <c r="L42" s="693"/>
      <c r="M42" s="693"/>
      <c r="N42" s="693"/>
      <c r="O42" s="693"/>
      <c r="P42" s="693"/>
      <c r="Q42" s="693"/>
      <c r="R42" s="693"/>
      <c r="S42" s="684"/>
    </row>
    <row r="43" spans="2:19">
      <c r="B43" s="6" t="s">
        <v>1660</v>
      </c>
      <c r="C43" s="4">
        <f>VLOOKUP(B43,ASIGNACION!D:AX,6,0)</f>
        <v>74</v>
      </c>
      <c r="D43" s="435">
        <f>VLOOKUP(B43,ASIGNACION!D:AY,7,0)</f>
        <v>118473</v>
      </c>
      <c r="E43" s="435">
        <f>VLOOKUP(B43,ASIGNACION!D:AX,11,0)</f>
        <v>27045</v>
      </c>
      <c r="F43" s="5">
        <f t="shared" ref="F43:F56" si="14">E43/D43</f>
        <v>0.22827986123420527</v>
      </c>
      <c r="I43" s="680"/>
      <c r="J43" s="7" t="s">
        <v>414</v>
      </c>
      <c r="K43" s="8" t="e">
        <f>M43*15%</f>
        <v>#N/A</v>
      </c>
      <c r="L43" s="9" t="e">
        <f>VLOOKUP(J43,ASIGNACION!D:AX,6,0)</f>
        <v>#N/A</v>
      </c>
      <c r="M43" s="8" t="e">
        <f>VLOOKUP(J43,ASIGNACION!D:AX,7,0)</f>
        <v>#N/A</v>
      </c>
      <c r="N43" s="8" t="e">
        <f>VLOOKUP(J43,#REF!,4,0)</f>
        <v>#REF!</v>
      </c>
      <c r="O43" s="10" t="e">
        <f>N43/M43</f>
        <v>#REF!</v>
      </c>
      <c r="P43" s="9">
        <v>0</v>
      </c>
      <c r="Q43" s="8">
        <v>0</v>
      </c>
      <c r="R43" s="146" t="e">
        <f>VLOOKUP(J43,ASIGNACION!D:AX,11,0)+Q43</f>
        <v>#N/A</v>
      </c>
      <c r="S43" s="11" t="e">
        <f>(R43+Q43)/M43</f>
        <v>#N/A</v>
      </c>
    </row>
    <row r="44" spans="2:19">
      <c r="B44" s="6" t="s">
        <v>609</v>
      </c>
      <c r="C44" s="4">
        <f>VLOOKUP(B44,ASIGNACION!D:AX,6,0)</f>
        <v>63</v>
      </c>
      <c r="D44" s="435">
        <f>VLOOKUP(B44,ASIGNACION!D:AY,7,0)</f>
        <v>98771</v>
      </c>
      <c r="E44" s="435">
        <f>VLOOKUP(B44,ASIGNACION!D:AX,11,0)</f>
        <v>8947</v>
      </c>
      <c r="F44" s="5">
        <f t="shared" si="14"/>
        <v>9.0583268368245734E-2</v>
      </c>
      <c r="I44" s="680"/>
      <c r="J44" s="14" t="s">
        <v>601</v>
      </c>
      <c r="K44" s="8" t="e">
        <f t="shared" ref="K44:K50" si="15">M44*15%</f>
        <v>#N/A</v>
      </c>
      <c r="L44" s="9" t="e">
        <f>VLOOKUP(J44,ASIGNACION!D:AX,6,0)</f>
        <v>#N/A</v>
      </c>
      <c r="M44" s="8" t="e">
        <f>VLOOKUP(J44,ASIGNACION!D:AX,7,0)</f>
        <v>#N/A</v>
      </c>
      <c r="N44" s="8" t="e">
        <f>VLOOKUP(J44,#REF!,4,0)</f>
        <v>#REF!</v>
      </c>
      <c r="O44" s="10" t="e">
        <f t="shared" ref="O44:O50" si="16">N44/M44</f>
        <v>#REF!</v>
      </c>
      <c r="P44" s="9">
        <v>0</v>
      </c>
      <c r="Q44" s="8">
        <v>0</v>
      </c>
      <c r="R44" s="146" t="e">
        <f>VLOOKUP(J44,ASIGNACION!D:AX,11,0)+Q44</f>
        <v>#N/A</v>
      </c>
      <c r="S44" s="11" t="e">
        <f>(R44+Q44)/M44</f>
        <v>#N/A</v>
      </c>
    </row>
    <row r="45" spans="2:19">
      <c r="B45" s="6" t="s">
        <v>2825</v>
      </c>
      <c r="C45" s="4">
        <f>VLOOKUP(B45,ASIGNACION!D:AX,6,0)</f>
        <v>72</v>
      </c>
      <c r="D45" s="435">
        <f>VLOOKUP(B45,ASIGNACION!D:AY,7,0)</f>
        <v>107673</v>
      </c>
      <c r="E45" s="435">
        <f>VLOOKUP(B45,ASIGNACION!D:AX,11,0)</f>
        <v>12470</v>
      </c>
      <c r="F45" s="5">
        <f t="shared" si="14"/>
        <v>0.11581362087059895</v>
      </c>
      <c r="I45" s="680"/>
      <c r="J45" s="14" t="s">
        <v>602</v>
      </c>
      <c r="K45" s="8" t="e">
        <f t="shared" si="15"/>
        <v>#N/A</v>
      </c>
      <c r="L45" s="9" t="e">
        <f>VLOOKUP(J45,ASIGNACION!D:AX,6,0)</f>
        <v>#N/A</v>
      </c>
      <c r="M45" s="8" t="e">
        <f>VLOOKUP(J45,ASIGNACION!D:AX,7,0)</f>
        <v>#N/A</v>
      </c>
      <c r="N45" s="8" t="e">
        <f>VLOOKUP(J45,B39:F39,4,0)</f>
        <v>#N/A</v>
      </c>
      <c r="O45" s="10" t="e">
        <f t="shared" si="16"/>
        <v>#N/A</v>
      </c>
      <c r="P45" s="9">
        <v>0</v>
      </c>
      <c r="Q45" s="8">
        <v>0</v>
      </c>
      <c r="R45" s="146" t="e">
        <f>VLOOKUP(J45,ASIGNACION!D:AX,11,0)+Q45</f>
        <v>#N/A</v>
      </c>
      <c r="S45" s="11" t="e">
        <f>(R45+Q45)/M45</f>
        <v>#N/A</v>
      </c>
    </row>
    <row r="46" spans="2:19">
      <c r="B46" s="6" t="s">
        <v>610</v>
      </c>
      <c r="C46" s="4">
        <f>VLOOKUP(B46,ASIGNACION!D:AX,6,0)</f>
        <v>70</v>
      </c>
      <c r="D46" s="435">
        <f>VLOOKUP(B46,ASIGNACION!D:AY,7,0)</f>
        <v>108598</v>
      </c>
      <c r="E46" s="435">
        <f>VLOOKUP(B46,ASIGNACION!D:AX,11,0)</f>
        <v>12905</v>
      </c>
      <c r="F46" s="5">
        <f t="shared" si="14"/>
        <v>0.11883275935100093</v>
      </c>
      <c r="I46" s="680"/>
      <c r="J46" s="14" t="s">
        <v>603</v>
      </c>
      <c r="K46" s="8" t="e">
        <f t="shared" si="15"/>
        <v>#N/A</v>
      </c>
      <c r="L46" s="9" t="e">
        <f>VLOOKUP(J46,ASIGNACION!D:AX,6,0)</f>
        <v>#N/A</v>
      </c>
      <c r="M46" s="8" t="e">
        <f>VLOOKUP(J46,ASIGNACION!D:AX,7,0)</f>
        <v>#N/A</v>
      </c>
      <c r="N46" s="8" t="e">
        <f>VLOOKUP(J46,B39:F40,4,0)</f>
        <v>#N/A</v>
      </c>
      <c r="O46" s="10" t="e">
        <f t="shared" si="16"/>
        <v>#N/A</v>
      </c>
      <c r="P46" s="9">
        <v>0</v>
      </c>
      <c r="Q46" s="8">
        <v>0</v>
      </c>
      <c r="R46" s="146" t="e">
        <f>VLOOKUP(J46,ASIGNACION!D:AX,11,0)+Q46</f>
        <v>#N/A</v>
      </c>
      <c r="S46" s="11" t="e">
        <f>(R46+Q46)/M46</f>
        <v>#N/A</v>
      </c>
    </row>
    <row r="47" spans="2:19">
      <c r="B47" s="6" t="s">
        <v>637</v>
      </c>
      <c r="C47" s="4">
        <f>VLOOKUP(B47,ASIGNACION!D:AX,6,0)</f>
        <v>74</v>
      </c>
      <c r="D47" s="435">
        <f>VLOOKUP(B47,ASIGNACION!D:AY,7,0)</f>
        <v>119940</v>
      </c>
      <c r="E47" s="435">
        <f>VLOOKUP(B47,ASIGNACION!D:AX,11,0)</f>
        <v>2451</v>
      </c>
      <c r="F47" s="5">
        <f t="shared" si="14"/>
        <v>2.0435217608804401E-2</v>
      </c>
      <c r="I47" s="680"/>
      <c r="J47" s="14" t="s">
        <v>604</v>
      </c>
      <c r="K47" s="8" t="e">
        <f t="shared" si="15"/>
        <v>#N/A</v>
      </c>
      <c r="L47" s="9" t="e">
        <f>VLOOKUP(J47,ASIGNACION!D:AX,6,0)</f>
        <v>#N/A</v>
      </c>
      <c r="M47" s="8" t="e">
        <f>VLOOKUP(J47,ASIGNACION!D:AX,7,0)</f>
        <v>#N/A</v>
      </c>
      <c r="N47" s="8" t="e">
        <f>VLOOKUP(J47,B39:F41,4,0)</f>
        <v>#N/A</v>
      </c>
      <c r="O47" s="10" t="e">
        <f t="shared" si="16"/>
        <v>#N/A</v>
      </c>
      <c r="P47" s="9">
        <v>0</v>
      </c>
      <c r="Q47" s="8">
        <v>0</v>
      </c>
      <c r="R47" s="146" t="e">
        <f>VLOOKUP(J47,ASIGNACION!D:AX,11,0)+Q47</f>
        <v>#N/A</v>
      </c>
      <c r="S47" s="11" t="e">
        <f>(R47+Q47)/M47</f>
        <v>#N/A</v>
      </c>
    </row>
    <row r="48" spans="2:19">
      <c r="B48" s="6" t="s">
        <v>638</v>
      </c>
      <c r="C48" s="4">
        <f>VLOOKUP(B48,ASIGNACION!D:AX,6,0)</f>
        <v>77</v>
      </c>
      <c r="D48" s="435">
        <f>VLOOKUP(B48,ASIGNACION!D:AY,7,0)</f>
        <v>110494</v>
      </c>
      <c r="E48" s="435">
        <f>VLOOKUP(B48,ASIGNACION!D:AX,11,0)</f>
        <v>5708</v>
      </c>
      <c r="F48" s="5">
        <f t="shared" si="14"/>
        <v>5.1658913606168658E-2</v>
      </c>
      <c r="I48" s="680"/>
      <c r="J48" s="14" t="s">
        <v>605</v>
      </c>
      <c r="K48" s="8" t="e">
        <f t="shared" si="15"/>
        <v>#N/A</v>
      </c>
      <c r="L48" s="9" t="e">
        <f>VLOOKUP(J48,ASIGNACION!D:AX,6,0)</f>
        <v>#N/A</v>
      </c>
      <c r="M48" s="8" t="e">
        <f>VLOOKUP(J48,ASIGNACION!D:AX,7,0)</f>
        <v>#N/A</v>
      </c>
      <c r="N48" s="8" t="e">
        <f>VLOOKUP(J48,B39:F42,4,0)</f>
        <v>#N/A</v>
      </c>
      <c r="O48" s="10" t="e">
        <f t="shared" si="16"/>
        <v>#N/A</v>
      </c>
      <c r="P48" s="9">
        <v>0</v>
      </c>
      <c r="Q48" s="8">
        <v>0</v>
      </c>
      <c r="R48" s="146" t="e">
        <f>VLOOKUP(J48,ASIGNACION!D:AX,11,0)+Q48</f>
        <v>#N/A</v>
      </c>
      <c r="S48" s="11" t="e">
        <f>(R48+Q48)/M48</f>
        <v>#N/A</v>
      </c>
    </row>
    <row r="49" spans="2:23">
      <c r="B49" s="6" t="s">
        <v>1664</v>
      </c>
      <c r="C49" s="4">
        <f>VLOOKUP(B49,ASIGNACION!D:AX,6,0)</f>
        <v>79</v>
      </c>
      <c r="D49" s="435">
        <f>VLOOKUP(B49,ASIGNACION!D:AY,7,0)</f>
        <v>141966</v>
      </c>
      <c r="E49" s="435">
        <f>VLOOKUP(B49,ASIGNACION!D:AX,11,0)</f>
        <v>12628</v>
      </c>
      <c r="F49" s="5">
        <f t="shared" si="14"/>
        <v>8.8950875561754225E-2</v>
      </c>
      <c r="I49" s="680"/>
      <c r="J49" s="14" t="s">
        <v>606</v>
      </c>
      <c r="K49" s="8" t="e">
        <f t="shared" si="15"/>
        <v>#N/A</v>
      </c>
      <c r="L49" s="9" t="e">
        <f>VLOOKUP(J49,ASIGNACION!D:AX,6,0)</f>
        <v>#N/A</v>
      </c>
      <c r="M49" s="8" t="e">
        <f>VLOOKUP(J49,ASIGNACION!D:AX,7,0)</f>
        <v>#N/A</v>
      </c>
      <c r="N49" s="8" t="e">
        <f>VLOOKUP(J49,B39:F43,4,0)</f>
        <v>#N/A</v>
      </c>
      <c r="O49" s="10" t="e">
        <f t="shared" si="16"/>
        <v>#N/A</v>
      </c>
      <c r="P49" s="9">
        <v>0</v>
      </c>
      <c r="Q49" s="8">
        <v>0</v>
      </c>
      <c r="R49" s="146" t="e">
        <f>VLOOKUP(J49,ASIGNACION!D:AX,11,0)+Q49</f>
        <v>#N/A</v>
      </c>
      <c r="S49" s="11" t="e">
        <f>(R49+Q49)/M49</f>
        <v>#N/A</v>
      </c>
    </row>
    <row r="50" spans="2:23" ht="15.75" thickBot="1">
      <c r="B50" s="6" t="s">
        <v>623</v>
      </c>
      <c r="C50" s="4">
        <f>VLOOKUP(B50,ASIGNACION!D:AX,6,0)</f>
        <v>78</v>
      </c>
      <c r="D50" s="435">
        <f>VLOOKUP(B50,ASIGNACION!D:AY,7,0)</f>
        <v>153675</v>
      </c>
      <c r="E50" s="435">
        <f>VLOOKUP(B50,ASIGNACION!D:AX,11,0)</f>
        <v>5381</v>
      </c>
      <c r="F50" s="5">
        <f t="shared" si="14"/>
        <v>3.5015454693346347E-2</v>
      </c>
      <c r="I50" s="681"/>
      <c r="J50" s="14" t="s">
        <v>607</v>
      </c>
      <c r="K50" s="8" t="e">
        <f t="shared" si="15"/>
        <v>#N/A</v>
      </c>
      <c r="L50" s="9" t="e">
        <f>VLOOKUP(J50,ASIGNACION!D:AX,6,0)</f>
        <v>#N/A</v>
      </c>
      <c r="M50" s="8" t="e">
        <f>VLOOKUP(J50,ASIGNACION!D:AX,7,0)</f>
        <v>#N/A</v>
      </c>
      <c r="N50" s="8" t="e">
        <f>VLOOKUP(J50,B39:F44,4,0)</f>
        <v>#N/A</v>
      </c>
      <c r="O50" s="10" t="e">
        <f t="shared" si="16"/>
        <v>#N/A</v>
      </c>
      <c r="P50" s="9">
        <v>0</v>
      </c>
      <c r="Q50" s="8">
        <v>0</v>
      </c>
      <c r="R50" s="146" t="e">
        <f>VLOOKUP(J50,ASIGNACION!D:AX,11,0)+Q50</f>
        <v>#N/A</v>
      </c>
      <c r="S50" s="11" t="e">
        <f>(R50+Q50)/M50</f>
        <v>#N/A</v>
      </c>
    </row>
    <row r="51" spans="2:23" ht="15.75" thickBot="1">
      <c r="B51" s="16" t="s">
        <v>624</v>
      </c>
      <c r="C51" s="4">
        <f>VLOOKUP(B51,ASIGNACION!D:AX,6,0)</f>
        <v>74</v>
      </c>
      <c r="D51" s="435">
        <f>VLOOKUP(B51,ASIGNACION!D:AY,7,0)</f>
        <v>141859</v>
      </c>
      <c r="E51" s="435">
        <f>VLOOKUP(B51,ASIGNACION!D:AX,11,0)</f>
        <v>4080</v>
      </c>
      <c r="F51" s="5">
        <f t="shared" si="14"/>
        <v>2.8760952777053272E-2</v>
      </c>
      <c r="I51" s="694" t="s">
        <v>21</v>
      </c>
      <c r="J51" s="695"/>
      <c r="K51" s="23" t="e">
        <f>SUM(K43:K50)</f>
        <v>#N/A</v>
      </c>
      <c r="L51" s="24" t="e">
        <f>SUM(L43:L50)</f>
        <v>#N/A</v>
      </c>
      <c r="M51" s="23" t="e">
        <f>SUM(M43:M50)</f>
        <v>#N/A</v>
      </c>
      <c r="N51" s="23" t="e">
        <f>SUM(N43:N50)</f>
        <v>#REF!</v>
      </c>
      <c r="O51" s="25" t="e">
        <f>N51/M51</f>
        <v>#REF!</v>
      </c>
      <c r="P51" s="24">
        <f>SUM(P43:P50)</f>
        <v>0</v>
      </c>
      <c r="Q51" s="23">
        <f>SUM(Q43:Q50)</f>
        <v>0</v>
      </c>
      <c r="R51" s="23" t="e">
        <f>SUM(R43:R50)</f>
        <v>#N/A</v>
      </c>
      <c r="S51" s="36" t="e">
        <f>R51/M51</f>
        <v>#N/A</v>
      </c>
    </row>
    <row r="52" spans="2:23">
      <c r="B52" s="16" t="s">
        <v>1669</v>
      </c>
      <c r="C52" s="4">
        <f>VLOOKUP(B52,ASIGNACION!D:AX,6,0)</f>
        <v>72</v>
      </c>
      <c r="D52" s="435">
        <f>VLOOKUP(B52,ASIGNACION!D:AY,7,0)</f>
        <v>125958</v>
      </c>
      <c r="E52" s="435">
        <f>VLOOKUP(B52,ASIGNACION!D:AX,11,0)</f>
        <v>5164</v>
      </c>
      <c r="F52" s="5">
        <f t="shared" si="14"/>
        <v>4.0997792915098683E-2</v>
      </c>
    </row>
    <row r="53" spans="2:23">
      <c r="B53" s="16" t="s">
        <v>2834</v>
      </c>
      <c r="C53" s="4">
        <f>VLOOKUP(B53,ASIGNACION!D:AX,6,0)</f>
        <v>76</v>
      </c>
      <c r="D53" s="435">
        <f>VLOOKUP(B53,ASIGNACION!D:AY,7,0)</f>
        <v>159970</v>
      </c>
      <c r="E53" s="435">
        <f>VLOOKUP(B53,ASIGNACION!D:AX,11,0)</f>
        <v>10080</v>
      </c>
      <c r="F53" s="5">
        <f t="shared" si="14"/>
        <v>6.3011814715259115E-2</v>
      </c>
    </row>
    <row r="54" spans="2:23">
      <c r="B54" s="16" t="s">
        <v>1670</v>
      </c>
      <c r="C54" s="4">
        <f>VLOOKUP(B54,ASIGNACION!D:AX,6,0)</f>
        <v>79</v>
      </c>
      <c r="D54" s="435">
        <f>VLOOKUP(B54,ASIGNACION!D:AY,7,0)</f>
        <v>142117</v>
      </c>
      <c r="E54" s="435">
        <f>VLOOKUP(B54,ASIGNACION!D:AX,11,0)</f>
        <v>21466</v>
      </c>
      <c r="F54" s="5">
        <f t="shared" si="14"/>
        <v>0.15104456187507476</v>
      </c>
      <c r="G54" s="2"/>
    </row>
    <row r="55" spans="2:23" ht="15.75" customHeight="1">
      <c r="B55" s="16" t="s">
        <v>639</v>
      </c>
      <c r="C55" s="4">
        <f>VLOOKUP(B55,ASIGNACION!D:AX,6,0)</f>
        <v>85</v>
      </c>
      <c r="D55" s="435">
        <f>VLOOKUP(B55,ASIGNACION!D:AY,7,0)</f>
        <v>149834</v>
      </c>
      <c r="E55" s="435">
        <f>VLOOKUP(B55,ASIGNACION!D:AX,11,0)</f>
        <v>11068</v>
      </c>
      <c r="F55" s="5">
        <f t="shared" si="14"/>
        <v>7.3868414378578967E-2</v>
      </c>
    </row>
    <row r="56" spans="2:23" ht="15.75" thickBot="1">
      <c r="B56" s="16" t="s">
        <v>625</v>
      </c>
      <c r="C56" s="4">
        <f>VLOOKUP(B56,ASIGNACION!D:AX,6,0)</f>
        <v>70</v>
      </c>
      <c r="D56" s="435">
        <f>VLOOKUP(B56,ASIGNACION!D:AY,7,0)</f>
        <v>131474</v>
      </c>
      <c r="E56" s="435">
        <f>VLOOKUP(B56,ASIGNACION!D:AX,11,0)</f>
        <v>4214</v>
      </c>
      <c r="F56" s="5">
        <f t="shared" si="14"/>
        <v>3.2051964647002447E-2</v>
      </c>
    </row>
    <row r="57" spans="2:23" ht="15.75" thickBot="1">
      <c r="B57" s="17" t="s">
        <v>21</v>
      </c>
      <c r="C57" s="18">
        <f>SUM(C42:C56)</f>
        <v>1117</v>
      </c>
      <c r="D57" s="436">
        <f>SUM(D42:D56)</f>
        <v>1955246</v>
      </c>
      <c r="E57" s="436">
        <f>SUM(E42:E56)</f>
        <v>153533</v>
      </c>
      <c r="F57" s="19">
        <f>E57/D57</f>
        <v>7.8523623114431632E-2</v>
      </c>
    </row>
    <row r="58" spans="2:23" ht="15.75" thickBot="1">
      <c r="I58" s="679" t="s">
        <v>60</v>
      </c>
      <c r="J58" s="688" t="s">
        <v>5</v>
      </c>
      <c r="K58" s="691" t="s">
        <v>6</v>
      </c>
      <c r="L58" s="691" t="s">
        <v>7</v>
      </c>
      <c r="M58" s="691" t="s">
        <v>8</v>
      </c>
      <c r="N58" s="691" t="s">
        <v>9</v>
      </c>
      <c r="O58" s="691" t="s">
        <v>10</v>
      </c>
      <c r="P58" s="691" t="s">
        <v>11</v>
      </c>
      <c r="Q58" s="691" t="s">
        <v>12</v>
      </c>
      <c r="R58" s="691" t="s">
        <v>13</v>
      </c>
      <c r="S58" s="682" t="s">
        <v>14</v>
      </c>
      <c r="T58" s="688" t="s">
        <v>15</v>
      </c>
      <c r="U58" s="691" t="s">
        <v>16</v>
      </c>
      <c r="V58" s="691" t="s">
        <v>17</v>
      </c>
      <c r="W58" s="682" t="s">
        <v>18</v>
      </c>
    </row>
    <row r="59" spans="2:23" ht="15.75" thickBot="1">
      <c r="B59" s="1" t="s">
        <v>4043</v>
      </c>
      <c r="C59" s="685" t="s">
        <v>57</v>
      </c>
      <c r="D59" s="686"/>
      <c r="E59" s="686"/>
      <c r="F59" s="687"/>
      <c r="I59" s="680"/>
      <c r="J59" s="689"/>
      <c r="K59" s="692"/>
      <c r="L59" s="692"/>
      <c r="M59" s="692"/>
      <c r="N59" s="692"/>
      <c r="O59" s="692"/>
      <c r="P59" s="692"/>
      <c r="Q59" s="692"/>
      <c r="R59" s="692"/>
      <c r="S59" s="683"/>
      <c r="T59" s="689"/>
      <c r="U59" s="692"/>
      <c r="V59" s="692"/>
      <c r="W59" s="683"/>
    </row>
    <row r="60" spans="2:23" ht="15.75" thickBot="1"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I60" s="680"/>
      <c r="J60" s="690"/>
      <c r="K60" s="693"/>
      <c r="L60" s="693"/>
      <c r="M60" s="693"/>
      <c r="N60" s="693"/>
      <c r="O60" s="693"/>
      <c r="P60" s="693"/>
      <c r="Q60" s="693"/>
      <c r="R60" s="693"/>
      <c r="S60" s="684"/>
      <c r="T60" s="690"/>
      <c r="U60" s="693"/>
      <c r="V60" s="693"/>
      <c r="W60" s="684"/>
    </row>
    <row r="61" spans="2:23">
      <c r="B61" s="3" t="s">
        <v>1695</v>
      </c>
      <c r="C61" s="4">
        <f>VLOOKUP(B61,ASIGNACION!D:AX,6,0)</f>
        <v>68</v>
      </c>
      <c r="D61" s="435">
        <f>VLOOKUP(B61,ASIGNACION!D:AY,7,0)</f>
        <v>125422</v>
      </c>
      <c r="E61" s="435">
        <f>VLOOKUP(B61,ASIGNACION!D:AX,11,0)</f>
        <v>8433</v>
      </c>
      <c r="F61" s="5">
        <f>E61/D61</f>
        <v>6.7237007861459711E-2</v>
      </c>
      <c r="I61" s="680"/>
      <c r="J61" s="7" t="s">
        <v>395</v>
      </c>
      <c r="K61" s="8" t="e">
        <f>M61*15%</f>
        <v>#N/A</v>
      </c>
      <c r="L61" s="9" t="e">
        <f>VLOOKUP(J61,ASIGNACION!D:AX,6,0)</f>
        <v>#N/A</v>
      </c>
      <c r="M61" s="8" t="e">
        <f>VLOOKUP(J61,ASIGNACION!D:AX,7,0)</f>
        <v>#N/A</v>
      </c>
      <c r="N61" s="8" t="e">
        <f>VLOOKUP(J61,B50:F57,4,0)</f>
        <v>#N/A</v>
      </c>
      <c r="O61" s="10" t="e">
        <f>N61/M61</f>
        <v>#N/A</v>
      </c>
      <c r="P61" s="9">
        <v>0</v>
      </c>
      <c r="Q61" s="8">
        <v>0</v>
      </c>
      <c r="R61" s="146" t="e">
        <f>VLOOKUP(J61,ASIGNACION!D:AX,11,0)+Q61</f>
        <v>#N/A</v>
      </c>
      <c r="S61" s="11" t="e">
        <f>(R61+Q61)/M61</f>
        <v>#N/A</v>
      </c>
      <c r="T61" s="12" t="e">
        <f>VLOOKUP(J61,ASIGNACION!D:AX,4,0)</f>
        <v>#N/A</v>
      </c>
      <c r="U61" s="8" t="e">
        <f>VLOOKUP(J61,ASIGNACION!D:AX,17,0)</f>
        <v>#N/A</v>
      </c>
      <c r="V61" s="10" t="e">
        <f>U61/T61</f>
        <v>#N/A</v>
      </c>
      <c r="W61" s="13" t="e">
        <f>(T61*30%)-U61</f>
        <v>#N/A</v>
      </c>
    </row>
    <row r="62" spans="2:23">
      <c r="B62" s="6" t="s">
        <v>1696</v>
      </c>
      <c r="C62" s="4">
        <f>VLOOKUP(B62,ASIGNACION!D:AX,6,0)</f>
        <v>72</v>
      </c>
      <c r="D62" s="435">
        <f>VLOOKUP(B62,ASIGNACION!D:AY,7,0)</f>
        <v>133834</v>
      </c>
      <c r="E62" s="435">
        <f>VLOOKUP(B62,ASIGNACION!D:AX,11,0)</f>
        <v>7648</v>
      </c>
      <c r="F62" s="5">
        <f t="shared" ref="F62:F75" si="17">E62/D62</f>
        <v>5.7145418951835857E-2</v>
      </c>
      <c r="I62" s="680"/>
      <c r="J62" s="14" t="s">
        <v>397</v>
      </c>
      <c r="K62" s="8" t="e">
        <f t="shared" ref="K62:K71" si="18">M62*15%</f>
        <v>#N/A</v>
      </c>
      <c r="L62" s="9" t="e">
        <f>VLOOKUP(J62,ASIGNACION!D:AX,6,0)</f>
        <v>#N/A</v>
      </c>
      <c r="M62" s="8" t="e">
        <f>VLOOKUP(J62,ASIGNACION!D:AX,7,0)</f>
        <v>#N/A</v>
      </c>
      <c r="N62" s="8" t="e">
        <f>VLOOKUP(J62,B51:F57,4,0)</f>
        <v>#N/A</v>
      </c>
      <c r="O62" s="10" t="e">
        <f t="shared" ref="O62:O71" si="19">N62/M62</f>
        <v>#N/A</v>
      </c>
      <c r="P62" s="9">
        <v>0</v>
      </c>
      <c r="Q62" s="8">
        <v>0</v>
      </c>
      <c r="R62" s="146" t="e">
        <f>VLOOKUP(J62,ASIGNACION!D:AX,11,0)+Q62</f>
        <v>#N/A</v>
      </c>
      <c r="S62" s="11" t="e">
        <f>(R62+Q62)/M62</f>
        <v>#N/A</v>
      </c>
      <c r="T62" s="12" t="e">
        <f>VLOOKUP(J62,ASIGNACION!D:AX,4,0)</f>
        <v>#N/A</v>
      </c>
      <c r="U62" s="8" t="e">
        <f>VLOOKUP(J62,ASIGNACION!D:AX,17,0)</f>
        <v>#N/A</v>
      </c>
      <c r="V62" s="10" t="e">
        <f t="shared" ref="V62:V71" si="20">U62/T62</f>
        <v>#N/A</v>
      </c>
      <c r="W62" s="13" t="e">
        <f t="shared" ref="W62:W71" si="21">(T62*30%)-U62</f>
        <v>#N/A</v>
      </c>
    </row>
    <row r="63" spans="2:23">
      <c r="B63" s="6" t="s">
        <v>1697</v>
      </c>
      <c r="C63" s="4">
        <f>VLOOKUP(B63,ASIGNACION!D:AX,6,0)</f>
        <v>74</v>
      </c>
      <c r="D63" s="435">
        <f>VLOOKUP(B63,ASIGNACION!D:AY,7,0)</f>
        <v>119648</v>
      </c>
      <c r="E63" s="435">
        <f>VLOOKUP(B63,ASIGNACION!D:AX,11,0)</f>
        <v>8464</v>
      </c>
      <c r="F63" s="5">
        <f t="shared" si="17"/>
        <v>7.0740839796737093E-2</v>
      </c>
      <c r="I63" s="680"/>
      <c r="J63" s="14" t="s">
        <v>402</v>
      </c>
      <c r="K63" s="8" t="e">
        <f t="shared" si="18"/>
        <v>#N/A</v>
      </c>
      <c r="L63" s="9" t="e">
        <f>VLOOKUP(J63,ASIGNACION!D:AX,6,0)</f>
        <v>#N/A</v>
      </c>
      <c r="M63" s="8" t="e">
        <f>VLOOKUP(J63,ASIGNACION!D:AX,7,0)</f>
        <v>#N/A</v>
      </c>
      <c r="N63" s="8" t="e">
        <f>VLOOKUP(J63,B52:F58,4,0)</f>
        <v>#N/A</v>
      </c>
      <c r="O63" s="10" t="e">
        <f t="shared" si="19"/>
        <v>#N/A</v>
      </c>
      <c r="P63" s="9">
        <v>0</v>
      </c>
      <c r="Q63" s="8">
        <v>0</v>
      </c>
      <c r="R63" s="146" t="e">
        <f>VLOOKUP(J63,ASIGNACION!D:AX,11,0)+Q63</f>
        <v>#N/A</v>
      </c>
      <c r="S63" s="11" t="e">
        <f>(R63+Q63)/M63</f>
        <v>#N/A</v>
      </c>
      <c r="T63" s="12" t="e">
        <f>VLOOKUP(J63,ASIGNACION!D:AX,4,0)</f>
        <v>#N/A</v>
      </c>
      <c r="U63" s="8" t="e">
        <f>VLOOKUP(J63,ASIGNACION!D:AX,17,0)</f>
        <v>#N/A</v>
      </c>
      <c r="V63" s="10" t="e">
        <f t="shared" si="20"/>
        <v>#N/A</v>
      </c>
      <c r="W63" s="13" t="e">
        <f t="shared" si="21"/>
        <v>#N/A</v>
      </c>
    </row>
    <row r="64" spans="2:23">
      <c r="B64" s="6" t="s">
        <v>1698</v>
      </c>
      <c r="C64" s="4">
        <f>VLOOKUP(B64,ASIGNACION!D:AX,6,0)</f>
        <v>82</v>
      </c>
      <c r="D64" s="435">
        <f>VLOOKUP(B64,ASIGNACION!D:AY,7,0)</f>
        <v>161880</v>
      </c>
      <c r="E64" s="435">
        <f>VLOOKUP(B64,ASIGNACION!D:AX,11,0)</f>
        <v>14669</v>
      </c>
      <c r="F64" s="5">
        <f t="shared" si="17"/>
        <v>9.0616506053867063E-2</v>
      </c>
      <c r="I64" s="680"/>
      <c r="J64" s="14" t="s">
        <v>398</v>
      </c>
      <c r="K64" s="8" t="e">
        <f t="shared" si="18"/>
        <v>#N/A</v>
      </c>
      <c r="L64" s="9" t="e">
        <f>VLOOKUP(J64,ASIGNACION!D:AX,6,0)</f>
        <v>#N/A</v>
      </c>
      <c r="M64" s="8" t="e">
        <f>VLOOKUP(J64,ASIGNACION!D:AX,7,0)</f>
        <v>#N/A</v>
      </c>
      <c r="N64" s="8" t="e">
        <f>VLOOKUP(J64,B53:F59,4,0)</f>
        <v>#N/A</v>
      </c>
      <c r="O64" s="10" t="e">
        <f t="shared" si="19"/>
        <v>#N/A</v>
      </c>
      <c r="P64" s="9">
        <v>0</v>
      </c>
      <c r="Q64" s="8">
        <v>0</v>
      </c>
      <c r="R64" s="146" t="e">
        <f>VLOOKUP(J64,ASIGNACION!D:AX,11,0)+Q64</f>
        <v>#N/A</v>
      </c>
      <c r="S64" s="11" t="e">
        <f>(R64+Q64)/M64</f>
        <v>#N/A</v>
      </c>
      <c r="T64" s="12" t="e">
        <f>VLOOKUP(J64,ASIGNACION!D:AX,4,0)</f>
        <v>#N/A</v>
      </c>
      <c r="U64" s="8" t="e">
        <f>VLOOKUP(J64,ASIGNACION!D:AX,17,0)</f>
        <v>#N/A</v>
      </c>
      <c r="V64" s="10" t="e">
        <f t="shared" si="20"/>
        <v>#N/A</v>
      </c>
      <c r="W64" s="13" t="e">
        <f t="shared" si="21"/>
        <v>#N/A</v>
      </c>
    </row>
    <row r="65" spans="2:24">
      <c r="B65" s="6" t="s">
        <v>1701</v>
      </c>
      <c r="C65" s="4">
        <f>VLOOKUP(B65,ASIGNACION!D:AX,6,0)</f>
        <v>67</v>
      </c>
      <c r="D65" s="435">
        <f>VLOOKUP(B65,ASIGNACION!D:AY,7,0)</f>
        <v>110636</v>
      </c>
      <c r="E65" s="435">
        <f>VLOOKUP(B65,ASIGNACION!D:AX,11,0)</f>
        <v>10684</v>
      </c>
      <c r="F65" s="5">
        <f t="shared" si="17"/>
        <v>9.6568928739289198E-2</v>
      </c>
      <c r="I65" s="680"/>
      <c r="J65" s="14" t="s">
        <v>424</v>
      </c>
      <c r="K65" s="8" t="e">
        <f t="shared" si="18"/>
        <v>#N/A</v>
      </c>
      <c r="L65" s="9" t="e">
        <f>VLOOKUP(J65,ASIGNACION!D:AX,6,0)</f>
        <v>#N/A</v>
      </c>
      <c r="M65" s="8" t="e">
        <f>VLOOKUP(J65,ASIGNACION!D:AX,7,0)</f>
        <v>#N/A</v>
      </c>
      <c r="N65" s="8" t="e">
        <f>VLOOKUP(J65,B54:F60,4,0)</f>
        <v>#N/A</v>
      </c>
      <c r="O65" s="10" t="e">
        <f t="shared" si="19"/>
        <v>#N/A</v>
      </c>
      <c r="P65" s="9">
        <v>0</v>
      </c>
      <c r="Q65" s="8">
        <v>0</v>
      </c>
      <c r="R65" s="146" t="e">
        <f>VLOOKUP(J65,ASIGNACION!D:AX,11,0)+Q65</f>
        <v>#N/A</v>
      </c>
      <c r="S65" s="11" t="e">
        <f>(R65+Q65)/M65</f>
        <v>#N/A</v>
      </c>
      <c r="T65" s="12" t="e">
        <f>VLOOKUP(J65,ASIGNACION!D:AX,4,0)</f>
        <v>#N/A</v>
      </c>
      <c r="U65" s="8" t="e">
        <f>VLOOKUP(J65,ASIGNACION!D:AX,17,0)</f>
        <v>#N/A</v>
      </c>
      <c r="V65" s="10" t="e">
        <f t="shared" si="20"/>
        <v>#N/A</v>
      </c>
      <c r="W65" s="13" t="e">
        <f t="shared" si="21"/>
        <v>#N/A</v>
      </c>
    </row>
    <row r="66" spans="2:24">
      <c r="B66" s="6" t="s">
        <v>1702</v>
      </c>
      <c r="C66" s="4">
        <f>VLOOKUP(B66,ASIGNACION!D:AX,6,0)</f>
        <v>82</v>
      </c>
      <c r="D66" s="435">
        <f>VLOOKUP(B66,ASIGNACION!D:AY,7,0)</f>
        <v>136157</v>
      </c>
      <c r="E66" s="435">
        <f>VLOOKUP(B66,ASIGNACION!D:AX,11,0)</f>
        <v>9998</v>
      </c>
      <c r="F66" s="5">
        <f t="shared" si="17"/>
        <v>7.3429937498622908E-2</v>
      </c>
      <c r="I66" s="680"/>
      <c r="J66" s="14" t="s">
        <v>425</v>
      </c>
      <c r="K66" s="8" t="e">
        <f t="shared" si="18"/>
        <v>#N/A</v>
      </c>
      <c r="L66" s="9" t="e">
        <f>VLOOKUP(J66,ASIGNACION!D:AX,6,0)</f>
        <v>#N/A</v>
      </c>
      <c r="M66" s="8" t="e">
        <f>VLOOKUP(J66,ASIGNACION!D:AX,7,0)</f>
        <v>#N/A</v>
      </c>
      <c r="N66" s="8" t="e">
        <f>VLOOKUP(J66,B55:F61,4,0)</f>
        <v>#N/A</v>
      </c>
      <c r="O66" s="10" t="e">
        <f t="shared" si="19"/>
        <v>#N/A</v>
      </c>
      <c r="P66" s="9">
        <v>0</v>
      </c>
      <c r="Q66" s="8">
        <v>0</v>
      </c>
      <c r="R66" s="146" t="e">
        <f>VLOOKUP(J66,ASIGNACION!D:AX,11,0)+Q66</f>
        <v>#N/A</v>
      </c>
      <c r="S66" s="11" t="e">
        <f>(R66+Q66)/M66</f>
        <v>#N/A</v>
      </c>
      <c r="T66" s="12" t="e">
        <f>VLOOKUP(J66,ASIGNACION!D:AX,4,0)</f>
        <v>#N/A</v>
      </c>
      <c r="U66" s="8" t="e">
        <f>VLOOKUP(J66,ASIGNACION!D:AX,17,0)</f>
        <v>#N/A</v>
      </c>
      <c r="V66" s="10" t="e">
        <f t="shared" si="20"/>
        <v>#N/A</v>
      </c>
      <c r="W66" s="13" t="e">
        <f t="shared" si="21"/>
        <v>#N/A</v>
      </c>
    </row>
    <row r="67" spans="2:24">
      <c r="B67" s="6" t="s">
        <v>1703</v>
      </c>
      <c r="C67" s="4">
        <f>VLOOKUP(B67,ASIGNACION!D:AX,6,0)</f>
        <v>68</v>
      </c>
      <c r="D67" s="435">
        <f>VLOOKUP(B67,ASIGNACION!D:AY,7,0)</f>
        <v>127466</v>
      </c>
      <c r="E67" s="435">
        <f>VLOOKUP(B67,ASIGNACION!D:AX,11,0)</f>
        <v>12678</v>
      </c>
      <c r="F67" s="5">
        <f t="shared" si="17"/>
        <v>9.946181726891877E-2</v>
      </c>
      <c r="I67" s="680"/>
      <c r="J67" s="14" t="s">
        <v>400</v>
      </c>
      <c r="K67" s="8" t="e">
        <f t="shared" si="18"/>
        <v>#N/A</v>
      </c>
      <c r="L67" s="9" t="e">
        <f>VLOOKUP(J67,ASIGNACION!D:AX,6,0)</f>
        <v>#N/A</v>
      </c>
      <c r="M67" s="8" t="e">
        <f>VLOOKUP(J67,ASIGNACION!D:AX,7,0)</f>
        <v>#N/A</v>
      </c>
      <c r="N67" s="8" t="e">
        <f>VLOOKUP(J67,B56:F62,4,0)</f>
        <v>#N/A</v>
      </c>
      <c r="O67" s="10" t="e">
        <f t="shared" si="19"/>
        <v>#N/A</v>
      </c>
      <c r="P67" s="9">
        <v>0</v>
      </c>
      <c r="Q67" s="8">
        <v>0</v>
      </c>
      <c r="R67" s="146" t="e">
        <f>VLOOKUP(J67,ASIGNACION!D:AX,11,0)+Q67</f>
        <v>#N/A</v>
      </c>
      <c r="S67" s="11" t="e">
        <f>(R67+Q67)/M67</f>
        <v>#N/A</v>
      </c>
      <c r="T67" s="12" t="e">
        <f>VLOOKUP(J67,ASIGNACION!D:AX,4,0)</f>
        <v>#N/A</v>
      </c>
      <c r="U67" s="8" t="e">
        <f>VLOOKUP(J67,ASIGNACION!D:AX,17,0)</f>
        <v>#N/A</v>
      </c>
      <c r="V67" s="10" t="e">
        <f t="shared" si="20"/>
        <v>#N/A</v>
      </c>
      <c r="W67" s="13" t="e">
        <f t="shared" si="21"/>
        <v>#N/A</v>
      </c>
      <c r="X67" s="45"/>
    </row>
    <row r="68" spans="2:24">
      <c r="B68" s="6" t="s">
        <v>1873</v>
      </c>
      <c r="C68" s="4">
        <f>VLOOKUP(B68,ASIGNACION!D:AX,6,0)</f>
        <v>74</v>
      </c>
      <c r="D68" s="435">
        <f>VLOOKUP(B68,ASIGNACION!D:AY,7,0)</f>
        <v>149150</v>
      </c>
      <c r="E68" s="435">
        <f>VLOOKUP(B68,ASIGNACION!D:AX,11,0)</f>
        <v>8648</v>
      </c>
      <c r="F68" s="5">
        <f t="shared" si="17"/>
        <v>5.7981897418705998E-2</v>
      </c>
      <c r="I68" s="680"/>
      <c r="J68" s="14" t="s">
        <v>392</v>
      </c>
      <c r="K68" s="8" t="e">
        <f t="shared" si="18"/>
        <v>#N/A</v>
      </c>
      <c r="L68" s="9" t="e">
        <f>VLOOKUP(J68,ASIGNACION!D:AX,6,0)</f>
        <v>#N/A</v>
      </c>
      <c r="M68" s="8" t="e">
        <f>VLOOKUP(J68,ASIGNACION!D:AX,7,0)</f>
        <v>#N/A</v>
      </c>
      <c r="N68" s="8" t="e">
        <f>VLOOKUP(J68,B57:F63,4,0)</f>
        <v>#N/A</v>
      </c>
      <c r="O68" s="10" t="e">
        <f t="shared" si="19"/>
        <v>#N/A</v>
      </c>
      <c r="P68" s="9">
        <v>0</v>
      </c>
      <c r="Q68" s="8">
        <v>0</v>
      </c>
      <c r="R68" s="146" t="e">
        <f>VLOOKUP(J68,ASIGNACION!D:AX,11,0)+Q68</f>
        <v>#N/A</v>
      </c>
      <c r="S68" s="11" t="e">
        <f>(R68+Q68)/M68</f>
        <v>#N/A</v>
      </c>
      <c r="T68" s="12" t="e">
        <f>VLOOKUP(J68,ASIGNACION!D:AX,4,0)</f>
        <v>#N/A</v>
      </c>
      <c r="U68" s="8" t="e">
        <f>VLOOKUP(J68,ASIGNACION!D:AX,17,0)</f>
        <v>#N/A</v>
      </c>
      <c r="V68" s="10" t="e">
        <f t="shared" si="20"/>
        <v>#N/A</v>
      </c>
      <c r="W68" s="13" t="e">
        <f t="shared" si="21"/>
        <v>#N/A</v>
      </c>
    </row>
    <row r="69" spans="2:24">
      <c r="B69" s="6" t="s">
        <v>1705</v>
      </c>
      <c r="C69" s="4">
        <f>VLOOKUP(B69,ASIGNACION!D:AX,6,0)</f>
        <v>70</v>
      </c>
      <c r="D69" s="435">
        <f>VLOOKUP(B69,ASIGNACION!D:AY,7,0)</f>
        <v>111223</v>
      </c>
      <c r="E69" s="435">
        <f>VLOOKUP(B69,ASIGNACION!D:AX,11,0)</f>
        <v>5640</v>
      </c>
      <c r="F69" s="5">
        <f t="shared" si="17"/>
        <v>5.0708936101345942E-2</v>
      </c>
      <c r="I69" s="680"/>
      <c r="J69" s="14" t="s">
        <v>393</v>
      </c>
      <c r="K69" s="8" t="e">
        <f t="shared" si="18"/>
        <v>#N/A</v>
      </c>
      <c r="L69" s="9" t="e">
        <f>VLOOKUP(J69,ASIGNACION!D:AX,6,0)</f>
        <v>#N/A</v>
      </c>
      <c r="M69" s="8" t="e">
        <f>VLOOKUP(J69,ASIGNACION!D:AX,7,0)</f>
        <v>#N/A</v>
      </c>
      <c r="N69" s="8" t="e">
        <f>VLOOKUP(J69,B58:F64,4,0)</f>
        <v>#N/A</v>
      </c>
      <c r="O69" s="10" t="e">
        <f t="shared" si="19"/>
        <v>#N/A</v>
      </c>
      <c r="P69" s="9"/>
      <c r="Q69" s="8"/>
      <c r="R69" s="146" t="e">
        <f>VLOOKUP(J69,ASIGNACION!D:AX,11,0)+Q69</f>
        <v>#N/A</v>
      </c>
      <c r="S69" s="11" t="e">
        <f>(R69+Q69)/M69</f>
        <v>#N/A</v>
      </c>
      <c r="T69" s="12" t="e">
        <f>VLOOKUP(J69,ASIGNACION!D:AX,4,0)</f>
        <v>#N/A</v>
      </c>
      <c r="U69" s="8" t="e">
        <f>VLOOKUP(J69,ASIGNACION!D:AX,17,0)</f>
        <v>#N/A</v>
      </c>
      <c r="V69" s="10" t="e">
        <f t="shared" si="20"/>
        <v>#N/A</v>
      </c>
      <c r="W69" s="13" t="e">
        <f t="shared" si="21"/>
        <v>#N/A</v>
      </c>
    </row>
    <row r="70" spans="2:24" ht="15" customHeight="1">
      <c r="B70" s="16" t="s">
        <v>1708</v>
      </c>
      <c r="C70" s="4">
        <f>VLOOKUP(B70,ASIGNACION!D:AX,6,0)</f>
        <v>76</v>
      </c>
      <c r="D70" s="435">
        <f>VLOOKUP(B70,ASIGNACION!D:AY,7,0)</f>
        <v>180833</v>
      </c>
      <c r="E70" s="435">
        <f>VLOOKUP(B70,ASIGNACION!D:AX,11,0)</f>
        <v>5212</v>
      </c>
      <c r="F70" s="5">
        <f t="shared" si="17"/>
        <v>2.8822172944097592E-2</v>
      </c>
      <c r="I70" s="680"/>
      <c r="J70" s="14" t="s">
        <v>394</v>
      </c>
      <c r="K70" s="8" t="e">
        <f t="shared" si="18"/>
        <v>#N/A</v>
      </c>
      <c r="L70" s="9" t="e">
        <f>VLOOKUP(J70,ASIGNACION!D:AX,6,0)</f>
        <v>#N/A</v>
      </c>
      <c r="M70" s="8" t="e">
        <f>VLOOKUP(J70,ASIGNACION!D:AX,7,0)</f>
        <v>#N/A</v>
      </c>
      <c r="N70" s="8" t="e">
        <f>VLOOKUP(J70,B58:F65,4,0)</f>
        <v>#N/A</v>
      </c>
      <c r="O70" s="10" t="e">
        <f t="shared" si="19"/>
        <v>#N/A</v>
      </c>
      <c r="P70" s="9">
        <v>0</v>
      </c>
      <c r="Q70" s="8">
        <v>0</v>
      </c>
      <c r="R70" s="146" t="e">
        <f>VLOOKUP(J70,ASIGNACION!D:AX,11,0)+Q70</f>
        <v>#N/A</v>
      </c>
      <c r="S70" s="11" t="e">
        <f>(R70+Q70)/M70</f>
        <v>#N/A</v>
      </c>
      <c r="T70" s="12" t="e">
        <f>VLOOKUP(J70,ASIGNACION!D:AX,4,0)</f>
        <v>#N/A</v>
      </c>
      <c r="U70" s="8" t="e">
        <f>VLOOKUP(J70,ASIGNACION!D:AX,17,0)</f>
        <v>#N/A</v>
      </c>
      <c r="V70" s="10" t="e">
        <f t="shared" si="20"/>
        <v>#N/A</v>
      </c>
      <c r="W70" s="13" t="e">
        <f t="shared" si="21"/>
        <v>#N/A</v>
      </c>
    </row>
    <row r="71" spans="2:24" ht="15.75" thickBot="1">
      <c r="B71" s="16" t="s">
        <v>1710</v>
      </c>
      <c r="C71" s="4">
        <f>VLOOKUP(B71,ASIGNACION!D:AX,6,0)</f>
        <v>59</v>
      </c>
      <c r="D71" s="435">
        <f>VLOOKUP(B71,ASIGNACION!D:AY,7,0)</f>
        <v>104970</v>
      </c>
      <c r="E71" s="435">
        <f>VLOOKUP(B71,ASIGNACION!D:AX,11,0)</f>
        <v>17799</v>
      </c>
      <c r="F71" s="5">
        <f t="shared" si="17"/>
        <v>0.16956273220920262</v>
      </c>
      <c r="I71" s="681"/>
      <c r="J71" s="20" t="s">
        <v>401</v>
      </c>
      <c r="K71" s="8" t="e">
        <f t="shared" si="18"/>
        <v>#N/A</v>
      </c>
      <c r="L71" s="9" t="e">
        <f>VLOOKUP(J71,ASIGNACION!D:AX,6,0)</f>
        <v>#N/A</v>
      </c>
      <c r="M71" s="8" t="e">
        <f>VLOOKUP(J71,ASIGNACION!D:AX,7,0)</f>
        <v>#N/A</v>
      </c>
      <c r="N71" s="8" t="e">
        <f>VLOOKUP(J71,B58:F66,4,0)</f>
        <v>#N/A</v>
      </c>
      <c r="O71" s="10" t="e">
        <f t="shared" si="19"/>
        <v>#N/A</v>
      </c>
      <c r="P71" s="9">
        <v>0</v>
      </c>
      <c r="Q71" s="8">
        <v>0</v>
      </c>
      <c r="R71" s="146" t="e">
        <f>VLOOKUP(J71,ASIGNACION!D:AX,11,0)+Q71</f>
        <v>#N/A</v>
      </c>
      <c r="S71" s="11" t="e">
        <f>(R71+Q71)/M71</f>
        <v>#N/A</v>
      </c>
      <c r="T71" s="12" t="e">
        <f>VLOOKUP(J71,ASIGNACION!D:AX,4,0)</f>
        <v>#N/A</v>
      </c>
      <c r="U71" s="8" t="e">
        <f>VLOOKUP(J71,ASIGNACION!D:AX,17,0)</f>
        <v>#N/A</v>
      </c>
      <c r="V71" s="10" t="e">
        <f t="shared" si="20"/>
        <v>#N/A</v>
      </c>
      <c r="W71" s="13" t="e">
        <f t="shared" si="21"/>
        <v>#N/A</v>
      </c>
    </row>
    <row r="72" spans="2:24" ht="15.75" thickBot="1">
      <c r="B72" s="16" t="s">
        <v>1712</v>
      </c>
      <c r="C72" s="4">
        <f>VLOOKUP(B72,ASIGNACION!D:AX,6,0)</f>
        <v>78</v>
      </c>
      <c r="D72" s="435">
        <f>VLOOKUP(B72,ASIGNACION!D:AY,7,0)</f>
        <v>114734</v>
      </c>
      <c r="E72" s="435">
        <f>VLOOKUP(B72,ASIGNACION!D:AX,11,0)</f>
        <v>9090</v>
      </c>
      <c r="F72" s="5">
        <f t="shared" si="17"/>
        <v>7.9226733139261249E-2</v>
      </c>
      <c r="I72" s="694" t="s">
        <v>21</v>
      </c>
      <c r="J72" s="695"/>
      <c r="K72" s="23" t="e">
        <f>SUM(K61:K71)</f>
        <v>#N/A</v>
      </c>
      <c r="L72" s="24" t="e">
        <f>SUM(L61:L71)</f>
        <v>#N/A</v>
      </c>
      <c r="M72" s="23" t="e">
        <f>SUM(M61:M71)</f>
        <v>#N/A</v>
      </c>
      <c r="N72" s="23" t="e">
        <f>SUM(N61:N71)</f>
        <v>#N/A</v>
      </c>
      <c r="O72" s="25" t="e">
        <f>N72/M72</f>
        <v>#N/A</v>
      </c>
      <c r="P72" s="24">
        <f>SUM(P61:P71)</f>
        <v>0</v>
      </c>
      <c r="Q72" s="23">
        <f>SUM(Q61:Q71)</f>
        <v>0</v>
      </c>
      <c r="R72" s="23" t="e">
        <f>SUM(R61:R71)</f>
        <v>#N/A</v>
      </c>
      <c r="S72" s="26" t="e">
        <f>R72/M72</f>
        <v>#N/A</v>
      </c>
      <c r="T72" s="27" t="e">
        <f>SUM(T61:T71)</f>
        <v>#N/A</v>
      </c>
      <c r="U72" s="28" t="e">
        <f>SUM(U61:U71)</f>
        <v>#N/A</v>
      </c>
      <c r="V72" s="29" t="e">
        <f>U72/T72</f>
        <v>#N/A</v>
      </c>
      <c r="W72" s="30" t="e">
        <f>SUM(W61:W71)</f>
        <v>#N/A</v>
      </c>
    </row>
    <row r="73" spans="2:24" ht="15" customHeight="1">
      <c r="B73" s="16" t="s">
        <v>1713</v>
      </c>
      <c r="C73" s="4">
        <f>VLOOKUP(B73,ASIGNACION!D:AX,6,0)</f>
        <v>73</v>
      </c>
      <c r="D73" s="435">
        <f>VLOOKUP(B73,ASIGNACION!D:AY,7,0)</f>
        <v>120704</v>
      </c>
      <c r="E73" s="435">
        <f>VLOOKUP(B73,ASIGNACION!D:AX,11,0)</f>
        <v>2468</v>
      </c>
      <c r="F73" s="5">
        <f t="shared" si="17"/>
        <v>2.0446712619300107E-2</v>
      </c>
      <c r="I73" s="141"/>
      <c r="J73" s="141"/>
      <c r="K73" s="142"/>
      <c r="L73" s="143"/>
      <c r="M73" s="142"/>
      <c r="N73" s="142"/>
      <c r="O73" s="144"/>
      <c r="P73" s="143"/>
      <c r="Q73" s="142"/>
      <c r="R73" s="142"/>
      <c r="S73" s="144"/>
      <c r="T73" s="142"/>
      <c r="U73" s="142"/>
      <c r="V73" s="144"/>
      <c r="W73" s="145"/>
    </row>
    <row r="74" spans="2:24" ht="15.75" thickBot="1">
      <c r="B74" s="16" t="s">
        <v>1714</v>
      </c>
      <c r="C74" s="4">
        <f>VLOOKUP(B74,ASIGNACION!D:AX,6,0)</f>
        <v>76</v>
      </c>
      <c r="D74" s="435">
        <f>VLOOKUP(B74,ASIGNACION!D:AY,7,0)</f>
        <v>128370</v>
      </c>
      <c r="E74" s="435">
        <f>VLOOKUP(B74,ASIGNACION!D:AX,11,0)</f>
        <v>24606</v>
      </c>
      <c r="F74" s="5">
        <f t="shared" si="17"/>
        <v>0.19168029913531198</v>
      </c>
    </row>
    <row r="75" spans="2:24" ht="15.75" thickBot="1">
      <c r="B75" s="16" t="s">
        <v>1716</v>
      </c>
      <c r="C75" s="4">
        <f>VLOOKUP(B75,ASIGNACION!D:AX,6,0)</f>
        <v>71</v>
      </c>
      <c r="D75" s="435">
        <f>VLOOKUP(B75,ASIGNACION!D:AY,7,0)</f>
        <v>128115</v>
      </c>
      <c r="E75" s="435">
        <f>VLOOKUP(B75,ASIGNACION!D:AX,11,0)</f>
        <v>14539</v>
      </c>
      <c r="F75" s="5">
        <f t="shared" si="17"/>
        <v>0.1134839792374039</v>
      </c>
      <c r="I75" s="679" t="s">
        <v>61</v>
      </c>
      <c r="J75" s="688" t="s">
        <v>5</v>
      </c>
      <c r="K75" s="691" t="s">
        <v>6</v>
      </c>
      <c r="L75" s="691" t="s">
        <v>7</v>
      </c>
      <c r="M75" s="691" t="s">
        <v>8</v>
      </c>
      <c r="N75" s="691" t="s">
        <v>9</v>
      </c>
      <c r="O75" s="691" t="s">
        <v>10</v>
      </c>
      <c r="P75" s="691" t="s">
        <v>11</v>
      </c>
      <c r="Q75" s="691" t="s">
        <v>12</v>
      </c>
      <c r="R75" s="691" t="s">
        <v>13</v>
      </c>
      <c r="S75" s="682" t="s">
        <v>14</v>
      </c>
    </row>
    <row r="76" spans="2:24" ht="15.75" thickBot="1">
      <c r="B76" s="17" t="s">
        <v>21</v>
      </c>
      <c r="C76" s="18">
        <f>SUM(C61:C75)</f>
        <v>1090</v>
      </c>
      <c r="D76" s="436">
        <f>SUM(D61:D75)</f>
        <v>1953142</v>
      </c>
      <c r="E76" s="436">
        <f>SUM(E61:E75)</f>
        <v>160576</v>
      </c>
      <c r="F76" s="19">
        <f>E76/D76</f>
        <v>8.2214196407634471E-2</v>
      </c>
      <c r="I76" s="680"/>
      <c r="J76" s="689"/>
      <c r="K76" s="692"/>
      <c r="L76" s="692"/>
      <c r="M76" s="692"/>
      <c r="N76" s="692"/>
      <c r="O76" s="692"/>
      <c r="P76" s="692"/>
      <c r="Q76" s="692"/>
      <c r="R76" s="692"/>
      <c r="S76" s="683"/>
    </row>
    <row r="77" spans="2:24" ht="15.75" thickBot="1">
      <c r="I77" s="680"/>
      <c r="J77" s="690"/>
      <c r="K77" s="693"/>
      <c r="L77" s="693"/>
      <c r="M77" s="693"/>
      <c r="N77" s="693"/>
      <c r="O77" s="692"/>
      <c r="P77" s="693"/>
      <c r="Q77" s="693"/>
      <c r="R77" s="693"/>
      <c r="S77" s="684"/>
    </row>
    <row r="78" spans="2:24" ht="15.75" thickBot="1">
      <c r="B78" s="1" t="s">
        <v>4044</v>
      </c>
      <c r="C78" s="685" t="s">
        <v>57</v>
      </c>
      <c r="D78" s="686"/>
      <c r="E78" s="686"/>
      <c r="F78" s="687"/>
      <c r="I78" s="680"/>
      <c r="J78" s="31" t="s">
        <v>585</v>
      </c>
      <c r="K78" s="8" t="e">
        <f>M78*1.5%</f>
        <v>#N/A</v>
      </c>
      <c r="L78" s="9" t="e">
        <f>VLOOKUP(J78,ASIGNACION!D:AX,6,0)</f>
        <v>#N/A</v>
      </c>
      <c r="M78" s="8" t="e">
        <f>VLOOKUP(J78,ASIGNACION!D:AX,7,0)</f>
        <v>#N/A</v>
      </c>
      <c r="N78" s="8" t="e">
        <f>VLOOKUP(J78,B61:F70,4,0)</f>
        <v>#N/A</v>
      </c>
      <c r="O78" s="10" t="e">
        <f>N78/M78</f>
        <v>#N/A</v>
      </c>
      <c r="P78" s="9">
        <v>0</v>
      </c>
      <c r="Q78" s="8">
        <v>0</v>
      </c>
      <c r="R78" s="146" t="e">
        <f>VLOOKUP(J78,ASIGNACION!D:AX,11,0)+Q78</f>
        <v>#N/A</v>
      </c>
      <c r="S78" s="11" t="e">
        <f>(R78+Q78)/M78</f>
        <v>#N/A</v>
      </c>
    </row>
    <row r="79" spans="2:24" ht="15.75" thickBot="1">
      <c r="B79" s="1" t="s">
        <v>0</v>
      </c>
      <c r="C79" s="1" t="s">
        <v>1</v>
      </c>
      <c r="D79" s="1" t="s">
        <v>2</v>
      </c>
      <c r="E79" s="1" t="s">
        <v>3</v>
      </c>
      <c r="F79" s="1" t="s">
        <v>4</v>
      </c>
      <c r="I79" s="680"/>
      <c r="J79" s="32" t="s">
        <v>537</v>
      </c>
      <c r="K79" s="8" t="e">
        <f t="shared" ref="K79:K87" si="22">M79*1.5%</f>
        <v>#N/A</v>
      </c>
      <c r="L79" s="9" t="e">
        <f>VLOOKUP(J79,ASIGNACION!D:AX,6,0)</f>
        <v>#N/A</v>
      </c>
      <c r="M79" s="8" t="e">
        <f>VLOOKUP(J79,ASIGNACION!D:AX,7,0)</f>
        <v>#N/A</v>
      </c>
      <c r="N79" s="8" t="e">
        <f>VLOOKUP(J79,B62:F71,4,0)</f>
        <v>#N/A</v>
      </c>
      <c r="O79" s="10" t="e">
        <f t="shared" ref="O79:O87" si="23">N79/M79</f>
        <v>#N/A</v>
      </c>
      <c r="P79" s="9">
        <v>0</v>
      </c>
      <c r="Q79" s="8">
        <v>0</v>
      </c>
      <c r="R79" s="146" t="e">
        <f>VLOOKUP(J79,ASIGNACION!D:AX,11,0)+Q79</f>
        <v>#N/A</v>
      </c>
      <c r="S79" s="11" t="e">
        <f>(R79+Q79)/M79</f>
        <v>#N/A</v>
      </c>
    </row>
    <row r="80" spans="2:24">
      <c r="B80" s="3" t="s">
        <v>1718</v>
      </c>
      <c r="C80" s="4">
        <f>VLOOKUP(B80,ASIGNACION!D:AX,6,0)</f>
        <v>59</v>
      </c>
      <c r="D80" s="435">
        <f>VLOOKUP(B80,ASIGNACION!D:AY,7,0)</f>
        <v>111316</v>
      </c>
      <c r="E80" s="435">
        <f>VLOOKUP(B80,ASIGNACION!D:AX,11,0)</f>
        <v>8631</v>
      </c>
      <c r="F80" s="5">
        <f>E80/D80</f>
        <v>7.7536023572532253E-2</v>
      </c>
      <c r="I80" s="680"/>
      <c r="J80" s="32" t="s">
        <v>588</v>
      </c>
      <c r="K80" s="8" t="e">
        <f t="shared" si="22"/>
        <v>#N/A</v>
      </c>
      <c r="L80" s="9" t="e">
        <f>VLOOKUP(J80,ASIGNACION!D:AX,6,0)</f>
        <v>#N/A</v>
      </c>
      <c r="M80" s="8" t="e">
        <f>VLOOKUP(J80,ASIGNACION!D:AX,7,0)</f>
        <v>#N/A</v>
      </c>
      <c r="N80" s="8" t="e">
        <f>VLOOKUP(J80,B63:F72,4,0)</f>
        <v>#N/A</v>
      </c>
      <c r="O80" s="10" t="e">
        <f t="shared" si="23"/>
        <v>#N/A</v>
      </c>
      <c r="P80" s="9">
        <v>0</v>
      </c>
      <c r="Q80" s="8">
        <v>0</v>
      </c>
      <c r="R80" s="146" t="e">
        <f>VLOOKUP(J80,ASIGNACION!D:AX,11,0)+Q80</f>
        <v>#N/A</v>
      </c>
      <c r="S80" s="11" t="e">
        <f>(R80+Q80)/M80</f>
        <v>#N/A</v>
      </c>
    </row>
    <row r="81" spans="2:19">
      <c r="B81" s="6" t="s">
        <v>1720</v>
      </c>
      <c r="C81" s="4">
        <f>VLOOKUP(B81,ASIGNACION!D:AX,6,0)</f>
        <v>69</v>
      </c>
      <c r="D81" s="435">
        <f>VLOOKUP(B81,ASIGNACION!D:AY,7,0)</f>
        <v>111707</v>
      </c>
      <c r="E81" s="435">
        <f>VLOOKUP(B81,ASIGNACION!D:AX,11,0)</f>
        <v>6850</v>
      </c>
      <c r="F81" s="5">
        <f t="shared" ref="F81:F95" si="24">E81/D81</f>
        <v>6.1321134754312619E-2</v>
      </c>
      <c r="I81" s="680"/>
      <c r="J81" s="32" t="s">
        <v>589</v>
      </c>
      <c r="K81" s="8" t="e">
        <f t="shared" si="22"/>
        <v>#N/A</v>
      </c>
      <c r="L81" s="9" t="e">
        <f>VLOOKUP(J81,ASIGNACION!D:AX,6,0)</f>
        <v>#N/A</v>
      </c>
      <c r="M81" s="8" t="e">
        <f>VLOOKUP(J81,ASIGNACION!D:AX,7,0)</f>
        <v>#N/A</v>
      </c>
      <c r="N81" s="8" t="e">
        <f>VLOOKUP(J81,B64:F73,4,0)</f>
        <v>#N/A</v>
      </c>
      <c r="O81" s="10" t="e">
        <f t="shared" si="23"/>
        <v>#N/A</v>
      </c>
      <c r="P81" s="9">
        <v>0</v>
      </c>
      <c r="Q81" s="8">
        <v>0</v>
      </c>
      <c r="R81" s="146" t="e">
        <f>VLOOKUP(J81,ASIGNACION!D:AX,11,0)+Q81</f>
        <v>#N/A</v>
      </c>
      <c r="S81" s="11" t="e">
        <f>(R81+Q81)/M81</f>
        <v>#N/A</v>
      </c>
    </row>
    <row r="82" spans="2:19">
      <c r="B82" s="6" t="s">
        <v>1721</v>
      </c>
      <c r="C82" s="4">
        <f>VLOOKUP(B82,ASIGNACION!D:AX,6,0)</f>
        <v>76</v>
      </c>
      <c r="D82" s="435">
        <f>VLOOKUP(B82,ASIGNACION!D:AY,7,0)</f>
        <v>141641</v>
      </c>
      <c r="E82" s="435">
        <f>VLOOKUP(B82,ASIGNACION!D:AX,11,0)</f>
        <v>5306</v>
      </c>
      <c r="F82" s="5">
        <f t="shared" ref="F82" si="25">E82/D82</f>
        <v>3.7460904681554066E-2</v>
      </c>
      <c r="I82" s="680"/>
      <c r="J82" s="32" t="s">
        <v>596</v>
      </c>
      <c r="K82" s="8" t="e">
        <f t="shared" si="22"/>
        <v>#N/A</v>
      </c>
      <c r="L82" s="9" t="e">
        <f>VLOOKUP(J82,ASIGNACION!D:AX,6,0)</f>
        <v>#N/A</v>
      </c>
      <c r="M82" s="8" t="e">
        <f>VLOOKUP(J82,ASIGNACION!D:AX,7,0)</f>
        <v>#N/A</v>
      </c>
      <c r="N82" s="8" t="e">
        <f>VLOOKUP(J82,B65:F74,4,0)</f>
        <v>#N/A</v>
      </c>
      <c r="O82" s="10" t="e">
        <f t="shared" si="23"/>
        <v>#N/A</v>
      </c>
      <c r="P82" s="9">
        <v>0</v>
      </c>
      <c r="Q82" s="8">
        <v>0</v>
      </c>
      <c r="R82" s="146" t="e">
        <f>VLOOKUP(J82,ASIGNACION!D:AX,11,0)+Q82</f>
        <v>#N/A</v>
      </c>
      <c r="S82" s="11" t="e">
        <f>(R82+Q82)/M82</f>
        <v>#N/A</v>
      </c>
    </row>
    <row r="83" spans="2:19">
      <c r="B83" s="6" t="s">
        <v>1722</v>
      </c>
      <c r="C83" s="4">
        <f>VLOOKUP(B83,ASIGNACION!D:AX,6,0)</f>
        <v>68</v>
      </c>
      <c r="D83" s="435">
        <f>VLOOKUP(B83,ASIGNACION!D:AY,7,0)</f>
        <v>121730</v>
      </c>
      <c r="E83" s="435">
        <f>VLOOKUP(B83,ASIGNACION!D:AX,11,0)</f>
        <v>11290</v>
      </c>
      <c r="F83" s="5">
        <f t="shared" si="24"/>
        <v>9.2746241682411898E-2</v>
      </c>
      <c r="I83" s="680"/>
      <c r="J83" s="32" t="s">
        <v>666</v>
      </c>
      <c r="K83" s="8" t="e">
        <f t="shared" si="22"/>
        <v>#N/A</v>
      </c>
      <c r="L83" s="9" t="e">
        <f>VLOOKUP(J83,ASIGNACION!D:AX,6,0)</f>
        <v>#N/A</v>
      </c>
      <c r="M83" s="8" t="e">
        <f>VLOOKUP(J83,ASIGNACION!D:AX,7,0)</f>
        <v>#N/A</v>
      </c>
      <c r="N83" s="8" t="e">
        <f>VLOOKUP(J83,B66:F75,4,0)</f>
        <v>#N/A</v>
      </c>
      <c r="O83" s="10" t="e">
        <f t="shared" si="23"/>
        <v>#N/A</v>
      </c>
      <c r="P83" s="9">
        <v>0</v>
      </c>
      <c r="Q83" s="8">
        <v>0</v>
      </c>
      <c r="R83" s="146" t="e">
        <f>VLOOKUP(J83,ASIGNACION!D:AX,11,0)+Q83</f>
        <v>#N/A</v>
      </c>
      <c r="S83" s="11" t="e">
        <f>(R83+Q83)/M83</f>
        <v>#N/A</v>
      </c>
    </row>
    <row r="84" spans="2:19">
      <c r="B84" s="6" t="s">
        <v>1724</v>
      </c>
      <c r="C84" s="4">
        <f>VLOOKUP(B84,ASIGNACION!D:AX,6,0)</f>
        <v>79</v>
      </c>
      <c r="D84" s="435">
        <f>VLOOKUP(B84,ASIGNACION!D:AY,7,0)</f>
        <v>142968</v>
      </c>
      <c r="E84" s="435">
        <f>VLOOKUP(B84,ASIGNACION!D:AX,11,0)</f>
        <v>4093</v>
      </c>
      <c r="F84" s="5">
        <f t="shared" si="24"/>
        <v>2.8628784063566674E-2</v>
      </c>
      <c r="G84" s="2"/>
      <c r="I84" s="680"/>
      <c r="J84" s="32" t="s">
        <v>590</v>
      </c>
      <c r="K84" s="8" t="e">
        <f t="shared" si="22"/>
        <v>#N/A</v>
      </c>
      <c r="L84" s="9" t="e">
        <f>VLOOKUP(J84,ASIGNACION!D:AX,6,0)</f>
        <v>#N/A</v>
      </c>
      <c r="M84" s="8" t="e">
        <f>VLOOKUP(J84,ASIGNACION!D:AX,7,0)</f>
        <v>#N/A</v>
      </c>
      <c r="N84" s="8" t="e">
        <f>VLOOKUP(J84,B67:F76,4,0)</f>
        <v>#N/A</v>
      </c>
      <c r="O84" s="10" t="e">
        <f t="shared" si="23"/>
        <v>#N/A</v>
      </c>
      <c r="P84" s="9">
        <v>0</v>
      </c>
      <c r="Q84" s="8">
        <v>0</v>
      </c>
      <c r="R84" s="146" t="e">
        <f>VLOOKUP(J84,ASIGNACION!D:AX,11,0)+Q84</f>
        <v>#N/A</v>
      </c>
      <c r="S84" s="11" t="e">
        <f>(R84+Q84)/M84</f>
        <v>#N/A</v>
      </c>
    </row>
    <row r="85" spans="2:19">
      <c r="B85" s="6" t="s">
        <v>1725</v>
      </c>
      <c r="C85" s="4">
        <f>VLOOKUP(B85,ASIGNACION!D:AX,6,0)</f>
        <v>82</v>
      </c>
      <c r="D85" s="435">
        <f>VLOOKUP(B85,ASIGNACION!D:AY,7,0)</f>
        <v>145410</v>
      </c>
      <c r="E85" s="435">
        <f>VLOOKUP(B85,ASIGNACION!D:AX,11,0)</f>
        <v>12726</v>
      </c>
      <c r="F85" s="5">
        <f t="shared" si="24"/>
        <v>8.7518052403548582E-2</v>
      </c>
      <c r="I85" s="680"/>
      <c r="J85" s="32" t="s">
        <v>598</v>
      </c>
      <c r="K85" s="8" t="e">
        <f t="shared" si="22"/>
        <v>#N/A</v>
      </c>
      <c r="L85" s="9" t="e">
        <f>VLOOKUP(J85,ASIGNACION!D:AX,6,0)</f>
        <v>#N/A</v>
      </c>
      <c r="M85" s="8" t="e">
        <f>VLOOKUP(J85,ASIGNACION!D:AX,7,0)</f>
        <v>#N/A</v>
      </c>
      <c r="N85" s="8" t="e">
        <f>VLOOKUP(J85,B68:F76,4,0)</f>
        <v>#N/A</v>
      </c>
      <c r="O85" s="10" t="e">
        <f t="shared" si="23"/>
        <v>#N/A</v>
      </c>
      <c r="P85" s="9">
        <v>0</v>
      </c>
      <c r="Q85" s="8">
        <v>0</v>
      </c>
      <c r="R85" s="146" t="e">
        <f>VLOOKUP(J85,ASIGNACION!D:AX,11,0)+Q85</f>
        <v>#N/A</v>
      </c>
      <c r="S85" s="11" t="e">
        <f>(R85+Q85)/M85</f>
        <v>#N/A</v>
      </c>
    </row>
    <row r="86" spans="2:19">
      <c r="B86" s="6" t="s">
        <v>1727</v>
      </c>
      <c r="C86" s="4">
        <f>VLOOKUP(B86,ASIGNACION!D:AX,6,0)</f>
        <v>79</v>
      </c>
      <c r="D86" s="435">
        <f>VLOOKUP(B86,ASIGNACION!D:AY,7,0)</f>
        <v>139600</v>
      </c>
      <c r="E86" s="435">
        <f>VLOOKUP(B86,ASIGNACION!D:AX,11,0)</f>
        <v>3640</v>
      </c>
      <c r="F86" s="5">
        <f t="shared" si="24"/>
        <v>2.6074498567335243E-2</v>
      </c>
      <c r="I86" s="680"/>
      <c r="J86" s="32" t="s">
        <v>599</v>
      </c>
      <c r="K86" s="8" t="e">
        <f t="shared" si="22"/>
        <v>#N/A</v>
      </c>
      <c r="L86" s="9" t="e">
        <f>VLOOKUP(J86,ASIGNACION!D:AX,6,0)</f>
        <v>#N/A</v>
      </c>
      <c r="M86" s="8" t="e">
        <f>VLOOKUP(J86,ASIGNACION!D:AX,7,0)</f>
        <v>#N/A</v>
      </c>
      <c r="N86" s="8" t="e">
        <f>VLOOKUP(J86,B69:F76,4,0)</f>
        <v>#N/A</v>
      </c>
      <c r="O86" s="10" t="e">
        <f t="shared" si="23"/>
        <v>#N/A</v>
      </c>
      <c r="P86" s="9">
        <v>0</v>
      </c>
      <c r="Q86" s="8">
        <v>0</v>
      </c>
      <c r="R86" s="146" t="e">
        <f>VLOOKUP(J86,ASIGNACION!D:AX,11,0)+Q86</f>
        <v>#N/A</v>
      </c>
      <c r="S86" s="11" t="e">
        <f>(R86+Q86)/M86</f>
        <v>#N/A</v>
      </c>
    </row>
    <row r="87" spans="2:19" ht="15.75" thickBot="1">
      <c r="B87" s="6" t="s">
        <v>1728</v>
      </c>
      <c r="C87" s="4">
        <f>VLOOKUP(B87,ASIGNACION!D:AX,6,0)</f>
        <v>76</v>
      </c>
      <c r="D87" s="435">
        <f>VLOOKUP(B87,ASIGNACION!D:AY,7,0)</f>
        <v>177975</v>
      </c>
      <c r="E87" s="435">
        <f>VLOOKUP(B87,ASIGNACION!D:AX,11,0)</f>
        <v>8677</v>
      </c>
      <c r="F87" s="5">
        <f t="shared" si="24"/>
        <v>4.8754038488551761E-2</v>
      </c>
      <c r="I87" s="681"/>
      <c r="J87" s="32" t="s">
        <v>600</v>
      </c>
      <c r="K87" s="8" t="e">
        <f t="shared" si="22"/>
        <v>#N/A</v>
      </c>
      <c r="L87" s="9" t="e">
        <f>VLOOKUP(J87,ASIGNACION!D:AX,6,0)</f>
        <v>#N/A</v>
      </c>
      <c r="M87" s="8" t="e">
        <f>VLOOKUP(J87,ASIGNACION!D:AX,7,0)</f>
        <v>#N/A</v>
      </c>
      <c r="N87" s="8" t="e">
        <f>VLOOKUP(J87,B70:F76,4,0)</f>
        <v>#N/A</v>
      </c>
      <c r="O87" s="10" t="e">
        <f t="shared" si="23"/>
        <v>#N/A</v>
      </c>
      <c r="P87" s="9">
        <v>0</v>
      </c>
      <c r="Q87" s="8">
        <v>0</v>
      </c>
      <c r="R87" s="146" t="e">
        <f>VLOOKUP(J87,ASIGNACION!D:AX,11,0)+Q87</f>
        <v>#N/A</v>
      </c>
      <c r="S87" s="11" t="e">
        <f>(R87+Q87)/M87</f>
        <v>#N/A</v>
      </c>
    </row>
    <row r="88" spans="2:19" ht="15" customHeight="1" thickBot="1">
      <c r="B88" s="6" t="s">
        <v>1934</v>
      </c>
      <c r="C88" s="4">
        <f>VLOOKUP(B88,ASIGNACION!D:AX,6,0)</f>
        <v>73</v>
      </c>
      <c r="D88" s="435">
        <f>VLOOKUP(B88,ASIGNACION!D:AY,7,0)</f>
        <v>127558</v>
      </c>
      <c r="E88" s="435">
        <f>VLOOKUP(B88,ASIGNACION!D:AX,11,0)</f>
        <v>8390</v>
      </c>
      <c r="F88" s="5">
        <f t="shared" si="24"/>
        <v>6.5774000846673675E-2</v>
      </c>
      <c r="I88" s="694" t="s">
        <v>21</v>
      </c>
      <c r="J88" s="696"/>
      <c r="K88" s="35" t="e">
        <f>SUM(K78:K87)</f>
        <v>#N/A</v>
      </c>
      <c r="L88" s="24" t="e">
        <f>SUM(L78:L87)</f>
        <v>#N/A</v>
      </c>
      <c r="M88" s="23" t="e">
        <f>SUM(M78:M87)</f>
        <v>#N/A</v>
      </c>
      <c r="N88" s="23" t="e">
        <f>SUM(N78:N87)</f>
        <v>#N/A</v>
      </c>
      <c r="O88" s="25" t="e">
        <f>N88/M88</f>
        <v>#N/A</v>
      </c>
      <c r="P88" s="24">
        <f>SUM(P78:P87)</f>
        <v>0</v>
      </c>
      <c r="Q88" s="23">
        <f>SUM(Q78:Q87)</f>
        <v>0</v>
      </c>
      <c r="R88" s="23" t="e">
        <f>SUM(N88:Q88)</f>
        <v>#N/A</v>
      </c>
      <c r="S88" s="36" t="e">
        <f>R88/M88</f>
        <v>#N/A</v>
      </c>
    </row>
    <row r="89" spans="2:19" ht="15.75" thickBot="1">
      <c r="B89" s="6" t="s">
        <v>1729</v>
      </c>
      <c r="C89" s="4">
        <f>VLOOKUP(B89,ASIGNACION!D:AX,6,0)</f>
        <v>74</v>
      </c>
      <c r="D89" s="435">
        <f>VLOOKUP(B89,ASIGNACION!D:AY,7,0)</f>
        <v>138966</v>
      </c>
      <c r="E89" s="435">
        <f>VLOOKUP(B89,ASIGNACION!D:AX,11,0)</f>
        <v>2390</v>
      </c>
      <c r="F89" s="5">
        <f t="shared" si="24"/>
        <v>1.7198451419771742E-2</v>
      </c>
    </row>
    <row r="90" spans="2:19">
      <c r="B90" s="16" t="s">
        <v>1731</v>
      </c>
      <c r="C90" s="4">
        <f>VLOOKUP(B90,ASIGNACION!D:AX,6,0)</f>
        <v>75</v>
      </c>
      <c r="D90" s="435">
        <f>VLOOKUP(B90,ASIGNACION!D:AY,7,0)</f>
        <v>109483</v>
      </c>
      <c r="E90" s="435">
        <f>VLOOKUP(B90,ASIGNACION!D:AX,11,0)</f>
        <v>5719</v>
      </c>
      <c r="F90" s="5">
        <f t="shared" si="24"/>
        <v>5.2236420266160044E-2</v>
      </c>
      <c r="I90" s="679" t="s">
        <v>62</v>
      </c>
      <c r="J90" s="688" t="s">
        <v>5</v>
      </c>
      <c r="K90" s="691" t="s">
        <v>6</v>
      </c>
      <c r="L90" s="691" t="s">
        <v>7</v>
      </c>
      <c r="M90" s="691" t="s">
        <v>8</v>
      </c>
      <c r="N90" s="691" t="s">
        <v>9</v>
      </c>
      <c r="O90" s="691" t="s">
        <v>10</v>
      </c>
      <c r="P90" s="691" t="s">
        <v>11</v>
      </c>
      <c r="Q90" s="691" t="s">
        <v>12</v>
      </c>
      <c r="R90" s="691" t="s">
        <v>13</v>
      </c>
      <c r="S90" s="682" t="s">
        <v>14</v>
      </c>
    </row>
    <row r="91" spans="2:19">
      <c r="B91" s="16" t="s">
        <v>1732</v>
      </c>
      <c r="C91" s="4">
        <f>VLOOKUP(B91,ASIGNACION!D:AX,6,0)</f>
        <v>75</v>
      </c>
      <c r="D91" s="435">
        <f>VLOOKUP(B91,ASIGNACION!D:AY,7,0)</f>
        <v>141412</v>
      </c>
      <c r="E91" s="435">
        <f>VLOOKUP(B91,ASIGNACION!D:AX,11,0)</f>
        <v>25207</v>
      </c>
      <c r="F91" s="5">
        <f t="shared" si="24"/>
        <v>0.17825219924758862</v>
      </c>
      <c r="I91" s="680"/>
      <c r="J91" s="689"/>
      <c r="K91" s="692"/>
      <c r="L91" s="692"/>
      <c r="M91" s="692"/>
      <c r="N91" s="692"/>
      <c r="O91" s="692"/>
      <c r="P91" s="692"/>
      <c r="Q91" s="692"/>
      <c r="R91" s="692"/>
      <c r="S91" s="683"/>
    </row>
    <row r="92" spans="2:19" ht="15.75" thickBot="1">
      <c r="B92" s="16" t="s">
        <v>1733</v>
      </c>
      <c r="C92" s="4">
        <f>VLOOKUP(B92,ASIGNACION!D:AX,6,0)</f>
        <v>70</v>
      </c>
      <c r="D92" s="435">
        <f>VLOOKUP(B92,ASIGNACION!D:AY,7,0)</f>
        <v>100186</v>
      </c>
      <c r="E92" s="435">
        <f>VLOOKUP(B92,ASIGNACION!D:AX,11,0)</f>
        <v>10303</v>
      </c>
      <c r="F92" s="5">
        <f t="shared" si="24"/>
        <v>0.10283871998083564</v>
      </c>
      <c r="I92" s="680"/>
      <c r="J92" s="690"/>
      <c r="K92" s="693"/>
      <c r="L92" s="693"/>
      <c r="M92" s="693"/>
      <c r="N92" s="693"/>
      <c r="O92" s="693"/>
      <c r="P92" s="693"/>
      <c r="Q92" s="693"/>
      <c r="R92" s="693"/>
      <c r="S92" s="684"/>
    </row>
    <row r="93" spans="2:19">
      <c r="B93" s="16" t="s">
        <v>2832</v>
      </c>
      <c r="C93" s="4">
        <f>VLOOKUP(B93,ASIGNACION!D:AX,6,0)</f>
        <v>83</v>
      </c>
      <c r="D93" s="435">
        <f>VLOOKUP(B93,ASIGNACION!D:AY,7,0)</f>
        <v>150927</v>
      </c>
      <c r="E93" s="435">
        <f>VLOOKUP(B93,ASIGNACION!D:AX,11,0)</f>
        <v>16116</v>
      </c>
      <c r="F93" s="5">
        <f t="shared" si="24"/>
        <v>0.10678009898825259</v>
      </c>
      <c r="I93" s="680"/>
      <c r="J93" s="7" t="s">
        <v>396</v>
      </c>
      <c r="K93" s="8" t="e">
        <f t="shared" ref="K93:K98" si="26">M93*15%</f>
        <v>#N/A</v>
      </c>
      <c r="L93" s="9" t="e">
        <f>VLOOKUP(J93,ASIGNACION!D:AX,6,0)</f>
        <v>#N/A</v>
      </c>
      <c r="M93" s="8" t="e">
        <f>VLOOKUP(J93,ASIGNACION!D:AX,7,0)</f>
        <v>#N/A</v>
      </c>
      <c r="N93" s="8" t="e">
        <f>VLOOKUP(J93,B75:F76,4,0)</f>
        <v>#N/A</v>
      </c>
      <c r="O93" s="10" t="e">
        <f t="shared" ref="O93:O99" si="27">N93/M93</f>
        <v>#N/A</v>
      </c>
      <c r="P93" s="9">
        <v>0</v>
      </c>
      <c r="Q93" s="8">
        <v>0</v>
      </c>
      <c r="R93" s="146" t="e">
        <f>VLOOKUP(J93,ASIGNACION!D:AX,11,0)+Q93</f>
        <v>#N/A</v>
      </c>
      <c r="S93" s="11" t="e">
        <f>(R93+Q93)/M93</f>
        <v>#N/A</v>
      </c>
    </row>
    <row r="94" spans="2:19">
      <c r="B94" s="16" t="s">
        <v>1735</v>
      </c>
      <c r="C94" s="4">
        <f>VLOOKUP(B94,ASIGNACION!D:AX,6,0)</f>
        <v>64</v>
      </c>
      <c r="D94" s="435">
        <f>VLOOKUP(B94,ASIGNACION!D:AY,7,0)</f>
        <v>106760</v>
      </c>
      <c r="E94" s="435">
        <f>VLOOKUP(B94,ASIGNACION!D:AX,11,0)</f>
        <v>7515</v>
      </c>
      <c r="F94" s="5">
        <f t="shared" si="24"/>
        <v>7.0391532409142005E-2</v>
      </c>
      <c r="I94" s="680"/>
      <c r="J94" s="14" t="s">
        <v>389</v>
      </c>
      <c r="K94" s="8" t="e">
        <f t="shared" si="26"/>
        <v>#N/A</v>
      </c>
      <c r="L94" s="9" t="e">
        <f>VLOOKUP(J94,ASIGNACION!D:AX,6,0)</f>
        <v>#N/A</v>
      </c>
      <c r="M94" s="8" t="e">
        <f>VLOOKUP(J94,ASIGNACION!D:AX,7,0)</f>
        <v>#N/A</v>
      </c>
      <c r="N94" s="8" t="e">
        <f>VLOOKUP(J94,B76:F76,4,0)</f>
        <v>#N/A</v>
      </c>
      <c r="O94" s="10" t="e">
        <f t="shared" si="27"/>
        <v>#N/A</v>
      </c>
      <c r="P94" s="9">
        <v>0</v>
      </c>
      <c r="Q94" s="8">
        <v>0</v>
      </c>
      <c r="R94" s="146" t="e">
        <f>VLOOKUP(J94,ASIGNACION!D:AX,11,0)+Q94</f>
        <v>#N/A</v>
      </c>
      <c r="S94" s="11" t="e">
        <f>(R94+Q94)/M94</f>
        <v>#N/A</v>
      </c>
    </row>
    <row r="95" spans="2:19" ht="15.75" thickBot="1">
      <c r="B95" s="16" t="s">
        <v>1737</v>
      </c>
      <c r="C95" s="4">
        <f>VLOOKUP(B95,ASIGNACION!D:AX,6,0)</f>
        <v>70</v>
      </c>
      <c r="D95" s="435">
        <f>VLOOKUP(B95,ASIGNACION!D:AY,7,0)</f>
        <v>119610</v>
      </c>
      <c r="E95" s="435">
        <f>VLOOKUP(B95,ASIGNACION!D:AX,11,0)</f>
        <v>8972</v>
      </c>
      <c r="F95" s="5">
        <f t="shared" si="24"/>
        <v>7.5010450631218126E-2</v>
      </c>
      <c r="I95" s="680"/>
      <c r="J95" s="14" t="s">
        <v>390</v>
      </c>
      <c r="K95" s="8" t="e">
        <f t="shared" si="26"/>
        <v>#N/A</v>
      </c>
      <c r="L95" s="9" t="e">
        <f>VLOOKUP(J95,ASIGNACION!D:AX,6,0)</f>
        <v>#N/A</v>
      </c>
      <c r="M95" s="8" t="e">
        <f>VLOOKUP(J95,ASIGNACION!D:AX,7,0)</f>
        <v>#N/A</v>
      </c>
      <c r="N95" s="8" t="e">
        <f>VLOOKUP(J95,B77:F77,4,0)</f>
        <v>#N/A</v>
      </c>
      <c r="O95" s="10" t="e">
        <f t="shared" si="27"/>
        <v>#N/A</v>
      </c>
      <c r="P95" s="9">
        <v>0</v>
      </c>
      <c r="Q95" s="8">
        <v>0</v>
      </c>
      <c r="R95" s="146" t="e">
        <f>VLOOKUP(J95,ASIGNACION!D:AX,11,0)+Q95</f>
        <v>#N/A</v>
      </c>
      <c r="S95" s="11" t="e">
        <f>(R95+Q95)/M95</f>
        <v>#N/A</v>
      </c>
    </row>
    <row r="96" spans="2:19" ht="15.75" thickBot="1">
      <c r="B96" s="17" t="s">
        <v>21</v>
      </c>
      <c r="C96" s="18">
        <f>SUM(C80:C95)</f>
        <v>1172</v>
      </c>
      <c r="D96" s="436">
        <f>SUM(D80:D95)</f>
        <v>2087249</v>
      </c>
      <c r="E96" s="436">
        <f>SUM(E80:E95)</f>
        <v>145825</v>
      </c>
      <c r="F96" s="19">
        <f>E96/D96</f>
        <v>6.9864687921757304E-2</v>
      </c>
      <c r="I96" s="680"/>
      <c r="J96" s="14" t="s">
        <v>399</v>
      </c>
      <c r="K96" s="8" t="e">
        <f t="shared" si="26"/>
        <v>#N/A</v>
      </c>
      <c r="L96" s="9" t="e">
        <f>VLOOKUP(J96,ASIGNACION!D:AX,6,0)</f>
        <v>#N/A</v>
      </c>
      <c r="M96" s="8" t="e">
        <f>VLOOKUP(J96,ASIGNACION!D:AX,7,0)</f>
        <v>#N/A</v>
      </c>
      <c r="N96" s="8" t="e">
        <f>VLOOKUP(J96,B77:F78,4,0)</f>
        <v>#N/A</v>
      </c>
      <c r="O96" s="10" t="e">
        <f t="shared" si="27"/>
        <v>#N/A</v>
      </c>
      <c r="P96" s="9">
        <v>0</v>
      </c>
      <c r="Q96" s="8">
        <v>0</v>
      </c>
      <c r="R96" s="146" t="e">
        <f>VLOOKUP(J96,ASIGNACION!D:AX,11,0)+Q96</f>
        <v>#N/A</v>
      </c>
      <c r="S96" s="11" t="e">
        <f>(R96+Q96)/M96</f>
        <v>#N/A</v>
      </c>
    </row>
    <row r="97" spans="2:23" ht="15.75" thickBot="1">
      <c r="I97" s="680"/>
      <c r="J97" s="14" t="s">
        <v>391</v>
      </c>
      <c r="K97" s="8" t="e">
        <f t="shared" si="26"/>
        <v>#N/A</v>
      </c>
      <c r="L97" s="9" t="e">
        <f>VLOOKUP(J97,ASIGNACION!D:AX,6,0)</f>
        <v>#N/A</v>
      </c>
      <c r="M97" s="8" t="e">
        <f>VLOOKUP(J97,ASIGNACION!D:AX,7,0)</f>
        <v>#N/A</v>
      </c>
      <c r="N97" s="8" t="e">
        <f>VLOOKUP(J97,B77:F79,4,0)</f>
        <v>#N/A</v>
      </c>
      <c r="O97" s="10" t="e">
        <f t="shared" si="27"/>
        <v>#N/A</v>
      </c>
      <c r="P97" s="9">
        <v>0</v>
      </c>
      <c r="Q97" s="8">
        <v>0</v>
      </c>
      <c r="R97" s="146" t="e">
        <f>VLOOKUP(J97,ASIGNACION!D:AX,11,0)+Q97</f>
        <v>#N/A</v>
      </c>
      <c r="S97" s="11" t="e">
        <f>(R97+Q97)/M97</f>
        <v>#N/A</v>
      </c>
    </row>
    <row r="98" spans="2:23" ht="15.75" thickBot="1">
      <c r="B98" s="1" t="s">
        <v>4045</v>
      </c>
      <c r="C98" s="685" t="s">
        <v>57</v>
      </c>
      <c r="D98" s="686"/>
      <c r="E98" s="686"/>
      <c r="F98" s="687"/>
      <c r="I98" s="681"/>
      <c r="J98" s="14" t="s">
        <v>423</v>
      </c>
      <c r="K98" s="8" t="e">
        <f t="shared" si="26"/>
        <v>#N/A</v>
      </c>
      <c r="L98" s="9" t="e">
        <f>VLOOKUP(J98,ASIGNACION!D:AX,6,0)</f>
        <v>#N/A</v>
      </c>
      <c r="M98" s="8" t="e">
        <f>VLOOKUP(J98,ASIGNACION!D:AX,7,0)</f>
        <v>#N/A</v>
      </c>
      <c r="N98" s="8" t="e">
        <f>VLOOKUP(J98,B77:F80,4,0)</f>
        <v>#N/A</v>
      </c>
      <c r="O98" s="10" t="e">
        <f t="shared" si="27"/>
        <v>#N/A</v>
      </c>
      <c r="P98" s="9">
        <v>0</v>
      </c>
      <c r="Q98" s="8">
        <v>0</v>
      </c>
      <c r="R98" s="146" t="e">
        <f>VLOOKUP(J98,ASIGNACION!D:AX,11,0)+Q98</f>
        <v>#N/A</v>
      </c>
      <c r="S98" s="11" t="e">
        <f>(R98+Q98)/M98</f>
        <v>#N/A</v>
      </c>
    </row>
    <row r="99" spans="2:23" ht="15.75" thickBot="1">
      <c r="B99" s="1" t="s">
        <v>0</v>
      </c>
      <c r="C99" s="1" t="s">
        <v>1</v>
      </c>
      <c r="D99" s="1" t="s">
        <v>2</v>
      </c>
      <c r="E99" s="1" t="s">
        <v>3</v>
      </c>
      <c r="F99" s="1" t="s">
        <v>4</v>
      </c>
      <c r="I99" s="694" t="s">
        <v>21</v>
      </c>
      <c r="J99" s="695"/>
      <c r="K99" s="23" t="e">
        <f>SUM(K93:K98)</f>
        <v>#N/A</v>
      </c>
      <c r="L99" s="24" t="e">
        <f>SUM(L93:L98)</f>
        <v>#N/A</v>
      </c>
      <c r="M99" s="23" t="e">
        <f>SUM(M93:M98)</f>
        <v>#N/A</v>
      </c>
      <c r="N99" s="23" t="e">
        <f>SUM(N93:N98)</f>
        <v>#N/A</v>
      </c>
      <c r="O99" s="25" t="e">
        <f t="shared" si="27"/>
        <v>#N/A</v>
      </c>
      <c r="P99" s="24">
        <f>SUM(P93:P98)</f>
        <v>0</v>
      </c>
      <c r="Q99" s="23">
        <f>SUM(Q93:Q98)</f>
        <v>0</v>
      </c>
      <c r="R99" s="23" t="e">
        <f>SUM(R93:R98)</f>
        <v>#N/A</v>
      </c>
      <c r="S99" s="36" t="e">
        <f>R99/M99</f>
        <v>#N/A</v>
      </c>
    </row>
    <row r="100" spans="2:23">
      <c r="B100" s="3" t="s">
        <v>1677</v>
      </c>
      <c r="C100" s="4">
        <f>VLOOKUP(B100,ASIGNACION!D:AX,6,0)</f>
        <v>68</v>
      </c>
      <c r="D100" s="435">
        <f>VLOOKUP(B100,ASIGNACION!D:AY,7,0)</f>
        <v>108239</v>
      </c>
      <c r="E100" s="435">
        <f>VLOOKUP(B100,ASIGNACION!D:AX,11,0)</f>
        <v>8798</v>
      </c>
      <c r="F100" s="5">
        <f>E100/D100</f>
        <v>8.1283086503016466E-2</v>
      </c>
    </row>
    <row r="101" spans="2:23">
      <c r="B101" s="6" t="s">
        <v>1679</v>
      </c>
      <c r="C101" s="4">
        <f>VLOOKUP(B101,ASIGNACION!D:AX,6,0)</f>
        <v>77</v>
      </c>
      <c r="D101" s="435">
        <f>VLOOKUP(B101,ASIGNACION!D:AY,7,0)</f>
        <v>117872</v>
      </c>
      <c r="E101" s="435">
        <f>VLOOKUP(B101,ASIGNACION!D:AX,11,0)</f>
        <v>3136</v>
      </c>
      <c r="F101" s="5">
        <f t="shared" ref="F101" si="28">E101/D101</f>
        <v>2.6605130989547983E-2</v>
      </c>
    </row>
    <row r="102" spans="2:23" ht="15.75" thickBot="1">
      <c r="B102" s="6" t="s">
        <v>1680</v>
      </c>
      <c r="C102" s="4">
        <f>VLOOKUP(B102,ASIGNACION!D:AX,6,0)</f>
        <v>82</v>
      </c>
      <c r="D102" s="435">
        <f>VLOOKUP(B102,ASIGNACION!D:AY,7,0)</f>
        <v>155101</v>
      </c>
      <c r="E102" s="435">
        <f>VLOOKUP(B102,ASIGNACION!D:AX,11,0)</f>
        <v>17451</v>
      </c>
      <c r="F102" s="5">
        <f t="shared" ref="F102" si="29">E102/D102</f>
        <v>0.11251378134248007</v>
      </c>
      <c r="G102" s="2"/>
    </row>
    <row r="103" spans="2:23" ht="15.75" customHeight="1">
      <c r="B103" s="6" t="s">
        <v>1681</v>
      </c>
      <c r="C103" s="4">
        <f>VLOOKUP(B103,ASIGNACION!D:AX,6,0)</f>
        <v>81</v>
      </c>
      <c r="D103" s="435">
        <f>VLOOKUP(B103,ASIGNACION!D:AY,7,0)</f>
        <v>148795</v>
      </c>
      <c r="E103" s="435">
        <f>VLOOKUP(B103,ASIGNACION!D:AX,11,0)</f>
        <v>4570</v>
      </c>
      <c r="F103" s="5">
        <f t="shared" ref="F103:F115" si="30">E103/D103</f>
        <v>3.0713397627608455E-2</v>
      </c>
      <c r="I103" s="679" t="s">
        <v>64</v>
      </c>
      <c r="J103" s="688" t="s">
        <v>5</v>
      </c>
      <c r="K103" s="691" t="s">
        <v>6</v>
      </c>
      <c r="L103" s="691" t="s">
        <v>7</v>
      </c>
      <c r="M103" s="691" t="s">
        <v>8</v>
      </c>
      <c r="N103" s="691" t="s">
        <v>9</v>
      </c>
      <c r="O103" s="691" t="s">
        <v>10</v>
      </c>
      <c r="P103" s="691" t="s">
        <v>11</v>
      </c>
      <c r="Q103" s="691" t="s">
        <v>12</v>
      </c>
      <c r="R103" s="691" t="s">
        <v>13</v>
      </c>
      <c r="S103" s="682" t="s">
        <v>14</v>
      </c>
      <c r="T103" s="688" t="s">
        <v>15</v>
      </c>
      <c r="U103" s="691" t="s">
        <v>16</v>
      </c>
      <c r="V103" s="691" t="s">
        <v>17</v>
      </c>
      <c r="W103" s="682" t="s">
        <v>18</v>
      </c>
    </row>
    <row r="104" spans="2:23">
      <c r="B104" s="6" t="s">
        <v>1683</v>
      </c>
      <c r="C104" s="4">
        <f>VLOOKUP(B104,ASIGNACION!D:AX,6,0)</f>
        <v>73</v>
      </c>
      <c r="D104" s="435">
        <f>VLOOKUP(B104,ASIGNACION!D:AY,7,0)</f>
        <v>108497</v>
      </c>
      <c r="E104" s="435">
        <f>VLOOKUP(B104,ASIGNACION!D:AX,11,0)</f>
        <v>9187</v>
      </c>
      <c r="F104" s="5">
        <f t="shared" si="30"/>
        <v>8.4675152308358759E-2</v>
      </c>
      <c r="I104" s="680"/>
      <c r="J104" s="689"/>
      <c r="K104" s="692"/>
      <c r="L104" s="692"/>
      <c r="M104" s="692"/>
      <c r="N104" s="692"/>
      <c r="O104" s="692"/>
      <c r="P104" s="692"/>
      <c r="Q104" s="692"/>
      <c r="R104" s="692"/>
      <c r="S104" s="683"/>
      <c r="T104" s="689"/>
      <c r="U104" s="692"/>
      <c r="V104" s="692"/>
      <c r="W104" s="683"/>
    </row>
    <row r="105" spans="2:23" ht="15.75" thickBot="1">
      <c r="B105" s="6" t="s">
        <v>1684</v>
      </c>
      <c r="C105" s="4">
        <f>VLOOKUP(B105,ASIGNACION!D:AX,6,0)</f>
        <v>64</v>
      </c>
      <c r="D105" s="435">
        <f>VLOOKUP(B105,ASIGNACION!D:AY,7,0)</f>
        <v>100468</v>
      </c>
      <c r="E105" s="435">
        <f>VLOOKUP(B105,ASIGNACION!D:AX,11,0)</f>
        <v>9094</v>
      </c>
      <c r="F105" s="5">
        <f t="shared" si="30"/>
        <v>9.0516383326034164E-2</v>
      </c>
      <c r="I105" s="680"/>
      <c r="J105" s="690"/>
      <c r="K105" s="693"/>
      <c r="L105" s="693"/>
      <c r="M105" s="693"/>
      <c r="N105" s="693"/>
      <c r="O105" s="693"/>
      <c r="P105" s="693"/>
      <c r="Q105" s="693"/>
      <c r="R105" s="693"/>
      <c r="S105" s="684"/>
      <c r="T105" s="690"/>
      <c r="U105" s="693"/>
      <c r="V105" s="693"/>
      <c r="W105" s="684"/>
    </row>
    <row r="106" spans="2:23">
      <c r="B106" s="6" t="s">
        <v>1685</v>
      </c>
      <c r="C106" s="4">
        <f>VLOOKUP(B106,ASIGNACION!D:AX,6,0)</f>
        <v>84</v>
      </c>
      <c r="D106" s="435">
        <f>VLOOKUP(B106,ASIGNACION!D:AY,7,0)</f>
        <v>116446</v>
      </c>
      <c r="E106" s="435">
        <f>VLOOKUP(B106,ASIGNACION!D:AX,11,0)</f>
        <v>5179</v>
      </c>
      <c r="F106" s="5">
        <f t="shared" si="30"/>
        <v>4.4475550899129211E-2</v>
      </c>
      <c r="I106" s="680"/>
      <c r="J106" s="7" t="s">
        <v>686</v>
      </c>
      <c r="K106" s="416">
        <f>M106*15%</f>
        <v>25873.200000000001</v>
      </c>
      <c r="L106" s="9">
        <f>VLOOKUP(J106,ASIGNACION!D:AX,6,0)</f>
        <v>66</v>
      </c>
      <c r="M106" s="416">
        <f>VLOOKUP(J106,ASIGNACION!D:AX,7,0)</f>
        <v>172488</v>
      </c>
      <c r="N106" s="416">
        <f>VLOOKUP(J106,ASIGNACION!D:AX,11,0)</f>
        <v>15516</v>
      </c>
      <c r="O106" s="10">
        <f>N106/M106</f>
        <v>8.9954083762348688E-2</v>
      </c>
      <c r="P106" s="9">
        <v>0</v>
      </c>
      <c r="Q106" s="8">
        <v>0</v>
      </c>
      <c r="R106" s="416">
        <f>VLOOKUP(J106,ASIGNACION!D:AX,11,0)+Q106</f>
        <v>15516</v>
      </c>
      <c r="S106" s="11">
        <f>(R106+Q106)/M106</f>
        <v>8.9954083762348688E-2</v>
      </c>
      <c r="T106" s="438">
        <f>VLOOKUP(J106,ASIGNACION!D:AX,5,0)</f>
        <v>18980</v>
      </c>
      <c r="U106" s="416">
        <f>VLOOKUP(J106,ASIGNACION!D:AX,17,0)</f>
        <v>14516</v>
      </c>
      <c r="V106" s="10">
        <f>U106/T106</f>
        <v>0.76480505795574294</v>
      </c>
      <c r="W106" s="441">
        <f>(T106*30%)-U106</f>
        <v>-8822</v>
      </c>
    </row>
    <row r="107" spans="2:23">
      <c r="B107" s="6" t="s">
        <v>1686</v>
      </c>
      <c r="C107" s="4">
        <f>VLOOKUP(B107,ASIGNACION!D:AX,6,0)</f>
        <v>76</v>
      </c>
      <c r="D107" s="435">
        <f>VLOOKUP(B107,ASIGNACION!D:AY,7,0)</f>
        <v>142321</v>
      </c>
      <c r="E107" s="435">
        <f>VLOOKUP(B107,ASIGNACION!D:AX,11,0)</f>
        <v>6189</v>
      </c>
      <c r="F107" s="5">
        <f t="shared" si="30"/>
        <v>4.348620372257081E-2</v>
      </c>
      <c r="I107" s="680"/>
      <c r="J107" s="14" t="s">
        <v>3071</v>
      </c>
      <c r="K107" s="416">
        <f t="shared" ref="K107:K117" si="31">M107*15%</f>
        <v>20830.349999999999</v>
      </c>
      <c r="L107" s="9">
        <f>VLOOKUP(J107,ASIGNACION!D:AX,6,0)</f>
        <v>75</v>
      </c>
      <c r="M107" s="416">
        <f>VLOOKUP(J107,ASIGNACION!D:AX,7,0)</f>
        <v>138869</v>
      </c>
      <c r="N107" s="416">
        <f>VLOOKUP(J107,ASIGNACION!D:AX,11,0)</f>
        <v>14214</v>
      </c>
      <c r="O107" s="10">
        <f t="shared" ref="O107:O117" si="32">N107/M107</f>
        <v>0.10235545730148557</v>
      </c>
      <c r="P107" s="9">
        <v>0</v>
      </c>
      <c r="Q107" s="8">
        <v>0</v>
      </c>
      <c r="R107" s="416">
        <f>VLOOKUP(J107,ASIGNACION!D:AX,11,0)+Q107</f>
        <v>14214</v>
      </c>
      <c r="S107" s="11">
        <f>(R107+Q107)/M107</f>
        <v>0.10235545730148557</v>
      </c>
      <c r="T107" s="438">
        <f>VLOOKUP(J107,ASIGNACION!D:AX,5,0)</f>
        <v>19171</v>
      </c>
      <c r="U107" s="416">
        <f>VLOOKUP(J107,ASIGNACION!D:AX,17,0)</f>
        <v>8432</v>
      </c>
      <c r="V107" s="10">
        <f t="shared" ref="V107:V118" si="33">U107/T107</f>
        <v>0.4398309947316259</v>
      </c>
      <c r="W107" s="441">
        <f t="shared" ref="W107:W118" si="34">(T107*30%)-U107</f>
        <v>-2680.7</v>
      </c>
    </row>
    <row r="108" spans="2:23">
      <c r="B108" s="6" t="s">
        <v>1687</v>
      </c>
      <c r="C108" s="4">
        <f>VLOOKUP(B108,ASIGNACION!D:AX,6,0)</f>
        <v>71</v>
      </c>
      <c r="D108" s="435">
        <f>VLOOKUP(B108,ASIGNACION!D:AY,7,0)</f>
        <v>128837</v>
      </c>
      <c r="E108" s="435">
        <f>VLOOKUP(B108,ASIGNACION!D:AX,11,0)</f>
        <v>21821</v>
      </c>
      <c r="F108" s="5">
        <f t="shared" si="30"/>
        <v>0.16936904771144934</v>
      </c>
      <c r="I108" s="680"/>
      <c r="J108" s="14" t="s">
        <v>2221</v>
      </c>
      <c r="K108" s="416">
        <f t="shared" si="31"/>
        <v>31231.05</v>
      </c>
      <c r="L108" s="9">
        <f>VLOOKUP(J108,ASIGNACION!D:AX,6,0)</f>
        <v>80</v>
      </c>
      <c r="M108" s="416">
        <f>VLOOKUP(J108,ASIGNACION!D:AX,7,0)</f>
        <v>208207</v>
      </c>
      <c r="N108" s="416">
        <f>VLOOKUP(J108,ASIGNACION!D:AX,11,0)</f>
        <v>28109</v>
      </c>
      <c r="O108" s="10">
        <f t="shared" si="32"/>
        <v>0.13500506707267287</v>
      </c>
      <c r="P108" s="9">
        <v>0</v>
      </c>
      <c r="Q108" s="8">
        <v>0</v>
      </c>
      <c r="R108" s="416">
        <f>VLOOKUP(J108,ASIGNACION!D:AX,11,0)+Q108</f>
        <v>28109</v>
      </c>
      <c r="S108" s="11">
        <f>(R108+Q108)/M108</f>
        <v>0.13500506707267287</v>
      </c>
      <c r="T108" s="438">
        <f>VLOOKUP(J108,ASIGNACION!D:AX,5,0)</f>
        <v>41756</v>
      </c>
      <c r="U108" s="416">
        <f>VLOOKUP(J108,ASIGNACION!D:AX,17,0)</f>
        <v>16960</v>
      </c>
      <c r="V108" s="10">
        <f t="shared" si="33"/>
        <v>0.40616917329246094</v>
      </c>
      <c r="W108" s="441">
        <f t="shared" si="34"/>
        <v>-4433.2000000000007</v>
      </c>
    </row>
    <row r="109" spans="2:23">
      <c r="B109" s="6" t="s">
        <v>1770</v>
      </c>
      <c r="C109" s="4">
        <f>VLOOKUP(B109,ASIGNACION!D:AX,6,0)</f>
        <v>80</v>
      </c>
      <c r="D109" s="435">
        <f>VLOOKUP(B109,ASIGNACION!D:AY,7,0)</f>
        <v>160739</v>
      </c>
      <c r="E109" s="435">
        <f>VLOOKUP(B109,ASIGNACION!D:AX,11,0)</f>
        <v>8331</v>
      </c>
      <c r="F109" s="5">
        <f t="shared" si="30"/>
        <v>5.1829363129047713E-2</v>
      </c>
      <c r="I109" s="680"/>
      <c r="J109" s="14" t="s">
        <v>594</v>
      </c>
      <c r="K109" s="416">
        <f t="shared" si="31"/>
        <v>22789.200000000001</v>
      </c>
      <c r="L109" s="9">
        <f>VLOOKUP(J109,ASIGNACION!D:AX,6,0)</f>
        <v>66</v>
      </c>
      <c r="M109" s="416">
        <f>VLOOKUP(J109,ASIGNACION!D:AX,7,0)</f>
        <v>151928</v>
      </c>
      <c r="N109" s="416">
        <f>VLOOKUP(J109,ASIGNACION!D:AX,11,0)</f>
        <v>8581</v>
      </c>
      <c r="O109" s="10">
        <f t="shared" si="32"/>
        <v>5.6480701384866515E-2</v>
      </c>
      <c r="P109" s="9">
        <v>0</v>
      </c>
      <c r="Q109" s="8">
        <v>0</v>
      </c>
      <c r="R109" s="416">
        <f>VLOOKUP(J109,ASIGNACION!D:AX,11,0)+Q109</f>
        <v>8581</v>
      </c>
      <c r="S109" s="11">
        <f>(R109+Q109)/M109</f>
        <v>5.6480701384866515E-2</v>
      </c>
      <c r="T109" s="438">
        <f>VLOOKUP(J109,ASIGNACION!D:AX,5,0)</f>
        <v>17665</v>
      </c>
      <c r="U109" s="416">
        <f>VLOOKUP(J109,ASIGNACION!D:AX,17,0)</f>
        <v>3664</v>
      </c>
      <c r="V109" s="10">
        <f t="shared" si="33"/>
        <v>0.20741579394282481</v>
      </c>
      <c r="W109" s="441">
        <f t="shared" si="34"/>
        <v>1635.5</v>
      </c>
    </row>
    <row r="110" spans="2:23">
      <c r="B110" s="16" t="s">
        <v>1689</v>
      </c>
      <c r="C110" s="4">
        <f>VLOOKUP(B110,ASIGNACION!D:AX,6,0)</f>
        <v>70</v>
      </c>
      <c r="D110" s="435">
        <f>VLOOKUP(B110,ASIGNACION!D:AY,7,0)</f>
        <v>124810</v>
      </c>
      <c r="E110" s="435">
        <f>VLOOKUP(B110,ASIGNACION!D:AX,11,0)</f>
        <v>8692</v>
      </c>
      <c r="F110" s="5">
        <f t="shared" si="30"/>
        <v>6.964185562054323E-2</v>
      </c>
      <c r="I110" s="680"/>
      <c r="J110" s="14" t="s">
        <v>587</v>
      </c>
      <c r="K110" s="416">
        <f t="shared" si="31"/>
        <v>24228.6</v>
      </c>
      <c r="L110" s="9">
        <f>VLOOKUP(J110,ASIGNACION!D:AX,6,0)</f>
        <v>64</v>
      </c>
      <c r="M110" s="416">
        <f>VLOOKUP(J110,ASIGNACION!D:AX,7,0)</f>
        <v>161524</v>
      </c>
      <c r="N110" s="416">
        <f>VLOOKUP(J110,ASIGNACION!D:AX,11,0)</f>
        <v>24200</v>
      </c>
      <c r="O110" s="10">
        <f t="shared" si="32"/>
        <v>0.14982293652955597</v>
      </c>
      <c r="P110" s="9">
        <v>0</v>
      </c>
      <c r="Q110" s="8">
        <v>0</v>
      </c>
      <c r="R110" s="416">
        <f>VLOOKUP(J110,ASIGNACION!D:AX,11,0)+Q110</f>
        <v>24200</v>
      </c>
      <c r="S110" s="11">
        <f>(R110+Q110)/M110</f>
        <v>0.14982293652955597</v>
      </c>
      <c r="T110" s="438">
        <f>VLOOKUP(J110,ASIGNACION!D:AX,5,0)</f>
        <v>34880</v>
      </c>
      <c r="U110" s="416">
        <f>VLOOKUP(J110,ASIGNACION!D:AX,17,0)</f>
        <v>19820</v>
      </c>
      <c r="V110" s="10">
        <f t="shared" si="33"/>
        <v>0.56823394495412849</v>
      </c>
      <c r="W110" s="441">
        <f t="shared" si="34"/>
        <v>-9356</v>
      </c>
    </row>
    <row r="111" spans="2:23">
      <c r="B111" s="16" t="s">
        <v>1772</v>
      </c>
      <c r="C111" s="4">
        <f>VLOOKUP(B111,ASIGNACION!D:AX,6,0)</f>
        <v>68</v>
      </c>
      <c r="D111" s="435">
        <f>VLOOKUP(B111,ASIGNACION!D:AY,7,0)</f>
        <v>107421</v>
      </c>
      <c r="E111" s="435">
        <f>VLOOKUP(B111,ASIGNACION!D:AX,11,0)</f>
        <v>9216</v>
      </c>
      <c r="F111" s="5">
        <f t="shared" si="30"/>
        <v>8.5793280643449599E-2</v>
      </c>
      <c r="I111" s="680"/>
      <c r="J111" s="14" t="s">
        <v>552</v>
      </c>
      <c r="K111" s="416">
        <f t="shared" si="31"/>
        <v>29011.5</v>
      </c>
      <c r="L111" s="9">
        <f>VLOOKUP(J111,ASIGNACION!D:AX,6,0)</f>
        <v>78</v>
      </c>
      <c r="M111" s="416">
        <f>VLOOKUP(J111,ASIGNACION!D:AX,7,0)</f>
        <v>193410</v>
      </c>
      <c r="N111" s="416">
        <f>VLOOKUP(J111,ASIGNACION!D:AX,11,0)</f>
        <v>17446</v>
      </c>
      <c r="O111" s="10">
        <f t="shared" si="32"/>
        <v>9.0202161211933196E-2</v>
      </c>
      <c r="P111" s="9">
        <v>0</v>
      </c>
      <c r="Q111" s="8">
        <v>0</v>
      </c>
      <c r="R111" s="416">
        <f>VLOOKUP(J111,ASIGNACION!D:AX,11,0)+Q111</f>
        <v>17446</v>
      </c>
      <c r="S111" s="11">
        <f>(R111+Q111)/M111</f>
        <v>9.0202161211933196E-2</v>
      </c>
      <c r="T111" s="438">
        <f>VLOOKUP(J111,ASIGNACION!D:AX,5,0)</f>
        <v>29262</v>
      </c>
      <c r="U111" s="416">
        <f>VLOOKUP(J111,ASIGNACION!D:AX,17,0)</f>
        <v>9180</v>
      </c>
      <c r="V111" s="10">
        <f t="shared" si="33"/>
        <v>0.31371744925158906</v>
      </c>
      <c r="W111" s="441">
        <f t="shared" si="34"/>
        <v>-401.39999999999964</v>
      </c>
    </row>
    <row r="112" spans="2:23">
      <c r="B112" s="16" t="s">
        <v>1690</v>
      </c>
      <c r="C112" s="4">
        <f>VLOOKUP(B112,ASIGNACION!D:AX,6,0)</f>
        <v>60</v>
      </c>
      <c r="D112" s="435">
        <f>VLOOKUP(B112,ASIGNACION!D:AY,7,0)</f>
        <v>110467</v>
      </c>
      <c r="E112" s="435">
        <f>VLOOKUP(B112,ASIGNACION!D:AX,11,0)</f>
        <v>24850</v>
      </c>
      <c r="F112" s="5">
        <f t="shared" si="30"/>
        <v>0.22495405867815726</v>
      </c>
      <c r="I112" s="680"/>
      <c r="J112" s="14" t="s">
        <v>553</v>
      </c>
      <c r="K112" s="416">
        <f t="shared" si="31"/>
        <v>21697.05</v>
      </c>
      <c r="L112" s="9">
        <f>VLOOKUP(J112,ASIGNACION!D:AX,6,0)</f>
        <v>60</v>
      </c>
      <c r="M112" s="416">
        <f>VLOOKUP(J112,ASIGNACION!D:AX,7,0)</f>
        <v>144647</v>
      </c>
      <c r="N112" s="416">
        <f>VLOOKUP(J112,ASIGNACION!D:AX,11,0)</f>
        <v>13876</v>
      </c>
      <c r="O112" s="10">
        <f t="shared" si="32"/>
        <v>9.5930091878849891E-2</v>
      </c>
      <c r="P112" s="9">
        <v>0</v>
      </c>
      <c r="Q112" s="8">
        <v>0</v>
      </c>
      <c r="R112" s="416">
        <f>VLOOKUP(J112,ASIGNACION!D:AX,11,0)+Q112</f>
        <v>13876</v>
      </c>
      <c r="S112" s="11">
        <f>(R112+Q112)/M112</f>
        <v>9.5930091878849891E-2</v>
      </c>
      <c r="T112" s="438">
        <f>VLOOKUP(J112,ASIGNACION!D:AX,5,0)</f>
        <v>19062</v>
      </c>
      <c r="U112" s="416">
        <f>VLOOKUP(J112,ASIGNACION!D:AX,17,0)</f>
        <v>9339</v>
      </c>
      <c r="V112" s="10">
        <f t="shared" si="33"/>
        <v>0.48992760465848284</v>
      </c>
      <c r="W112" s="441">
        <f t="shared" si="34"/>
        <v>-3620.4000000000005</v>
      </c>
    </row>
    <row r="113" spans="2:23">
      <c r="B113" s="16" t="s">
        <v>1691</v>
      </c>
      <c r="C113" s="4">
        <f>VLOOKUP(B113,ASIGNACION!D:AX,6,0)</f>
        <v>61</v>
      </c>
      <c r="D113" s="435">
        <f>VLOOKUP(B113,ASIGNACION!D:AY,7,0)</f>
        <v>93888</v>
      </c>
      <c r="E113" s="435">
        <f>VLOOKUP(B113,ASIGNACION!D:AX,11,0)</f>
        <v>14970</v>
      </c>
      <c r="F113" s="5">
        <f t="shared" si="30"/>
        <v>0.15944529652351738</v>
      </c>
      <c r="I113" s="680"/>
      <c r="J113" s="14" t="s">
        <v>2228</v>
      </c>
      <c r="K113" s="416">
        <f t="shared" si="31"/>
        <v>23641.200000000001</v>
      </c>
      <c r="L113" s="9">
        <f>VLOOKUP(J113,ASIGNACION!D:AX,6,0)</f>
        <v>69</v>
      </c>
      <c r="M113" s="416">
        <f>VLOOKUP(J113,ASIGNACION!D:AX,7,0)</f>
        <v>157608</v>
      </c>
      <c r="N113" s="416">
        <f>VLOOKUP(J113,ASIGNACION!D:AX,11,0)</f>
        <v>15726</v>
      </c>
      <c r="O113" s="10">
        <f t="shared" si="32"/>
        <v>9.9779199025430185E-2</v>
      </c>
      <c r="P113" s="9">
        <v>0</v>
      </c>
      <c r="Q113" s="8">
        <v>0</v>
      </c>
      <c r="R113" s="416">
        <f>VLOOKUP(J113,ASIGNACION!D:AX,11,0)+Q113</f>
        <v>15726</v>
      </c>
      <c r="S113" s="11">
        <f>(R113+Q113)/M113</f>
        <v>9.9779199025430185E-2</v>
      </c>
      <c r="T113" s="438">
        <f>VLOOKUP(J113,ASIGNACION!D:AX,5,0)</f>
        <v>21012</v>
      </c>
      <c r="U113" s="416">
        <f>VLOOKUP(J113,ASIGNACION!D:AX,17,0)</f>
        <v>7076</v>
      </c>
      <c r="V113" s="10">
        <f t="shared" si="33"/>
        <v>0.33675994669712545</v>
      </c>
      <c r="W113" s="441">
        <f t="shared" si="34"/>
        <v>-772.40000000000055</v>
      </c>
    </row>
    <row r="114" spans="2:23">
      <c r="B114" s="16" t="s">
        <v>1692</v>
      </c>
      <c r="C114" s="4">
        <f>VLOOKUP(B114,ASIGNACION!D:AX,6,0)</f>
        <v>73</v>
      </c>
      <c r="D114" s="435">
        <f>VLOOKUP(B114,ASIGNACION!D:AY,7,0)</f>
        <v>119871</v>
      </c>
      <c r="E114" s="435">
        <f>VLOOKUP(B114,ASIGNACION!D:AX,11,0)</f>
        <v>5618</v>
      </c>
      <c r="F114" s="5">
        <f t="shared" si="30"/>
        <v>4.6867048744066539E-2</v>
      </c>
      <c r="I114" s="680"/>
      <c r="J114" s="14" t="s">
        <v>554</v>
      </c>
      <c r="K114" s="416">
        <f t="shared" si="31"/>
        <v>19626.75</v>
      </c>
      <c r="L114" s="9">
        <f>VLOOKUP(J114,ASIGNACION!D:AX,6,0)</f>
        <v>71</v>
      </c>
      <c r="M114" s="416">
        <f>VLOOKUP(J114,ASIGNACION!D:AX,7,0)</f>
        <v>130845</v>
      </c>
      <c r="N114" s="416">
        <f>VLOOKUP(J114,ASIGNACION!D:AX,11,0)</f>
        <v>7076</v>
      </c>
      <c r="O114" s="10">
        <f t="shared" si="32"/>
        <v>5.4079254079254083E-2</v>
      </c>
      <c r="P114" s="9">
        <v>0</v>
      </c>
      <c r="Q114" s="8">
        <v>0</v>
      </c>
      <c r="R114" s="416">
        <f>VLOOKUP(J114,ASIGNACION!D:AX,11,0)+Q114</f>
        <v>7076</v>
      </c>
      <c r="S114" s="11">
        <f>(R114+Q114)/M114</f>
        <v>5.4079254079254083E-2</v>
      </c>
      <c r="T114" s="438">
        <f>VLOOKUP(J114,ASIGNACION!D:AX,5,0)</f>
        <v>31336</v>
      </c>
      <c r="U114" s="416">
        <f>VLOOKUP(J114,ASIGNACION!D:AX,17,0)</f>
        <v>4356</v>
      </c>
      <c r="V114" s="10">
        <f t="shared" si="33"/>
        <v>0.13900944600459536</v>
      </c>
      <c r="W114" s="441">
        <f t="shared" si="34"/>
        <v>5044.7999999999993</v>
      </c>
    </row>
    <row r="115" spans="2:23" ht="15.75" thickBot="1">
      <c r="B115" s="16" t="s">
        <v>1693</v>
      </c>
      <c r="C115" s="4">
        <f>VLOOKUP(B115,ASIGNACION!D:AX,6,0)</f>
        <v>75</v>
      </c>
      <c r="D115" s="435">
        <f>VLOOKUP(B115,ASIGNACION!D:AY,7,0)</f>
        <v>147649</v>
      </c>
      <c r="E115" s="435">
        <f>VLOOKUP(B115,ASIGNACION!D:AX,11,0)</f>
        <v>14457</v>
      </c>
      <c r="F115" s="5">
        <f t="shared" si="30"/>
        <v>9.7914648930910467E-2</v>
      </c>
      <c r="I115" s="680"/>
      <c r="J115" s="14" t="s">
        <v>2233</v>
      </c>
      <c r="K115" s="416">
        <f t="shared" si="31"/>
        <v>32769</v>
      </c>
      <c r="L115" s="9">
        <f>VLOOKUP(J115,ASIGNACION!D:AX,6,0)</f>
        <v>78</v>
      </c>
      <c r="M115" s="416">
        <f>VLOOKUP(J115,ASIGNACION!D:AX,7,0)</f>
        <v>218460</v>
      </c>
      <c r="N115" s="416">
        <f>VLOOKUP(J115,ASIGNACION!D:AX,11,0)</f>
        <v>18916</v>
      </c>
      <c r="O115" s="10">
        <f t="shared" si="32"/>
        <v>8.6587933717843082E-2</v>
      </c>
      <c r="P115" s="9">
        <v>0</v>
      </c>
      <c r="Q115" s="8">
        <v>0</v>
      </c>
      <c r="R115" s="416">
        <f>VLOOKUP(J115,ASIGNACION!D:AX,11,0)+Q115</f>
        <v>18916</v>
      </c>
      <c r="S115" s="11">
        <f>(R115+Q115)/M115</f>
        <v>8.6587933717843082E-2</v>
      </c>
      <c r="T115" s="438">
        <f>VLOOKUP(J115,ASIGNACION!D:AX,5,0)</f>
        <v>34220</v>
      </c>
      <c r="U115" s="416">
        <f>VLOOKUP(J115,ASIGNACION!D:AX,17,0)</f>
        <v>13217</v>
      </c>
      <c r="V115" s="10">
        <f t="shared" si="33"/>
        <v>0.38623611922852136</v>
      </c>
      <c r="W115" s="441">
        <f t="shared" si="34"/>
        <v>-2951</v>
      </c>
    </row>
    <row r="116" spans="2:23" ht="15.75" thickBot="1">
      <c r="B116" s="17" t="s">
        <v>21</v>
      </c>
      <c r="C116" s="18">
        <f>SUM(C100:C115)</f>
        <v>1163</v>
      </c>
      <c r="D116" s="436">
        <f>SUM(D100:D115)</f>
        <v>1991421</v>
      </c>
      <c r="E116" s="436">
        <f>SUM(E100:E115)</f>
        <v>171559</v>
      </c>
      <c r="F116" s="19">
        <f>E116/D116</f>
        <v>8.6149036291170974E-2</v>
      </c>
      <c r="I116" s="680"/>
      <c r="J116" s="14" t="s">
        <v>556</v>
      </c>
      <c r="K116" s="416">
        <f t="shared" si="31"/>
        <v>21006.45</v>
      </c>
      <c r="L116" s="9">
        <f>VLOOKUP(J116,ASIGNACION!D:AX,6,0)</f>
        <v>63</v>
      </c>
      <c r="M116" s="416">
        <f>VLOOKUP(J116,ASIGNACION!D:AX,7,0)</f>
        <v>140043</v>
      </c>
      <c r="N116" s="416">
        <f>VLOOKUP(J116,ASIGNACION!D:AX,11,0)</f>
        <v>5708</v>
      </c>
      <c r="O116" s="10">
        <f t="shared" si="32"/>
        <v>4.0758909763429801E-2</v>
      </c>
      <c r="P116" s="9">
        <v>0</v>
      </c>
      <c r="Q116" s="8">
        <v>0</v>
      </c>
      <c r="R116" s="416">
        <f>VLOOKUP(J116,ASIGNACION!D:AX,11,0)+Q116</f>
        <v>5708</v>
      </c>
      <c r="S116" s="11">
        <f>(R116+Q116)/M116</f>
        <v>4.0758909763429801E-2</v>
      </c>
      <c r="T116" s="438">
        <f>VLOOKUP(J116,ASIGNACION!D:AX,5,0)</f>
        <v>15522</v>
      </c>
      <c r="U116" s="416">
        <f>VLOOKUP(J116,ASIGNACION!D:AX,17,0)</f>
        <v>1652</v>
      </c>
      <c r="V116" s="10">
        <f t="shared" si="33"/>
        <v>0.10642958381651849</v>
      </c>
      <c r="W116" s="441">
        <f t="shared" si="34"/>
        <v>3004.5999999999995</v>
      </c>
    </row>
    <row r="117" spans="2:23" ht="15.75" thickBot="1">
      <c r="I117" s="680"/>
      <c r="J117" s="14" t="s">
        <v>592</v>
      </c>
      <c r="K117" s="416">
        <f t="shared" si="31"/>
        <v>20826.75</v>
      </c>
      <c r="L117" s="9">
        <f>VLOOKUP(J117,ASIGNACION!D:AX,6,0)</f>
        <v>68</v>
      </c>
      <c r="M117" s="416">
        <f>VLOOKUP(J117,ASIGNACION!D:AX,7,0)</f>
        <v>138845</v>
      </c>
      <c r="N117" s="416">
        <f>VLOOKUP(J117,ASIGNACION!D:AX,11,0)</f>
        <v>10228</v>
      </c>
      <c r="O117" s="10">
        <f t="shared" si="32"/>
        <v>7.3664878101480064E-2</v>
      </c>
      <c r="P117" s="9">
        <v>0</v>
      </c>
      <c r="Q117" s="8">
        <v>0</v>
      </c>
      <c r="R117" s="416">
        <f>VLOOKUP(J117,ASIGNACION!D:AX,11,0)+Q117</f>
        <v>10228</v>
      </c>
      <c r="S117" s="11">
        <f>(R117+Q117)/M117</f>
        <v>7.3664878101480064E-2</v>
      </c>
      <c r="T117" s="438">
        <f>VLOOKUP(J117,ASIGNACION!D:AX,5,0)</f>
        <v>22351</v>
      </c>
      <c r="U117" s="416">
        <f>VLOOKUP(J117,ASIGNACION!D:AX,17,0)</f>
        <v>8608</v>
      </c>
      <c r="V117" s="10">
        <f t="shared" si="33"/>
        <v>0.38512818218424233</v>
      </c>
      <c r="W117" s="441">
        <f t="shared" si="34"/>
        <v>-1902.6999999999998</v>
      </c>
    </row>
    <row r="118" spans="2:23" ht="15.75" thickBot="1">
      <c r="B118" s="935" t="s">
        <v>4046</v>
      </c>
      <c r="C118" s="936" t="s">
        <v>63</v>
      </c>
      <c r="D118" s="937"/>
      <c r="E118" s="937"/>
      <c r="F118" s="938"/>
      <c r="I118" s="681"/>
      <c r="J118" s="20"/>
      <c r="K118" s="416"/>
      <c r="L118" s="9"/>
      <c r="M118" s="416"/>
      <c r="N118" s="416"/>
      <c r="O118" s="10"/>
      <c r="P118" s="9"/>
      <c r="Q118" s="8"/>
      <c r="R118" s="416"/>
      <c r="S118" s="11"/>
      <c r="T118" s="438"/>
      <c r="U118" s="416"/>
      <c r="V118" s="10"/>
      <c r="W118" s="441"/>
    </row>
    <row r="119" spans="2:23" ht="15.75" thickBot="1">
      <c r="B119" s="935" t="s">
        <v>0</v>
      </c>
      <c r="C119" s="935" t="s">
        <v>1</v>
      </c>
      <c r="D119" s="935" t="s">
        <v>2</v>
      </c>
      <c r="E119" s="935" t="s">
        <v>3</v>
      </c>
      <c r="F119" s="935" t="s">
        <v>4</v>
      </c>
      <c r="I119" s="21" t="s">
        <v>21</v>
      </c>
      <c r="J119" s="22"/>
      <c r="K119" s="437">
        <f>SUM(K106:K118)</f>
        <v>293531.09999999998</v>
      </c>
      <c r="L119" s="24">
        <f>SUM(L106:L118)</f>
        <v>838</v>
      </c>
      <c r="M119" s="437">
        <f>SUM(M106:M118)</f>
        <v>1956874</v>
      </c>
      <c r="N119" s="437">
        <f>SUM(N106:N118)</f>
        <v>179596</v>
      </c>
      <c r="O119" s="25">
        <f>N119/M119</f>
        <v>9.1776987174442506E-2</v>
      </c>
      <c r="P119" s="24">
        <f>SUM(P106:P118)</f>
        <v>0</v>
      </c>
      <c r="Q119" s="23">
        <f>SUM(Q106:Q118)</f>
        <v>0</v>
      </c>
      <c r="R119" s="437">
        <f>SUM(R106:R118)</f>
        <v>179596</v>
      </c>
      <c r="S119" s="26">
        <f>R119/M119</f>
        <v>9.1776987174442506E-2</v>
      </c>
      <c r="T119" s="439">
        <f>SUM(T106:T118)</f>
        <v>305217</v>
      </c>
      <c r="U119" s="440">
        <f>SUM(U106:U118)</f>
        <v>116820</v>
      </c>
      <c r="V119" s="29">
        <f>U119/T119</f>
        <v>0.38274408044112879</v>
      </c>
      <c r="W119" s="442">
        <f>SUM(W106:W118)</f>
        <v>-25254.900000000009</v>
      </c>
    </row>
    <row r="120" spans="2:23" ht="15.75" thickBot="1">
      <c r="B120" s="292" t="s">
        <v>686</v>
      </c>
      <c r="C120" s="942">
        <f>VLOOKUP(B120,ASIGNACION!D:AX,6,0)</f>
        <v>66</v>
      </c>
      <c r="D120" s="943">
        <f>VLOOKUP(B120,ASIGNACION!D:AY,7,0)</f>
        <v>172488</v>
      </c>
      <c r="E120" s="943">
        <f>VLOOKUP(B120,ASIGNACION!D:AX,11,0)</f>
        <v>15516</v>
      </c>
      <c r="F120" s="944">
        <f>E120/D120</f>
        <v>8.9954083762348688E-2</v>
      </c>
    </row>
    <row r="121" spans="2:23" ht="15.75" customHeight="1">
      <c r="B121" s="294" t="s">
        <v>3071</v>
      </c>
      <c r="C121" s="942">
        <f>VLOOKUP(B121,ASIGNACION!D:AX,6,0)</f>
        <v>75</v>
      </c>
      <c r="D121" s="943">
        <f>VLOOKUP(B121,ASIGNACION!D:AY,7,0)</f>
        <v>138869</v>
      </c>
      <c r="E121" s="943">
        <f>VLOOKUP(B121,ASIGNACION!D:AX,11,0)</f>
        <v>14214</v>
      </c>
      <c r="F121" s="944">
        <f t="shared" ref="F121:F131" si="35">E121/D121</f>
        <v>0.10235545730148557</v>
      </c>
      <c r="I121" s="676" t="s">
        <v>65</v>
      </c>
      <c r="J121" s="688" t="s">
        <v>5</v>
      </c>
      <c r="K121" s="691" t="s">
        <v>6</v>
      </c>
      <c r="L121" s="691" t="s">
        <v>7</v>
      </c>
      <c r="M121" s="691" t="s">
        <v>8</v>
      </c>
      <c r="N121" s="691" t="s">
        <v>9</v>
      </c>
      <c r="O121" s="691" t="s">
        <v>10</v>
      </c>
      <c r="P121" s="691" t="s">
        <v>11</v>
      </c>
      <c r="Q121" s="691" t="s">
        <v>12</v>
      </c>
      <c r="R121" s="691" t="s">
        <v>13</v>
      </c>
      <c r="S121" s="682" t="s">
        <v>14</v>
      </c>
    </row>
    <row r="122" spans="2:23">
      <c r="B122" s="294" t="s">
        <v>2221</v>
      </c>
      <c r="C122" s="942">
        <f>VLOOKUP(B122,ASIGNACION!D:AX,6,0)</f>
        <v>80</v>
      </c>
      <c r="D122" s="943">
        <f>VLOOKUP(B122,ASIGNACION!D:AY,7,0)</f>
        <v>208207</v>
      </c>
      <c r="E122" s="943">
        <f>VLOOKUP(B122,ASIGNACION!D:AX,11,0)</f>
        <v>28109</v>
      </c>
      <c r="F122" s="944">
        <f t="shared" si="35"/>
        <v>0.13500506707267287</v>
      </c>
      <c r="I122" s="677"/>
      <c r="J122" s="689"/>
      <c r="K122" s="692"/>
      <c r="L122" s="692"/>
      <c r="M122" s="692"/>
      <c r="N122" s="692"/>
      <c r="O122" s="692"/>
      <c r="P122" s="692"/>
      <c r="Q122" s="692"/>
      <c r="R122" s="692"/>
      <c r="S122" s="683"/>
    </row>
    <row r="123" spans="2:23" ht="15.75" thickBot="1">
      <c r="B123" s="294" t="s">
        <v>594</v>
      </c>
      <c r="C123" s="942">
        <f>VLOOKUP(B123,ASIGNACION!D:AX,6,0)</f>
        <v>66</v>
      </c>
      <c r="D123" s="943">
        <f>VLOOKUP(B123,ASIGNACION!D:AY,7,0)</f>
        <v>151928</v>
      </c>
      <c r="E123" s="943">
        <f>VLOOKUP(B123,ASIGNACION!D:AX,11,0)</f>
        <v>8581</v>
      </c>
      <c r="F123" s="944">
        <f t="shared" si="35"/>
        <v>5.6480701384866515E-2</v>
      </c>
      <c r="I123" s="677"/>
      <c r="J123" s="690"/>
      <c r="K123" s="693"/>
      <c r="L123" s="693"/>
      <c r="M123" s="693"/>
      <c r="N123" s="693"/>
      <c r="O123" s="692"/>
      <c r="P123" s="693"/>
      <c r="Q123" s="693"/>
      <c r="R123" s="693"/>
      <c r="S123" s="684"/>
    </row>
    <row r="124" spans="2:23">
      <c r="B124" s="294" t="s">
        <v>587</v>
      </c>
      <c r="C124" s="942">
        <f>VLOOKUP(B124,ASIGNACION!D:AX,6,0)</f>
        <v>64</v>
      </c>
      <c r="D124" s="943">
        <f>VLOOKUP(B124,ASIGNACION!D:AY,7,0)</f>
        <v>161524</v>
      </c>
      <c r="E124" s="943">
        <f>VLOOKUP(B124,ASIGNACION!D:AX,11,0)</f>
        <v>24200</v>
      </c>
      <c r="F124" s="944">
        <f t="shared" si="35"/>
        <v>0.14982293652955597</v>
      </c>
      <c r="I124" s="677"/>
      <c r="J124" s="31" t="s">
        <v>428</v>
      </c>
      <c r="K124" s="8" t="e">
        <f>M124*15%</f>
        <v>#N/A</v>
      </c>
      <c r="L124" s="9" t="e">
        <f>VLOOKUP(J124,ASIGNACION!A:AB,6,0)</f>
        <v>#N/A</v>
      </c>
      <c r="M124" s="8" t="e">
        <f>VLOOKUP(J124,ASIGNACION!D:AX,7,0)</f>
        <v>#N/A</v>
      </c>
      <c r="N124" s="8" t="e">
        <f>VLOOKUP(J124,B100:F110,4,0)</f>
        <v>#N/A</v>
      </c>
      <c r="O124" s="10" t="e">
        <f>N124/M124</f>
        <v>#N/A</v>
      </c>
      <c r="P124" s="9">
        <v>0</v>
      </c>
      <c r="Q124" s="8">
        <v>0</v>
      </c>
      <c r="R124" s="146" t="e">
        <f>VLOOKUP(J124,ASIGNACION!D:AX,11,0)+Q124</f>
        <v>#N/A</v>
      </c>
      <c r="S124" s="209" t="e">
        <f>(R124+Q124)/M124</f>
        <v>#N/A</v>
      </c>
    </row>
    <row r="125" spans="2:23">
      <c r="B125" s="294" t="s">
        <v>552</v>
      </c>
      <c r="C125" s="942">
        <f>VLOOKUP(B125,ASIGNACION!D:AX,6,0)</f>
        <v>78</v>
      </c>
      <c r="D125" s="943">
        <f>VLOOKUP(B125,ASIGNACION!D:AY,7,0)</f>
        <v>193410</v>
      </c>
      <c r="E125" s="943">
        <f>VLOOKUP(B125,ASIGNACION!D:AX,11,0)</f>
        <v>17446</v>
      </c>
      <c r="F125" s="944">
        <f t="shared" si="35"/>
        <v>9.0202161211933196E-2</v>
      </c>
      <c r="I125" s="677"/>
      <c r="J125" s="32" t="s">
        <v>432</v>
      </c>
      <c r="K125" s="8" t="e">
        <f t="shared" ref="K125:K134" si="36">M125*15%</f>
        <v>#N/A</v>
      </c>
      <c r="L125" s="9" t="e">
        <f>VLOOKUP(J125,ASIGNACION!D:AX,6,0)</f>
        <v>#N/A</v>
      </c>
      <c r="M125" s="8" t="e">
        <f>VLOOKUP(J125,ASIGNACION!D:AX,7,0)</f>
        <v>#N/A</v>
      </c>
      <c r="N125" s="8" t="e">
        <f>VLOOKUP(J125,B101:F111,4,0)</f>
        <v>#N/A</v>
      </c>
      <c r="O125" s="10" t="e">
        <f t="shared" ref="O125:O134" si="37">N125/M125</f>
        <v>#N/A</v>
      </c>
      <c r="P125" s="9">
        <v>0</v>
      </c>
      <c r="Q125" s="8">
        <v>0</v>
      </c>
      <c r="R125" s="146" t="e">
        <f>VLOOKUP(J125,ASIGNACION!D:AX,11,0)+Q125</f>
        <v>#N/A</v>
      </c>
      <c r="S125" s="209" t="e">
        <f>(R125+Q125)/M125</f>
        <v>#N/A</v>
      </c>
    </row>
    <row r="126" spans="2:23">
      <c r="B126" s="294" t="s">
        <v>553</v>
      </c>
      <c r="C126" s="942">
        <f>VLOOKUP(B126,ASIGNACION!D:AX,6,0)</f>
        <v>60</v>
      </c>
      <c r="D126" s="943">
        <f>VLOOKUP(B126,ASIGNACION!D:AY,7,0)</f>
        <v>144647</v>
      </c>
      <c r="E126" s="943">
        <f>VLOOKUP(B126,ASIGNACION!D:AX,11,0)</f>
        <v>13876</v>
      </c>
      <c r="F126" s="944">
        <f t="shared" si="35"/>
        <v>9.5930091878849891E-2</v>
      </c>
      <c r="I126" s="677"/>
      <c r="J126" s="32" t="s">
        <v>411</v>
      </c>
      <c r="K126" s="8" t="e">
        <f t="shared" si="36"/>
        <v>#N/A</v>
      </c>
      <c r="L126" s="9" t="e">
        <f>VLOOKUP(J126,ASIGNACION!D:AX,6,0)</f>
        <v>#N/A</v>
      </c>
      <c r="M126" s="8" t="e">
        <f>VLOOKUP(J126,ASIGNACION!D:AX,7,0)</f>
        <v>#N/A</v>
      </c>
      <c r="N126" s="8" t="e">
        <f>VLOOKUP(J126,B102:F112,4,0)</f>
        <v>#N/A</v>
      </c>
      <c r="O126" s="10" t="e">
        <f t="shared" si="37"/>
        <v>#N/A</v>
      </c>
      <c r="P126" s="9">
        <v>0</v>
      </c>
      <c r="Q126" s="8">
        <v>0</v>
      </c>
      <c r="R126" s="146" t="e">
        <f>VLOOKUP(J126,ASIGNACION!D:AX,11,0)+Q126</f>
        <v>#N/A</v>
      </c>
      <c r="S126" s="209" t="e">
        <f>(R126+Q126)/M126</f>
        <v>#N/A</v>
      </c>
    </row>
    <row r="127" spans="2:23">
      <c r="B127" s="945" t="s">
        <v>2228</v>
      </c>
      <c r="C127" s="942">
        <f>VLOOKUP(B127,ASIGNACION!D:AX,6,0)</f>
        <v>69</v>
      </c>
      <c r="D127" s="943">
        <f>VLOOKUP(B127,ASIGNACION!D:AY,7,0)</f>
        <v>157608</v>
      </c>
      <c r="E127" s="943">
        <f>VLOOKUP(B127,ASIGNACION!D:AX,11,0)</f>
        <v>15726</v>
      </c>
      <c r="F127" s="944">
        <f t="shared" si="35"/>
        <v>9.9779199025430185E-2</v>
      </c>
      <c r="I127" s="677"/>
      <c r="J127" s="32" t="s">
        <v>404</v>
      </c>
      <c r="K127" s="8" t="e">
        <f t="shared" si="36"/>
        <v>#N/A</v>
      </c>
      <c r="L127" s="9" t="e">
        <f>VLOOKUP(J127,ASIGNACION!D:AX,6,0)</f>
        <v>#N/A</v>
      </c>
      <c r="M127" s="8" t="e">
        <f>VLOOKUP(J127,ASIGNACION!D:AX,7,0)</f>
        <v>#N/A</v>
      </c>
      <c r="N127" s="8" t="e">
        <f>VLOOKUP(J127,B103:F113,4,0)</f>
        <v>#N/A</v>
      </c>
      <c r="O127" s="10" t="e">
        <f t="shared" si="37"/>
        <v>#N/A</v>
      </c>
      <c r="P127" s="9">
        <v>0</v>
      </c>
      <c r="Q127" s="8">
        <v>0</v>
      </c>
      <c r="R127" s="146" t="e">
        <f>VLOOKUP(J127,ASIGNACION!D:AX,11,0)+Q127</f>
        <v>#N/A</v>
      </c>
      <c r="S127" s="209" t="e">
        <f>(R127+Q127)/M127</f>
        <v>#N/A</v>
      </c>
    </row>
    <row r="128" spans="2:23">
      <c r="B128" s="945" t="s">
        <v>554</v>
      </c>
      <c r="C128" s="942">
        <f>VLOOKUP(B128,ASIGNACION!D:AX,6,0)</f>
        <v>71</v>
      </c>
      <c r="D128" s="943">
        <f>VLOOKUP(B128,ASIGNACION!D:AY,7,0)</f>
        <v>130845</v>
      </c>
      <c r="E128" s="943">
        <f>VLOOKUP(B128,ASIGNACION!D:AX,11,0)</f>
        <v>7076</v>
      </c>
      <c r="F128" s="944">
        <f t="shared" si="35"/>
        <v>5.4079254079254083E-2</v>
      </c>
      <c r="I128" s="677"/>
      <c r="J128" s="32" t="s">
        <v>405</v>
      </c>
      <c r="K128" s="8" t="e">
        <f t="shared" si="36"/>
        <v>#N/A</v>
      </c>
      <c r="L128" s="9" t="e">
        <f>VLOOKUP(J128,ASIGNACION!D:AX,6,0)</f>
        <v>#N/A</v>
      </c>
      <c r="M128" s="8" t="e">
        <f>VLOOKUP(J128,ASIGNACION!D:AX,7,0)</f>
        <v>#N/A</v>
      </c>
      <c r="N128" s="8" t="e">
        <f>VLOOKUP(J128,B104:F114,4,0)</f>
        <v>#N/A</v>
      </c>
      <c r="O128" s="10" t="e">
        <f t="shared" si="37"/>
        <v>#N/A</v>
      </c>
      <c r="P128" s="9">
        <v>0</v>
      </c>
      <c r="Q128" s="8">
        <v>0</v>
      </c>
      <c r="R128" s="146" t="e">
        <f>VLOOKUP(J128,ASIGNACION!D:AX,11,0)+Q128</f>
        <v>#N/A</v>
      </c>
      <c r="S128" s="209" t="e">
        <f>(R128+Q128)/M128</f>
        <v>#N/A</v>
      </c>
    </row>
    <row r="129" spans="2:19">
      <c r="B129" s="945" t="s">
        <v>2233</v>
      </c>
      <c r="C129" s="942">
        <f>VLOOKUP(B129,ASIGNACION!D:AX,6,0)</f>
        <v>78</v>
      </c>
      <c r="D129" s="943">
        <f>VLOOKUP(B129,ASIGNACION!D:AY,7,0)</f>
        <v>218460</v>
      </c>
      <c r="E129" s="943">
        <f>VLOOKUP(B129,ASIGNACION!D:AX,11,0)</f>
        <v>18916</v>
      </c>
      <c r="F129" s="944">
        <f t="shared" si="35"/>
        <v>8.6587933717843082E-2</v>
      </c>
      <c r="I129" s="677"/>
      <c r="J129" s="32" t="s">
        <v>408</v>
      </c>
      <c r="K129" s="8" t="e">
        <f t="shared" si="36"/>
        <v>#N/A</v>
      </c>
      <c r="L129" s="9" t="e">
        <f>VLOOKUP(J129,ASIGNACION!D:AX,6,0)</f>
        <v>#N/A</v>
      </c>
      <c r="M129" s="8" t="e">
        <f>VLOOKUP(J129,ASIGNACION!D:AX,7,0)</f>
        <v>#N/A</v>
      </c>
      <c r="N129" s="8" t="e">
        <f>VLOOKUP(J129,B105:F115,4,0)</f>
        <v>#N/A</v>
      </c>
      <c r="O129" s="10" t="e">
        <f t="shared" si="37"/>
        <v>#N/A</v>
      </c>
      <c r="P129" s="9">
        <v>0</v>
      </c>
      <c r="Q129" s="8">
        <v>0</v>
      </c>
      <c r="R129" s="146" t="e">
        <f>VLOOKUP(J129,ASIGNACION!D:AX,11,0)+Q129</f>
        <v>#N/A</v>
      </c>
      <c r="S129" s="209" t="e">
        <f>(R129+Q129)/M129</f>
        <v>#N/A</v>
      </c>
    </row>
    <row r="130" spans="2:19">
      <c r="B130" s="945" t="s">
        <v>556</v>
      </c>
      <c r="C130" s="942">
        <f>VLOOKUP(B130,ASIGNACION!D:AX,6,0)</f>
        <v>63</v>
      </c>
      <c r="D130" s="943">
        <f>VLOOKUP(B130,ASIGNACION!D:AY,7,0)</f>
        <v>140043</v>
      </c>
      <c r="E130" s="943">
        <f>VLOOKUP(B130,ASIGNACION!D:AX,11,0)</f>
        <v>5708</v>
      </c>
      <c r="F130" s="944">
        <f t="shared" si="35"/>
        <v>4.0758909763429801E-2</v>
      </c>
      <c r="I130" s="677"/>
      <c r="J130" s="32" t="s">
        <v>412</v>
      </c>
      <c r="K130" s="8" t="e">
        <f t="shared" si="36"/>
        <v>#N/A</v>
      </c>
      <c r="L130" s="9" t="e">
        <f>VLOOKUP(J130,ASIGNACION!D:AX,6,0)</f>
        <v>#N/A</v>
      </c>
      <c r="M130" s="8" t="e">
        <f>VLOOKUP(J130,ASIGNACION!D:AX,7,0)</f>
        <v>#N/A</v>
      </c>
      <c r="N130" s="8" t="e">
        <f>VLOOKUP(J130,B106:F115,4,0)</f>
        <v>#N/A</v>
      </c>
      <c r="O130" s="10" t="e">
        <f t="shared" si="37"/>
        <v>#N/A</v>
      </c>
      <c r="P130" s="9">
        <v>0</v>
      </c>
      <c r="Q130" s="8">
        <v>0</v>
      </c>
      <c r="R130" s="146" t="e">
        <f>VLOOKUP(J130,ASIGNACION!D:AX,11,0)+Q130</f>
        <v>#N/A</v>
      </c>
      <c r="S130" s="209" t="e">
        <f>(R130+Q130)/M130</f>
        <v>#N/A</v>
      </c>
    </row>
    <row r="131" spans="2:19" ht="15.75" thickBot="1">
      <c r="B131" s="945" t="s">
        <v>592</v>
      </c>
      <c r="C131" s="942">
        <f>VLOOKUP(B131,ASIGNACION!D:AX,6,0)</f>
        <v>68</v>
      </c>
      <c r="D131" s="943">
        <f>VLOOKUP(B131,ASIGNACION!D:AY,7,0)</f>
        <v>138845</v>
      </c>
      <c r="E131" s="943">
        <f>VLOOKUP(B131,ASIGNACION!D:AX,11,0)</f>
        <v>10228</v>
      </c>
      <c r="F131" s="944">
        <f t="shared" si="35"/>
        <v>7.3664878101480064E-2</v>
      </c>
      <c r="I131" s="677"/>
      <c r="J131" s="32" t="s">
        <v>413</v>
      </c>
      <c r="K131" s="8" t="e">
        <f t="shared" si="36"/>
        <v>#N/A</v>
      </c>
      <c r="L131" s="9" t="e">
        <f>VLOOKUP(J131,ASIGNACION!D:AX,6,0)</f>
        <v>#N/A</v>
      </c>
      <c r="M131" s="8" t="e">
        <f>VLOOKUP(J131,ASIGNACION!D:AX,7,0)</f>
        <v>#N/A</v>
      </c>
      <c r="N131" s="8" t="e">
        <f>VLOOKUP(J131,B107:F115,4,0)</f>
        <v>#N/A</v>
      </c>
      <c r="O131" s="10" t="e">
        <f t="shared" si="37"/>
        <v>#N/A</v>
      </c>
      <c r="P131" s="9">
        <v>0</v>
      </c>
      <c r="Q131" s="8">
        <v>0</v>
      </c>
      <c r="R131" s="146" t="e">
        <f>VLOOKUP(J131,ASIGNACION!D:AX,11,0)+Q131</f>
        <v>#N/A</v>
      </c>
      <c r="S131" s="209" t="e">
        <f>(R131+Q131)/M131</f>
        <v>#N/A</v>
      </c>
    </row>
    <row r="132" spans="2:19" ht="15.75" thickBot="1">
      <c r="B132" s="290" t="s">
        <v>21</v>
      </c>
      <c r="C132" s="939">
        <f>SUM(C120:C131)</f>
        <v>838</v>
      </c>
      <c r="D132" s="940">
        <f>SUM(D120:D131)</f>
        <v>1956874</v>
      </c>
      <c r="E132" s="940">
        <f>SUM(E120:E131)</f>
        <v>179596</v>
      </c>
      <c r="F132" s="941">
        <f>E132/D132</f>
        <v>9.1776987174442506E-2</v>
      </c>
      <c r="G132" s="2"/>
      <c r="I132" s="677"/>
      <c r="J132" s="32" t="s">
        <v>429</v>
      </c>
      <c r="K132" s="8" t="e">
        <f t="shared" si="36"/>
        <v>#N/A</v>
      </c>
      <c r="L132" s="9" t="e">
        <f>VLOOKUP(J132,ASIGNACION!D:AX,6,0)</f>
        <v>#N/A</v>
      </c>
      <c r="M132" s="8" t="e">
        <f>VLOOKUP(J132,ASIGNACION!D:AX,7,0)</f>
        <v>#N/A</v>
      </c>
      <c r="N132" s="8" t="e">
        <f>VLOOKUP(J132,B108:F115,4,0)</f>
        <v>#N/A</v>
      </c>
      <c r="O132" s="10" t="e">
        <f t="shared" si="37"/>
        <v>#N/A</v>
      </c>
      <c r="P132" s="9">
        <v>0</v>
      </c>
      <c r="Q132" s="8">
        <v>0</v>
      </c>
      <c r="R132" s="146" t="e">
        <f>VLOOKUP(J132,ASIGNACION!D:AX,11,0)+Q132</f>
        <v>#N/A</v>
      </c>
      <c r="S132" s="209" t="e">
        <f>(R132+Q132)/M132</f>
        <v>#N/A</v>
      </c>
    </row>
    <row r="133" spans="2:19" ht="15.75" thickBot="1">
      <c r="I133" s="677"/>
      <c r="J133" s="32" t="s">
        <v>434</v>
      </c>
      <c r="K133" s="8" t="e">
        <f t="shared" si="36"/>
        <v>#N/A</v>
      </c>
      <c r="L133" s="9" t="e">
        <f>VLOOKUP(J133,ASIGNACION!D:AX,6,0)</f>
        <v>#N/A</v>
      </c>
      <c r="M133" s="8" t="e">
        <f>VLOOKUP(J133,ASIGNACION!D:AX,7,0)</f>
        <v>#N/A</v>
      </c>
      <c r="N133" s="8" t="e">
        <f>VLOOKUP(J133,B109:F115,4,0)</f>
        <v>#N/A</v>
      </c>
      <c r="O133" s="10" t="e">
        <f t="shared" si="37"/>
        <v>#N/A</v>
      </c>
      <c r="P133" s="9">
        <v>0</v>
      </c>
      <c r="Q133" s="8">
        <v>0</v>
      </c>
      <c r="R133" s="146" t="e">
        <f>VLOOKUP(J133,ASIGNACION!D:AX,11,0)+Q133</f>
        <v>#N/A</v>
      </c>
      <c r="S133" s="209" t="e">
        <f>(R133+Q133)/M133</f>
        <v>#N/A</v>
      </c>
    </row>
    <row r="134" spans="2:19" ht="15.75" thickBot="1">
      <c r="B134" s="935" t="s">
        <v>4047</v>
      </c>
      <c r="C134" s="936" t="s">
        <v>63</v>
      </c>
      <c r="D134" s="937"/>
      <c r="E134" s="937"/>
      <c r="F134" s="938"/>
      <c r="I134" s="678"/>
      <c r="J134" s="32" t="s">
        <v>410</v>
      </c>
      <c r="K134" s="8" t="e">
        <f t="shared" si="36"/>
        <v>#N/A</v>
      </c>
      <c r="L134" s="9" t="e">
        <f>VLOOKUP(J134,ASIGNACION!D:AX,6,0)</f>
        <v>#N/A</v>
      </c>
      <c r="M134" s="8" t="e">
        <f>VLOOKUP(J134,ASIGNACION!D:AX,7,0)</f>
        <v>#N/A</v>
      </c>
      <c r="N134" s="8" t="e">
        <f>VLOOKUP(J134,B110:F115,4,0)</f>
        <v>#N/A</v>
      </c>
      <c r="O134" s="10" t="e">
        <f t="shared" si="37"/>
        <v>#N/A</v>
      </c>
      <c r="P134" s="9">
        <v>0</v>
      </c>
      <c r="Q134" s="8">
        <v>0</v>
      </c>
      <c r="R134" s="146" t="e">
        <f>VLOOKUP(J134,ASIGNACION!D:AX,11,0)+Q134</f>
        <v>#N/A</v>
      </c>
      <c r="S134" s="209" t="e">
        <f>(R134+Q134)/M134</f>
        <v>#N/A</v>
      </c>
    </row>
    <row r="135" spans="2:19" ht="15.75" thickBot="1">
      <c r="B135" s="935" t="s">
        <v>0</v>
      </c>
      <c r="C135" s="935" t="s">
        <v>1</v>
      </c>
      <c r="D135" s="935" t="s">
        <v>2</v>
      </c>
      <c r="E135" s="935" t="s">
        <v>3</v>
      </c>
      <c r="F135" s="935" t="s">
        <v>4</v>
      </c>
      <c r="I135" s="21" t="s">
        <v>21</v>
      </c>
      <c r="J135" s="382"/>
      <c r="K135" s="35" t="e">
        <f>SUM(K124:K134)</f>
        <v>#N/A</v>
      </c>
      <c r="L135" s="24" t="e">
        <f>SUM(L124:L134)</f>
        <v>#N/A</v>
      </c>
      <c r="M135" s="23" t="e">
        <f>SUM(M124:M134)</f>
        <v>#N/A</v>
      </c>
      <c r="N135" s="23" t="e">
        <f>SUM(N124:N134)</f>
        <v>#N/A</v>
      </c>
      <c r="O135" s="25" t="e">
        <f>N135/M135</f>
        <v>#N/A</v>
      </c>
      <c r="P135" s="24">
        <f>SUM(P124:P134)</f>
        <v>0</v>
      </c>
      <c r="Q135" s="23">
        <f>SUM(Q124:Q134)</f>
        <v>0</v>
      </c>
      <c r="R135" s="23" t="e">
        <f>SUM(N135:Q135)</f>
        <v>#N/A</v>
      </c>
      <c r="S135" s="36" t="e">
        <f>R135/M135</f>
        <v>#N/A</v>
      </c>
    </row>
    <row r="136" spans="2:19" ht="15.75" customHeight="1" thickBot="1">
      <c r="B136" s="292" t="s">
        <v>557</v>
      </c>
      <c r="C136" s="942">
        <f>VLOOKUP(B136,ASIGNACION!D:AX,6,0)</f>
        <v>66</v>
      </c>
      <c r="D136" s="943">
        <f>VLOOKUP(B136,ASIGNACION!D:AY,7,0)</f>
        <v>176297</v>
      </c>
      <c r="E136" s="943">
        <f>VLOOKUP(B136,ASIGNACION!D:AX,11,0)</f>
        <v>11460</v>
      </c>
      <c r="F136" s="944">
        <f>E136/D136</f>
        <v>6.5003942211155033E-2</v>
      </c>
    </row>
    <row r="137" spans="2:19">
      <c r="B137" s="294" t="s">
        <v>558</v>
      </c>
      <c r="C137" s="942">
        <f>VLOOKUP(B137,ASIGNACION!D:AX,6,0)</f>
        <v>71</v>
      </c>
      <c r="D137" s="943">
        <f>VLOOKUP(B137,ASIGNACION!D:AY,7,0)</f>
        <v>136158</v>
      </c>
      <c r="E137" s="943">
        <f>VLOOKUP(B137,ASIGNACION!D:AX,11,0)</f>
        <v>21981</v>
      </c>
      <c r="F137" s="944">
        <f t="shared" ref="F137:F147" si="38">E137/D137</f>
        <v>0.161437447671088</v>
      </c>
      <c r="I137" s="676" t="s">
        <v>66</v>
      </c>
      <c r="J137" s="688" t="s">
        <v>5</v>
      </c>
      <c r="K137" s="691" t="s">
        <v>6</v>
      </c>
      <c r="L137" s="691" t="s">
        <v>7</v>
      </c>
      <c r="M137" s="691" t="s">
        <v>8</v>
      </c>
      <c r="N137" s="691" t="s">
        <v>9</v>
      </c>
      <c r="O137" s="691" t="s">
        <v>10</v>
      </c>
      <c r="P137" s="691" t="s">
        <v>11</v>
      </c>
      <c r="Q137" s="691" t="s">
        <v>12</v>
      </c>
      <c r="R137" s="691" t="s">
        <v>13</v>
      </c>
      <c r="S137" s="682" t="s">
        <v>14</v>
      </c>
    </row>
    <row r="138" spans="2:19">
      <c r="B138" s="294" t="s">
        <v>559</v>
      </c>
      <c r="C138" s="942">
        <f>VLOOKUP(B138,ASIGNACION!D:AX,6,0)</f>
        <v>77</v>
      </c>
      <c r="D138" s="943">
        <f>VLOOKUP(B138,ASIGNACION!D:AY,7,0)</f>
        <v>163233</v>
      </c>
      <c r="E138" s="943">
        <f>VLOOKUP(B138,ASIGNACION!D:AX,11,0)</f>
        <v>26873</v>
      </c>
      <c r="F138" s="944">
        <f t="shared" si="38"/>
        <v>0.16462970110210559</v>
      </c>
      <c r="I138" s="677"/>
      <c r="J138" s="689"/>
      <c r="K138" s="692"/>
      <c r="L138" s="692"/>
      <c r="M138" s="692"/>
      <c r="N138" s="692"/>
      <c r="O138" s="692"/>
      <c r="P138" s="692"/>
      <c r="Q138" s="692"/>
      <c r="R138" s="692"/>
      <c r="S138" s="683"/>
    </row>
    <row r="139" spans="2:19" ht="15.75" thickBot="1">
      <c r="B139" s="294" t="s">
        <v>3069</v>
      </c>
      <c r="C139" s="942">
        <f>VLOOKUP(B139,ASIGNACION!D:AX,6,0)</f>
        <v>65</v>
      </c>
      <c r="D139" s="943">
        <f>VLOOKUP(B139,ASIGNACION!D:AY,7,0)</f>
        <v>154291</v>
      </c>
      <c r="E139" s="943">
        <f>VLOOKUP(B139,ASIGNACION!D:AX,11,0)</f>
        <v>18106</v>
      </c>
      <c r="F139" s="944">
        <f t="shared" si="38"/>
        <v>0.11734968339047644</v>
      </c>
      <c r="I139" s="677"/>
      <c r="J139" s="690"/>
      <c r="K139" s="693"/>
      <c r="L139" s="693"/>
      <c r="M139" s="693"/>
      <c r="N139" s="693"/>
      <c r="O139" s="693"/>
      <c r="P139" s="693"/>
      <c r="Q139" s="693"/>
      <c r="R139" s="693"/>
      <c r="S139" s="684"/>
    </row>
    <row r="140" spans="2:19">
      <c r="B140" s="294" t="s">
        <v>562</v>
      </c>
      <c r="C140" s="942">
        <f>VLOOKUP(B140,ASIGNACION!D:AX,6,0)</f>
        <v>76</v>
      </c>
      <c r="D140" s="943">
        <f>VLOOKUP(B140,ASIGNACION!D:AY,7,0)</f>
        <v>159118</v>
      </c>
      <c r="E140" s="943">
        <f>VLOOKUP(B140,ASIGNACION!D:AX,11,0)</f>
        <v>6014</v>
      </c>
      <c r="F140" s="944">
        <f t="shared" si="38"/>
        <v>3.7795849621035958E-2</v>
      </c>
      <c r="I140" s="677"/>
      <c r="J140" s="383" t="s">
        <v>445</v>
      </c>
      <c r="K140" s="8" t="e">
        <f>M140*15%</f>
        <v>#N/A</v>
      </c>
      <c r="L140" s="9" t="e">
        <f>VLOOKUP(J140,ASIGNACION!D:AX,6,0)</f>
        <v>#N/A</v>
      </c>
      <c r="M140" s="8" t="e">
        <f>VLOOKUP(J140,ASIGNACION!D:AX,7,0)</f>
        <v>#N/A</v>
      </c>
      <c r="N140" s="8" t="e">
        <f>VLOOKUP(J140,B115:F115,4,0)</f>
        <v>#N/A</v>
      </c>
      <c r="O140" s="10" t="e">
        <f>N140/M140</f>
        <v>#N/A</v>
      </c>
      <c r="P140" s="9">
        <v>0</v>
      </c>
      <c r="Q140" s="8">
        <v>0</v>
      </c>
      <c r="R140" s="146" t="e">
        <f>VLOOKUP(J140,ASIGNACION!D:AX,11,0)+Q140</f>
        <v>#N/A</v>
      </c>
      <c r="S140" s="209" t="e">
        <f>(R140+Q140)/M140</f>
        <v>#N/A</v>
      </c>
    </row>
    <row r="141" spans="2:19">
      <c r="B141" s="294" t="s">
        <v>564</v>
      </c>
      <c r="C141" s="942">
        <f>VLOOKUP(B141,ASIGNACION!D:AX,6,0)</f>
        <v>80</v>
      </c>
      <c r="D141" s="943">
        <f>VLOOKUP(B141,ASIGNACION!D:AY,7,0)</f>
        <v>179244</v>
      </c>
      <c r="E141" s="943">
        <f>VLOOKUP(B141,ASIGNACION!D:AX,11,0)</f>
        <v>22355</v>
      </c>
      <c r="F141" s="944">
        <f t="shared" si="38"/>
        <v>0.12471826114123764</v>
      </c>
      <c r="I141" s="677"/>
      <c r="J141" s="32" t="s">
        <v>433</v>
      </c>
      <c r="K141" s="8" t="e">
        <f t="shared" ref="K141:K146" si="39">M141*15%</f>
        <v>#N/A</v>
      </c>
      <c r="L141" s="9" t="e">
        <f>VLOOKUP(J141,ASIGNACION!D:AX,6,0)</f>
        <v>#N/A</v>
      </c>
      <c r="M141" s="8" t="e">
        <f>VLOOKUP(J141,ASIGNACION!D:AX,7,0)</f>
        <v>#N/A</v>
      </c>
      <c r="N141" s="8" t="e">
        <f>VLOOKUP(J141,#REF!,4,0)</f>
        <v>#REF!</v>
      </c>
      <c r="O141" s="10" t="e">
        <f t="shared" ref="O141:O146" si="40">N141/M141</f>
        <v>#REF!</v>
      </c>
      <c r="P141" s="9">
        <v>0</v>
      </c>
      <c r="Q141" s="8">
        <v>0</v>
      </c>
      <c r="R141" s="146" t="e">
        <f>VLOOKUP(J141,ASIGNACION!D:AX,11,0)+Q141</f>
        <v>#N/A</v>
      </c>
      <c r="S141" s="209" t="e">
        <f>(R141+Q141)/M141</f>
        <v>#N/A</v>
      </c>
    </row>
    <row r="142" spans="2:19">
      <c r="B142" s="294" t="s">
        <v>565</v>
      </c>
      <c r="C142" s="942">
        <f>VLOOKUP(B142,ASIGNACION!D:AX,6,0)</f>
        <v>76</v>
      </c>
      <c r="D142" s="943">
        <f>VLOOKUP(B142,ASIGNACION!D:AY,7,0)</f>
        <v>162007</v>
      </c>
      <c r="E142" s="943">
        <f>VLOOKUP(B142,ASIGNACION!D:AX,11,0)</f>
        <v>14769</v>
      </c>
      <c r="F142" s="944">
        <f t="shared" si="38"/>
        <v>9.1162727536464469E-2</v>
      </c>
      <c r="I142" s="677"/>
      <c r="J142" s="32" t="s">
        <v>426</v>
      </c>
      <c r="K142" s="8" t="e">
        <f t="shared" si="39"/>
        <v>#N/A</v>
      </c>
      <c r="L142" s="9" t="e">
        <f>VLOOKUP(J142,ASIGNACION!D:AX,6,0)</f>
        <v>#N/A</v>
      </c>
      <c r="M142" s="8" t="e">
        <f>VLOOKUP(J142,ASIGNACION!D:AX,7,0)</f>
        <v>#N/A</v>
      </c>
      <c r="N142" s="8" t="e">
        <f>VLOOKUP(J142,B116:F116,4,0)</f>
        <v>#N/A</v>
      </c>
      <c r="O142" s="10" t="e">
        <f t="shared" si="40"/>
        <v>#N/A</v>
      </c>
      <c r="P142" s="9">
        <v>0</v>
      </c>
      <c r="Q142" s="8">
        <v>0</v>
      </c>
      <c r="R142" s="146" t="e">
        <f>VLOOKUP(J142,ASIGNACION!D:AX,11,0)+Q142</f>
        <v>#N/A</v>
      </c>
      <c r="S142" s="209" t="e">
        <f>(R142+Q142)/M142</f>
        <v>#N/A</v>
      </c>
    </row>
    <row r="143" spans="2:19">
      <c r="B143" s="945" t="s">
        <v>566</v>
      </c>
      <c r="C143" s="942">
        <f>VLOOKUP(B143,ASIGNACION!D:AX,6,0)</f>
        <v>65</v>
      </c>
      <c r="D143" s="943">
        <f>VLOOKUP(B143,ASIGNACION!D:AY,7,0)</f>
        <v>147668</v>
      </c>
      <c r="E143" s="943">
        <f>VLOOKUP(B143,ASIGNACION!D:AX,11,0)</f>
        <v>3931</v>
      </c>
      <c r="F143" s="944">
        <f t="shared" si="38"/>
        <v>2.6620527128423218E-2</v>
      </c>
      <c r="I143" s="677"/>
      <c r="J143" s="32" t="s">
        <v>406</v>
      </c>
      <c r="K143" s="8" t="e">
        <f t="shared" si="39"/>
        <v>#N/A</v>
      </c>
      <c r="L143" s="9" t="e">
        <f>VLOOKUP(J143,ASIGNACION!D:AX,6,0)</f>
        <v>#N/A</v>
      </c>
      <c r="M143" s="8" t="e">
        <f>VLOOKUP(J143,ASIGNACION!D:AX,7,0)</f>
        <v>#N/A</v>
      </c>
      <c r="N143" s="8" t="e">
        <f>VLOOKUP(J143,B116:F117,4,0)</f>
        <v>#N/A</v>
      </c>
      <c r="O143" s="10" t="e">
        <f t="shared" si="40"/>
        <v>#N/A</v>
      </c>
      <c r="P143" s="9">
        <v>0</v>
      </c>
      <c r="Q143" s="8">
        <v>0</v>
      </c>
      <c r="R143" s="146" t="e">
        <f>VLOOKUP(J143,ASIGNACION!D:AX,11,0)+Q143</f>
        <v>#N/A</v>
      </c>
      <c r="S143" s="209" t="e">
        <f>(R143+Q143)/M143</f>
        <v>#N/A</v>
      </c>
    </row>
    <row r="144" spans="2:19">
      <c r="B144" s="945" t="s">
        <v>567</v>
      </c>
      <c r="C144" s="942">
        <f>VLOOKUP(B144,ASIGNACION!D:AX,6,0)</f>
        <v>74</v>
      </c>
      <c r="D144" s="943">
        <f>VLOOKUP(B144,ASIGNACION!D:AY,7,0)</f>
        <v>173531</v>
      </c>
      <c r="E144" s="943">
        <f>VLOOKUP(B144,ASIGNACION!D:AX,11,0)</f>
        <v>20444</v>
      </c>
      <c r="F144" s="944">
        <f t="shared" si="38"/>
        <v>0.11781180307841251</v>
      </c>
      <c r="I144" s="677"/>
      <c r="J144" s="32" t="s">
        <v>427</v>
      </c>
      <c r="K144" s="8" t="e">
        <f t="shared" si="39"/>
        <v>#N/A</v>
      </c>
      <c r="L144" s="9" t="e">
        <f>VLOOKUP(J144,ASIGNACION!D:AX,6,0)</f>
        <v>#N/A</v>
      </c>
      <c r="M144" s="8" t="e">
        <f>VLOOKUP(J144,ASIGNACION!D:AX,7,0)</f>
        <v>#N/A</v>
      </c>
      <c r="N144" s="8" t="e">
        <f>VLOOKUP(J144,B116:F118,4,0)</f>
        <v>#N/A</v>
      </c>
      <c r="O144" s="10" t="e">
        <f t="shared" si="40"/>
        <v>#N/A</v>
      </c>
      <c r="P144" s="9">
        <v>0</v>
      </c>
      <c r="Q144" s="8">
        <v>0</v>
      </c>
      <c r="R144" s="146" t="e">
        <f>VLOOKUP(J144,ASIGNACION!D:AX,11,0)+Q144</f>
        <v>#N/A</v>
      </c>
      <c r="S144" s="209" t="e">
        <f>(R144+Q144)/M144</f>
        <v>#N/A</v>
      </c>
    </row>
    <row r="145" spans="2:19">
      <c r="B145" s="945" t="s">
        <v>2246</v>
      </c>
      <c r="C145" s="942">
        <f>VLOOKUP(B145,ASIGNACION!D:AX,6,0)</f>
        <v>60</v>
      </c>
      <c r="D145" s="943">
        <f>VLOOKUP(B145,ASIGNACION!D:AY,7,0)</f>
        <v>124418</v>
      </c>
      <c r="E145" s="943">
        <f>VLOOKUP(B145,ASIGNACION!D:AX,11,0)</f>
        <v>31242</v>
      </c>
      <c r="F145" s="944">
        <f t="shared" si="38"/>
        <v>0.25110514555771674</v>
      </c>
      <c r="I145" s="677"/>
      <c r="J145" s="32" t="s">
        <v>407</v>
      </c>
      <c r="K145" s="8" t="e">
        <f t="shared" si="39"/>
        <v>#N/A</v>
      </c>
      <c r="L145" s="9" t="e">
        <f>VLOOKUP(J145,ASIGNACION!D:AX,6,0)</f>
        <v>#N/A</v>
      </c>
      <c r="M145" s="8" t="e">
        <f>VLOOKUP(J145,ASIGNACION!D:AX,7,0)</f>
        <v>#N/A</v>
      </c>
      <c r="N145" s="8" t="e">
        <f>VLOOKUP(J145,B116:F119,4,0)</f>
        <v>#N/A</v>
      </c>
      <c r="O145" s="10" t="e">
        <f t="shared" si="40"/>
        <v>#N/A</v>
      </c>
      <c r="P145" s="9">
        <v>0</v>
      </c>
      <c r="Q145" s="8">
        <v>0</v>
      </c>
      <c r="R145" s="146" t="e">
        <f>VLOOKUP(J145,ASIGNACION!D:AX,11,0)+Q145</f>
        <v>#N/A</v>
      </c>
      <c r="S145" s="209" t="e">
        <f>(R145+Q145)/M145</f>
        <v>#N/A</v>
      </c>
    </row>
    <row r="146" spans="2:19" ht="15.75" thickBot="1">
      <c r="B146" s="945" t="s">
        <v>3070</v>
      </c>
      <c r="C146" s="942">
        <f>VLOOKUP(B146,ASIGNACION!D:AX,6,0)</f>
        <v>74</v>
      </c>
      <c r="D146" s="943">
        <f>VLOOKUP(B146,ASIGNACION!D:AY,7,0)</f>
        <v>164505</v>
      </c>
      <c r="E146" s="943">
        <f>VLOOKUP(B146,ASIGNACION!D:AX,11,0)</f>
        <v>18516</v>
      </c>
      <c r="F146" s="944">
        <f t="shared" si="38"/>
        <v>0.11255584936628066</v>
      </c>
      <c r="I146" s="678"/>
      <c r="J146" s="32" t="s">
        <v>409</v>
      </c>
      <c r="K146" s="8" t="e">
        <f t="shared" si="39"/>
        <v>#N/A</v>
      </c>
      <c r="L146" s="9" t="e">
        <f>VLOOKUP(J146,ASIGNACION!D:AX,6,0)</f>
        <v>#N/A</v>
      </c>
      <c r="M146" s="8" t="e">
        <f>VLOOKUP(J146,ASIGNACION!D:AX,7,0)</f>
        <v>#N/A</v>
      </c>
      <c r="N146" s="8" t="e">
        <f>VLOOKUP(J146,B116:F120,4,0)</f>
        <v>#N/A</v>
      </c>
      <c r="O146" s="10" t="e">
        <f t="shared" si="40"/>
        <v>#N/A</v>
      </c>
      <c r="P146" s="9">
        <v>0</v>
      </c>
      <c r="Q146" s="8">
        <v>0</v>
      </c>
      <c r="R146" s="146" t="e">
        <f>VLOOKUP(J146,ASIGNACION!D:AX,11,0)+Q146</f>
        <v>#N/A</v>
      </c>
      <c r="S146" s="209" t="e">
        <f>(R146+Q146)/M146</f>
        <v>#N/A</v>
      </c>
    </row>
    <row r="147" spans="2:19" ht="15.75" thickBot="1">
      <c r="B147" s="945" t="s">
        <v>2248</v>
      </c>
      <c r="C147" s="942">
        <f>VLOOKUP(B147,ASIGNACION!D:AX,6,0)</f>
        <v>71</v>
      </c>
      <c r="D147" s="943">
        <f>VLOOKUP(B147,ASIGNACION!D:AY,7,0)</f>
        <v>168025</v>
      </c>
      <c r="E147" s="943">
        <f>VLOOKUP(B147,ASIGNACION!D:AX,11,0)</f>
        <v>9388</v>
      </c>
      <c r="F147" s="944">
        <f t="shared" si="38"/>
        <v>5.5872638000297577E-2</v>
      </c>
      <c r="I147" s="21" t="s">
        <v>21</v>
      </c>
      <c r="J147" s="373"/>
      <c r="K147" s="23" t="e">
        <f>SUM(K140:K146)</f>
        <v>#N/A</v>
      </c>
      <c r="L147" s="24" t="e">
        <f>SUM(L140:L146)</f>
        <v>#N/A</v>
      </c>
      <c r="M147" s="23" t="e">
        <f>SUM(M140:M146)</f>
        <v>#N/A</v>
      </c>
      <c r="N147" s="23" t="e">
        <f>SUM(N140:N146)</f>
        <v>#N/A</v>
      </c>
      <c r="O147" s="25" t="e">
        <f>N147/M147</f>
        <v>#N/A</v>
      </c>
      <c r="P147" s="24">
        <f>SUM(P140:P146)</f>
        <v>0</v>
      </c>
      <c r="Q147" s="23">
        <f>SUM(Q140:Q146)</f>
        <v>0</v>
      </c>
      <c r="R147" s="23" t="e">
        <f>SUM(R140:R146)</f>
        <v>#N/A</v>
      </c>
      <c r="S147" s="36" t="e">
        <f>R147/M147</f>
        <v>#N/A</v>
      </c>
    </row>
    <row r="148" spans="2:19" ht="15.75" thickBot="1">
      <c r="B148" s="290" t="s">
        <v>21</v>
      </c>
      <c r="C148" s="939">
        <f>SUM(C136:C147)</f>
        <v>855</v>
      </c>
      <c r="D148" s="940">
        <f>SUM(D136:D147)</f>
        <v>1908495</v>
      </c>
      <c r="E148" s="940">
        <f>SUM(E136:E147)</f>
        <v>205079</v>
      </c>
      <c r="F148" s="941">
        <f>E148/D148</f>
        <v>0.10745587491714675</v>
      </c>
    </row>
    <row r="149" spans="2:19" ht="15.75" thickBot="1"/>
    <row r="150" spans="2:19" ht="15.75" thickBot="1">
      <c r="B150" s="935" t="s">
        <v>4048</v>
      </c>
      <c r="C150" s="936" t="s">
        <v>63</v>
      </c>
      <c r="D150" s="937"/>
      <c r="E150" s="937"/>
      <c r="F150" s="938"/>
    </row>
    <row r="151" spans="2:19" ht="15.75" thickBot="1">
      <c r="B151" s="935" t="s">
        <v>0</v>
      </c>
      <c r="C151" s="935" t="s">
        <v>1</v>
      </c>
      <c r="D151" s="935" t="s">
        <v>2</v>
      </c>
      <c r="E151" s="935" t="s">
        <v>3</v>
      </c>
      <c r="F151" s="935" t="s">
        <v>4</v>
      </c>
    </row>
    <row r="152" spans="2:19">
      <c r="B152" s="292" t="s">
        <v>543</v>
      </c>
      <c r="C152" s="942">
        <f>VLOOKUP(B152,ASIGNACION!D:AX,6,0)</f>
        <v>69</v>
      </c>
      <c r="D152" s="943">
        <f>VLOOKUP(B152,ASIGNACION!D:AY,7,0)</f>
        <v>211880</v>
      </c>
      <c r="E152" s="943">
        <f>VLOOKUP(B152,ASIGNACION!D:AX,11,0)</f>
        <v>18674</v>
      </c>
      <c r="F152" s="944">
        <f>E152/D152</f>
        <v>8.8134793279214654E-2</v>
      </c>
    </row>
    <row r="153" spans="2:19">
      <c r="B153" s="294" t="s">
        <v>544</v>
      </c>
      <c r="C153" s="942">
        <f>VLOOKUP(B153,ASIGNACION!D:AX,6,0)</f>
        <v>74</v>
      </c>
      <c r="D153" s="943">
        <f>VLOOKUP(B153,ASIGNACION!D:AY,7,0)</f>
        <v>163275</v>
      </c>
      <c r="E153" s="943">
        <f>VLOOKUP(B153,ASIGNACION!D:AX,11,0)</f>
        <v>6086</v>
      </c>
      <c r="F153" s="944">
        <f t="shared" ref="F153:F163" si="41">E153/D153</f>
        <v>3.7274536824376051E-2</v>
      </c>
    </row>
    <row r="154" spans="2:19">
      <c r="B154" s="294" t="s">
        <v>568</v>
      </c>
      <c r="C154" s="942">
        <f>VLOOKUP(B154,ASIGNACION!D:AX,6,0)</f>
        <v>72</v>
      </c>
      <c r="D154" s="943">
        <f>VLOOKUP(B154,ASIGNACION!D:AY,7,0)</f>
        <v>183219</v>
      </c>
      <c r="E154" s="943">
        <f>VLOOKUP(B154,ASIGNACION!D:AX,11,0)</f>
        <v>18948</v>
      </c>
      <c r="F154" s="944">
        <f t="shared" si="41"/>
        <v>0.10341722201300084</v>
      </c>
    </row>
    <row r="155" spans="2:19">
      <c r="B155" s="294" t="s">
        <v>545</v>
      </c>
      <c r="C155" s="942">
        <f>VLOOKUP(B155,ASIGNACION!D:AX,6,0)</f>
        <v>71</v>
      </c>
      <c r="D155" s="943">
        <f>VLOOKUP(B155,ASIGNACION!D:AY,7,0)</f>
        <v>148544</v>
      </c>
      <c r="E155" s="943">
        <f>VLOOKUP(B155,ASIGNACION!D:AX,11,0)</f>
        <v>8446</v>
      </c>
      <c r="F155" s="944">
        <f t="shared" si="41"/>
        <v>5.6858573890564409E-2</v>
      </c>
    </row>
    <row r="156" spans="2:19">
      <c r="B156" s="294" t="s">
        <v>547</v>
      </c>
      <c r="C156" s="942">
        <f>VLOOKUP(B156,ASIGNACION!D:AX,6,0)</f>
        <v>72</v>
      </c>
      <c r="D156" s="943">
        <f>VLOOKUP(B156,ASIGNACION!D:AY,7,0)</f>
        <v>174800</v>
      </c>
      <c r="E156" s="943">
        <f>VLOOKUP(B156,ASIGNACION!D:AX,11,0)</f>
        <v>4604</v>
      </c>
      <c r="F156" s="944">
        <f t="shared" si="41"/>
        <v>2.6338672768878718E-2</v>
      </c>
    </row>
    <row r="157" spans="2:19">
      <c r="B157" s="294" t="s">
        <v>672</v>
      </c>
      <c r="C157" s="942">
        <f>VLOOKUP(B157,ASIGNACION!D:AX,6,0)</f>
        <v>73</v>
      </c>
      <c r="D157" s="943">
        <f>VLOOKUP(B157,ASIGNACION!D:AY,7,0)</f>
        <v>158773</v>
      </c>
      <c r="E157" s="943">
        <f>VLOOKUP(B157,ASIGNACION!D:AX,11,0)</f>
        <v>5394</v>
      </c>
      <c r="F157" s="944">
        <f t="shared" si="41"/>
        <v>3.3973030679019731E-2</v>
      </c>
    </row>
    <row r="158" spans="2:19">
      <c r="B158" s="294" t="s">
        <v>548</v>
      </c>
      <c r="C158" s="942">
        <f>VLOOKUP(B158,ASIGNACION!D:AX,6,0)</f>
        <v>67</v>
      </c>
      <c r="D158" s="943">
        <f>VLOOKUP(B158,ASIGNACION!D:AY,7,0)</f>
        <v>144214</v>
      </c>
      <c r="E158" s="943">
        <f>VLOOKUP(B158,ASIGNACION!D:AX,11,0)</f>
        <v>10362</v>
      </c>
      <c r="F158" s="944">
        <f t="shared" si="41"/>
        <v>7.1851553940671498E-2</v>
      </c>
    </row>
    <row r="159" spans="2:19">
      <c r="B159" s="945" t="s">
        <v>581</v>
      </c>
      <c r="C159" s="942">
        <f>VLOOKUP(B159,ASIGNACION!D:AX,6,0)</f>
        <v>65</v>
      </c>
      <c r="D159" s="943">
        <f>VLOOKUP(B159,ASIGNACION!D:AY,7,0)</f>
        <v>133848</v>
      </c>
      <c r="E159" s="943">
        <f>VLOOKUP(B159,ASIGNACION!D:AX,11,0)</f>
        <v>21680</v>
      </c>
      <c r="F159" s="944">
        <f t="shared" si="41"/>
        <v>0.16197477735939275</v>
      </c>
    </row>
    <row r="160" spans="2:19">
      <c r="B160" s="945" t="s">
        <v>673</v>
      </c>
      <c r="C160" s="942">
        <f>VLOOKUP(B160,ASIGNACION!D:AX,6,0)</f>
        <v>68</v>
      </c>
      <c r="D160" s="943">
        <f>VLOOKUP(B160,ASIGNACION!D:AY,7,0)</f>
        <v>131597</v>
      </c>
      <c r="E160" s="943">
        <f>VLOOKUP(B160,ASIGNACION!D:AX,11,0)</f>
        <v>17277</v>
      </c>
      <c r="F160" s="944">
        <f t="shared" si="41"/>
        <v>0.131287187397889</v>
      </c>
    </row>
    <row r="161" spans="2:6">
      <c r="B161" s="945" t="s">
        <v>674</v>
      </c>
      <c r="C161" s="942">
        <f>VLOOKUP(B161,ASIGNACION!D:AX,6,0)</f>
        <v>70</v>
      </c>
      <c r="D161" s="943">
        <f>VLOOKUP(B161,ASIGNACION!D:AY,7,0)</f>
        <v>137551</v>
      </c>
      <c r="E161" s="943">
        <f>VLOOKUP(B161,ASIGNACION!D:AX,11,0)</f>
        <v>12604</v>
      </c>
      <c r="F161" s="944">
        <f t="shared" si="41"/>
        <v>9.1631467601107949E-2</v>
      </c>
    </row>
    <row r="162" spans="2:6">
      <c r="B162" s="945" t="s">
        <v>675</v>
      </c>
      <c r="C162" s="942">
        <f>VLOOKUP(B162,ASIGNACION!D:AX,6,0)</f>
        <v>67</v>
      </c>
      <c r="D162" s="943">
        <f>VLOOKUP(B162,ASIGNACION!D:AY,7,0)</f>
        <v>147388</v>
      </c>
      <c r="E162" s="943">
        <f>VLOOKUP(B162,ASIGNACION!D:AX,11,0)</f>
        <v>17136</v>
      </c>
      <c r="F162" s="944">
        <f t="shared" si="41"/>
        <v>0.11626455342361658</v>
      </c>
    </row>
    <row r="163" spans="2:6" ht="15.75" thickBot="1">
      <c r="B163" s="945" t="s">
        <v>3068</v>
      </c>
      <c r="C163" s="942">
        <f>VLOOKUP(B163,ASIGNACION!D:AX,6,0)</f>
        <v>74</v>
      </c>
      <c r="D163" s="943">
        <f>VLOOKUP(B163,ASIGNACION!D:AY,7,0)</f>
        <v>187768</v>
      </c>
      <c r="E163" s="943">
        <f>VLOOKUP(B163,ASIGNACION!D:AX,11,0)</f>
        <v>14932</v>
      </c>
      <c r="F163" s="944">
        <f t="shared" si="41"/>
        <v>7.952366750458012E-2</v>
      </c>
    </row>
    <row r="164" spans="2:6" ht="15.75" thickBot="1">
      <c r="B164" s="290" t="s">
        <v>21</v>
      </c>
      <c r="C164" s="939">
        <f>SUM(C152:C163)</f>
        <v>842</v>
      </c>
      <c r="D164" s="940">
        <f>SUM(D152:D163)</f>
        <v>1922857</v>
      </c>
      <c r="E164" s="940">
        <f>SUM(E152:E163)</f>
        <v>156143</v>
      </c>
      <c r="F164" s="941">
        <f>E164/D164</f>
        <v>8.1203646449007905E-2</v>
      </c>
    </row>
    <row r="165" spans="2:6" ht="15.75" thickBot="1"/>
    <row r="166" spans="2:6" ht="15.75" thickBot="1">
      <c r="B166" s="935" t="s">
        <v>4049</v>
      </c>
      <c r="C166" s="936" t="s">
        <v>63</v>
      </c>
      <c r="D166" s="937"/>
      <c r="E166" s="937"/>
      <c r="F166" s="938"/>
    </row>
    <row r="167" spans="2:6" ht="15.75" thickBot="1">
      <c r="B167" s="935" t="s">
        <v>0</v>
      </c>
      <c r="C167" s="935" t="s">
        <v>1</v>
      </c>
      <c r="D167" s="935" t="s">
        <v>2</v>
      </c>
      <c r="E167" s="935" t="s">
        <v>3</v>
      </c>
      <c r="F167" s="935" t="s">
        <v>4</v>
      </c>
    </row>
    <row r="168" spans="2:6">
      <c r="B168" s="292" t="s">
        <v>2251</v>
      </c>
      <c r="C168" s="942">
        <f>VLOOKUP(B168,ASIGNACION!D:AX,6,0)</f>
        <v>73</v>
      </c>
      <c r="D168" s="943">
        <f>VLOOKUP(B168,ASIGNACION!D:AY,7,0)</f>
        <v>148754</v>
      </c>
      <c r="E168" s="943">
        <f>VLOOKUP(B168,ASIGNACION!D:AX,11,0)</f>
        <v>12903</v>
      </c>
      <c r="F168" s="944">
        <f>E168/D168</f>
        <v>8.6740524624547913E-2</v>
      </c>
    </row>
    <row r="169" spans="2:6">
      <c r="B169" s="294" t="s">
        <v>2254</v>
      </c>
      <c r="C169" s="942">
        <f>VLOOKUP(B169,ASIGNACION!D:AX,6,0)</f>
        <v>69</v>
      </c>
      <c r="D169" s="943">
        <f>VLOOKUP(B169,ASIGNACION!D:AY,7,0)</f>
        <v>128212</v>
      </c>
      <c r="E169" s="943">
        <f>VLOOKUP(B169,ASIGNACION!D:AX,11,0)</f>
        <v>8578</v>
      </c>
      <c r="F169" s="944">
        <f t="shared" ref="F169:F170" si="42">E169/D169</f>
        <v>6.6904813901974849E-2</v>
      </c>
    </row>
    <row r="170" spans="2:6">
      <c r="B170" s="294" t="s">
        <v>2256</v>
      </c>
      <c r="C170" s="942">
        <f>VLOOKUP(B170,ASIGNACION!D:AX,6,0)</f>
        <v>74</v>
      </c>
      <c r="D170" s="943">
        <f>VLOOKUP(B170,ASIGNACION!D:AY,7,0)</f>
        <v>161235</v>
      </c>
      <c r="E170" s="943">
        <f>VLOOKUP(B170,ASIGNACION!D:AX,11,0)</f>
        <v>11910</v>
      </c>
      <c r="F170" s="944">
        <f t="shared" si="42"/>
        <v>7.3867336496418273E-2</v>
      </c>
    </row>
    <row r="171" spans="2:6">
      <c r="B171" s="294" t="s">
        <v>2258</v>
      </c>
      <c r="C171" s="942">
        <f>VLOOKUP(B171,ASIGNACION!D:AX,6,0)</f>
        <v>0</v>
      </c>
      <c r="D171" s="943">
        <f>VLOOKUP(B171,ASIGNACION!D:AY,7,0)</f>
        <v>0</v>
      </c>
      <c r="E171" s="943">
        <f>VLOOKUP(B171,ASIGNACION!D:AX,11,0)</f>
        <v>0</v>
      </c>
      <c r="F171" s="944" t="e">
        <f t="shared" ref="F171:F180" si="43">E171/D171</f>
        <v>#DIV/0!</v>
      </c>
    </row>
    <row r="172" spans="2:6">
      <c r="B172" s="294" t="s">
        <v>2259</v>
      </c>
      <c r="C172" s="942">
        <f>VLOOKUP(B172,ASIGNACION!D:AX,6,0)</f>
        <v>75</v>
      </c>
      <c r="D172" s="943">
        <f>VLOOKUP(B172,ASIGNACION!D:AY,7,0)</f>
        <v>178357</v>
      </c>
      <c r="E172" s="943">
        <f>VLOOKUP(B172,ASIGNACION!D:AX,11,0)</f>
        <v>2370</v>
      </c>
      <c r="F172" s="944">
        <f t="shared" si="43"/>
        <v>1.3287956177778277E-2</v>
      </c>
    </row>
    <row r="173" spans="2:6">
      <c r="B173" s="294" t="s">
        <v>2260</v>
      </c>
      <c r="C173" s="942">
        <f>VLOOKUP(B173,ASIGNACION!D:AX,6,0)</f>
        <v>63</v>
      </c>
      <c r="D173" s="943">
        <f>VLOOKUP(B173,ASIGNACION!D:AY,7,0)</f>
        <v>137811</v>
      </c>
      <c r="E173" s="943">
        <f>VLOOKUP(B173,ASIGNACION!D:AX,11,0)</f>
        <v>11243</v>
      </c>
      <c r="F173" s="944">
        <f t="shared" si="43"/>
        <v>8.1582747385912591E-2</v>
      </c>
    </row>
    <row r="174" spans="2:6">
      <c r="B174" s="294" t="s">
        <v>2261</v>
      </c>
      <c r="C174" s="942">
        <f>VLOOKUP(B174,ASIGNACION!D:AX,6,0)</f>
        <v>71</v>
      </c>
      <c r="D174" s="943">
        <f>VLOOKUP(B174,ASIGNACION!D:AY,7,0)</f>
        <v>157911</v>
      </c>
      <c r="E174" s="943">
        <f>VLOOKUP(B174,ASIGNACION!D:AX,11,0)</f>
        <v>18744</v>
      </c>
      <c r="F174" s="944">
        <f t="shared" si="43"/>
        <v>0.1186997739232859</v>
      </c>
    </row>
    <row r="175" spans="2:6">
      <c r="B175" s="294" t="s">
        <v>2265</v>
      </c>
      <c r="C175" s="942">
        <f>VLOOKUP(B175,ASIGNACION!D:AX,6,0)</f>
        <v>67</v>
      </c>
      <c r="D175" s="943">
        <f>VLOOKUP(B175,ASIGNACION!D:AY,7,0)</f>
        <v>124826</v>
      </c>
      <c r="E175" s="943">
        <f>VLOOKUP(B175,ASIGNACION!D:AX,11,0)</f>
        <v>4140</v>
      </c>
      <c r="F175" s="944">
        <f t="shared" si="43"/>
        <v>3.3166167304888403E-2</v>
      </c>
    </row>
    <row r="176" spans="2:6">
      <c r="B176" s="945" t="s">
        <v>3072</v>
      </c>
      <c r="C176" s="942">
        <f>VLOOKUP(B176,ASIGNACION!D:AX,6,0)</f>
        <v>76</v>
      </c>
      <c r="D176" s="943">
        <f>VLOOKUP(B176,ASIGNACION!D:AY,7,0)</f>
        <v>151263</v>
      </c>
      <c r="E176" s="943">
        <f>VLOOKUP(B176,ASIGNACION!D:AX,11,0)</f>
        <v>5380</v>
      </c>
      <c r="F176" s="944">
        <f t="shared" si="43"/>
        <v>3.5567190919127613E-2</v>
      </c>
    </row>
    <row r="177" spans="2:6">
      <c r="B177" s="945" t="s">
        <v>2266</v>
      </c>
      <c r="C177" s="942">
        <f>VLOOKUP(B177,ASIGNACION!D:AX,6,0)</f>
        <v>77</v>
      </c>
      <c r="D177" s="943">
        <f>VLOOKUP(B177,ASIGNACION!D:AY,7,0)</f>
        <v>176156</v>
      </c>
      <c r="E177" s="943">
        <f>VLOOKUP(B177,ASIGNACION!D:AX,11,0)</f>
        <v>9872</v>
      </c>
      <c r="F177" s="944">
        <f t="shared" si="43"/>
        <v>5.604123617702491E-2</v>
      </c>
    </row>
    <row r="178" spans="2:6">
      <c r="B178" s="945" t="s">
        <v>2268</v>
      </c>
      <c r="C178" s="942">
        <f>VLOOKUP(B178,ASIGNACION!D:AX,6,0)</f>
        <v>70</v>
      </c>
      <c r="D178" s="943">
        <f>VLOOKUP(B178,ASIGNACION!D:AY,7,0)</f>
        <v>153271</v>
      </c>
      <c r="E178" s="943">
        <f>VLOOKUP(B178,ASIGNACION!D:AX,11,0)</f>
        <v>10288</v>
      </c>
      <c r="F178" s="944">
        <f t="shared" si="43"/>
        <v>6.7122939107854718E-2</v>
      </c>
    </row>
    <row r="179" spans="2:6">
      <c r="B179" s="945" t="s">
        <v>2270</v>
      </c>
      <c r="C179" s="942">
        <f>VLOOKUP(B179,ASIGNACION!D:AX,6,0)</f>
        <v>0</v>
      </c>
      <c r="D179" s="943">
        <f>VLOOKUP(B179,ASIGNACION!D:AY,7,0)</f>
        <v>0</v>
      </c>
      <c r="E179" s="943">
        <f>VLOOKUP(B179,ASIGNACION!D:AX,11,0)</f>
        <v>0</v>
      </c>
      <c r="F179" s="944" t="e">
        <f t="shared" si="43"/>
        <v>#DIV/0!</v>
      </c>
    </row>
    <row r="180" spans="2:6" ht="15.75" thickBot="1">
      <c r="B180" s="945" t="s">
        <v>2271</v>
      </c>
      <c r="C180" s="942">
        <f>VLOOKUP(B180,ASIGNACION!D:AX,6,0)</f>
        <v>70</v>
      </c>
      <c r="D180" s="943">
        <f>VLOOKUP(B180,ASIGNACION!D:AY,7,0)</f>
        <v>151014</v>
      </c>
      <c r="E180" s="943">
        <f>VLOOKUP(B180,ASIGNACION!D:AX,11,0)</f>
        <v>15294</v>
      </c>
      <c r="F180" s="944">
        <f t="shared" si="43"/>
        <v>0.10127537844173388</v>
      </c>
    </row>
    <row r="181" spans="2:6" ht="15.75" thickBot="1">
      <c r="B181" s="290" t="s">
        <v>21</v>
      </c>
      <c r="C181" s="939">
        <f>SUM(C168:C180)</f>
        <v>785</v>
      </c>
      <c r="D181" s="940">
        <f>SUM(D168:D180)</f>
        <v>1668810</v>
      </c>
      <c r="E181" s="940">
        <f>SUM(E168:E180)</f>
        <v>110722</v>
      </c>
      <c r="F181" s="941">
        <f>E181/D181</f>
        <v>6.6347876630652974E-2</v>
      </c>
    </row>
    <row r="182" spans="2:6" ht="15.75" thickBot="1"/>
    <row r="183" spans="2:6" ht="15.75" thickBot="1">
      <c r="B183" s="935" t="s">
        <v>4050</v>
      </c>
      <c r="C183" s="936" t="s">
        <v>63</v>
      </c>
      <c r="D183" s="937"/>
      <c r="E183" s="937"/>
      <c r="F183" s="938"/>
    </row>
    <row r="184" spans="2:6" ht="15.75" thickBot="1">
      <c r="B184" s="935" t="s">
        <v>0</v>
      </c>
      <c r="C184" s="935" t="s">
        <v>1</v>
      </c>
      <c r="D184" s="935" t="s">
        <v>2</v>
      </c>
      <c r="E184" s="935" t="s">
        <v>3</v>
      </c>
      <c r="F184" s="935" t="s">
        <v>4</v>
      </c>
    </row>
    <row r="185" spans="2:6">
      <c r="B185" s="292" t="s">
        <v>3074</v>
      </c>
      <c r="C185" s="942">
        <f>VLOOKUP(B185,ASIGNACION!D:AX,6,0)</f>
        <v>78</v>
      </c>
      <c r="D185" s="943">
        <f>VLOOKUP(B185,ASIGNACION!D:AY,7,0)</f>
        <v>157509</v>
      </c>
      <c r="E185" s="943">
        <f>VLOOKUP(B185,ASIGNACION!D:AX,11,0)</f>
        <v>8193</v>
      </c>
      <c r="F185" s="944">
        <f>E185/D185</f>
        <v>5.2016075271889228E-2</v>
      </c>
    </row>
    <row r="186" spans="2:6">
      <c r="B186" s="294" t="s">
        <v>2281</v>
      </c>
      <c r="C186" s="942">
        <f>VLOOKUP(B186,ASIGNACION!D:AX,6,0)</f>
        <v>78</v>
      </c>
      <c r="D186" s="943">
        <f>VLOOKUP(B186,ASIGNACION!D:AY,7,0)</f>
        <v>160424</v>
      </c>
      <c r="E186" s="943">
        <f>VLOOKUP(B186,ASIGNACION!D:AX,11,0)</f>
        <v>16992</v>
      </c>
      <c r="F186" s="944">
        <f t="shared" ref="F186:F195" si="44">E186/D186</f>
        <v>0.10591931381838129</v>
      </c>
    </row>
    <row r="187" spans="2:6">
      <c r="B187" s="294" t="s">
        <v>3075</v>
      </c>
      <c r="C187" s="942">
        <f>VLOOKUP(B187,ASIGNACION!D:AX,6,0)</f>
        <v>74</v>
      </c>
      <c r="D187" s="943">
        <f>VLOOKUP(B187,ASIGNACION!D:AY,7,0)</f>
        <v>169804</v>
      </c>
      <c r="E187" s="943">
        <f>VLOOKUP(B187,ASIGNACION!D:AX,11,0)</f>
        <v>6295</v>
      </c>
      <c r="F187" s="944">
        <f t="shared" si="44"/>
        <v>3.7072153777296175E-2</v>
      </c>
    </row>
    <row r="188" spans="2:6">
      <c r="B188" s="294" t="s">
        <v>2286</v>
      </c>
      <c r="C188" s="942">
        <f>VLOOKUP(B188,ASIGNACION!D:AX,6,0)</f>
        <v>64</v>
      </c>
      <c r="D188" s="943">
        <f>VLOOKUP(B188,ASIGNACION!D:AY,7,0)</f>
        <v>146376</v>
      </c>
      <c r="E188" s="943">
        <f>VLOOKUP(B188,ASIGNACION!D:AX,11,0)</f>
        <v>5662</v>
      </c>
      <c r="F188" s="944">
        <f t="shared" si="44"/>
        <v>3.8681204569055036E-2</v>
      </c>
    </row>
    <row r="189" spans="2:6">
      <c r="B189" s="294" t="s">
        <v>2289</v>
      </c>
      <c r="C189" s="942">
        <f>VLOOKUP(B189,ASIGNACION!D:AX,6,0)</f>
        <v>71</v>
      </c>
      <c r="D189" s="943">
        <f>VLOOKUP(B189,ASIGNACION!D:AY,7,0)</f>
        <v>184461</v>
      </c>
      <c r="E189" s="943">
        <f>VLOOKUP(B189,ASIGNACION!D:AX,11,0)</f>
        <v>4920</v>
      </c>
      <c r="F189" s="944">
        <f t="shared" si="44"/>
        <v>2.6672304714817765E-2</v>
      </c>
    </row>
    <row r="190" spans="2:6">
      <c r="B190" s="294" t="s">
        <v>2291</v>
      </c>
      <c r="C190" s="942">
        <f>VLOOKUP(B190,ASIGNACION!D:AX,6,0)</f>
        <v>65</v>
      </c>
      <c r="D190" s="943">
        <f>VLOOKUP(B190,ASIGNACION!D:AY,7,0)</f>
        <v>126852</v>
      </c>
      <c r="E190" s="943">
        <f>VLOOKUP(B190,ASIGNACION!D:AX,11,0)</f>
        <v>5800</v>
      </c>
      <c r="F190" s="944">
        <f t="shared" si="44"/>
        <v>4.572257433859931E-2</v>
      </c>
    </row>
    <row r="191" spans="2:6">
      <c r="B191" s="294" t="s">
        <v>2292</v>
      </c>
      <c r="C191" s="942">
        <f>VLOOKUP(B191,ASIGNACION!D:AX,6,0)</f>
        <v>68</v>
      </c>
      <c r="D191" s="943">
        <f>VLOOKUP(B191,ASIGNACION!D:AY,7,0)</f>
        <v>171328</v>
      </c>
      <c r="E191" s="943">
        <f>VLOOKUP(B191,ASIGNACION!D:AX,11,0)</f>
        <v>18875</v>
      </c>
      <c r="F191" s="944">
        <f t="shared" si="44"/>
        <v>0.11016879902876354</v>
      </c>
    </row>
    <row r="192" spans="2:6">
      <c r="B192" s="945" t="s">
        <v>2294</v>
      </c>
      <c r="C192" s="942">
        <f>VLOOKUP(B192,ASIGNACION!D:AX,6,0)</f>
        <v>83</v>
      </c>
      <c r="D192" s="943">
        <f>VLOOKUP(B192,ASIGNACION!D:AY,7,0)</f>
        <v>194253</v>
      </c>
      <c r="E192" s="943">
        <f>VLOOKUP(B192,ASIGNACION!D:AX,11,0)</f>
        <v>20406</v>
      </c>
      <c r="F192" s="944">
        <f t="shared" si="44"/>
        <v>0.10504857067844513</v>
      </c>
    </row>
    <row r="193" spans="2:6">
      <c r="B193" s="945" t="s">
        <v>2298</v>
      </c>
      <c r="C193" s="942">
        <f>VLOOKUP(B193,ASIGNACION!D:AX,6,0)</f>
        <v>72</v>
      </c>
      <c r="D193" s="943">
        <f>VLOOKUP(B193,ASIGNACION!D:AY,7,0)</f>
        <v>150155</v>
      </c>
      <c r="E193" s="943">
        <f>VLOOKUP(B193,ASIGNACION!D:AX,11,0)</f>
        <v>10878</v>
      </c>
      <c r="F193" s="944">
        <f t="shared" si="44"/>
        <v>7.2445140021977286E-2</v>
      </c>
    </row>
    <row r="194" spans="2:6">
      <c r="B194" s="945" t="s">
        <v>3076</v>
      </c>
      <c r="C194" s="942">
        <f>VLOOKUP(B194,ASIGNACION!D:AX,6,0)</f>
        <v>77</v>
      </c>
      <c r="D194" s="943">
        <f>VLOOKUP(B194,ASIGNACION!D:AY,7,0)</f>
        <v>201391</v>
      </c>
      <c r="E194" s="943">
        <f>VLOOKUP(B194,ASIGNACION!D:AX,11,0)</f>
        <v>27761</v>
      </c>
      <c r="F194" s="944">
        <f t="shared" si="44"/>
        <v>0.13784627912866018</v>
      </c>
    </row>
    <row r="195" spans="2:6">
      <c r="B195" s="945" t="s">
        <v>2299</v>
      </c>
      <c r="C195" s="942">
        <f>VLOOKUP(B195,ASIGNACION!D:AX,6,0)</f>
        <v>69</v>
      </c>
      <c r="D195" s="943">
        <f>VLOOKUP(B195,ASIGNACION!D:AY,7,0)</f>
        <v>162234</v>
      </c>
      <c r="E195" s="943">
        <f>VLOOKUP(B195,ASIGNACION!D:AX,11,0)</f>
        <v>16524</v>
      </c>
      <c r="F195" s="944">
        <f t="shared" si="44"/>
        <v>0.10185287917452568</v>
      </c>
    </row>
    <row r="196" spans="2:6" ht="15.75" thickBot="1">
      <c r="B196" s="945"/>
      <c r="C196" s="942"/>
      <c r="D196" s="943"/>
      <c r="E196" s="943"/>
      <c r="F196" s="944"/>
    </row>
    <row r="197" spans="2:6" ht="15.75" thickBot="1">
      <c r="B197" s="290" t="s">
        <v>21</v>
      </c>
      <c r="C197" s="939">
        <f>SUM(C185:C196)</f>
        <v>799</v>
      </c>
      <c r="D197" s="940">
        <f>SUM(D185:D196)</f>
        <v>1824787</v>
      </c>
      <c r="E197" s="940">
        <f>SUM(E185:E196)</f>
        <v>142306</v>
      </c>
      <c r="F197" s="941">
        <f>E197/D197</f>
        <v>7.7984992221009908E-2</v>
      </c>
    </row>
    <row r="198" spans="2:6" ht="15.75" thickBot="1"/>
    <row r="199" spans="2:6" ht="15.75" thickBot="1">
      <c r="B199" s="935" t="s">
        <v>4051</v>
      </c>
      <c r="C199" s="936" t="s">
        <v>63</v>
      </c>
      <c r="D199" s="937"/>
      <c r="E199" s="937"/>
      <c r="F199" s="938"/>
    </row>
    <row r="200" spans="2:6" ht="15.75" thickBot="1">
      <c r="B200" s="935" t="s">
        <v>0</v>
      </c>
      <c r="C200" s="935" t="s">
        <v>1</v>
      </c>
      <c r="D200" s="935" t="s">
        <v>2</v>
      </c>
      <c r="E200" s="935" t="s">
        <v>3</v>
      </c>
      <c r="F200" s="935" t="s">
        <v>4</v>
      </c>
    </row>
    <row r="201" spans="2:6">
      <c r="B201" s="292" t="s">
        <v>2302</v>
      </c>
      <c r="C201" s="942">
        <f>VLOOKUP(B201,ASIGNACION!D:AX,6,0)</f>
        <v>69</v>
      </c>
      <c r="D201" s="943">
        <f>VLOOKUP(B201,ASIGNACION!D:AY,7,0)</f>
        <v>135539</v>
      </c>
      <c r="E201" s="943">
        <f>VLOOKUP(B201,ASIGNACION!D:AX,11,0)</f>
        <v>6812</v>
      </c>
      <c r="F201" s="944">
        <f>E201/D201</f>
        <v>5.0258597156537972E-2</v>
      </c>
    </row>
    <row r="202" spans="2:6">
      <c r="B202" s="294" t="s">
        <v>2304</v>
      </c>
      <c r="C202" s="942">
        <f>VLOOKUP(B202,ASIGNACION!D:AX,6,0)</f>
        <v>64</v>
      </c>
      <c r="D202" s="943">
        <f>VLOOKUP(B202,ASIGNACION!D:AY,7,0)</f>
        <v>134317</v>
      </c>
      <c r="E202" s="943">
        <f>VLOOKUP(B202,ASIGNACION!D:AX,11,0)</f>
        <v>19076</v>
      </c>
      <c r="F202" s="944">
        <f t="shared" ref="F202:F213" si="45">E202/D202</f>
        <v>0.14202223099086489</v>
      </c>
    </row>
    <row r="203" spans="2:6">
      <c r="B203" s="294" t="s">
        <v>3073</v>
      </c>
      <c r="C203" s="942">
        <f>VLOOKUP(B203,ASIGNACION!D:AX,6,0)</f>
        <v>74</v>
      </c>
      <c r="D203" s="943">
        <f>VLOOKUP(B203,ASIGNACION!D:AY,7,0)</f>
        <v>191873</v>
      </c>
      <c r="E203" s="943">
        <f>VLOOKUP(B203,ASIGNACION!D:AX,11,0)</f>
        <v>14368</v>
      </c>
      <c r="F203" s="944">
        <f t="shared" ref="F203" si="46">E203/D203</f>
        <v>7.4882865228562648E-2</v>
      </c>
    </row>
    <row r="204" spans="2:6">
      <c r="B204" s="294" t="s">
        <v>2305</v>
      </c>
      <c r="C204" s="942">
        <f>VLOOKUP(B204,ASIGNACION!D:AX,6,0)</f>
        <v>63</v>
      </c>
      <c r="D204" s="943">
        <f>VLOOKUP(B204,ASIGNACION!D:AY,7,0)</f>
        <v>165924</v>
      </c>
      <c r="E204" s="943">
        <f>VLOOKUP(B204,ASIGNACION!D:AX,11,0)</f>
        <v>22972</v>
      </c>
      <c r="F204" s="944">
        <f t="shared" si="45"/>
        <v>0.13844892842506207</v>
      </c>
    </row>
    <row r="205" spans="2:6">
      <c r="B205" s="294" t="s">
        <v>2307</v>
      </c>
      <c r="C205" s="942">
        <f>VLOOKUP(B205,ASIGNACION!D:AX,6,0)</f>
        <v>71</v>
      </c>
      <c r="D205" s="943">
        <f>VLOOKUP(B205,ASIGNACION!D:AY,7,0)</f>
        <v>167906</v>
      </c>
      <c r="E205" s="943">
        <f>VLOOKUP(B205,ASIGNACION!D:AX,11,0)</f>
        <v>11695</v>
      </c>
      <c r="F205" s="944">
        <f t="shared" si="45"/>
        <v>6.9652067228091905E-2</v>
      </c>
    </row>
    <row r="206" spans="2:6">
      <c r="B206" s="294" t="s">
        <v>2308</v>
      </c>
      <c r="C206" s="942">
        <f>VLOOKUP(B206,ASIGNACION!D:AX,6,0)</f>
        <v>62</v>
      </c>
      <c r="D206" s="943">
        <f>VLOOKUP(B206,ASIGNACION!D:AY,7,0)</f>
        <v>163525</v>
      </c>
      <c r="E206" s="943">
        <f>VLOOKUP(B206,ASIGNACION!D:AX,11,0)</f>
        <v>8300</v>
      </c>
      <c r="F206" s="944">
        <f t="shared" si="45"/>
        <v>5.0756765020639048E-2</v>
      </c>
    </row>
    <row r="207" spans="2:6">
      <c r="B207" s="294" t="s">
        <v>2310</v>
      </c>
      <c r="C207" s="942">
        <f>VLOOKUP(B207,ASIGNACION!D:AX,6,0)</f>
        <v>66</v>
      </c>
      <c r="D207" s="943">
        <f>VLOOKUP(B207,ASIGNACION!D:AY,7,0)</f>
        <v>145893</v>
      </c>
      <c r="E207" s="943">
        <f>VLOOKUP(B207,ASIGNACION!D:AX,11,0)</f>
        <v>8052</v>
      </c>
      <c r="F207" s="944">
        <f t="shared" si="45"/>
        <v>5.5191133227776523E-2</v>
      </c>
    </row>
    <row r="208" spans="2:6">
      <c r="B208" s="294" t="s">
        <v>2312</v>
      </c>
      <c r="C208" s="942">
        <f>VLOOKUP(B208,ASIGNACION!D:AX,6,0)</f>
        <v>74</v>
      </c>
      <c r="D208" s="943">
        <f>VLOOKUP(B208,ASIGNACION!D:AY,7,0)</f>
        <v>134172</v>
      </c>
      <c r="E208" s="943">
        <f>VLOOKUP(B208,ASIGNACION!D:AX,11,0)</f>
        <v>11315</v>
      </c>
      <c r="F208" s="944">
        <f t="shared" si="45"/>
        <v>8.4332051396714666E-2</v>
      </c>
    </row>
    <row r="209" spans="2:6">
      <c r="B209" s="945" t="s">
        <v>2314</v>
      </c>
      <c r="C209" s="942">
        <f>VLOOKUP(B209,ASIGNACION!D:AX,6,0)</f>
        <v>67</v>
      </c>
      <c r="D209" s="943">
        <f>VLOOKUP(B209,ASIGNACION!D:AY,7,0)</f>
        <v>128788</v>
      </c>
      <c r="E209" s="943">
        <f>VLOOKUP(B209,ASIGNACION!D:AX,11,0)</f>
        <v>7417</v>
      </c>
      <c r="F209" s="944">
        <f t="shared" si="45"/>
        <v>5.7590769326334751E-2</v>
      </c>
    </row>
    <row r="210" spans="2:6">
      <c r="B210" s="945" t="s">
        <v>2315</v>
      </c>
      <c r="C210" s="942">
        <f>VLOOKUP(B210,ASIGNACION!D:AX,6,0)</f>
        <v>64</v>
      </c>
      <c r="D210" s="943">
        <f>VLOOKUP(B210,ASIGNACION!D:AY,7,0)</f>
        <v>146190</v>
      </c>
      <c r="E210" s="943">
        <f>VLOOKUP(B210,ASIGNACION!D:AX,11,0)</f>
        <v>10956</v>
      </c>
      <c r="F210" s="944">
        <f t="shared" si="45"/>
        <v>7.4943566591422123E-2</v>
      </c>
    </row>
    <row r="211" spans="2:6">
      <c r="B211" s="945" t="s">
        <v>2318</v>
      </c>
      <c r="C211" s="942">
        <f>VLOOKUP(B211,ASIGNACION!D:AX,6,0)</f>
        <v>70</v>
      </c>
      <c r="D211" s="943">
        <f>VLOOKUP(B211,ASIGNACION!D:AY,7,0)</f>
        <v>167161</v>
      </c>
      <c r="E211" s="943">
        <f>VLOOKUP(B211,ASIGNACION!D:AX,11,0)</f>
        <v>17232</v>
      </c>
      <c r="F211" s="944">
        <f t="shared" si="45"/>
        <v>0.10308624619378923</v>
      </c>
    </row>
    <row r="212" spans="2:6">
      <c r="B212" s="945" t="s">
        <v>1824</v>
      </c>
      <c r="C212" s="942">
        <f>VLOOKUP(B212,ASIGNACION!D:AX,6,0)</f>
        <v>78</v>
      </c>
      <c r="D212" s="943">
        <f>VLOOKUP(B212,ASIGNACION!D:AY,7,0)</f>
        <v>180168</v>
      </c>
      <c r="E212" s="943">
        <f>VLOOKUP(B212,ASIGNACION!D:AX,11,0)</f>
        <v>13928</v>
      </c>
      <c r="F212" s="944">
        <f t="shared" si="45"/>
        <v>7.7305625860308161E-2</v>
      </c>
    </row>
    <row r="213" spans="2:6" ht="15.75" thickBot="1">
      <c r="B213" s="945" t="s">
        <v>2319</v>
      </c>
      <c r="C213" s="942">
        <f>VLOOKUP(B213,ASIGNACION!D:AX,6,0)</f>
        <v>67</v>
      </c>
      <c r="D213" s="943">
        <f>VLOOKUP(B213,ASIGNACION!D:AY,7,0)</f>
        <v>139977</v>
      </c>
      <c r="E213" s="943">
        <f>VLOOKUP(B213,ASIGNACION!D:AX,11,0)</f>
        <v>7338</v>
      </c>
      <c r="F213" s="944">
        <f t="shared" si="45"/>
        <v>5.242289804753638E-2</v>
      </c>
    </row>
    <row r="214" spans="2:6" ht="15.75" thickBot="1">
      <c r="B214" s="290" t="s">
        <v>21</v>
      </c>
      <c r="C214" s="939">
        <f>SUM(C201:C213)</f>
        <v>889</v>
      </c>
      <c r="D214" s="940">
        <f>SUM(D201:D213)</f>
        <v>2001433</v>
      </c>
      <c r="E214" s="940">
        <f>SUM(E201:E213)</f>
        <v>159461</v>
      </c>
      <c r="F214" s="941">
        <f>E214/D214</f>
        <v>7.9673413998869805E-2</v>
      </c>
    </row>
  </sheetData>
  <mergeCells count="129">
    <mergeCell ref="C40:F40"/>
    <mergeCell ref="C78:F78"/>
    <mergeCell ref="C118:F118"/>
    <mergeCell ref="C134:F134"/>
    <mergeCell ref="C150:F150"/>
    <mergeCell ref="C166:F166"/>
    <mergeCell ref="C183:F183"/>
    <mergeCell ref="C199:F199"/>
    <mergeCell ref="S22:S24"/>
    <mergeCell ref="R40:R42"/>
    <mergeCell ref="S40:S42"/>
    <mergeCell ref="I40:I50"/>
    <mergeCell ref="J40:J42"/>
    <mergeCell ref="K40:K42"/>
    <mergeCell ref="L40:L42"/>
    <mergeCell ref="M40:M42"/>
    <mergeCell ref="O22:O24"/>
    <mergeCell ref="P22:P24"/>
    <mergeCell ref="Q22:Q24"/>
    <mergeCell ref="M22:M24"/>
    <mergeCell ref="N22:N24"/>
    <mergeCell ref="W2:W4"/>
    <mergeCell ref="C21:F21"/>
    <mergeCell ref="I20:J20"/>
    <mergeCell ref="N2:N4"/>
    <mergeCell ref="O2:O4"/>
    <mergeCell ref="P2:P4"/>
    <mergeCell ref="Q2:Q4"/>
    <mergeCell ref="R2:R4"/>
    <mergeCell ref="S2:S4"/>
    <mergeCell ref="M2:M4"/>
    <mergeCell ref="T2:T4"/>
    <mergeCell ref="U2:U4"/>
    <mergeCell ref="V2:V4"/>
    <mergeCell ref="C2:F2"/>
    <mergeCell ref="J2:J4"/>
    <mergeCell ref="K2:K4"/>
    <mergeCell ref="L2:L4"/>
    <mergeCell ref="I2:I19"/>
    <mergeCell ref="I22:I37"/>
    <mergeCell ref="J22:J24"/>
    <mergeCell ref="K22:K24"/>
    <mergeCell ref="L22:L24"/>
    <mergeCell ref="I38:J38"/>
    <mergeCell ref="U58:U60"/>
    <mergeCell ref="V58:V60"/>
    <mergeCell ref="M58:M60"/>
    <mergeCell ref="N58:N60"/>
    <mergeCell ref="O58:O60"/>
    <mergeCell ref="P58:P60"/>
    <mergeCell ref="Q58:Q60"/>
    <mergeCell ref="J58:J60"/>
    <mergeCell ref="K58:K60"/>
    <mergeCell ref="L58:L60"/>
    <mergeCell ref="I58:I71"/>
    <mergeCell ref="I51:J51"/>
    <mergeCell ref="N40:N42"/>
    <mergeCell ref="O40:O42"/>
    <mergeCell ref="P40:P42"/>
    <mergeCell ref="Q40:Q42"/>
    <mergeCell ref="R22:R24"/>
    <mergeCell ref="Q90:Q92"/>
    <mergeCell ref="I99:J99"/>
    <mergeCell ref="I88:J88"/>
    <mergeCell ref="J90:J92"/>
    <mergeCell ref="K90:K92"/>
    <mergeCell ref="L90:L92"/>
    <mergeCell ref="W58:W60"/>
    <mergeCell ref="C59:F59"/>
    <mergeCell ref="I72:J72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R58:R60"/>
    <mergeCell ref="S58:S60"/>
    <mergeCell ref="T58:T60"/>
    <mergeCell ref="L121:L123"/>
    <mergeCell ref="M121:M123"/>
    <mergeCell ref="T103:T105"/>
    <mergeCell ref="U103:U105"/>
    <mergeCell ref="V103:V105"/>
    <mergeCell ref="W103:W105"/>
    <mergeCell ref="C98:F98"/>
    <mergeCell ref="R90:R92"/>
    <mergeCell ref="S90:S92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M90:M92"/>
    <mergeCell ref="N90:N92"/>
    <mergeCell ref="O90:O92"/>
    <mergeCell ref="P90:P92"/>
    <mergeCell ref="I137:I146"/>
    <mergeCell ref="I103:I118"/>
    <mergeCell ref="I121:I134"/>
    <mergeCell ref="I75:I87"/>
    <mergeCell ref="S121:S123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S137:S139"/>
    <mergeCell ref="N121:N123"/>
    <mergeCell ref="O121:O123"/>
    <mergeCell ref="P121:P123"/>
    <mergeCell ref="Q121:Q123"/>
    <mergeCell ref="R121:R123"/>
    <mergeCell ref="I90:I98"/>
    <mergeCell ref="J121:J123"/>
    <mergeCell ref="K121:K123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15E9-FE05-44D1-91A8-D05E43D240E2}">
  <dimension ref="A1:AX188"/>
  <sheetViews>
    <sheetView topLeftCell="L162" workbookViewId="0">
      <selection sqref="A1:AB188"/>
    </sheetView>
  </sheetViews>
  <sheetFormatPr baseColWidth="10" defaultRowHeight="15"/>
  <cols>
    <col min="4" max="4" width="27.42578125" style="45" bestFit="1" customWidth="1"/>
    <col min="6" max="6" width="11.42578125" style="46"/>
    <col min="8" max="8" width="11.42578125" style="47"/>
    <col min="11" max="12" width="11.42578125" style="48"/>
    <col min="13" max="14" width="11.42578125" style="148"/>
    <col min="15" max="16" width="11.42578125" style="48"/>
    <col min="17" max="21" width="11.42578125" style="148"/>
    <col min="35" max="35" width="11.42578125" style="50"/>
  </cols>
  <sheetData>
    <row r="1" spans="1:50" s="38" customFormat="1">
      <c r="A1" s="37" t="s">
        <v>32</v>
      </c>
      <c r="B1" s="38" t="s">
        <v>33</v>
      </c>
      <c r="C1" s="38" t="s">
        <v>26</v>
      </c>
      <c r="D1" s="39" t="s">
        <v>34</v>
      </c>
      <c r="E1" s="38" t="s">
        <v>35</v>
      </c>
      <c r="F1" s="40" t="s">
        <v>36</v>
      </c>
      <c r="G1" s="38" t="s">
        <v>449</v>
      </c>
      <c r="H1" s="41" t="s">
        <v>37</v>
      </c>
      <c r="I1" s="38" t="s">
        <v>450</v>
      </c>
      <c r="J1" s="38" t="s">
        <v>38</v>
      </c>
      <c r="K1" s="42" t="s">
        <v>39</v>
      </c>
      <c r="L1" s="42" t="s">
        <v>40</v>
      </c>
      <c r="M1" s="147" t="s">
        <v>41</v>
      </c>
      <c r="N1" s="147" t="s">
        <v>42</v>
      </c>
      <c r="O1" s="42" t="s">
        <v>43</v>
      </c>
      <c r="P1" s="43" t="s">
        <v>44</v>
      </c>
      <c r="Q1" s="147" t="s">
        <v>45</v>
      </c>
      <c r="R1" s="147" t="s">
        <v>46</v>
      </c>
      <c r="S1" s="149" t="s">
        <v>47</v>
      </c>
      <c r="T1" s="147" t="s">
        <v>48</v>
      </c>
      <c r="U1" s="147" t="s">
        <v>49</v>
      </c>
      <c r="V1" s="38" t="s">
        <v>451</v>
      </c>
      <c r="W1" s="38" t="s">
        <v>50</v>
      </c>
      <c r="X1" s="37" t="s">
        <v>51</v>
      </c>
      <c r="Y1" s="38" t="s">
        <v>52</v>
      </c>
      <c r="Z1" s="38" t="s">
        <v>53</v>
      </c>
      <c r="AA1" s="38" t="s">
        <v>54</v>
      </c>
      <c r="AB1" s="38" t="s">
        <v>55</v>
      </c>
      <c r="AI1" s="44"/>
    </row>
    <row r="2" spans="1:50">
      <c r="A2" s="37" t="s">
        <v>4200</v>
      </c>
      <c r="B2" s="51" t="s">
        <v>1418</v>
      </c>
      <c r="C2" t="s">
        <v>28</v>
      </c>
      <c r="D2" s="45" t="s">
        <v>1739</v>
      </c>
      <c r="E2" t="s">
        <v>1694</v>
      </c>
      <c r="F2" s="46" t="s">
        <v>56</v>
      </c>
      <c r="G2">
        <v>0</v>
      </c>
      <c r="H2" s="47">
        <v>0</v>
      </c>
      <c r="I2">
        <v>0</v>
      </c>
      <c r="J2">
        <v>0</v>
      </c>
      <c r="K2" s="48">
        <v>0</v>
      </c>
      <c r="L2" s="48" t="s">
        <v>678</v>
      </c>
      <c r="M2" s="148">
        <v>0</v>
      </c>
      <c r="N2" s="148">
        <v>0</v>
      </c>
      <c r="O2" s="48" t="s">
        <v>678</v>
      </c>
      <c r="P2" s="48">
        <v>0</v>
      </c>
      <c r="Q2" s="49" t="s">
        <v>678</v>
      </c>
      <c r="R2" s="148">
        <v>0</v>
      </c>
      <c r="S2" s="49" t="s">
        <v>678</v>
      </c>
      <c r="T2" s="148">
        <v>0</v>
      </c>
      <c r="U2" s="49" t="s">
        <v>678</v>
      </c>
      <c r="V2" s="49">
        <v>0</v>
      </c>
      <c r="W2">
        <v>0</v>
      </c>
      <c r="X2" s="49">
        <v>0</v>
      </c>
      <c r="Y2" s="49" t="s">
        <v>678</v>
      </c>
      <c r="Z2" s="49">
        <v>0</v>
      </c>
      <c r="AA2" s="49" t="s">
        <v>678</v>
      </c>
      <c r="AB2" s="49" t="s">
        <v>678</v>
      </c>
      <c r="AC2" s="49"/>
      <c r="AO2" s="49"/>
      <c r="AQ2" s="49"/>
      <c r="AU2" s="49"/>
      <c r="AW2" s="49"/>
      <c r="AX2" s="49"/>
    </row>
    <row r="3" spans="1:50">
      <c r="A3" s="51" t="s">
        <v>4200</v>
      </c>
      <c r="B3" s="51" t="s">
        <v>1418</v>
      </c>
      <c r="C3" t="s">
        <v>28</v>
      </c>
      <c r="D3" s="45" t="s">
        <v>1677</v>
      </c>
      <c r="E3" t="s">
        <v>1678</v>
      </c>
      <c r="F3" s="46" t="s">
        <v>56</v>
      </c>
      <c r="G3">
        <v>17</v>
      </c>
      <c r="H3" s="47">
        <v>24252</v>
      </c>
      <c r="I3">
        <v>68</v>
      </c>
      <c r="J3">
        <v>108239</v>
      </c>
      <c r="K3" s="48">
        <v>7</v>
      </c>
      <c r="L3" s="48" t="s">
        <v>1280</v>
      </c>
      <c r="M3" s="148">
        <v>7872</v>
      </c>
      <c r="N3" s="148">
        <v>8798</v>
      </c>
      <c r="O3" s="48" t="s">
        <v>1848</v>
      </c>
      <c r="P3" s="48">
        <v>5</v>
      </c>
      <c r="Q3" s="49" t="s">
        <v>1239</v>
      </c>
      <c r="R3" s="148">
        <v>5312</v>
      </c>
      <c r="S3" s="49" t="s">
        <v>4132</v>
      </c>
      <c r="T3" s="148">
        <v>5854</v>
      </c>
      <c r="U3" s="49" t="s">
        <v>3086</v>
      </c>
      <c r="V3" s="49">
        <v>0</v>
      </c>
      <c r="W3">
        <v>0</v>
      </c>
      <c r="X3" s="49">
        <v>0</v>
      </c>
      <c r="Y3" s="49" t="s">
        <v>3246</v>
      </c>
      <c r="Z3" s="49">
        <v>108239</v>
      </c>
      <c r="AA3" s="49" t="s">
        <v>2101</v>
      </c>
      <c r="AB3" s="49" t="s">
        <v>982</v>
      </c>
      <c r="AC3" s="49"/>
      <c r="AO3" s="49"/>
      <c r="AQ3" s="49"/>
      <c r="AU3" s="49"/>
      <c r="AW3" s="49"/>
      <c r="AX3" s="49"/>
    </row>
    <row r="4" spans="1:50">
      <c r="A4" s="51" t="s">
        <v>4200</v>
      </c>
      <c r="B4" s="51" t="s">
        <v>1418</v>
      </c>
      <c r="C4" t="s">
        <v>28</v>
      </c>
      <c r="D4" s="45" t="s">
        <v>1695</v>
      </c>
      <c r="E4" t="s">
        <v>1694</v>
      </c>
      <c r="F4" s="46" t="s">
        <v>56</v>
      </c>
      <c r="G4">
        <v>16</v>
      </c>
      <c r="H4" s="47">
        <v>26150</v>
      </c>
      <c r="I4">
        <v>68</v>
      </c>
      <c r="J4">
        <v>125422</v>
      </c>
      <c r="K4" s="48">
        <v>7</v>
      </c>
      <c r="L4" s="48" t="s">
        <v>811</v>
      </c>
      <c r="M4" s="148">
        <v>8560</v>
      </c>
      <c r="N4" s="148">
        <v>8433</v>
      </c>
      <c r="O4" s="48" t="s">
        <v>2131</v>
      </c>
      <c r="P4" s="48">
        <v>5</v>
      </c>
      <c r="Q4" s="49" t="s">
        <v>819</v>
      </c>
      <c r="R4" s="148">
        <v>7000</v>
      </c>
      <c r="S4" s="49" t="s">
        <v>3028</v>
      </c>
      <c r="T4" s="148">
        <v>7665</v>
      </c>
      <c r="U4" s="49" t="s">
        <v>2878</v>
      </c>
      <c r="V4" s="49">
        <v>0</v>
      </c>
      <c r="W4">
        <v>0</v>
      </c>
      <c r="X4" s="49">
        <v>0</v>
      </c>
      <c r="Y4" s="49" t="s">
        <v>3355</v>
      </c>
      <c r="Z4" s="49">
        <v>125422</v>
      </c>
      <c r="AA4" s="49" t="s">
        <v>2101</v>
      </c>
      <c r="AB4" s="49" t="s">
        <v>918</v>
      </c>
      <c r="AO4" s="49"/>
      <c r="AQ4" s="49"/>
      <c r="AU4" s="49"/>
      <c r="AW4" s="49"/>
      <c r="AX4" s="49"/>
    </row>
    <row r="5" spans="1:50">
      <c r="A5" s="51" t="s">
        <v>4200</v>
      </c>
      <c r="B5" s="51" t="s">
        <v>1418</v>
      </c>
      <c r="C5" t="s">
        <v>28</v>
      </c>
      <c r="D5" s="45" t="s">
        <v>1696</v>
      </c>
      <c r="E5" t="s">
        <v>1694</v>
      </c>
      <c r="F5" s="46" t="s">
        <v>56</v>
      </c>
      <c r="G5">
        <v>16</v>
      </c>
      <c r="H5" s="47">
        <v>18884</v>
      </c>
      <c r="I5">
        <v>72</v>
      </c>
      <c r="J5">
        <v>133834</v>
      </c>
      <c r="K5" s="48">
        <v>3</v>
      </c>
      <c r="L5" s="48" t="s">
        <v>791</v>
      </c>
      <c r="M5" s="148">
        <v>2800</v>
      </c>
      <c r="N5" s="148">
        <v>7648</v>
      </c>
      <c r="O5" s="48" t="s">
        <v>727</v>
      </c>
      <c r="P5" s="48">
        <v>0</v>
      </c>
      <c r="Q5" s="49" t="s">
        <v>678</v>
      </c>
      <c r="R5" s="148">
        <v>0</v>
      </c>
      <c r="S5" s="49" t="s">
        <v>678</v>
      </c>
      <c r="T5" s="148">
        <v>0</v>
      </c>
      <c r="U5" s="49" t="s">
        <v>678</v>
      </c>
      <c r="V5" s="49">
        <v>0</v>
      </c>
      <c r="W5">
        <v>0</v>
      </c>
      <c r="X5" s="49">
        <v>0</v>
      </c>
      <c r="Y5" s="49" t="s">
        <v>2743</v>
      </c>
      <c r="Z5" s="49">
        <v>133834</v>
      </c>
      <c r="AA5" s="49" t="s">
        <v>926</v>
      </c>
      <c r="AB5" s="49" t="s">
        <v>1793</v>
      </c>
      <c r="AC5" s="49"/>
      <c r="AO5" s="49"/>
      <c r="AQ5" s="49"/>
      <c r="AU5" s="49"/>
      <c r="AW5" s="49"/>
      <c r="AX5" s="49"/>
    </row>
    <row r="6" spans="1:50">
      <c r="A6" s="51" t="s">
        <v>4200</v>
      </c>
      <c r="B6" s="51" t="s">
        <v>1418</v>
      </c>
      <c r="C6" t="s">
        <v>28</v>
      </c>
      <c r="D6" s="45" t="s">
        <v>3617</v>
      </c>
      <c r="E6" t="s">
        <v>1694</v>
      </c>
      <c r="F6" s="46" t="s">
        <v>56</v>
      </c>
      <c r="G6">
        <v>17</v>
      </c>
      <c r="H6" s="47">
        <v>18399</v>
      </c>
      <c r="I6">
        <v>77</v>
      </c>
      <c r="J6">
        <v>128064</v>
      </c>
      <c r="K6" s="48">
        <v>8</v>
      </c>
      <c r="L6" s="48" t="s">
        <v>1283</v>
      </c>
      <c r="M6" s="148">
        <v>13270</v>
      </c>
      <c r="N6" s="148">
        <v>13391</v>
      </c>
      <c r="O6" s="48" t="s">
        <v>2933</v>
      </c>
      <c r="P6" s="48">
        <v>5</v>
      </c>
      <c r="Q6" s="49" t="s">
        <v>1239</v>
      </c>
      <c r="R6" s="148">
        <v>9420</v>
      </c>
      <c r="S6" s="49" t="s">
        <v>4101</v>
      </c>
      <c r="T6" s="148">
        <v>10174</v>
      </c>
      <c r="U6" s="49" t="s">
        <v>4205</v>
      </c>
      <c r="V6" s="49">
        <v>0</v>
      </c>
      <c r="W6">
        <v>0</v>
      </c>
      <c r="X6" s="49">
        <v>0</v>
      </c>
      <c r="Y6" s="49" t="s">
        <v>4206</v>
      </c>
      <c r="Z6" s="49">
        <v>128064</v>
      </c>
      <c r="AA6" s="49" t="s">
        <v>1076</v>
      </c>
      <c r="AB6" s="49" t="s">
        <v>2132</v>
      </c>
      <c r="AC6" s="49"/>
      <c r="AO6" s="49"/>
      <c r="AQ6" s="49"/>
      <c r="AU6" s="49"/>
      <c r="AW6" s="49"/>
      <c r="AX6" s="49"/>
    </row>
    <row r="7" spans="1:50">
      <c r="A7" s="51" t="s">
        <v>4200</v>
      </c>
      <c r="B7" s="51" t="s">
        <v>1418</v>
      </c>
      <c r="C7" t="s">
        <v>28</v>
      </c>
      <c r="D7" s="45" t="s">
        <v>1697</v>
      </c>
      <c r="E7" t="s">
        <v>1694</v>
      </c>
      <c r="F7" s="46" t="s">
        <v>56</v>
      </c>
      <c r="G7">
        <v>16</v>
      </c>
      <c r="H7" s="47">
        <v>16160</v>
      </c>
      <c r="I7">
        <v>74</v>
      </c>
      <c r="J7">
        <v>119648</v>
      </c>
      <c r="K7" s="48">
        <v>5</v>
      </c>
      <c r="L7" s="48" t="s">
        <v>819</v>
      </c>
      <c r="M7" s="148">
        <v>8580</v>
      </c>
      <c r="N7" s="148">
        <v>8464</v>
      </c>
      <c r="O7" s="48" t="s">
        <v>1217</v>
      </c>
      <c r="P7" s="48">
        <v>4</v>
      </c>
      <c r="Q7" s="49" t="s">
        <v>680</v>
      </c>
      <c r="R7" s="148">
        <v>6680</v>
      </c>
      <c r="S7" s="49" t="s">
        <v>3364</v>
      </c>
      <c r="T7" s="148">
        <v>7244</v>
      </c>
      <c r="U7" s="49" t="s">
        <v>2068</v>
      </c>
      <c r="V7" s="49">
        <v>0</v>
      </c>
      <c r="W7">
        <v>0</v>
      </c>
      <c r="X7" s="49">
        <v>0</v>
      </c>
      <c r="Y7" s="49" t="s">
        <v>2947</v>
      </c>
      <c r="Z7" s="49">
        <v>119648</v>
      </c>
      <c r="AA7" s="49" t="s">
        <v>1258</v>
      </c>
      <c r="AB7" s="49" t="s">
        <v>1035</v>
      </c>
      <c r="AO7" s="49"/>
      <c r="AQ7" s="49"/>
      <c r="AU7" s="49"/>
      <c r="AW7" s="49"/>
      <c r="AX7" s="49"/>
    </row>
    <row r="8" spans="1:50">
      <c r="A8" s="51" t="s">
        <v>4200</v>
      </c>
      <c r="B8" s="51" t="s">
        <v>1418</v>
      </c>
      <c r="C8" t="s">
        <v>28</v>
      </c>
      <c r="D8" s="45" t="s">
        <v>1746</v>
      </c>
      <c r="E8" t="s">
        <v>1678</v>
      </c>
      <c r="F8" s="46" t="s">
        <v>56</v>
      </c>
      <c r="G8">
        <v>0</v>
      </c>
      <c r="H8" s="47">
        <v>0</v>
      </c>
      <c r="I8">
        <v>0</v>
      </c>
      <c r="J8">
        <v>0</v>
      </c>
      <c r="K8" s="48">
        <v>0</v>
      </c>
      <c r="L8" s="48" t="s">
        <v>678</v>
      </c>
      <c r="M8" s="148">
        <v>0</v>
      </c>
      <c r="N8" s="148">
        <v>0</v>
      </c>
      <c r="O8" s="48" t="s">
        <v>678</v>
      </c>
      <c r="P8" s="48">
        <v>0</v>
      </c>
      <c r="Q8" s="49" t="s">
        <v>678</v>
      </c>
      <c r="R8" s="148">
        <v>0</v>
      </c>
      <c r="S8" s="49" t="s">
        <v>678</v>
      </c>
      <c r="T8" s="148">
        <v>0</v>
      </c>
      <c r="U8" s="49" t="s">
        <v>678</v>
      </c>
      <c r="V8" s="49">
        <v>0</v>
      </c>
      <c r="W8">
        <v>0</v>
      </c>
      <c r="X8" s="49">
        <v>0</v>
      </c>
      <c r="Y8" s="49" t="s">
        <v>678</v>
      </c>
      <c r="Z8" s="49">
        <v>0</v>
      </c>
      <c r="AA8" s="49" t="s">
        <v>678</v>
      </c>
      <c r="AB8" s="49" t="s">
        <v>678</v>
      </c>
      <c r="AO8" s="49"/>
      <c r="AQ8" s="49"/>
      <c r="AU8" s="49"/>
      <c r="AW8" s="49"/>
      <c r="AX8" s="49"/>
    </row>
    <row r="9" spans="1:50">
      <c r="A9" s="51" t="s">
        <v>4200</v>
      </c>
      <c r="B9" s="51" t="s">
        <v>1418</v>
      </c>
      <c r="C9" t="s">
        <v>28</v>
      </c>
      <c r="D9" s="45" t="s">
        <v>1679</v>
      </c>
      <c r="E9" t="s">
        <v>1678</v>
      </c>
      <c r="F9" s="46" t="s">
        <v>56</v>
      </c>
      <c r="G9">
        <v>16</v>
      </c>
      <c r="H9" s="52">
        <v>14120</v>
      </c>
      <c r="I9">
        <v>77</v>
      </c>
      <c r="J9">
        <v>117872</v>
      </c>
      <c r="K9" s="48">
        <v>4</v>
      </c>
      <c r="L9" s="48" t="s">
        <v>680</v>
      </c>
      <c r="M9" s="148">
        <v>2860</v>
      </c>
      <c r="N9" s="148">
        <v>3136</v>
      </c>
      <c r="O9" s="48" t="s">
        <v>2372</v>
      </c>
      <c r="P9" s="48">
        <v>4</v>
      </c>
      <c r="Q9" s="49" t="s">
        <v>680</v>
      </c>
      <c r="R9" s="148">
        <v>2860</v>
      </c>
      <c r="S9" s="49" t="s">
        <v>2325</v>
      </c>
      <c r="T9" s="148">
        <v>3170</v>
      </c>
      <c r="U9" s="49" t="s">
        <v>4086</v>
      </c>
      <c r="V9" s="49">
        <v>0</v>
      </c>
      <c r="W9">
        <v>0</v>
      </c>
      <c r="X9" s="49">
        <v>0</v>
      </c>
      <c r="Y9" s="49" t="s">
        <v>2325</v>
      </c>
      <c r="Z9" s="49">
        <v>117872</v>
      </c>
      <c r="AA9" s="49" t="s">
        <v>502</v>
      </c>
      <c r="AB9" s="49" t="s">
        <v>1031</v>
      </c>
      <c r="AO9" s="49"/>
      <c r="AQ9" s="49"/>
      <c r="AU9" s="49"/>
      <c r="AW9" s="49"/>
      <c r="AX9" s="49"/>
    </row>
    <row r="10" spans="1:50">
      <c r="A10" s="51" t="s">
        <v>4200</v>
      </c>
      <c r="B10" s="51" t="s">
        <v>1418</v>
      </c>
      <c r="C10" t="s">
        <v>28</v>
      </c>
      <c r="D10" s="45" t="s">
        <v>1698</v>
      </c>
      <c r="E10" t="s">
        <v>1694</v>
      </c>
      <c r="F10" s="46" t="s">
        <v>56</v>
      </c>
      <c r="G10">
        <v>16</v>
      </c>
      <c r="H10" s="47">
        <v>25050</v>
      </c>
      <c r="I10">
        <v>82</v>
      </c>
      <c r="J10">
        <v>161880</v>
      </c>
      <c r="K10" s="48">
        <v>6</v>
      </c>
      <c r="L10" s="48" t="s">
        <v>796</v>
      </c>
      <c r="M10" s="148">
        <v>9320</v>
      </c>
      <c r="N10" s="148">
        <v>14669</v>
      </c>
      <c r="O10" s="48" t="s">
        <v>2102</v>
      </c>
      <c r="P10" s="48">
        <v>5</v>
      </c>
      <c r="Q10" s="49" t="s">
        <v>819</v>
      </c>
      <c r="R10" s="148">
        <v>8320</v>
      </c>
      <c r="S10" s="49" t="s">
        <v>4095</v>
      </c>
      <c r="T10" s="148">
        <v>8944</v>
      </c>
      <c r="U10" s="49" t="s">
        <v>3405</v>
      </c>
      <c r="V10" s="49">
        <v>0</v>
      </c>
      <c r="W10">
        <v>0</v>
      </c>
      <c r="X10" s="49">
        <v>0</v>
      </c>
      <c r="Y10" s="49" t="s">
        <v>3423</v>
      </c>
      <c r="Z10" s="49">
        <v>161880</v>
      </c>
      <c r="AA10" s="49" t="s">
        <v>731</v>
      </c>
      <c r="AB10" s="49" t="s">
        <v>712</v>
      </c>
      <c r="AC10" s="49"/>
      <c r="AO10" s="49"/>
      <c r="AQ10" s="49"/>
      <c r="AU10" s="49"/>
      <c r="AW10" s="49"/>
      <c r="AX10" s="49"/>
    </row>
    <row r="11" spans="1:50">
      <c r="A11" s="51" t="s">
        <v>4200</v>
      </c>
      <c r="B11" s="51" t="s">
        <v>1418</v>
      </c>
      <c r="C11" t="s">
        <v>28</v>
      </c>
      <c r="D11" s="45" t="s">
        <v>1680</v>
      </c>
      <c r="E11" t="s">
        <v>1678</v>
      </c>
      <c r="F11" s="46" t="s">
        <v>56</v>
      </c>
      <c r="G11">
        <v>17</v>
      </c>
      <c r="H11" s="47">
        <v>18885</v>
      </c>
      <c r="I11">
        <v>82</v>
      </c>
      <c r="J11">
        <v>155101</v>
      </c>
      <c r="K11" s="48">
        <v>8</v>
      </c>
      <c r="L11" s="48" t="s">
        <v>1283</v>
      </c>
      <c r="M11" s="148">
        <v>12880</v>
      </c>
      <c r="N11" s="148">
        <v>17451</v>
      </c>
      <c r="O11" s="48" t="s">
        <v>2435</v>
      </c>
      <c r="P11" s="48">
        <v>5</v>
      </c>
      <c r="Q11" s="49" t="s">
        <v>1239</v>
      </c>
      <c r="R11" s="148">
        <v>6780</v>
      </c>
      <c r="S11" s="49" t="s">
        <v>3166</v>
      </c>
      <c r="T11" s="148">
        <v>7341</v>
      </c>
      <c r="U11" s="49" t="s">
        <v>4079</v>
      </c>
      <c r="V11" s="49">
        <v>0</v>
      </c>
      <c r="W11">
        <v>0</v>
      </c>
      <c r="X11" s="49">
        <v>0</v>
      </c>
      <c r="Y11" s="49" t="s">
        <v>4207</v>
      </c>
      <c r="Z11" s="49">
        <v>155101</v>
      </c>
      <c r="AA11" s="49" t="s">
        <v>1965</v>
      </c>
      <c r="AB11" s="49" t="s">
        <v>870</v>
      </c>
      <c r="AC11" s="49"/>
      <c r="AO11" s="49"/>
      <c r="AQ11" s="49"/>
      <c r="AU11" s="49"/>
      <c r="AW11" s="49"/>
      <c r="AX11" s="49"/>
    </row>
    <row r="12" spans="1:50">
      <c r="A12" s="51" t="s">
        <v>4200</v>
      </c>
      <c r="B12" s="51" t="s">
        <v>1418</v>
      </c>
      <c r="C12" t="s">
        <v>28</v>
      </c>
      <c r="D12" s="45" t="s">
        <v>1718</v>
      </c>
      <c r="E12" t="s">
        <v>1719</v>
      </c>
      <c r="F12" s="46" t="s">
        <v>56</v>
      </c>
      <c r="G12">
        <v>15</v>
      </c>
      <c r="H12" s="47">
        <v>20740</v>
      </c>
      <c r="I12">
        <v>59</v>
      </c>
      <c r="J12">
        <v>111316</v>
      </c>
      <c r="K12" s="48">
        <v>4</v>
      </c>
      <c r="L12" s="48" t="s">
        <v>944</v>
      </c>
      <c r="M12" s="148">
        <v>4040</v>
      </c>
      <c r="N12" s="148">
        <v>8631</v>
      </c>
      <c r="O12" s="48" t="s">
        <v>2383</v>
      </c>
      <c r="P12" s="48">
        <v>3</v>
      </c>
      <c r="Q12" s="49" t="s">
        <v>713</v>
      </c>
      <c r="R12" s="148">
        <v>2600</v>
      </c>
      <c r="S12" s="49" t="s">
        <v>1895</v>
      </c>
      <c r="T12" s="148">
        <v>2865</v>
      </c>
      <c r="U12" s="49" t="s">
        <v>4153</v>
      </c>
      <c r="V12" s="49">
        <v>0</v>
      </c>
      <c r="W12">
        <v>0</v>
      </c>
      <c r="X12" s="49">
        <v>0</v>
      </c>
      <c r="Y12" s="49" t="s">
        <v>3259</v>
      </c>
      <c r="Z12" s="49">
        <v>111316</v>
      </c>
      <c r="AA12" s="49" t="s">
        <v>804</v>
      </c>
      <c r="AB12" s="49" t="s">
        <v>2223</v>
      </c>
      <c r="AC12" s="49"/>
    </row>
    <row r="13" spans="1:50">
      <c r="A13" s="51" t="s">
        <v>4200</v>
      </c>
      <c r="B13" s="51" t="s">
        <v>1418</v>
      </c>
      <c r="C13" t="s">
        <v>28</v>
      </c>
      <c r="D13" s="45" t="s">
        <v>1701</v>
      </c>
      <c r="E13" t="s">
        <v>1694</v>
      </c>
      <c r="F13" s="46" t="s">
        <v>56</v>
      </c>
      <c r="G13">
        <v>16</v>
      </c>
      <c r="H13" s="47">
        <v>19948</v>
      </c>
      <c r="I13">
        <v>67</v>
      </c>
      <c r="J13">
        <v>110636</v>
      </c>
      <c r="K13" s="48">
        <v>10</v>
      </c>
      <c r="L13" s="48" t="s">
        <v>2161</v>
      </c>
      <c r="M13" s="148">
        <v>7880</v>
      </c>
      <c r="N13" s="148">
        <v>10684</v>
      </c>
      <c r="O13" s="48" t="s">
        <v>2826</v>
      </c>
      <c r="P13" s="48">
        <v>6</v>
      </c>
      <c r="Q13" s="49" t="s">
        <v>796</v>
      </c>
      <c r="R13" s="148">
        <v>5600</v>
      </c>
      <c r="S13" s="49" t="s">
        <v>498</v>
      </c>
      <c r="T13" s="148">
        <v>6090</v>
      </c>
      <c r="U13" s="49" t="s">
        <v>2892</v>
      </c>
      <c r="V13" s="49">
        <v>0</v>
      </c>
      <c r="W13">
        <v>0</v>
      </c>
      <c r="X13" s="49">
        <v>0</v>
      </c>
      <c r="Y13" s="49" t="s">
        <v>3275</v>
      </c>
      <c r="Z13" s="49">
        <v>110636</v>
      </c>
      <c r="AA13" s="49" t="s">
        <v>2059</v>
      </c>
      <c r="AB13" s="49" t="s">
        <v>977</v>
      </c>
      <c r="AC13" s="49"/>
      <c r="AO13" s="49"/>
      <c r="AQ13" s="49"/>
      <c r="AU13" s="49"/>
      <c r="AW13" s="49"/>
      <c r="AX13" s="49"/>
    </row>
    <row r="14" spans="1:50">
      <c r="A14" s="51" t="s">
        <v>4200</v>
      </c>
      <c r="B14" s="51" t="s">
        <v>1418</v>
      </c>
      <c r="C14" t="s">
        <v>28</v>
      </c>
      <c r="D14" s="45" t="s">
        <v>1681</v>
      </c>
      <c r="E14" t="s">
        <v>1678</v>
      </c>
      <c r="F14" s="46" t="s">
        <v>56</v>
      </c>
      <c r="G14">
        <v>16</v>
      </c>
      <c r="H14" s="47">
        <v>14369</v>
      </c>
      <c r="I14">
        <v>81</v>
      </c>
      <c r="J14">
        <v>148795</v>
      </c>
      <c r="K14" s="48">
        <v>4</v>
      </c>
      <c r="L14" s="48" t="s">
        <v>680</v>
      </c>
      <c r="M14" s="148">
        <v>3700</v>
      </c>
      <c r="N14" s="148">
        <v>4570</v>
      </c>
      <c r="O14" s="48" t="s">
        <v>1143</v>
      </c>
      <c r="P14" s="48">
        <v>4</v>
      </c>
      <c r="Q14" s="49" t="s">
        <v>680</v>
      </c>
      <c r="R14" s="148">
        <v>3700</v>
      </c>
      <c r="S14" s="49" t="s">
        <v>3781</v>
      </c>
      <c r="T14" s="148">
        <v>4570</v>
      </c>
      <c r="U14" s="49" t="s">
        <v>1762</v>
      </c>
      <c r="V14" s="49">
        <v>0</v>
      </c>
      <c r="W14">
        <v>0</v>
      </c>
      <c r="X14" s="49">
        <v>0</v>
      </c>
      <c r="Y14" s="49" t="s">
        <v>3018</v>
      </c>
      <c r="Z14" s="49">
        <v>148795</v>
      </c>
      <c r="AA14" s="49" t="s">
        <v>890</v>
      </c>
      <c r="AB14" s="49" t="s">
        <v>818</v>
      </c>
      <c r="AC14" s="49"/>
      <c r="AO14" s="49"/>
      <c r="AQ14" s="49"/>
      <c r="AU14" s="49"/>
      <c r="AW14" s="49"/>
      <c r="AX14" s="49"/>
    </row>
    <row r="15" spans="1:50">
      <c r="A15" s="51" t="s">
        <v>4200</v>
      </c>
      <c r="B15" s="51" t="s">
        <v>1418</v>
      </c>
      <c r="C15" t="s">
        <v>28</v>
      </c>
      <c r="D15" s="45" t="s">
        <v>1683</v>
      </c>
      <c r="E15" t="s">
        <v>1678</v>
      </c>
      <c r="F15" s="46" t="s">
        <v>56</v>
      </c>
      <c r="G15">
        <v>15</v>
      </c>
      <c r="H15" s="47">
        <v>15712</v>
      </c>
      <c r="I15">
        <v>73</v>
      </c>
      <c r="J15">
        <v>108497</v>
      </c>
      <c r="K15" s="48">
        <v>4</v>
      </c>
      <c r="L15" s="48" t="s">
        <v>944</v>
      </c>
      <c r="M15" s="148">
        <v>6440</v>
      </c>
      <c r="N15" s="148">
        <v>9187</v>
      </c>
      <c r="O15" s="48" t="s">
        <v>1162</v>
      </c>
      <c r="P15" s="48">
        <v>0</v>
      </c>
      <c r="Q15" s="49" t="s">
        <v>678</v>
      </c>
      <c r="R15" s="148">
        <v>0</v>
      </c>
      <c r="S15" s="49" t="s">
        <v>678</v>
      </c>
      <c r="T15" s="148">
        <v>0</v>
      </c>
      <c r="U15" s="49" t="s">
        <v>678</v>
      </c>
      <c r="V15" s="49">
        <v>0</v>
      </c>
      <c r="W15">
        <v>0</v>
      </c>
      <c r="X15" s="49">
        <v>0</v>
      </c>
      <c r="Y15" s="49" t="s">
        <v>4066</v>
      </c>
      <c r="Z15" s="49">
        <v>108497</v>
      </c>
      <c r="AA15" s="49" t="s">
        <v>1205</v>
      </c>
      <c r="AB15" s="49" t="s">
        <v>815</v>
      </c>
      <c r="AC15" s="49"/>
      <c r="AO15" s="49"/>
      <c r="AQ15" s="49"/>
      <c r="AU15" s="49"/>
      <c r="AW15" s="49"/>
      <c r="AX15" s="49"/>
    </row>
    <row r="16" spans="1:50">
      <c r="A16" s="51" t="s">
        <v>4200</v>
      </c>
      <c r="B16" s="51" t="s">
        <v>1418</v>
      </c>
      <c r="C16" t="s">
        <v>28</v>
      </c>
      <c r="D16" s="45" t="s">
        <v>1684</v>
      </c>
      <c r="E16" t="s">
        <v>1678</v>
      </c>
      <c r="F16" s="46" t="s">
        <v>56</v>
      </c>
      <c r="G16">
        <v>15</v>
      </c>
      <c r="H16" s="47">
        <v>17490</v>
      </c>
      <c r="I16">
        <v>64</v>
      </c>
      <c r="J16">
        <v>100468</v>
      </c>
      <c r="K16" s="48">
        <v>9</v>
      </c>
      <c r="L16" s="48" t="s">
        <v>2952</v>
      </c>
      <c r="M16" s="148">
        <v>9970</v>
      </c>
      <c r="N16" s="148">
        <v>9094</v>
      </c>
      <c r="O16" s="48" t="s">
        <v>956</v>
      </c>
      <c r="P16" s="48">
        <v>7</v>
      </c>
      <c r="Q16" s="49" t="s">
        <v>1166</v>
      </c>
      <c r="R16" s="148">
        <v>8110</v>
      </c>
      <c r="S16" s="49" t="s">
        <v>4125</v>
      </c>
      <c r="T16" s="148">
        <v>9069</v>
      </c>
      <c r="U16" s="49" t="s">
        <v>4120</v>
      </c>
      <c r="V16" s="49">
        <v>0</v>
      </c>
      <c r="W16">
        <v>0</v>
      </c>
      <c r="X16" s="49">
        <v>0</v>
      </c>
      <c r="Y16" s="49" t="s">
        <v>3354</v>
      </c>
      <c r="Z16" s="49">
        <v>100468</v>
      </c>
      <c r="AA16" s="49" t="s">
        <v>3009</v>
      </c>
      <c r="AB16" s="49" t="s">
        <v>2946</v>
      </c>
      <c r="AC16" s="49"/>
      <c r="AO16" s="49"/>
      <c r="AQ16" s="49"/>
      <c r="AU16" s="49"/>
      <c r="AW16" s="49"/>
      <c r="AX16" s="49"/>
    </row>
    <row r="17" spans="1:50">
      <c r="A17" s="51" t="s">
        <v>4200</v>
      </c>
      <c r="B17" s="51" t="s">
        <v>1418</v>
      </c>
      <c r="C17" t="s">
        <v>28</v>
      </c>
      <c r="D17" s="45" t="s">
        <v>1685</v>
      </c>
      <c r="E17" t="s">
        <v>1678</v>
      </c>
      <c r="F17" s="46" t="s">
        <v>56</v>
      </c>
      <c r="G17">
        <v>16</v>
      </c>
      <c r="H17" s="47">
        <v>15019</v>
      </c>
      <c r="I17">
        <v>84</v>
      </c>
      <c r="J17">
        <v>116446</v>
      </c>
      <c r="K17" s="48">
        <v>7</v>
      </c>
      <c r="L17" s="48" t="s">
        <v>811</v>
      </c>
      <c r="M17" s="148">
        <v>5228</v>
      </c>
      <c r="N17" s="148">
        <v>5179</v>
      </c>
      <c r="O17" s="48" t="s">
        <v>2357</v>
      </c>
      <c r="P17" s="48">
        <v>5</v>
      </c>
      <c r="Q17" s="49" t="s">
        <v>819</v>
      </c>
      <c r="R17" s="148">
        <v>3858</v>
      </c>
      <c r="S17" s="49" t="s">
        <v>3308</v>
      </c>
      <c r="T17" s="148">
        <v>4149</v>
      </c>
      <c r="U17" s="49" t="s">
        <v>2134</v>
      </c>
      <c r="V17" s="49">
        <v>0</v>
      </c>
      <c r="W17">
        <v>0</v>
      </c>
      <c r="X17" s="49">
        <v>0</v>
      </c>
      <c r="Y17" s="49" t="s">
        <v>3782</v>
      </c>
      <c r="Z17" s="49">
        <v>116446</v>
      </c>
      <c r="AA17" s="49" t="s">
        <v>721</v>
      </c>
      <c r="AB17" s="49" t="s">
        <v>1281</v>
      </c>
      <c r="AC17" s="49"/>
      <c r="AO17" s="49"/>
      <c r="AQ17" s="49"/>
      <c r="AU17" s="49"/>
      <c r="AW17" s="49"/>
      <c r="AX17" s="49"/>
    </row>
    <row r="18" spans="1:50">
      <c r="A18" s="51" t="s">
        <v>4200</v>
      </c>
      <c r="B18" s="51" t="s">
        <v>1418</v>
      </c>
      <c r="C18" t="s">
        <v>28</v>
      </c>
      <c r="D18" s="45" t="s">
        <v>1686</v>
      </c>
      <c r="E18" t="s">
        <v>1678</v>
      </c>
      <c r="F18" s="46" t="s">
        <v>56</v>
      </c>
      <c r="G18">
        <v>16</v>
      </c>
      <c r="H18" s="47">
        <v>17640</v>
      </c>
      <c r="I18">
        <v>76</v>
      </c>
      <c r="J18">
        <v>142321</v>
      </c>
      <c r="K18" s="48">
        <v>9</v>
      </c>
      <c r="L18" s="48" t="s">
        <v>1956</v>
      </c>
      <c r="M18" s="148">
        <v>8460</v>
      </c>
      <c r="N18" s="148">
        <v>6189</v>
      </c>
      <c r="O18" s="48" t="s">
        <v>909</v>
      </c>
      <c r="P18" s="48">
        <v>7</v>
      </c>
      <c r="Q18" s="49" t="s">
        <v>811</v>
      </c>
      <c r="R18" s="148">
        <v>4660</v>
      </c>
      <c r="S18" s="49" t="s">
        <v>4118</v>
      </c>
      <c r="T18" s="148">
        <v>5089</v>
      </c>
      <c r="U18" s="49" t="s">
        <v>3712</v>
      </c>
      <c r="V18" s="49">
        <v>0</v>
      </c>
      <c r="W18">
        <v>0</v>
      </c>
      <c r="X18" s="49">
        <v>0</v>
      </c>
      <c r="Y18" s="49" t="s">
        <v>3439</v>
      </c>
      <c r="Z18" s="49">
        <v>142321</v>
      </c>
      <c r="AA18" s="49" t="s">
        <v>843</v>
      </c>
      <c r="AB18" s="49" t="s">
        <v>815</v>
      </c>
      <c r="AC18" s="49"/>
      <c r="AO18" s="49"/>
      <c r="AQ18" s="49"/>
      <c r="AU18" s="49"/>
      <c r="AW18" s="49"/>
      <c r="AX18" s="49"/>
    </row>
    <row r="19" spans="1:50">
      <c r="A19" s="51" t="s">
        <v>4200</v>
      </c>
      <c r="B19" s="51" t="s">
        <v>1418</v>
      </c>
      <c r="C19" t="s">
        <v>28</v>
      </c>
      <c r="D19" s="45" t="s">
        <v>1720</v>
      </c>
      <c r="E19" t="s">
        <v>1719</v>
      </c>
      <c r="F19" s="46" t="s">
        <v>56</v>
      </c>
      <c r="G19">
        <v>16</v>
      </c>
      <c r="H19" s="47">
        <v>19120</v>
      </c>
      <c r="I19">
        <v>69</v>
      </c>
      <c r="J19">
        <v>111707</v>
      </c>
      <c r="K19" s="48">
        <v>2</v>
      </c>
      <c r="L19" s="48" t="s">
        <v>792</v>
      </c>
      <c r="M19" s="148">
        <v>3740</v>
      </c>
      <c r="N19" s="148">
        <v>6850</v>
      </c>
      <c r="O19" s="48" t="s">
        <v>3856</v>
      </c>
      <c r="P19" s="48">
        <v>2</v>
      </c>
      <c r="Q19" s="49" t="s">
        <v>792</v>
      </c>
      <c r="R19" s="148">
        <v>3740</v>
      </c>
      <c r="S19" s="49" t="s">
        <v>3691</v>
      </c>
      <c r="T19" s="148">
        <v>4150</v>
      </c>
      <c r="U19" s="49" t="s">
        <v>4208</v>
      </c>
      <c r="V19" s="49">
        <v>0</v>
      </c>
      <c r="W19">
        <v>0</v>
      </c>
      <c r="X19" s="49">
        <v>0</v>
      </c>
      <c r="Y19" s="49" t="s">
        <v>3691</v>
      </c>
      <c r="Z19" s="49">
        <v>111707</v>
      </c>
      <c r="AA19" s="49" t="s">
        <v>1851</v>
      </c>
      <c r="AB19" s="49" t="s">
        <v>788</v>
      </c>
      <c r="AO19" s="49"/>
      <c r="AQ19" s="49"/>
      <c r="AU19" s="49"/>
      <c r="AW19" s="49"/>
      <c r="AX19" s="49"/>
    </row>
    <row r="20" spans="1:50">
      <c r="A20" s="51" t="s">
        <v>4200</v>
      </c>
      <c r="B20" s="51" t="s">
        <v>1418</v>
      </c>
      <c r="C20" t="s">
        <v>28</v>
      </c>
      <c r="D20" s="45" t="s">
        <v>1721</v>
      </c>
      <c r="E20" t="s">
        <v>1719</v>
      </c>
      <c r="F20" s="46" t="s">
        <v>56</v>
      </c>
      <c r="G20">
        <v>16</v>
      </c>
      <c r="H20" s="47">
        <v>18229</v>
      </c>
      <c r="I20">
        <v>76</v>
      </c>
      <c r="J20">
        <v>141641</v>
      </c>
      <c r="K20" s="48">
        <v>4</v>
      </c>
      <c r="L20" s="48" t="s">
        <v>680</v>
      </c>
      <c r="M20" s="148">
        <v>4400</v>
      </c>
      <c r="N20" s="148">
        <v>5306</v>
      </c>
      <c r="O20" s="48" t="s">
        <v>1059</v>
      </c>
      <c r="P20" s="48">
        <v>2</v>
      </c>
      <c r="Q20" s="49" t="s">
        <v>792</v>
      </c>
      <c r="R20" s="148">
        <v>880</v>
      </c>
      <c r="S20" s="49" t="s">
        <v>1185</v>
      </c>
      <c r="T20" s="148">
        <v>946</v>
      </c>
      <c r="U20" s="49" t="s">
        <v>756</v>
      </c>
      <c r="V20" s="49">
        <v>0</v>
      </c>
      <c r="W20">
        <v>0</v>
      </c>
      <c r="X20" s="49">
        <v>0</v>
      </c>
      <c r="Y20" s="49" t="s">
        <v>3630</v>
      </c>
      <c r="Z20" s="49">
        <v>141641</v>
      </c>
      <c r="AA20" s="49" t="s">
        <v>489</v>
      </c>
      <c r="AB20" s="49" t="s">
        <v>878</v>
      </c>
      <c r="AC20" s="49"/>
      <c r="AO20" s="49"/>
      <c r="AQ20" s="49"/>
      <c r="AU20" s="49"/>
      <c r="AW20" s="49"/>
      <c r="AX20" s="49"/>
    </row>
    <row r="21" spans="1:50">
      <c r="A21" s="51" t="s">
        <v>4200</v>
      </c>
      <c r="B21" s="51" t="s">
        <v>1418</v>
      </c>
      <c r="C21" t="s">
        <v>28</v>
      </c>
      <c r="D21" s="45" t="s">
        <v>1687</v>
      </c>
      <c r="E21" t="s">
        <v>1678</v>
      </c>
      <c r="F21" s="46" t="s">
        <v>56</v>
      </c>
      <c r="G21">
        <v>16</v>
      </c>
      <c r="H21" s="47">
        <v>19636</v>
      </c>
      <c r="I21">
        <v>71</v>
      </c>
      <c r="J21">
        <v>128837</v>
      </c>
      <c r="K21" s="48">
        <v>10</v>
      </c>
      <c r="L21" s="48" t="s">
        <v>2161</v>
      </c>
      <c r="M21" s="148">
        <v>13814</v>
      </c>
      <c r="N21" s="148">
        <v>21821</v>
      </c>
      <c r="O21" s="48" t="s">
        <v>3916</v>
      </c>
      <c r="P21" s="48">
        <v>5</v>
      </c>
      <c r="Q21" s="49" t="s">
        <v>819</v>
      </c>
      <c r="R21" s="148">
        <v>6454</v>
      </c>
      <c r="S21" s="49" t="s">
        <v>2941</v>
      </c>
      <c r="T21" s="148">
        <v>7037</v>
      </c>
      <c r="U21" s="49" t="s">
        <v>4180</v>
      </c>
      <c r="V21" s="49">
        <v>0</v>
      </c>
      <c r="W21">
        <v>0</v>
      </c>
      <c r="X21" s="49">
        <v>0</v>
      </c>
      <c r="Y21" s="49" t="s">
        <v>4083</v>
      </c>
      <c r="Z21" s="49">
        <v>128837</v>
      </c>
      <c r="AA21" s="49" t="s">
        <v>742</v>
      </c>
      <c r="AB21" s="49" t="s">
        <v>2700</v>
      </c>
      <c r="AO21" s="49"/>
      <c r="AQ21" s="49"/>
      <c r="AU21" s="49"/>
      <c r="AW21" s="49"/>
      <c r="AX21" s="49"/>
    </row>
    <row r="22" spans="1:50" s="38" customFormat="1">
      <c r="A22" s="37" t="s">
        <v>4200</v>
      </c>
      <c r="B22" s="37" t="s">
        <v>1418</v>
      </c>
      <c r="C22" s="38" t="s">
        <v>28</v>
      </c>
      <c r="D22" s="39" t="s">
        <v>1702</v>
      </c>
      <c r="E22" s="38" t="s">
        <v>1694</v>
      </c>
      <c r="F22" s="40" t="s">
        <v>56</v>
      </c>
      <c r="G22" s="38">
        <v>16</v>
      </c>
      <c r="H22" s="41">
        <v>19166</v>
      </c>
      <c r="I22" s="38">
        <v>82</v>
      </c>
      <c r="J22" s="38">
        <v>136157</v>
      </c>
      <c r="K22" s="42">
        <v>9</v>
      </c>
      <c r="L22" s="42" t="s">
        <v>1956</v>
      </c>
      <c r="M22" s="147">
        <v>12406</v>
      </c>
      <c r="N22" s="147">
        <v>9998</v>
      </c>
      <c r="O22" s="42" t="s">
        <v>3529</v>
      </c>
      <c r="P22" s="42">
        <v>5</v>
      </c>
      <c r="Q22" s="53" t="s">
        <v>819</v>
      </c>
      <c r="R22" s="147">
        <v>7366</v>
      </c>
      <c r="S22" s="53" t="s">
        <v>4209</v>
      </c>
      <c r="T22" s="147">
        <v>8209</v>
      </c>
      <c r="U22" s="53" t="s">
        <v>3616</v>
      </c>
      <c r="V22" s="53">
        <v>0</v>
      </c>
      <c r="W22" s="38">
        <v>0</v>
      </c>
      <c r="X22" s="53">
        <v>0</v>
      </c>
      <c r="Y22" s="53" t="s">
        <v>3688</v>
      </c>
      <c r="Z22" s="53">
        <v>136157</v>
      </c>
      <c r="AA22" s="53" t="s">
        <v>3393</v>
      </c>
      <c r="AB22" s="53" t="s">
        <v>1157</v>
      </c>
      <c r="AC22" s="53"/>
      <c r="AI22" s="44"/>
      <c r="AO22" s="53"/>
      <c r="AQ22" s="53"/>
      <c r="AU22" s="53"/>
      <c r="AW22" s="53"/>
      <c r="AX22" s="53"/>
    </row>
    <row r="23" spans="1:50">
      <c r="A23" s="51" t="s">
        <v>4200</v>
      </c>
      <c r="B23" s="51" t="s">
        <v>1418</v>
      </c>
      <c r="C23" t="s">
        <v>28</v>
      </c>
      <c r="D23" s="45" t="s">
        <v>1703</v>
      </c>
      <c r="E23" t="s">
        <v>1694</v>
      </c>
      <c r="F23" s="46" t="s">
        <v>56</v>
      </c>
      <c r="G23">
        <v>16</v>
      </c>
      <c r="H23" s="47">
        <v>23997</v>
      </c>
      <c r="I23">
        <v>68</v>
      </c>
      <c r="J23">
        <v>127466</v>
      </c>
      <c r="K23" s="48">
        <v>7</v>
      </c>
      <c r="L23" s="48" t="s">
        <v>811</v>
      </c>
      <c r="M23" s="148">
        <v>10357</v>
      </c>
      <c r="N23" s="148">
        <v>12678</v>
      </c>
      <c r="O23" s="48" t="s">
        <v>1948</v>
      </c>
      <c r="P23" s="48">
        <v>6</v>
      </c>
      <c r="Q23" s="49" t="s">
        <v>796</v>
      </c>
      <c r="R23" s="148">
        <v>9317</v>
      </c>
      <c r="S23" s="49" t="s">
        <v>3384</v>
      </c>
      <c r="T23" s="148">
        <v>10102</v>
      </c>
      <c r="U23" s="49" t="s">
        <v>2495</v>
      </c>
      <c r="V23" s="49">
        <v>0</v>
      </c>
      <c r="W23">
        <v>0</v>
      </c>
      <c r="X23" s="49">
        <v>0</v>
      </c>
      <c r="Y23" s="49" t="s">
        <v>4210</v>
      </c>
      <c r="Z23" s="49">
        <v>127466</v>
      </c>
      <c r="AA23" s="49" t="s">
        <v>2101</v>
      </c>
      <c r="AB23" s="49" t="s">
        <v>1848</v>
      </c>
      <c r="AO23" s="49"/>
      <c r="AQ23" s="49"/>
      <c r="AU23" s="49"/>
      <c r="AW23" s="49"/>
      <c r="AX23" s="49"/>
    </row>
    <row r="24" spans="1:50">
      <c r="A24" s="51" t="s">
        <v>4200</v>
      </c>
      <c r="B24" s="51" t="s">
        <v>1418</v>
      </c>
      <c r="C24" t="s">
        <v>28</v>
      </c>
      <c r="D24" s="45" t="s">
        <v>1688</v>
      </c>
      <c r="E24" t="s">
        <v>1678</v>
      </c>
      <c r="F24" s="46" t="s">
        <v>56</v>
      </c>
      <c r="G24">
        <v>0</v>
      </c>
      <c r="H24" s="47">
        <v>0</v>
      </c>
      <c r="I24">
        <v>0</v>
      </c>
      <c r="J24">
        <v>0</v>
      </c>
      <c r="K24" s="48">
        <v>0</v>
      </c>
      <c r="L24" s="48" t="s">
        <v>678</v>
      </c>
      <c r="M24" s="148">
        <v>0</v>
      </c>
      <c r="N24" s="148">
        <v>0</v>
      </c>
      <c r="O24" s="48" t="s">
        <v>678</v>
      </c>
      <c r="P24" s="48">
        <v>0</v>
      </c>
      <c r="Q24" s="49" t="s">
        <v>678</v>
      </c>
      <c r="R24" s="148">
        <v>0</v>
      </c>
      <c r="S24" s="49" t="s">
        <v>678</v>
      </c>
      <c r="T24" s="148">
        <v>0</v>
      </c>
      <c r="U24" s="49" t="s">
        <v>678</v>
      </c>
      <c r="V24" s="49">
        <v>0</v>
      </c>
      <c r="W24">
        <v>0</v>
      </c>
      <c r="X24" s="49">
        <v>0</v>
      </c>
      <c r="Y24" s="49" t="s">
        <v>678</v>
      </c>
      <c r="Z24" s="49">
        <v>0</v>
      </c>
      <c r="AA24" s="49" t="s">
        <v>678</v>
      </c>
      <c r="AB24" s="49" t="s">
        <v>678</v>
      </c>
      <c r="AC24" s="49"/>
      <c r="AO24" s="49"/>
      <c r="AQ24" s="49"/>
      <c r="AU24" s="49"/>
      <c r="AW24" s="49"/>
      <c r="AX24" s="49"/>
    </row>
    <row r="25" spans="1:50">
      <c r="A25" s="51" t="s">
        <v>4200</v>
      </c>
      <c r="B25" s="51" t="s">
        <v>1418</v>
      </c>
      <c r="C25" t="s">
        <v>28</v>
      </c>
      <c r="D25" s="45" t="s">
        <v>1770</v>
      </c>
      <c r="E25" t="s">
        <v>1678</v>
      </c>
      <c r="F25" s="46" t="s">
        <v>56</v>
      </c>
      <c r="G25">
        <v>17</v>
      </c>
      <c r="H25" s="47">
        <v>29480</v>
      </c>
      <c r="I25">
        <v>80</v>
      </c>
      <c r="J25">
        <v>160739</v>
      </c>
      <c r="K25" s="48">
        <v>5</v>
      </c>
      <c r="L25" s="48" t="s">
        <v>1239</v>
      </c>
      <c r="M25" s="148">
        <v>9040</v>
      </c>
      <c r="N25" s="148">
        <v>8331</v>
      </c>
      <c r="O25" s="48" t="s">
        <v>756</v>
      </c>
      <c r="P25" s="48">
        <v>3</v>
      </c>
      <c r="Q25" s="49" t="s">
        <v>899</v>
      </c>
      <c r="R25" s="148">
        <v>7240</v>
      </c>
      <c r="S25" s="49" t="s">
        <v>2854</v>
      </c>
      <c r="T25" s="148">
        <v>7783</v>
      </c>
      <c r="U25" s="49" t="s">
        <v>546</v>
      </c>
      <c r="V25" s="49">
        <v>0</v>
      </c>
      <c r="W25">
        <v>0</v>
      </c>
      <c r="X25" s="49">
        <v>0</v>
      </c>
      <c r="Y25" s="49" t="s">
        <v>3817</v>
      </c>
      <c r="Z25" s="49">
        <v>160739</v>
      </c>
      <c r="AA25" s="49" t="s">
        <v>762</v>
      </c>
      <c r="AB25" s="49" t="s">
        <v>2831</v>
      </c>
      <c r="AC25" s="49"/>
      <c r="AO25" s="49"/>
      <c r="AQ25" s="49"/>
      <c r="AU25" s="49"/>
      <c r="AW25" s="49"/>
      <c r="AX25" s="49"/>
    </row>
    <row r="26" spans="1:50">
      <c r="A26" s="51" t="s">
        <v>4200</v>
      </c>
      <c r="B26" s="51" t="s">
        <v>1418</v>
      </c>
      <c r="C26" t="s">
        <v>28</v>
      </c>
      <c r="D26" s="45" t="s">
        <v>1873</v>
      </c>
      <c r="E26" t="s">
        <v>1694</v>
      </c>
      <c r="F26" s="46" t="s">
        <v>56</v>
      </c>
      <c r="G26">
        <v>16</v>
      </c>
      <c r="H26" s="47">
        <v>23617</v>
      </c>
      <c r="I26">
        <v>74</v>
      </c>
      <c r="J26">
        <v>149150</v>
      </c>
      <c r="K26" s="48">
        <v>5</v>
      </c>
      <c r="L26" s="48" t="s">
        <v>819</v>
      </c>
      <c r="M26" s="148">
        <v>8380</v>
      </c>
      <c r="N26" s="148">
        <v>8648</v>
      </c>
      <c r="O26" s="48" t="s">
        <v>1743</v>
      </c>
      <c r="P26" s="48">
        <v>3</v>
      </c>
      <c r="Q26" s="49" t="s">
        <v>791</v>
      </c>
      <c r="R26" s="148">
        <v>4500</v>
      </c>
      <c r="S26" s="49" t="s">
        <v>1274</v>
      </c>
      <c r="T26" s="148">
        <v>4876</v>
      </c>
      <c r="U26" s="49" t="s">
        <v>4211</v>
      </c>
      <c r="V26" s="49">
        <v>0</v>
      </c>
      <c r="W26">
        <v>0</v>
      </c>
      <c r="X26" s="49">
        <v>0</v>
      </c>
      <c r="Y26" s="49" t="s">
        <v>3403</v>
      </c>
      <c r="Z26" s="49">
        <v>149150</v>
      </c>
      <c r="AA26" s="49" t="s">
        <v>1258</v>
      </c>
      <c r="AB26" s="49" t="s">
        <v>2831</v>
      </c>
      <c r="AC26" s="49"/>
      <c r="AO26" s="49"/>
      <c r="AQ26" s="49"/>
      <c r="AU26" s="49"/>
      <c r="AW26" s="49"/>
      <c r="AX26" s="49"/>
    </row>
    <row r="27" spans="1:50">
      <c r="A27" s="51" t="s">
        <v>4200</v>
      </c>
      <c r="B27" s="51" t="s">
        <v>1418</v>
      </c>
      <c r="C27" t="s">
        <v>28</v>
      </c>
      <c r="D27" s="45" t="s">
        <v>1689</v>
      </c>
      <c r="E27" t="s">
        <v>1678</v>
      </c>
      <c r="F27" s="46" t="s">
        <v>56</v>
      </c>
      <c r="G27">
        <v>15</v>
      </c>
      <c r="H27" s="47">
        <v>20108</v>
      </c>
      <c r="I27">
        <v>70</v>
      </c>
      <c r="J27">
        <v>124810</v>
      </c>
      <c r="K27" s="48">
        <v>6</v>
      </c>
      <c r="L27" s="48" t="s">
        <v>685</v>
      </c>
      <c r="M27" s="148">
        <v>6160</v>
      </c>
      <c r="N27" s="148">
        <v>8692</v>
      </c>
      <c r="O27" s="48" t="s">
        <v>1045</v>
      </c>
      <c r="P27" s="48">
        <v>2</v>
      </c>
      <c r="Q27" s="49" t="s">
        <v>932</v>
      </c>
      <c r="R27" s="148">
        <v>2160</v>
      </c>
      <c r="S27" s="49" t="s">
        <v>2684</v>
      </c>
      <c r="T27" s="148">
        <v>2392</v>
      </c>
      <c r="U27" s="49" t="s">
        <v>3300</v>
      </c>
      <c r="V27" s="49">
        <v>0</v>
      </c>
      <c r="W27">
        <v>0</v>
      </c>
      <c r="X27" s="49">
        <v>0</v>
      </c>
      <c r="Y27" s="49" t="s">
        <v>3755</v>
      </c>
      <c r="Z27" s="49">
        <v>124810</v>
      </c>
      <c r="AA27" s="49" t="s">
        <v>1441</v>
      </c>
      <c r="AB27" s="49" t="s">
        <v>890</v>
      </c>
      <c r="AC27" s="49"/>
      <c r="AO27" s="49"/>
      <c r="AQ27" s="49"/>
      <c r="AU27" s="49"/>
      <c r="AW27" s="49"/>
      <c r="AX27" s="49"/>
    </row>
    <row r="28" spans="1:50">
      <c r="A28" s="51" t="s">
        <v>4200</v>
      </c>
      <c r="B28" s="51" t="s">
        <v>1418</v>
      </c>
      <c r="C28" t="s">
        <v>28</v>
      </c>
      <c r="D28" s="45" t="s">
        <v>1877</v>
      </c>
      <c r="E28" t="s">
        <v>1694</v>
      </c>
      <c r="F28" s="46" t="s">
        <v>56</v>
      </c>
      <c r="G28">
        <v>0</v>
      </c>
      <c r="H28" s="47">
        <v>0</v>
      </c>
      <c r="I28">
        <v>0</v>
      </c>
      <c r="J28">
        <v>0</v>
      </c>
      <c r="K28" s="48">
        <v>0</v>
      </c>
      <c r="L28" s="48" t="s">
        <v>678</v>
      </c>
      <c r="M28" s="148">
        <v>0</v>
      </c>
      <c r="N28" s="148">
        <v>0</v>
      </c>
      <c r="O28" s="48" t="s">
        <v>678</v>
      </c>
      <c r="P28" s="48">
        <v>0</v>
      </c>
      <c r="Q28" s="49" t="s">
        <v>678</v>
      </c>
      <c r="R28" s="148">
        <v>0</v>
      </c>
      <c r="S28" s="49" t="s">
        <v>678</v>
      </c>
      <c r="T28" s="148">
        <v>0</v>
      </c>
      <c r="U28" s="49" t="s">
        <v>678</v>
      </c>
      <c r="V28" s="49">
        <v>0</v>
      </c>
      <c r="W28">
        <v>0</v>
      </c>
      <c r="X28" s="49">
        <v>0</v>
      </c>
      <c r="Y28" s="49" t="s">
        <v>678</v>
      </c>
      <c r="Z28" s="49">
        <v>0</v>
      </c>
      <c r="AA28" s="49" t="s">
        <v>678</v>
      </c>
      <c r="AB28" s="49" t="s">
        <v>678</v>
      </c>
      <c r="AC28" s="49"/>
      <c r="AO28" s="49"/>
      <c r="AQ28" s="49"/>
      <c r="AU28" s="49"/>
      <c r="AW28" s="49"/>
      <c r="AX28" s="49"/>
    </row>
    <row r="29" spans="1:50">
      <c r="A29" s="51" t="s">
        <v>4200</v>
      </c>
      <c r="B29" s="51" t="s">
        <v>1418</v>
      </c>
      <c r="C29" t="s">
        <v>28</v>
      </c>
      <c r="D29" s="45" t="s">
        <v>1772</v>
      </c>
      <c r="E29" t="s">
        <v>1678</v>
      </c>
      <c r="F29" s="46" t="s">
        <v>56</v>
      </c>
      <c r="G29">
        <v>15</v>
      </c>
      <c r="H29" s="47">
        <v>17088</v>
      </c>
      <c r="I29">
        <v>68</v>
      </c>
      <c r="J29">
        <v>107421</v>
      </c>
      <c r="K29" s="48">
        <v>5</v>
      </c>
      <c r="L29" s="48" t="s">
        <v>454</v>
      </c>
      <c r="M29" s="148">
        <v>8680</v>
      </c>
      <c r="N29" s="148">
        <v>9216</v>
      </c>
      <c r="O29" s="48" t="s">
        <v>2887</v>
      </c>
      <c r="P29" s="48">
        <v>3</v>
      </c>
      <c r="Q29" s="49" t="s">
        <v>713</v>
      </c>
      <c r="R29" s="148">
        <v>5260</v>
      </c>
      <c r="S29" s="49" t="s">
        <v>3376</v>
      </c>
      <c r="T29" s="148">
        <v>5672</v>
      </c>
      <c r="U29" s="49" t="s">
        <v>1930</v>
      </c>
      <c r="V29" s="49">
        <v>0</v>
      </c>
      <c r="W29">
        <v>0</v>
      </c>
      <c r="X29" s="49">
        <v>0</v>
      </c>
      <c r="Y29" s="49" t="s">
        <v>3442</v>
      </c>
      <c r="Z29" s="49">
        <v>107421</v>
      </c>
      <c r="AA29" s="49" t="s">
        <v>1790</v>
      </c>
      <c r="AB29" s="49" t="s">
        <v>2245</v>
      </c>
      <c r="AC29" s="49"/>
      <c r="AO29" s="49"/>
      <c r="AQ29" s="49"/>
      <c r="AU29" s="49"/>
      <c r="AW29" s="49"/>
      <c r="AX29" s="49"/>
    </row>
    <row r="30" spans="1:50">
      <c r="A30" s="51" t="s">
        <v>4200</v>
      </c>
      <c r="B30" s="51" t="s">
        <v>1418</v>
      </c>
      <c r="C30" t="s">
        <v>28</v>
      </c>
      <c r="D30" s="45" t="s">
        <v>1722</v>
      </c>
      <c r="E30" t="s">
        <v>1719</v>
      </c>
      <c r="F30" s="46" t="s">
        <v>56</v>
      </c>
      <c r="G30">
        <v>16</v>
      </c>
      <c r="H30" s="47">
        <v>18960</v>
      </c>
      <c r="I30">
        <v>68</v>
      </c>
      <c r="J30">
        <v>121730</v>
      </c>
      <c r="K30" s="48">
        <v>7</v>
      </c>
      <c r="L30" s="48" t="s">
        <v>811</v>
      </c>
      <c r="M30" s="148">
        <v>7460</v>
      </c>
      <c r="N30" s="148">
        <v>11290</v>
      </c>
      <c r="O30" s="48" t="s">
        <v>3577</v>
      </c>
      <c r="P30" s="48">
        <v>5</v>
      </c>
      <c r="Q30" s="49" t="s">
        <v>819</v>
      </c>
      <c r="R30" s="148">
        <v>5420</v>
      </c>
      <c r="S30" s="49" t="s">
        <v>2478</v>
      </c>
      <c r="T30" s="148">
        <v>6514</v>
      </c>
      <c r="U30" s="49" t="s">
        <v>3640</v>
      </c>
      <c r="V30" s="49">
        <v>0</v>
      </c>
      <c r="W30">
        <v>0</v>
      </c>
      <c r="X30" s="49">
        <v>0</v>
      </c>
      <c r="Y30" s="49" t="s">
        <v>4212</v>
      </c>
      <c r="Z30" s="49">
        <v>121730</v>
      </c>
      <c r="AA30" s="49" t="s">
        <v>2101</v>
      </c>
      <c r="AB30" s="49" t="s">
        <v>3856</v>
      </c>
      <c r="AC30" s="49"/>
      <c r="AO30" s="49"/>
      <c r="AQ30" s="49"/>
      <c r="AU30" s="49"/>
      <c r="AW30" s="49"/>
      <c r="AX30" s="49"/>
    </row>
    <row r="31" spans="1:50">
      <c r="A31" s="51" t="s">
        <v>4200</v>
      </c>
      <c r="B31" s="51" t="s">
        <v>1418</v>
      </c>
      <c r="C31" t="s">
        <v>28</v>
      </c>
      <c r="D31" s="45" t="s">
        <v>1690</v>
      </c>
      <c r="E31" t="s">
        <v>1678</v>
      </c>
      <c r="F31" s="46" t="s">
        <v>56</v>
      </c>
      <c r="G31">
        <v>16</v>
      </c>
      <c r="H31" s="47">
        <v>29612</v>
      </c>
      <c r="I31">
        <v>60</v>
      </c>
      <c r="J31">
        <v>110467</v>
      </c>
      <c r="K31" s="48">
        <v>11</v>
      </c>
      <c r="L31" s="48" t="s">
        <v>1970</v>
      </c>
      <c r="M31" s="148">
        <v>17220</v>
      </c>
      <c r="N31" s="148">
        <v>24850</v>
      </c>
      <c r="O31" s="48" t="s">
        <v>1929</v>
      </c>
      <c r="P31" s="48">
        <v>11</v>
      </c>
      <c r="Q31" s="49" t="s">
        <v>1970</v>
      </c>
      <c r="R31" s="148">
        <v>17220</v>
      </c>
      <c r="S31" s="49" t="s">
        <v>4068</v>
      </c>
      <c r="T31" s="148">
        <v>18878</v>
      </c>
      <c r="U31" s="49" t="s">
        <v>4213</v>
      </c>
      <c r="V31" s="49">
        <v>0</v>
      </c>
      <c r="W31">
        <v>0</v>
      </c>
      <c r="X31" s="49">
        <v>0</v>
      </c>
      <c r="Y31" s="49" t="s">
        <v>4068</v>
      </c>
      <c r="Z31" s="49">
        <v>110467</v>
      </c>
      <c r="AA31" s="49" t="s">
        <v>2670</v>
      </c>
      <c r="AB31" s="49" t="s">
        <v>4214</v>
      </c>
      <c r="AO31" s="49"/>
      <c r="AQ31" s="49"/>
      <c r="AU31" s="49"/>
      <c r="AW31" s="49"/>
      <c r="AX31" s="49"/>
    </row>
    <row r="32" spans="1:50">
      <c r="A32" s="51" t="s">
        <v>4200</v>
      </c>
      <c r="B32" s="51" t="s">
        <v>1418</v>
      </c>
      <c r="C32" t="s">
        <v>28</v>
      </c>
      <c r="D32" s="45" t="s">
        <v>1691</v>
      </c>
      <c r="E32" t="s">
        <v>1678</v>
      </c>
      <c r="F32" s="46" t="s">
        <v>56</v>
      </c>
      <c r="G32">
        <v>16</v>
      </c>
      <c r="H32" s="47">
        <v>28115</v>
      </c>
      <c r="I32">
        <v>61</v>
      </c>
      <c r="J32">
        <v>93888</v>
      </c>
      <c r="K32" s="48">
        <v>9</v>
      </c>
      <c r="L32" s="48" t="s">
        <v>1956</v>
      </c>
      <c r="M32" s="148">
        <v>11240</v>
      </c>
      <c r="N32" s="148">
        <v>14970</v>
      </c>
      <c r="O32" s="48" t="s">
        <v>863</v>
      </c>
      <c r="P32" s="48">
        <v>3</v>
      </c>
      <c r="Q32" s="49" t="s">
        <v>791</v>
      </c>
      <c r="R32" s="148">
        <v>5840</v>
      </c>
      <c r="S32" s="49" t="s">
        <v>2011</v>
      </c>
      <c r="T32" s="148">
        <v>7478</v>
      </c>
      <c r="U32" s="49" t="s">
        <v>1769</v>
      </c>
      <c r="V32" s="49">
        <v>0</v>
      </c>
      <c r="W32">
        <v>0</v>
      </c>
      <c r="X32" s="49">
        <v>0</v>
      </c>
      <c r="Y32" s="49" t="s">
        <v>3905</v>
      </c>
      <c r="Z32" s="49">
        <v>93888</v>
      </c>
      <c r="AA32" s="49" t="s">
        <v>834</v>
      </c>
      <c r="AB32" s="49" t="s">
        <v>3220</v>
      </c>
      <c r="AC32" s="49"/>
      <c r="AO32" s="49"/>
      <c r="AQ32" s="49"/>
      <c r="AU32" s="49"/>
      <c r="AW32" s="49"/>
      <c r="AX32" s="49"/>
    </row>
    <row r="33" spans="1:50">
      <c r="A33" s="51" t="s">
        <v>4200</v>
      </c>
      <c r="B33" s="51" t="s">
        <v>27</v>
      </c>
      <c r="C33" t="s">
        <v>28</v>
      </c>
      <c r="D33" s="45" t="s">
        <v>1659</v>
      </c>
      <c r="E33" t="s">
        <v>608</v>
      </c>
      <c r="F33" s="46" t="s">
        <v>56</v>
      </c>
      <c r="G33">
        <v>16</v>
      </c>
      <c r="H33" s="47">
        <v>21305</v>
      </c>
      <c r="I33">
        <v>74</v>
      </c>
      <c r="J33">
        <v>144444</v>
      </c>
      <c r="K33" s="48">
        <v>5</v>
      </c>
      <c r="L33" s="48" t="s">
        <v>819</v>
      </c>
      <c r="M33" s="148">
        <v>7040</v>
      </c>
      <c r="N33" s="148">
        <v>9926</v>
      </c>
      <c r="O33" s="48" t="s">
        <v>2231</v>
      </c>
      <c r="P33" s="48">
        <v>2</v>
      </c>
      <c r="Q33" s="49" t="s">
        <v>792</v>
      </c>
      <c r="R33" s="148">
        <v>1400</v>
      </c>
      <c r="S33" s="49" t="s">
        <v>2723</v>
      </c>
      <c r="T33" s="148">
        <v>1540</v>
      </c>
      <c r="U33" s="49" t="s">
        <v>1904</v>
      </c>
      <c r="V33" s="49">
        <v>0</v>
      </c>
      <c r="W33">
        <v>0</v>
      </c>
      <c r="X33" s="49">
        <v>0</v>
      </c>
      <c r="Y33" s="49" t="s">
        <v>3736</v>
      </c>
      <c r="Z33" s="49">
        <v>144444</v>
      </c>
      <c r="AA33" s="49" t="s">
        <v>1258</v>
      </c>
      <c r="AB33" s="49" t="s">
        <v>1755</v>
      </c>
      <c r="AC33" s="49"/>
      <c r="AO33" s="49"/>
      <c r="AQ33" s="49"/>
      <c r="AU33" s="49"/>
      <c r="AW33" s="49"/>
      <c r="AX33" s="49"/>
    </row>
    <row r="34" spans="1:50">
      <c r="A34" s="51" t="s">
        <v>4200</v>
      </c>
      <c r="B34" s="51" t="s">
        <v>27</v>
      </c>
      <c r="C34" t="s">
        <v>28</v>
      </c>
      <c r="D34" s="45" t="s">
        <v>1660</v>
      </c>
      <c r="E34" t="s">
        <v>608</v>
      </c>
      <c r="F34" s="46" t="s">
        <v>56</v>
      </c>
      <c r="G34">
        <v>16</v>
      </c>
      <c r="H34" s="47">
        <v>16640</v>
      </c>
      <c r="I34">
        <v>74</v>
      </c>
      <c r="J34">
        <v>118473</v>
      </c>
      <c r="K34" s="48">
        <v>15</v>
      </c>
      <c r="L34" s="48" t="s">
        <v>4082</v>
      </c>
      <c r="M34" s="148">
        <v>19565</v>
      </c>
      <c r="N34" s="148">
        <v>27045</v>
      </c>
      <c r="O34" s="48" t="s">
        <v>4128</v>
      </c>
      <c r="P34" s="48">
        <v>9</v>
      </c>
      <c r="Q34" s="49" t="s">
        <v>1956</v>
      </c>
      <c r="R34" s="148">
        <v>9580</v>
      </c>
      <c r="S34" s="49" t="s">
        <v>4215</v>
      </c>
      <c r="T34" s="148">
        <v>11614</v>
      </c>
      <c r="U34" s="49" t="s">
        <v>4216</v>
      </c>
      <c r="V34" s="49">
        <v>0</v>
      </c>
      <c r="W34">
        <v>0</v>
      </c>
      <c r="X34" s="49">
        <v>0</v>
      </c>
      <c r="Y34" s="49" t="s">
        <v>4217</v>
      </c>
      <c r="Z34" s="49">
        <v>118473</v>
      </c>
      <c r="AA34" s="49" t="s">
        <v>3945</v>
      </c>
      <c r="AB34" s="49" t="s">
        <v>4218</v>
      </c>
      <c r="AC34" s="49"/>
      <c r="AO34" s="49"/>
      <c r="AQ34" s="49"/>
      <c r="AU34" s="49"/>
      <c r="AW34" s="49"/>
      <c r="AX34" s="49"/>
    </row>
    <row r="35" spans="1:50">
      <c r="A35" s="51" t="s">
        <v>4200</v>
      </c>
      <c r="B35" s="51" t="s">
        <v>27</v>
      </c>
      <c r="C35" t="s">
        <v>28</v>
      </c>
      <c r="D35" s="45" t="s">
        <v>609</v>
      </c>
      <c r="E35" t="s">
        <v>608</v>
      </c>
      <c r="F35" s="46" t="s">
        <v>56</v>
      </c>
      <c r="G35">
        <v>15</v>
      </c>
      <c r="H35" s="47">
        <v>15100</v>
      </c>
      <c r="I35">
        <v>63</v>
      </c>
      <c r="J35">
        <v>98771</v>
      </c>
      <c r="K35" s="48">
        <v>5</v>
      </c>
      <c r="L35" s="48" t="s">
        <v>454</v>
      </c>
      <c r="M35" s="148">
        <v>6627</v>
      </c>
      <c r="N35" s="148">
        <v>8947</v>
      </c>
      <c r="O35" s="48" t="s">
        <v>2102</v>
      </c>
      <c r="P35" s="48">
        <v>3</v>
      </c>
      <c r="Q35" s="49" t="s">
        <v>713</v>
      </c>
      <c r="R35" s="148">
        <v>2667</v>
      </c>
      <c r="S35" s="49" t="s">
        <v>2401</v>
      </c>
      <c r="T35" s="148">
        <v>2941</v>
      </c>
      <c r="U35" s="49" t="s">
        <v>3087</v>
      </c>
      <c r="V35">
        <v>0</v>
      </c>
      <c r="W35">
        <v>0</v>
      </c>
      <c r="X35" s="49">
        <v>0</v>
      </c>
      <c r="Y35" s="49" t="s">
        <v>1957</v>
      </c>
      <c r="Z35" s="49">
        <v>98771</v>
      </c>
      <c r="AA35" s="49" t="s">
        <v>891</v>
      </c>
      <c r="AB35" s="49" t="s">
        <v>1919</v>
      </c>
      <c r="AO35" s="49"/>
      <c r="AQ35" s="49"/>
      <c r="AU35" s="49"/>
      <c r="AW35" s="49"/>
      <c r="AX35" s="49"/>
    </row>
    <row r="36" spans="1:50">
      <c r="A36" s="51" t="s">
        <v>4200</v>
      </c>
      <c r="B36" s="51" t="s">
        <v>27</v>
      </c>
      <c r="C36" t="s">
        <v>28</v>
      </c>
      <c r="D36" s="45" t="s">
        <v>2825</v>
      </c>
      <c r="E36" t="s">
        <v>608</v>
      </c>
      <c r="F36" s="46" t="s">
        <v>56</v>
      </c>
      <c r="G36">
        <v>16</v>
      </c>
      <c r="H36" s="47">
        <v>14940</v>
      </c>
      <c r="I36">
        <v>72</v>
      </c>
      <c r="J36">
        <v>107673</v>
      </c>
      <c r="K36" s="48">
        <v>9</v>
      </c>
      <c r="L36" s="48" t="s">
        <v>1956</v>
      </c>
      <c r="M36" s="148">
        <v>10105</v>
      </c>
      <c r="N36" s="148">
        <v>12470</v>
      </c>
      <c r="O36" s="48" t="s">
        <v>2754</v>
      </c>
      <c r="P36" s="48">
        <v>6</v>
      </c>
      <c r="Q36" s="49" t="s">
        <v>796</v>
      </c>
      <c r="R36" s="148">
        <v>5580</v>
      </c>
      <c r="S36" s="49" t="s">
        <v>4136</v>
      </c>
      <c r="T36" s="148">
        <v>6086</v>
      </c>
      <c r="U36" s="49" t="s">
        <v>4064</v>
      </c>
      <c r="V36">
        <v>0</v>
      </c>
      <c r="W36">
        <v>0</v>
      </c>
      <c r="X36" s="49">
        <v>0</v>
      </c>
      <c r="Y36" s="49" t="s">
        <v>4219</v>
      </c>
      <c r="Z36" s="49">
        <v>107673</v>
      </c>
      <c r="AA36" s="49" t="s">
        <v>792</v>
      </c>
      <c r="AB36" s="49" t="s">
        <v>1172</v>
      </c>
      <c r="AO36" s="49"/>
      <c r="AQ36" s="49"/>
      <c r="AU36" s="49"/>
      <c r="AW36" s="49"/>
      <c r="AX36" s="49"/>
    </row>
    <row r="37" spans="1:50">
      <c r="A37" s="51" t="s">
        <v>4200</v>
      </c>
      <c r="B37" s="51" t="s">
        <v>27</v>
      </c>
      <c r="C37" t="s">
        <v>28</v>
      </c>
      <c r="D37" s="45" t="s">
        <v>611</v>
      </c>
      <c r="E37" t="s">
        <v>1464</v>
      </c>
      <c r="F37" s="46" t="s">
        <v>56</v>
      </c>
      <c r="G37">
        <v>15</v>
      </c>
      <c r="H37" s="47">
        <v>18097</v>
      </c>
      <c r="I37">
        <v>65</v>
      </c>
      <c r="J37">
        <v>109729</v>
      </c>
      <c r="K37" s="48">
        <v>5</v>
      </c>
      <c r="L37" s="48" t="s">
        <v>454</v>
      </c>
      <c r="M37" s="148">
        <v>7160</v>
      </c>
      <c r="N37" s="148">
        <v>10443</v>
      </c>
      <c r="O37" s="48" t="s">
        <v>1248</v>
      </c>
      <c r="P37" s="48">
        <v>1</v>
      </c>
      <c r="Q37" s="49" t="s">
        <v>929</v>
      </c>
      <c r="R37" s="148">
        <v>2880</v>
      </c>
      <c r="S37" s="49" t="s">
        <v>1245</v>
      </c>
      <c r="T37" s="148">
        <v>3096</v>
      </c>
      <c r="U37" s="49" t="s">
        <v>2717</v>
      </c>
      <c r="V37">
        <v>0</v>
      </c>
      <c r="W37">
        <v>0</v>
      </c>
      <c r="X37" s="49">
        <v>0</v>
      </c>
      <c r="Y37" s="49" t="s">
        <v>3859</v>
      </c>
      <c r="Z37" s="49">
        <v>109729</v>
      </c>
      <c r="AA37" s="49" t="s">
        <v>1037</v>
      </c>
      <c r="AB37" s="49" t="s">
        <v>1206</v>
      </c>
      <c r="AO37" s="49"/>
      <c r="AQ37" s="49"/>
      <c r="AU37" s="49"/>
      <c r="AW37" s="49"/>
      <c r="AX37" s="49"/>
    </row>
    <row r="38" spans="1:50">
      <c r="A38" s="51" t="s">
        <v>4200</v>
      </c>
      <c r="B38" s="51" t="s">
        <v>27</v>
      </c>
      <c r="C38" t="s">
        <v>28</v>
      </c>
      <c r="D38" s="45" t="s">
        <v>4147</v>
      </c>
      <c r="E38" t="s">
        <v>669</v>
      </c>
      <c r="F38" s="46" t="s">
        <v>56</v>
      </c>
      <c r="G38">
        <v>16</v>
      </c>
      <c r="H38" s="47">
        <v>24047</v>
      </c>
      <c r="I38">
        <v>16</v>
      </c>
      <c r="J38">
        <v>26285</v>
      </c>
      <c r="K38" s="48">
        <v>4</v>
      </c>
      <c r="L38" s="48" t="s">
        <v>680</v>
      </c>
      <c r="M38" s="148">
        <v>4340</v>
      </c>
      <c r="N38" s="148">
        <v>4739</v>
      </c>
      <c r="O38" s="48" t="s">
        <v>1846</v>
      </c>
      <c r="P38" s="48">
        <v>4</v>
      </c>
      <c r="Q38" s="49" t="s">
        <v>680</v>
      </c>
      <c r="R38" s="148">
        <v>4340</v>
      </c>
      <c r="S38" s="49" t="s">
        <v>3470</v>
      </c>
      <c r="T38" s="148">
        <v>4739</v>
      </c>
      <c r="U38" s="49" t="s">
        <v>3330</v>
      </c>
      <c r="V38">
        <v>0</v>
      </c>
      <c r="W38">
        <v>0</v>
      </c>
      <c r="X38" s="49">
        <v>0</v>
      </c>
      <c r="Y38" s="49" t="s">
        <v>1109</v>
      </c>
      <c r="Z38" s="49">
        <v>26285</v>
      </c>
      <c r="AA38" s="49" t="s">
        <v>680</v>
      </c>
      <c r="AB38" s="49" t="s">
        <v>4218</v>
      </c>
      <c r="AO38" s="49"/>
      <c r="AQ38" s="49"/>
      <c r="AU38" s="49"/>
      <c r="AW38" s="49"/>
      <c r="AX38" s="49"/>
    </row>
    <row r="39" spans="1:50">
      <c r="A39" s="51" t="s">
        <v>4200</v>
      </c>
      <c r="B39" s="51" t="s">
        <v>27</v>
      </c>
      <c r="C39" t="s">
        <v>28</v>
      </c>
      <c r="D39" s="45" t="s">
        <v>569</v>
      </c>
      <c r="E39" t="s">
        <v>669</v>
      </c>
      <c r="F39" s="46" t="s">
        <v>56</v>
      </c>
      <c r="G39">
        <v>16</v>
      </c>
      <c r="H39" s="47">
        <v>30535</v>
      </c>
      <c r="I39">
        <v>68</v>
      </c>
      <c r="J39">
        <v>125244</v>
      </c>
      <c r="K39" s="48">
        <v>3</v>
      </c>
      <c r="L39" s="48" t="s">
        <v>791</v>
      </c>
      <c r="M39" s="148">
        <v>7135</v>
      </c>
      <c r="N39" s="148">
        <v>6395</v>
      </c>
      <c r="O39" s="48" t="s">
        <v>1808</v>
      </c>
      <c r="P39" s="48">
        <v>2</v>
      </c>
      <c r="Q39" s="49" t="s">
        <v>792</v>
      </c>
      <c r="R39" s="148">
        <v>5935</v>
      </c>
      <c r="S39" s="49" t="s">
        <v>1841</v>
      </c>
      <c r="T39" s="148">
        <v>6395</v>
      </c>
      <c r="U39" s="49" t="s">
        <v>3487</v>
      </c>
      <c r="V39" s="49">
        <v>0</v>
      </c>
      <c r="W39">
        <v>0</v>
      </c>
      <c r="X39" s="49">
        <v>0</v>
      </c>
      <c r="Y39" s="49" t="s">
        <v>2351</v>
      </c>
      <c r="Z39" s="49">
        <v>125244</v>
      </c>
      <c r="AA39" s="49" t="s">
        <v>1305</v>
      </c>
      <c r="AB39" s="49" t="s">
        <v>2193</v>
      </c>
      <c r="AC39" s="49"/>
      <c r="AO39" s="49"/>
      <c r="AQ39" s="49"/>
      <c r="AU39" s="49"/>
      <c r="AW39" s="49"/>
      <c r="AX39" s="49"/>
    </row>
    <row r="40" spans="1:50">
      <c r="A40" s="51" t="s">
        <v>4200</v>
      </c>
      <c r="B40" s="51" t="s">
        <v>27</v>
      </c>
      <c r="C40" t="s">
        <v>28</v>
      </c>
      <c r="D40" s="45" t="s">
        <v>586</v>
      </c>
      <c r="E40" t="s">
        <v>669</v>
      </c>
      <c r="F40" s="46" t="s">
        <v>56</v>
      </c>
      <c r="G40">
        <v>16</v>
      </c>
      <c r="H40" s="47">
        <v>23440</v>
      </c>
      <c r="I40">
        <v>72</v>
      </c>
      <c r="J40">
        <v>128523</v>
      </c>
      <c r="K40" s="48">
        <v>3</v>
      </c>
      <c r="L40" s="48" t="s">
        <v>791</v>
      </c>
      <c r="M40" s="148">
        <v>3680</v>
      </c>
      <c r="N40" s="148">
        <v>4283</v>
      </c>
      <c r="O40" s="48" t="s">
        <v>701</v>
      </c>
      <c r="P40" s="48">
        <v>1</v>
      </c>
      <c r="Q40" s="49" t="s">
        <v>762</v>
      </c>
      <c r="R40" s="148">
        <v>1760</v>
      </c>
      <c r="S40" s="49" t="s">
        <v>2226</v>
      </c>
      <c r="T40" s="148">
        <v>1892</v>
      </c>
      <c r="U40" s="49" t="s">
        <v>1007</v>
      </c>
      <c r="V40" s="49">
        <v>0</v>
      </c>
      <c r="W40">
        <v>0</v>
      </c>
      <c r="X40" s="49">
        <v>0</v>
      </c>
      <c r="Y40" s="49" t="s">
        <v>1916</v>
      </c>
      <c r="Z40" s="49">
        <v>128523</v>
      </c>
      <c r="AA40" s="49" t="s">
        <v>926</v>
      </c>
      <c r="AB40" s="49" t="s">
        <v>748</v>
      </c>
      <c r="AO40" s="49"/>
      <c r="AQ40" s="49"/>
      <c r="AU40" s="49"/>
      <c r="AW40" s="49"/>
      <c r="AX40" s="49"/>
    </row>
    <row r="41" spans="1:50">
      <c r="A41" s="51" t="s">
        <v>4200</v>
      </c>
      <c r="B41" s="51" t="s">
        <v>27</v>
      </c>
      <c r="C41" t="s">
        <v>28</v>
      </c>
      <c r="D41" s="45" t="s">
        <v>551</v>
      </c>
      <c r="E41" t="s">
        <v>1464</v>
      </c>
      <c r="F41" s="46" t="s">
        <v>56</v>
      </c>
      <c r="G41">
        <v>16</v>
      </c>
      <c r="H41" s="47">
        <v>23044</v>
      </c>
      <c r="I41">
        <v>64</v>
      </c>
      <c r="J41">
        <v>119266</v>
      </c>
      <c r="K41" s="48">
        <v>10</v>
      </c>
      <c r="L41" s="48" t="s">
        <v>2161</v>
      </c>
      <c r="M41" s="148">
        <v>11760</v>
      </c>
      <c r="N41" s="148">
        <v>13478</v>
      </c>
      <c r="O41" s="48" t="s">
        <v>3670</v>
      </c>
      <c r="P41" s="48">
        <v>4</v>
      </c>
      <c r="Q41" s="49" t="s">
        <v>680</v>
      </c>
      <c r="R41" s="148">
        <v>6840</v>
      </c>
      <c r="S41" s="49" t="s">
        <v>3762</v>
      </c>
      <c r="T41" s="148">
        <v>7353</v>
      </c>
      <c r="U41" s="49" t="s">
        <v>4173</v>
      </c>
      <c r="V41">
        <v>0</v>
      </c>
      <c r="W41">
        <v>0</v>
      </c>
      <c r="X41" s="49">
        <v>0</v>
      </c>
      <c r="Y41" s="49" t="s">
        <v>4220</v>
      </c>
      <c r="Z41" s="49">
        <v>119266</v>
      </c>
      <c r="AA41" s="49" t="s">
        <v>733</v>
      </c>
      <c r="AB41" s="49" t="s">
        <v>895</v>
      </c>
      <c r="AO41" s="49"/>
      <c r="AQ41" s="49"/>
      <c r="AU41" s="49"/>
      <c r="AW41" s="49"/>
      <c r="AX41" s="49"/>
    </row>
    <row r="42" spans="1:50">
      <c r="A42" s="51" t="s">
        <v>4200</v>
      </c>
      <c r="B42" s="51" t="s">
        <v>27</v>
      </c>
      <c r="C42" t="s">
        <v>28</v>
      </c>
      <c r="D42" s="45" t="s">
        <v>610</v>
      </c>
      <c r="E42" t="s">
        <v>608</v>
      </c>
      <c r="F42" s="46" t="s">
        <v>56</v>
      </c>
      <c r="G42">
        <v>16</v>
      </c>
      <c r="H42" s="47">
        <v>15838</v>
      </c>
      <c r="I42">
        <v>70</v>
      </c>
      <c r="J42">
        <v>108598</v>
      </c>
      <c r="K42" s="48">
        <v>6</v>
      </c>
      <c r="L42" s="48" t="s">
        <v>796</v>
      </c>
      <c r="M42" s="148">
        <v>7580</v>
      </c>
      <c r="N42" s="148">
        <v>12905</v>
      </c>
      <c r="O42" s="48" t="s">
        <v>1486</v>
      </c>
      <c r="P42" s="48">
        <v>2</v>
      </c>
      <c r="Q42" s="49" t="s">
        <v>792</v>
      </c>
      <c r="R42" s="148">
        <v>1240</v>
      </c>
      <c r="S42" s="49" t="s">
        <v>3763</v>
      </c>
      <c r="T42" s="148">
        <v>2933</v>
      </c>
      <c r="U42" s="49" t="s">
        <v>3217</v>
      </c>
      <c r="V42">
        <v>0</v>
      </c>
      <c r="W42">
        <v>0</v>
      </c>
      <c r="X42" s="49">
        <v>0</v>
      </c>
      <c r="Y42" s="49" t="s">
        <v>4221</v>
      </c>
      <c r="Z42" s="49">
        <v>108598</v>
      </c>
      <c r="AA42" s="49" t="s">
        <v>1441</v>
      </c>
      <c r="AB42" s="49" t="s">
        <v>933</v>
      </c>
      <c r="AO42" s="49"/>
      <c r="AQ42" s="49"/>
      <c r="AU42" s="49"/>
      <c r="AW42" s="49"/>
      <c r="AX42" s="49"/>
    </row>
    <row r="43" spans="1:50">
      <c r="A43" s="51" t="s">
        <v>4200</v>
      </c>
      <c r="B43" s="51" t="s">
        <v>27</v>
      </c>
      <c r="C43" t="s">
        <v>28</v>
      </c>
      <c r="D43" s="45" t="s">
        <v>612</v>
      </c>
      <c r="E43" t="s">
        <v>1464</v>
      </c>
      <c r="F43" s="46" t="s">
        <v>56</v>
      </c>
      <c r="G43">
        <v>16</v>
      </c>
      <c r="H43" s="47">
        <v>15780</v>
      </c>
      <c r="I43">
        <v>65</v>
      </c>
      <c r="J43">
        <v>91974</v>
      </c>
      <c r="K43" s="48">
        <v>7</v>
      </c>
      <c r="L43" s="48" t="s">
        <v>811</v>
      </c>
      <c r="M43" s="148">
        <v>5975</v>
      </c>
      <c r="N43" s="148">
        <v>10199</v>
      </c>
      <c r="O43" s="48" t="s">
        <v>2711</v>
      </c>
      <c r="P43" s="48">
        <v>4</v>
      </c>
      <c r="Q43" s="49" t="s">
        <v>680</v>
      </c>
      <c r="R43" s="148">
        <v>3920</v>
      </c>
      <c r="S43" s="49" t="s">
        <v>3765</v>
      </c>
      <c r="T43" s="148">
        <v>4284</v>
      </c>
      <c r="U43" s="49" t="s">
        <v>3419</v>
      </c>
      <c r="V43">
        <v>0</v>
      </c>
      <c r="W43">
        <v>0</v>
      </c>
      <c r="X43" s="49">
        <v>0</v>
      </c>
      <c r="Y43" s="49" t="s">
        <v>3714</v>
      </c>
      <c r="Z43" s="49">
        <v>91974</v>
      </c>
      <c r="AA43" s="49" t="s">
        <v>3385</v>
      </c>
      <c r="AB43" s="49" t="s">
        <v>1156</v>
      </c>
      <c r="AO43" s="49"/>
      <c r="AQ43" s="49"/>
      <c r="AU43" s="49"/>
      <c r="AW43" s="49"/>
      <c r="AX43" s="49"/>
    </row>
    <row r="44" spans="1:50">
      <c r="A44" s="51" t="s">
        <v>4200</v>
      </c>
      <c r="B44" s="51" t="s">
        <v>27</v>
      </c>
      <c r="C44" t="s">
        <v>28</v>
      </c>
      <c r="D44" s="45" t="s">
        <v>576</v>
      </c>
      <c r="E44" t="s">
        <v>669</v>
      </c>
      <c r="F44" s="46" t="s">
        <v>56</v>
      </c>
      <c r="G44">
        <v>0</v>
      </c>
      <c r="H44" s="47">
        <v>0</v>
      </c>
      <c r="I44">
        <v>0</v>
      </c>
      <c r="J44">
        <v>0</v>
      </c>
      <c r="K44" s="48">
        <v>0</v>
      </c>
      <c r="L44" s="48" t="s">
        <v>678</v>
      </c>
      <c r="M44" s="148">
        <v>0</v>
      </c>
      <c r="N44" s="148">
        <v>0</v>
      </c>
      <c r="O44" s="48" t="s">
        <v>678</v>
      </c>
      <c r="P44" s="48">
        <v>0</v>
      </c>
      <c r="Q44" s="49" t="s">
        <v>678</v>
      </c>
      <c r="R44" s="148">
        <v>0</v>
      </c>
      <c r="S44" s="49" t="s">
        <v>678</v>
      </c>
      <c r="T44" s="148">
        <v>0</v>
      </c>
      <c r="U44" s="49" t="s">
        <v>678</v>
      </c>
      <c r="V44">
        <v>0</v>
      </c>
      <c r="W44">
        <v>0</v>
      </c>
      <c r="X44" s="49">
        <v>0</v>
      </c>
      <c r="Y44" s="49" t="s">
        <v>678</v>
      </c>
      <c r="Z44" s="49">
        <v>0</v>
      </c>
      <c r="AA44" s="49" t="s">
        <v>678</v>
      </c>
      <c r="AB44" s="49" t="s">
        <v>678</v>
      </c>
      <c r="AO44" s="49"/>
      <c r="AQ44" s="49"/>
      <c r="AU44" s="49"/>
      <c r="AW44" s="49"/>
      <c r="AX44" s="49"/>
    </row>
    <row r="45" spans="1:50">
      <c r="A45" s="51" t="s">
        <v>4200</v>
      </c>
      <c r="B45" s="51" t="s">
        <v>27</v>
      </c>
      <c r="C45" t="s">
        <v>28</v>
      </c>
      <c r="D45" s="45" t="s">
        <v>593</v>
      </c>
      <c r="E45" t="s">
        <v>669</v>
      </c>
      <c r="F45" s="46" t="s">
        <v>56</v>
      </c>
      <c r="G45">
        <v>16</v>
      </c>
      <c r="H45" s="47">
        <v>21546</v>
      </c>
      <c r="I45">
        <v>69</v>
      </c>
      <c r="J45">
        <v>121466</v>
      </c>
      <c r="K45" s="48">
        <v>11</v>
      </c>
      <c r="L45" s="48" t="s">
        <v>1970</v>
      </c>
      <c r="M45" s="148">
        <v>18280</v>
      </c>
      <c r="N45" s="148">
        <v>18703</v>
      </c>
      <c r="O45" s="48" t="s">
        <v>2735</v>
      </c>
      <c r="P45" s="48">
        <v>6</v>
      </c>
      <c r="Q45" s="49" t="s">
        <v>796</v>
      </c>
      <c r="R45" s="148">
        <v>8520</v>
      </c>
      <c r="S45" s="49" t="s">
        <v>2873</v>
      </c>
      <c r="T45" s="148">
        <v>9329</v>
      </c>
      <c r="U45" s="49" t="s">
        <v>4222</v>
      </c>
      <c r="V45" s="49">
        <v>0</v>
      </c>
      <c r="W45">
        <v>0</v>
      </c>
      <c r="X45" s="49">
        <v>0</v>
      </c>
      <c r="Y45" s="49" t="s">
        <v>4223</v>
      </c>
      <c r="Z45" s="49">
        <v>121466</v>
      </c>
      <c r="AA45" s="49" t="s">
        <v>863</v>
      </c>
      <c r="AB45" s="49" t="s">
        <v>4201</v>
      </c>
      <c r="AO45" s="49"/>
      <c r="AQ45" s="49"/>
      <c r="AU45" s="49"/>
      <c r="AW45" s="49"/>
      <c r="AX45" s="49"/>
    </row>
    <row r="46" spans="1:50">
      <c r="A46" s="51" t="s">
        <v>4200</v>
      </c>
      <c r="B46" s="51" t="s">
        <v>27</v>
      </c>
      <c r="C46" t="s">
        <v>28</v>
      </c>
      <c r="D46" s="45" t="s">
        <v>637</v>
      </c>
      <c r="E46" t="s">
        <v>608</v>
      </c>
      <c r="F46" s="46" t="s">
        <v>56</v>
      </c>
      <c r="G46">
        <v>16</v>
      </c>
      <c r="H46" s="47">
        <v>15950</v>
      </c>
      <c r="I46">
        <v>74</v>
      </c>
      <c r="J46">
        <v>119940</v>
      </c>
      <c r="K46" s="48">
        <v>4</v>
      </c>
      <c r="L46" s="48" t="s">
        <v>680</v>
      </c>
      <c r="M46" s="148">
        <v>4680</v>
      </c>
      <c r="N46" s="148">
        <v>2451</v>
      </c>
      <c r="O46" s="48" t="s">
        <v>3992</v>
      </c>
      <c r="P46" s="48">
        <v>4</v>
      </c>
      <c r="Q46" s="49" t="s">
        <v>680</v>
      </c>
      <c r="R46" s="148">
        <v>4680</v>
      </c>
      <c r="S46" s="49" t="s">
        <v>3433</v>
      </c>
      <c r="T46" s="148">
        <v>4851</v>
      </c>
      <c r="U46" s="49" t="s">
        <v>990</v>
      </c>
      <c r="V46">
        <v>0</v>
      </c>
      <c r="W46">
        <v>0</v>
      </c>
      <c r="X46" s="49">
        <v>0</v>
      </c>
      <c r="Y46" s="49" t="s">
        <v>3433</v>
      </c>
      <c r="Z46" s="49">
        <v>119940</v>
      </c>
      <c r="AA46" s="49" t="s">
        <v>1008</v>
      </c>
      <c r="AB46" s="49" t="s">
        <v>1138</v>
      </c>
      <c r="AO46" s="49"/>
      <c r="AQ46" s="49"/>
      <c r="AU46" s="49"/>
      <c r="AW46" s="49"/>
      <c r="AX46" s="49"/>
    </row>
    <row r="47" spans="1:50">
      <c r="A47" s="51" t="s">
        <v>4200</v>
      </c>
      <c r="B47" s="51" t="s">
        <v>27</v>
      </c>
      <c r="C47" t="s">
        <v>28</v>
      </c>
      <c r="D47" s="45" t="s">
        <v>638</v>
      </c>
      <c r="E47" t="s">
        <v>608</v>
      </c>
      <c r="F47" s="46" t="s">
        <v>56</v>
      </c>
      <c r="G47">
        <v>17</v>
      </c>
      <c r="H47" s="47">
        <v>18207</v>
      </c>
      <c r="I47">
        <v>77</v>
      </c>
      <c r="J47">
        <v>110494</v>
      </c>
      <c r="K47" s="48">
        <v>5</v>
      </c>
      <c r="L47" s="48" t="s">
        <v>1239</v>
      </c>
      <c r="M47" s="148">
        <v>3414</v>
      </c>
      <c r="N47" s="148">
        <v>5708</v>
      </c>
      <c r="O47" s="48" t="s">
        <v>466</v>
      </c>
      <c r="P47" s="48">
        <v>3</v>
      </c>
      <c r="Q47" s="49" t="s">
        <v>899</v>
      </c>
      <c r="R47" s="148">
        <v>2134</v>
      </c>
      <c r="S47" s="49" t="s">
        <v>782</v>
      </c>
      <c r="T47" s="148">
        <v>2366</v>
      </c>
      <c r="U47" s="49" t="s">
        <v>2465</v>
      </c>
      <c r="V47">
        <v>0</v>
      </c>
      <c r="W47">
        <v>0</v>
      </c>
      <c r="X47" s="49">
        <v>0</v>
      </c>
      <c r="Y47" s="49" t="s">
        <v>791</v>
      </c>
      <c r="Z47" s="49">
        <v>110494</v>
      </c>
      <c r="AA47" s="49" t="s">
        <v>952</v>
      </c>
      <c r="AB47" s="49" t="s">
        <v>876</v>
      </c>
      <c r="AO47" s="49"/>
      <c r="AQ47" s="49"/>
      <c r="AU47" s="49"/>
      <c r="AW47" s="49"/>
      <c r="AX47" s="49"/>
    </row>
    <row r="48" spans="1:50">
      <c r="A48" s="51" t="s">
        <v>4200</v>
      </c>
      <c r="B48" s="51" t="s">
        <v>27</v>
      </c>
      <c r="C48" t="s">
        <v>28</v>
      </c>
      <c r="D48" s="45" t="s">
        <v>1664</v>
      </c>
      <c r="E48" t="s">
        <v>608</v>
      </c>
      <c r="F48" s="46" t="s">
        <v>56</v>
      </c>
      <c r="G48">
        <v>16</v>
      </c>
      <c r="H48" s="47">
        <v>20174</v>
      </c>
      <c r="I48">
        <v>79</v>
      </c>
      <c r="J48">
        <v>141966</v>
      </c>
      <c r="K48" s="48">
        <v>8</v>
      </c>
      <c r="L48" s="48" t="s">
        <v>708</v>
      </c>
      <c r="M48" s="148">
        <v>11986</v>
      </c>
      <c r="N48" s="148">
        <v>12628</v>
      </c>
      <c r="O48" s="48" t="s">
        <v>734</v>
      </c>
      <c r="P48" s="48">
        <v>6</v>
      </c>
      <c r="Q48" s="49" t="s">
        <v>796</v>
      </c>
      <c r="R48" s="148">
        <v>10614</v>
      </c>
      <c r="S48" s="49" t="s">
        <v>4224</v>
      </c>
      <c r="T48" s="148">
        <v>11908</v>
      </c>
      <c r="U48" s="49" t="s">
        <v>4085</v>
      </c>
      <c r="V48">
        <v>0</v>
      </c>
      <c r="W48">
        <v>0</v>
      </c>
      <c r="X48" s="49">
        <v>0</v>
      </c>
      <c r="Y48" s="49" t="s">
        <v>2474</v>
      </c>
      <c r="Z48" s="49">
        <v>141966</v>
      </c>
      <c r="AA48" s="49" t="s">
        <v>2481</v>
      </c>
      <c r="AB48" s="49" t="s">
        <v>3310</v>
      </c>
      <c r="AO48" s="49"/>
      <c r="AQ48" s="49"/>
      <c r="AU48" s="49"/>
      <c r="AW48" s="49"/>
      <c r="AX48" s="49"/>
    </row>
    <row r="49" spans="1:50">
      <c r="A49" s="51" t="s">
        <v>4200</v>
      </c>
      <c r="B49" s="51" t="s">
        <v>27</v>
      </c>
      <c r="C49" t="s">
        <v>28</v>
      </c>
      <c r="D49" s="45" t="s">
        <v>3828</v>
      </c>
      <c r="E49" t="s">
        <v>1464</v>
      </c>
      <c r="F49" s="46" t="s">
        <v>56</v>
      </c>
      <c r="G49">
        <v>16</v>
      </c>
      <c r="H49" s="47">
        <v>23126</v>
      </c>
      <c r="I49">
        <v>54</v>
      </c>
      <c r="J49">
        <v>111033</v>
      </c>
      <c r="K49" s="48">
        <v>1</v>
      </c>
      <c r="L49" s="48" t="s">
        <v>762</v>
      </c>
      <c r="M49" s="148">
        <v>4000</v>
      </c>
      <c r="N49" s="148">
        <v>4780</v>
      </c>
      <c r="O49" s="48" t="s">
        <v>806</v>
      </c>
      <c r="P49" s="48">
        <v>1</v>
      </c>
      <c r="Q49" s="49" t="s">
        <v>762</v>
      </c>
      <c r="R49" s="148">
        <v>4000</v>
      </c>
      <c r="S49" s="49" t="s">
        <v>3211</v>
      </c>
      <c r="T49" s="148">
        <v>4300</v>
      </c>
      <c r="U49" s="49" t="s">
        <v>3672</v>
      </c>
      <c r="V49">
        <v>0</v>
      </c>
      <c r="W49">
        <v>0</v>
      </c>
      <c r="X49" s="49">
        <v>0</v>
      </c>
      <c r="Y49" s="49" t="s">
        <v>1862</v>
      </c>
      <c r="Z49" s="49">
        <v>111033</v>
      </c>
      <c r="AA49" s="49" t="s">
        <v>844</v>
      </c>
      <c r="AB49" s="49" t="s">
        <v>3997</v>
      </c>
      <c r="AO49" s="49"/>
      <c r="AQ49" s="49"/>
      <c r="AU49" s="49"/>
      <c r="AW49" s="49"/>
      <c r="AX49" s="49"/>
    </row>
    <row r="50" spans="1:50">
      <c r="A50" s="51" t="s">
        <v>4200</v>
      </c>
      <c r="B50" s="51" t="s">
        <v>27</v>
      </c>
      <c r="C50" t="s">
        <v>28</v>
      </c>
      <c r="D50" s="45" t="s">
        <v>2827</v>
      </c>
      <c r="E50" t="s">
        <v>669</v>
      </c>
      <c r="F50" s="46" t="s">
        <v>56</v>
      </c>
      <c r="G50">
        <v>16</v>
      </c>
      <c r="H50" s="47">
        <v>20865</v>
      </c>
      <c r="I50">
        <v>66</v>
      </c>
      <c r="J50">
        <v>105986</v>
      </c>
      <c r="K50" s="48">
        <v>3</v>
      </c>
      <c r="L50" s="48" t="s">
        <v>791</v>
      </c>
      <c r="M50" s="148">
        <v>3700</v>
      </c>
      <c r="N50" s="148">
        <v>4216</v>
      </c>
      <c r="O50" s="48" t="s">
        <v>901</v>
      </c>
      <c r="P50" s="48">
        <v>3</v>
      </c>
      <c r="Q50" s="49" t="s">
        <v>791</v>
      </c>
      <c r="R50" s="148">
        <v>3700</v>
      </c>
      <c r="S50" s="49" t="s">
        <v>3537</v>
      </c>
      <c r="T50" s="148">
        <v>4016</v>
      </c>
      <c r="U50" s="49" t="s">
        <v>4054</v>
      </c>
      <c r="V50">
        <v>0</v>
      </c>
      <c r="W50">
        <v>0</v>
      </c>
      <c r="X50" s="49">
        <v>0</v>
      </c>
      <c r="Y50" s="49" t="s">
        <v>3537</v>
      </c>
      <c r="Z50" s="49">
        <v>105986</v>
      </c>
      <c r="AA50" s="49" t="s">
        <v>872</v>
      </c>
      <c r="AB50" s="49" t="s">
        <v>3488</v>
      </c>
      <c r="AO50" s="49"/>
      <c r="AQ50" s="49"/>
      <c r="AU50" s="49"/>
      <c r="AW50" s="49"/>
      <c r="AX50" s="49"/>
    </row>
    <row r="51" spans="1:50">
      <c r="A51" s="51" t="s">
        <v>4200</v>
      </c>
      <c r="B51" s="51" t="s">
        <v>27</v>
      </c>
      <c r="C51" t="s">
        <v>28</v>
      </c>
      <c r="D51" s="45" t="s">
        <v>2828</v>
      </c>
      <c r="E51" t="s">
        <v>669</v>
      </c>
      <c r="F51" s="46" t="s">
        <v>56</v>
      </c>
      <c r="G51">
        <v>16</v>
      </c>
      <c r="H51" s="47">
        <v>20200</v>
      </c>
      <c r="I51">
        <v>75</v>
      </c>
      <c r="J51">
        <v>142450</v>
      </c>
      <c r="K51" s="48">
        <v>6</v>
      </c>
      <c r="L51" s="48" t="s">
        <v>796</v>
      </c>
      <c r="M51" s="148">
        <v>11960</v>
      </c>
      <c r="N51" s="148">
        <v>15891</v>
      </c>
      <c r="O51" s="48" t="s">
        <v>1953</v>
      </c>
      <c r="P51" s="48">
        <v>2</v>
      </c>
      <c r="Q51" s="49" t="s">
        <v>792</v>
      </c>
      <c r="R51" s="148">
        <v>3720</v>
      </c>
      <c r="S51" s="49" t="s">
        <v>1195</v>
      </c>
      <c r="T51" s="148">
        <v>3999</v>
      </c>
      <c r="U51" s="49" t="s">
        <v>2914</v>
      </c>
      <c r="V51" s="49">
        <v>0</v>
      </c>
      <c r="W51">
        <v>0</v>
      </c>
      <c r="X51" s="49">
        <v>0</v>
      </c>
      <c r="Y51" s="49" t="s">
        <v>4225</v>
      </c>
      <c r="Z51" s="49">
        <v>142450</v>
      </c>
      <c r="AA51" s="49" t="s">
        <v>687</v>
      </c>
      <c r="AB51" s="49" t="s">
        <v>3814</v>
      </c>
      <c r="AC51" s="49"/>
      <c r="AO51" s="49"/>
      <c r="AQ51" s="49"/>
      <c r="AU51" s="49"/>
      <c r="AW51" s="49"/>
      <c r="AX51" s="49"/>
    </row>
    <row r="52" spans="1:50">
      <c r="A52" s="51" t="s">
        <v>4200</v>
      </c>
      <c r="B52" s="51" t="s">
        <v>27</v>
      </c>
      <c r="C52" t="s">
        <v>28</v>
      </c>
      <c r="D52" s="45" t="s">
        <v>623</v>
      </c>
      <c r="E52" t="s">
        <v>608</v>
      </c>
      <c r="F52" s="46" t="s">
        <v>56</v>
      </c>
      <c r="G52">
        <v>16</v>
      </c>
      <c r="H52" s="47">
        <v>24062</v>
      </c>
      <c r="I52">
        <v>78</v>
      </c>
      <c r="J52">
        <v>153675</v>
      </c>
      <c r="K52" s="48">
        <v>6</v>
      </c>
      <c r="L52" s="48" t="s">
        <v>796</v>
      </c>
      <c r="M52" s="148">
        <v>6162</v>
      </c>
      <c r="N52" s="148">
        <v>5381</v>
      </c>
      <c r="O52" s="48" t="s">
        <v>1113</v>
      </c>
      <c r="P52" s="48">
        <v>5</v>
      </c>
      <c r="Q52" s="49" t="s">
        <v>819</v>
      </c>
      <c r="R52" s="148">
        <v>5002</v>
      </c>
      <c r="S52" s="49" t="s">
        <v>729</v>
      </c>
      <c r="T52" s="148">
        <v>5473</v>
      </c>
      <c r="U52" s="49" t="s">
        <v>3880</v>
      </c>
      <c r="V52">
        <v>0</v>
      </c>
      <c r="W52">
        <v>0</v>
      </c>
      <c r="X52" s="49">
        <v>0</v>
      </c>
      <c r="Y52" s="49" t="s">
        <v>1940</v>
      </c>
      <c r="Z52" s="49">
        <v>153675</v>
      </c>
      <c r="AA52" s="49" t="s">
        <v>1037</v>
      </c>
      <c r="AB52" s="49" t="s">
        <v>3873</v>
      </c>
      <c r="AO52" s="49"/>
      <c r="AQ52" s="49"/>
      <c r="AU52" s="49"/>
      <c r="AW52" s="49"/>
      <c r="AX52" s="49"/>
    </row>
    <row r="53" spans="1:50">
      <c r="A53" s="51" t="s">
        <v>4200</v>
      </c>
      <c r="B53" s="51" t="s">
        <v>27</v>
      </c>
      <c r="C53" t="s">
        <v>28</v>
      </c>
      <c r="D53" s="45" t="s">
        <v>658</v>
      </c>
      <c r="E53" t="s">
        <v>1464</v>
      </c>
      <c r="F53" s="46" t="s">
        <v>56</v>
      </c>
      <c r="G53">
        <v>15</v>
      </c>
      <c r="H53" s="47">
        <v>17125</v>
      </c>
      <c r="I53">
        <v>79</v>
      </c>
      <c r="J53">
        <v>169615</v>
      </c>
      <c r="K53" s="48">
        <v>6</v>
      </c>
      <c r="L53" s="48" t="s">
        <v>685</v>
      </c>
      <c r="M53" s="148">
        <v>6810</v>
      </c>
      <c r="N53" s="148">
        <v>12071</v>
      </c>
      <c r="O53" s="48" t="s">
        <v>977</v>
      </c>
      <c r="P53" s="48">
        <v>3</v>
      </c>
      <c r="Q53" s="49" t="s">
        <v>713</v>
      </c>
      <c r="R53" s="148">
        <v>4310</v>
      </c>
      <c r="S53" s="49" t="s">
        <v>3829</v>
      </c>
      <c r="T53" s="148">
        <v>8976</v>
      </c>
      <c r="U53" s="49" t="s">
        <v>4226</v>
      </c>
      <c r="V53">
        <v>0</v>
      </c>
      <c r="W53">
        <v>0</v>
      </c>
      <c r="X53" s="49">
        <v>0</v>
      </c>
      <c r="Y53" s="49" t="s">
        <v>4121</v>
      </c>
      <c r="Z53" s="49">
        <v>169615</v>
      </c>
      <c r="AA53" s="49" t="s">
        <v>1761</v>
      </c>
      <c r="AB53" s="49" t="s">
        <v>3873</v>
      </c>
      <c r="AO53" s="49"/>
      <c r="AQ53" s="49"/>
      <c r="AU53" s="49"/>
      <c r="AW53" s="49"/>
      <c r="AX53" s="49"/>
    </row>
    <row r="54" spans="1:50">
      <c r="A54" s="51" t="s">
        <v>4200</v>
      </c>
      <c r="B54" s="51" t="s">
        <v>27</v>
      </c>
      <c r="C54" t="s">
        <v>28</v>
      </c>
      <c r="D54" s="45" t="s">
        <v>662</v>
      </c>
      <c r="E54" t="s">
        <v>1464</v>
      </c>
      <c r="F54" s="46" t="s">
        <v>56</v>
      </c>
      <c r="G54">
        <v>16</v>
      </c>
      <c r="H54" s="47">
        <v>16709</v>
      </c>
      <c r="I54">
        <v>64</v>
      </c>
      <c r="J54">
        <v>120103</v>
      </c>
      <c r="K54" s="48">
        <v>4</v>
      </c>
      <c r="L54" s="48" t="s">
        <v>680</v>
      </c>
      <c r="M54" s="148">
        <v>4653</v>
      </c>
      <c r="N54" s="148">
        <v>10035</v>
      </c>
      <c r="O54" s="48" t="s">
        <v>972</v>
      </c>
      <c r="P54" s="48">
        <v>3</v>
      </c>
      <c r="Q54" s="49" t="s">
        <v>791</v>
      </c>
      <c r="R54" s="148">
        <v>4293</v>
      </c>
      <c r="S54" s="49" t="s">
        <v>3247</v>
      </c>
      <c r="T54" s="148">
        <v>6030</v>
      </c>
      <c r="U54" s="49" t="s">
        <v>4227</v>
      </c>
      <c r="V54">
        <v>0</v>
      </c>
      <c r="W54">
        <v>0</v>
      </c>
      <c r="X54" s="49">
        <v>0</v>
      </c>
      <c r="Y54" s="49" t="s">
        <v>3043</v>
      </c>
      <c r="Z54" s="49">
        <v>120103</v>
      </c>
      <c r="AA54" s="49" t="s">
        <v>762</v>
      </c>
      <c r="AB54" s="49" t="s">
        <v>3000</v>
      </c>
      <c r="AO54" s="49"/>
      <c r="AQ54" s="49"/>
      <c r="AU54" s="49"/>
      <c r="AW54" s="49"/>
      <c r="AX54" s="49"/>
    </row>
    <row r="55" spans="1:50">
      <c r="A55" s="51" t="s">
        <v>4200</v>
      </c>
      <c r="B55" s="51" t="s">
        <v>27</v>
      </c>
      <c r="C55" t="s">
        <v>28</v>
      </c>
      <c r="D55" s="45" t="s">
        <v>2829</v>
      </c>
      <c r="E55" t="s">
        <v>669</v>
      </c>
      <c r="F55" s="46" t="s">
        <v>56</v>
      </c>
      <c r="G55">
        <v>15</v>
      </c>
      <c r="H55" s="47">
        <v>14180</v>
      </c>
      <c r="I55">
        <v>69</v>
      </c>
      <c r="J55">
        <v>113889</v>
      </c>
      <c r="K55" s="48">
        <v>7</v>
      </c>
      <c r="L55" s="48" t="s">
        <v>1164</v>
      </c>
      <c r="M55" s="148">
        <v>6800</v>
      </c>
      <c r="N55" s="148">
        <v>9642</v>
      </c>
      <c r="O55" s="48" t="s">
        <v>1162</v>
      </c>
      <c r="P55" s="48">
        <v>4</v>
      </c>
      <c r="Q55" s="49" t="s">
        <v>951</v>
      </c>
      <c r="R55" s="148">
        <v>3760</v>
      </c>
      <c r="S55" s="49" t="s">
        <v>3744</v>
      </c>
      <c r="T55" s="148">
        <v>5446</v>
      </c>
      <c r="U55" s="49" t="s">
        <v>1663</v>
      </c>
      <c r="V55">
        <v>0</v>
      </c>
      <c r="W55">
        <v>0</v>
      </c>
      <c r="X55" s="49">
        <v>0</v>
      </c>
      <c r="Y55" s="49" t="s">
        <v>4137</v>
      </c>
      <c r="Z55" s="49">
        <v>113889</v>
      </c>
      <c r="AA55" s="49" t="s">
        <v>871</v>
      </c>
      <c r="AB55" s="49" t="s">
        <v>851</v>
      </c>
      <c r="AO55" s="49"/>
      <c r="AQ55" s="49"/>
      <c r="AU55" s="49"/>
      <c r="AW55" s="49"/>
      <c r="AX55" s="49"/>
    </row>
    <row r="56" spans="1:50">
      <c r="A56" s="51" t="s">
        <v>4200</v>
      </c>
      <c r="B56" s="51" t="s">
        <v>27</v>
      </c>
      <c r="C56" t="s">
        <v>28</v>
      </c>
      <c r="D56" s="45" t="s">
        <v>670</v>
      </c>
      <c r="E56" t="s">
        <v>669</v>
      </c>
      <c r="F56" s="46" t="s">
        <v>56</v>
      </c>
      <c r="G56">
        <v>17</v>
      </c>
      <c r="H56" s="47">
        <v>17240</v>
      </c>
      <c r="I56">
        <v>71</v>
      </c>
      <c r="J56">
        <v>103414</v>
      </c>
      <c r="K56" s="48">
        <v>12</v>
      </c>
      <c r="L56" s="48" t="s">
        <v>4075</v>
      </c>
      <c r="M56" s="148">
        <v>11080</v>
      </c>
      <c r="N56" s="148">
        <v>12332</v>
      </c>
      <c r="O56" s="48" t="s">
        <v>3397</v>
      </c>
      <c r="P56" s="48">
        <v>7</v>
      </c>
      <c r="Q56" s="49" t="s">
        <v>3516</v>
      </c>
      <c r="R56" s="148">
        <v>8000</v>
      </c>
      <c r="S56" s="49" t="s">
        <v>3815</v>
      </c>
      <c r="T56" s="148">
        <v>8670</v>
      </c>
      <c r="U56" s="49" t="s">
        <v>3685</v>
      </c>
      <c r="V56">
        <v>0</v>
      </c>
      <c r="W56">
        <v>0</v>
      </c>
      <c r="X56" s="49">
        <v>0</v>
      </c>
      <c r="Y56" s="49" t="s">
        <v>4228</v>
      </c>
      <c r="Z56" s="49">
        <v>103414</v>
      </c>
      <c r="AA56" s="49" t="s">
        <v>3414</v>
      </c>
      <c r="AB56" s="49" t="s">
        <v>3293</v>
      </c>
      <c r="AO56" s="49"/>
      <c r="AQ56" s="49"/>
      <c r="AU56" s="49"/>
      <c r="AW56" s="49"/>
      <c r="AX56" s="49"/>
    </row>
    <row r="57" spans="1:50">
      <c r="A57" s="51" t="s">
        <v>4200</v>
      </c>
      <c r="B57" s="51" t="s">
        <v>27</v>
      </c>
      <c r="C57" t="s">
        <v>28</v>
      </c>
      <c r="D57" s="45" t="s">
        <v>616</v>
      </c>
      <c r="E57" t="s">
        <v>1464</v>
      </c>
      <c r="F57" s="46" t="s">
        <v>56</v>
      </c>
      <c r="G57">
        <v>16</v>
      </c>
      <c r="H57" s="47">
        <v>18851</v>
      </c>
      <c r="I57">
        <v>81</v>
      </c>
      <c r="J57">
        <v>171663</v>
      </c>
      <c r="K57" s="48">
        <v>8</v>
      </c>
      <c r="L57" s="48" t="s">
        <v>708</v>
      </c>
      <c r="M57" s="148">
        <v>13658</v>
      </c>
      <c r="N57" s="148">
        <v>16213</v>
      </c>
      <c r="O57" s="48" t="s">
        <v>2138</v>
      </c>
      <c r="P57" s="48">
        <v>5</v>
      </c>
      <c r="Q57" s="49" t="s">
        <v>819</v>
      </c>
      <c r="R57" s="148">
        <v>7358</v>
      </c>
      <c r="S57" s="49" t="s">
        <v>4060</v>
      </c>
      <c r="T57" s="148">
        <v>8093</v>
      </c>
      <c r="U57" s="49" t="s">
        <v>2729</v>
      </c>
      <c r="V57">
        <v>0</v>
      </c>
      <c r="W57">
        <v>0</v>
      </c>
      <c r="X57" s="49">
        <v>0</v>
      </c>
      <c r="Y57" s="49" t="s">
        <v>4229</v>
      </c>
      <c r="Z57" s="49">
        <v>171663</v>
      </c>
      <c r="AA57" s="49" t="s">
        <v>2219</v>
      </c>
      <c r="AB57" s="49" t="s">
        <v>512</v>
      </c>
      <c r="AO57" s="49"/>
      <c r="AQ57" s="49"/>
      <c r="AU57" s="49"/>
      <c r="AW57" s="49"/>
      <c r="AX57" s="49"/>
    </row>
    <row r="58" spans="1:50">
      <c r="A58" s="51" t="s">
        <v>4200</v>
      </c>
      <c r="B58" s="51" t="s">
        <v>27</v>
      </c>
      <c r="C58" t="s">
        <v>28</v>
      </c>
      <c r="D58" s="45" t="s">
        <v>676</v>
      </c>
      <c r="E58" t="s">
        <v>669</v>
      </c>
      <c r="F58" s="46" t="s">
        <v>56</v>
      </c>
      <c r="G58">
        <v>16</v>
      </c>
      <c r="H58" s="47">
        <v>21294</v>
      </c>
      <c r="I58">
        <v>71</v>
      </c>
      <c r="J58">
        <v>121233</v>
      </c>
      <c r="K58" s="48">
        <v>8</v>
      </c>
      <c r="L58" s="48" t="s">
        <v>708</v>
      </c>
      <c r="M58" s="148">
        <v>11334</v>
      </c>
      <c r="N58" s="148">
        <v>12838</v>
      </c>
      <c r="O58" s="48" t="s">
        <v>2444</v>
      </c>
      <c r="P58" s="48">
        <v>6</v>
      </c>
      <c r="Q58" s="49" t="s">
        <v>796</v>
      </c>
      <c r="R58" s="148">
        <v>8294</v>
      </c>
      <c r="S58" s="49" t="s">
        <v>3631</v>
      </c>
      <c r="T58" s="148">
        <v>9126</v>
      </c>
      <c r="U58" s="49" t="s">
        <v>1408</v>
      </c>
      <c r="V58" s="49">
        <v>0</v>
      </c>
      <c r="W58">
        <v>0</v>
      </c>
      <c r="X58" s="49">
        <v>0</v>
      </c>
      <c r="Y58" s="49" t="s">
        <v>4230</v>
      </c>
      <c r="Z58" s="49">
        <v>121233</v>
      </c>
      <c r="AA58" s="49" t="s">
        <v>1859</v>
      </c>
      <c r="AB58" s="49" t="s">
        <v>1856</v>
      </c>
      <c r="AC58" s="49"/>
      <c r="AO58" s="49"/>
      <c r="AQ58" s="49"/>
      <c r="AU58" s="49"/>
      <c r="AW58" s="49"/>
      <c r="AX58" s="49"/>
    </row>
    <row r="59" spans="1:50">
      <c r="A59" s="51" t="s">
        <v>4200</v>
      </c>
      <c r="B59" s="51" t="s">
        <v>27</v>
      </c>
      <c r="C59" t="s">
        <v>28</v>
      </c>
      <c r="D59" s="45" t="s">
        <v>628</v>
      </c>
      <c r="E59" t="s">
        <v>669</v>
      </c>
      <c r="F59" s="46" t="s">
        <v>56</v>
      </c>
      <c r="G59">
        <v>15</v>
      </c>
      <c r="H59" s="47">
        <v>26234</v>
      </c>
      <c r="I59">
        <v>66</v>
      </c>
      <c r="J59">
        <v>120901</v>
      </c>
      <c r="K59" s="48">
        <v>3</v>
      </c>
      <c r="L59" s="48" t="s">
        <v>713</v>
      </c>
      <c r="M59" s="148">
        <v>5120</v>
      </c>
      <c r="N59" s="148">
        <v>11805</v>
      </c>
      <c r="O59" s="48" t="s">
        <v>1965</v>
      </c>
      <c r="P59" s="48">
        <v>2</v>
      </c>
      <c r="Q59" s="49" t="s">
        <v>932</v>
      </c>
      <c r="R59" s="148">
        <v>3200</v>
      </c>
      <c r="S59" s="49" t="s">
        <v>922</v>
      </c>
      <c r="T59" s="148">
        <v>3580</v>
      </c>
      <c r="U59" s="49" t="s">
        <v>2722</v>
      </c>
      <c r="V59">
        <v>0</v>
      </c>
      <c r="W59">
        <v>0</v>
      </c>
      <c r="X59" s="49">
        <v>0</v>
      </c>
      <c r="Y59" s="49" t="s">
        <v>2072</v>
      </c>
      <c r="Z59" s="49">
        <v>120901</v>
      </c>
      <c r="AA59" s="49" t="s">
        <v>872</v>
      </c>
      <c r="AB59" s="49" t="s">
        <v>1141</v>
      </c>
      <c r="AO59" s="49"/>
      <c r="AQ59" s="49"/>
      <c r="AU59" s="49"/>
      <c r="AW59" s="49"/>
      <c r="AX59" s="49"/>
    </row>
    <row r="60" spans="1:50">
      <c r="A60" s="51" t="s">
        <v>4200</v>
      </c>
      <c r="B60" s="51" t="s">
        <v>27</v>
      </c>
      <c r="C60" t="s">
        <v>28</v>
      </c>
      <c r="D60" s="45" t="s">
        <v>617</v>
      </c>
      <c r="E60" t="s">
        <v>1464</v>
      </c>
      <c r="F60" s="46" t="s">
        <v>56</v>
      </c>
      <c r="G60">
        <v>16</v>
      </c>
      <c r="H60" s="47">
        <v>21633</v>
      </c>
      <c r="I60">
        <v>70</v>
      </c>
      <c r="J60">
        <v>127002</v>
      </c>
      <c r="K60" s="48">
        <v>6</v>
      </c>
      <c r="L60" s="48" t="s">
        <v>796</v>
      </c>
      <c r="M60" s="148">
        <v>7240</v>
      </c>
      <c r="N60" s="148">
        <v>7995</v>
      </c>
      <c r="O60" s="48" t="s">
        <v>1025</v>
      </c>
      <c r="P60" s="48">
        <v>5</v>
      </c>
      <c r="Q60" s="49" t="s">
        <v>819</v>
      </c>
      <c r="R60" s="148">
        <v>6840</v>
      </c>
      <c r="S60" s="49" t="s">
        <v>3753</v>
      </c>
      <c r="T60" s="148">
        <v>7445</v>
      </c>
      <c r="U60" s="49" t="s">
        <v>1936</v>
      </c>
      <c r="V60">
        <v>0</v>
      </c>
      <c r="W60">
        <v>0</v>
      </c>
      <c r="X60" s="49">
        <v>0</v>
      </c>
      <c r="Y60" s="49" t="s">
        <v>4231</v>
      </c>
      <c r="Z60" s="49">
        <v>127002</v>
      </c>
      <c r="AA60" s="49" t="s">
        <v>1441</v>
      </c>
      <c r="AB60" s="49" t="s">
        <v>2193</v>
      </c>
      <c r="AO60" s="49"/>
      <c r="AQ60" s="49"/>
      <c r="AU60" s="49"/>
      <c r="AW60" s="49"/>
      <c r="AX60" s="49"/>
    </row>
    <row r="61" spans="1:50">
      <c r="A61" s="51" t="s">
        <v>4200</v>
      </c>
      <c r="B61" s="51" t="s">
        <v>27</v>
      </c>
      <c r="C61" t="s">
        <v>28</v>
      </c>
      <c r="D61" s="45" t="s">
        <v>2830</v>
      </c>
      <c r="E61" t="s">
        <v>1464</v>
      </c>
      <c r="F61" s="46" t="s">
        <v>56</v>
      </c>
      <c r="G61">
        <v>16</v>
      </c>
      <c r="H61" s="47">
        <v>19537</v>
      </c>
      <c r="I61">
        <v>71</v>
      </c>
      <c r="J61">
        <v>123332</v>
      </c>
      <c r="K61" s="48">
        <v>2</v>
      </c>
      <c r="L61" s="48" t="s">
        <v>792</v>
      </c>
      <c r="M61" s="148">
        <v>5520</v>
      </c>
      <c r="N61" s="148">
        <v>6582</v>
      </c>
      <c r="O61" s="48" t="s">
        <v>2327</v>
      </c>
      <c r="P61" s="48">
        <v>1</v>
      </c>
      <c r="Q61" s="49" t="s">
        <v>762</v>
      </c>
      <c r="R61" s="148">
        <v>1200</v>
      </c>
      <c r="S61" s="49" t="s">
        <v>983</v>
      </c>
      <c r="T61" s="148">
        <v>1290</v>
      </c>
      <c r="U61" s="49" t="s">
        <v>2823</v>
      </c>
      <c r="V61" s="49">
        <v>0</v>
      </c>
      <c r="W61">
        <v>0</v>
      </c>
      <c r="X61" s="49">
        <v>0</v>
      </c>
      <c r="Y61" s="49" t="s">
        <v>3641</v>
      </c>
      <c r="Z61" s="49">
        <v>123332</v>
      </c>
      <c r="AA61" s="49" t="s">
        <v>852</v>
      </c>
      <c r="AB61" s="49" t="s">
        <v>795</v>
      </c>
      <c r="AC61" s="49"/>
    </row>
    <row r="62" spans="1:50">
      <c r="A62" s="51" t="s">
        <v>4200</v>
      </c>
      <c r="B62" s="51" t="s">
        <v>27</v>
      </c>
      <c r="C62" t="s">
        <v>28</v>
      </c>
      <c r="D62" s="45" t="s">
        <v>659</v>
      </c>
      <c r="E62" t="s">
        <v>1464</v>
      </c>
      <c r="F62" s="46" t="s">
        <v>56</v>
      </c>
      <c r="G62">
        <v>15</v>
      </c>
      <c r="H62" s="47">
        <v>21940</v>
      </c>
      <c r="I62">
        <v>63</v>
      </c>
      <c r="J62">
        <v>104208</v>
      </c>
      <c r="K62" s="48">
        <v>7</v>
      </c>
      <c r="L62" s="48" t="s">
        <v>1164</v>
      </c>
      <c r="M62" s="148">
        <v>12565</v>
      </c>
      <c r="N62" s="148">
        <v>17055</v>
      </c>
      <c r="O62" s="48" t="s">
        <v>4198</v>
      </c>
      <c r="P62" s="48">
        <v>6</v>
      </c>
      <c r="Q62" s="49" t="s">
        <v>685</v>
      </c>
      <c r="R62" s="148">
        <v>12180</v>
      </c>
      <c r="S62" s="49" t="s">
        <v>4232</v>
      </c>
      <c r="T62" s="148">
        <v>13580</v>
      </c>
      <c r="U62" s="49" t="s">
        <v>4233</v>
      </c>
      <c r="V62">
        <v>0</v>
      </c>
      <c r="W62">
        <v>0</v>
      </c>
      <c r="X62" s="49">
        <v>0</v>
      </c>
      <c r="Y62" s="49" t="s">
        <v>3837</v>
      </c>
      <c r="Z62" s="49">
        <v>104208</v>
      </c>
      <c r="AA62" s="49" t="s">
        <v>1065</v>
      </c>
      <c r="AB62" s="49" t="s">
        <v>2760</v>
      </c>
    </row>
    <row r="63" spans="1:50">
      <c r="A63" s="51" t="s">
        <v>4200</v>
      </c>
      <c r="B63" s="51" t="s">
        <v>27</v>
      </c>
      <c r="C63" t="s">
        <v>28</v>
      </c>
      <c r="D63" s="45" t="s">
        <v>563</v>
      </c>
      <c r="E63" t="s">
        <v>669</v>
      </c>
      <c r="F63" s="46" t="s">
        <v>56</v>
      </c>
      <c r="G63">
        <v>16</v>
      </c>
      <c r="H63" s="47">
        <v>25302</v>
      </c>
      <c r="I63">
        <v>71</v>
      </c>
      <c r="J63">
        <v>120997</v>
      </c>
      <c r="K63" s="48">
        <v>3</v>
      </c>
      <c r="L63" s="48" t="s">
        <v>791</v>
      </c>
      <c r="M63" s="148">
        <v>4062</v>
      </c>
      <c r="N63" s="148">
        <v>4502</v>
      </c>
      <c r="O63" s="48" t="s">
        <v>1120</v>
      </c>
      <c r="P63" s="48">
        <v>2</v>
      </c>
      <c r="Q63" s="49" t="s">
        <v>792</v>
      </c>
      <c r="R63" s="148">
        <v>3662</v>
      </c>
      <c r="S63" s="49" t="s">
        <v>2485</v>
      </c>
      <c r="T63" s="148">
        <v>3952</v>
      </c>
      <c r="U63" s="49" t="s">
        <v>3103</v>
      </c>
      <c r="V63">
        <v>0</v>
      </c>
      <c r="W63">
        <v>0</v>
      </c>
      <c r="X63" s="49">
        <v>0</v>
      </c>
      <c r="Y63" s="49" t="s">
        <v>1949</v>
      </c>
      <c r="Z63" s="49">
        <v>120997</v>
      </c>
      <c r="AA63" s="49" t="s">
        <v>1141</v>
      </c>
      <c r="AB63" s="49" t="s">
        <v>857</v>
      </c>
    </row>
    <row r="64" spans="1:50">
      <c r="A64" s="51" t="s">
        <v>4200</v>
      </c>
      <c r="B64" s="51" t="s">
        <v>27</v>
      </c>
      <c r="C64" t="s">
        <v>28</v>
      </c>
      <c r="D64" s="45" t="s">
        <v>629</v>
      </c>
      <c r="E64" t="s">
        <v>669</v>
      </c>
      <c r="F64" s="46" t="s">
        <v>56</v>
      </c>
      <c r="G64">
        <v>16</v>
      </c>
      <c r="H64" s="47">
        <v>25732</v>
      </c>
      <c r="I64">
        <v>76</v>
      </c>
      <c r="J64">
        <v>130325</v>
      </c>
      <c r="K64" s="48">
        <v>8</v>
      </c>
      <c r="L64" s="48" t="s">
        <v>708</v>
      </c>
      <c r="M64" s="148">
        <v>12216</v>
      </c>
      <c r="N64" s="148">
        <v>14963</v>
      </c>
      <c r="O64" s="48" t="s">
        <v>2881</v>
      </c>
      <c r="P64" s="48">
        <v>5</v>
      </c>
      <c r="Q64" s="49" t="s">
        <v>819</v>
      </c>
      <c r="R64" s="148">
        <v>9500</v>
      </c>
      <c r="S64" s="49" t="s">
        <v>3554</v>
      </c>
      <c r="T64" s="148">
        <v>10447</v>
      </c>
      <c r="U64" s="49" t="s">
        <v>3407</v>
      </c>
      <c r="V64">
        <v>0</v>
      </c>
      <c r="W64">
        <v>0</v>
      </c>
      <c r="X64" s="49">
        <v>0</v>
      </c>
      <c r="Y64" s="49" t="s">
        <v>4234</v>
      </c>
      <c r="Z64" s="49">
        <v>130325</v>
      </c>
      <c r="AA64" s="49" t="s">
        <v>881</v>
      </c>
      <c r="AB64" s="49" t="s">
        <v>3323</v>
      </c>
    </row>
    <row r="65" spans="1:29">
      <c r="A65" s="51" t="s">
        <v>4200</v>
      </c>
      <c r="B65" s="51" t="s">
        <v>27</v>
      </c>
      <c r="C65" t="s">
        <v>28</v>
      </c>
      <c r="D65" s="45" t="s">
        <v>624</v>
      </c>
      <c r="E65" t="s">
        <v>608</v>
      </c>
      <c r="F65" s="46" t="s">
        <v>56</v>
      </c>
      <c r="G65">
        <v>16</v>
      </c>
      <c r="H65" s="47">
        <v>23953</v>
      </c>
      <c r="I65">
        <v>74</v>
      </c>
      <c r="J65">
        <v>141859</v>
      </c>
      <c r="K65" s="48">
        <v>3</v>
      </c>
      <c r="L65" s="48" t="s">
        <v>791</v>
      </c>
      <c r="M65" s="148">
        <v>2760</v>
      </c>
      <c r="N65" s="148">
        <v>4080</v>
      </c>
      <c r="O65" s="48" t="s">
        <v>1213</v>
      </c>
      <c r="P65" s="48">
        <v>1</v>
      </c>
      <c r="Q65" s="49" t="s">
        <v>762</v>
      </c>
      <c r="R65" s="148">
        <v>540</v>
      </c>
      <c r="S65" s="49" t="s">
        <v>955</v>
      </c>
      <c r="T65" s="148">
        <v>612</v>
      </c>
      <c r="U65" s="49" t="s">
        <v>2998</v>
      </c>
      <c r="V65" s="49">
        <v>0</v>
      </c>
      <c r="W65">
        <v>0</v>
      </c>
      <c r="X65" s="49">
        <v>0</v>
      </c>
      <c r="Y65" s="49" t="s">
        <v>3058</v>
      </c>
      <c r="Z65" s="49">
        <v>141859</v>
      </c>
      <c r="AA65" s="49" t="s">
        <v>715</v>
      </c>
      <c r="AB65" s="49" t="s">
        <v>937</v>
      </c>
      <c r="AC65" s="49"/>
    </row>
    <row r="66" spans="1:29">
      <c r="A66" s="51" t="s">
        <v>4200</v>
      </c>
      <c r="B66" s="51" t="s">
        <v>1418</v>
      </c>
      <c r="C66" t="s">
        <v>28</v>
      </c>
      <c r="D66" s="45" t="s">
        <v>1705</v>
      </c>
      <c r="E66" t="s">
        <v>1694</v>
      </c>
      <c r="F66" s="46" t="s">
        <v>56</v>
      </c>
      <c r="G66">
        <v>15</v>
      </c>
      <c r="H66" s="47">
        <v>14880</v>
      </c>
      <c r="I66">
        <v>70</v>
      </c>
      <c r="J66">
        <v>111223</v>
      </c>
      <c r="K66" s="48">
        <v>4</v>
      </c>
      <c r="L66" s="48" t="s">
        <v>944</v>
      </c>
      <c r="M66" s="148">
        <v>5200</v>
      </c>
      <c r="N66" s="148">
        <v>5640</v>
      </c>
      <c r="O66" s="48" t="s">
        <v>2242</v>
      </c>
      <c r="P66" s="48">
        <v>4</v>
      </c>
      <c r="Q66" s="49" t="s">
        <v>951</v>
      </c>
      <c r="R66" s="148">
        <v>5200</v>
      </c>
      <c r="S66" s="49" t="s">
        <v>4235</v>
      </c>
      <c r="T66" s="148">
        <v>5640</v>
      </c>
      <c r="U66" s="49" t="s">
        <v>2385</v>
      </c>
      <c r="V66">
        <v>0</v>
      </c>
      <c r="W66">
        <v>0</v>
      </c>
      <c r="X66" s="49">
        <v>0</v>
      </c>
      <c r="Y66" s="49" t="s">
        <v>3702</v>
      </c>
      <c r="Z66" s="49">
        <v>111223</v>
      </c>
      <c r="AA66" s="49" t="s">
        <v>727</v>
      </c>
      <c r="AB66" s="49" t="s">
        <v>1843</v>
      </c>
    </row>
    <row r="67" spans="1:29">
      <c r="A67" s="51" t="s">
        <v>4200</v>
      </c>
      <c r="B67" s="51" t="s">
        <v>1418</v>
      </c>
      <c r="C67" t="s">
        <v>28</v>
      </c>
      <c r="D67" s="45" t="s">
        <v>1724</v>
      </c>
      <c r="E67" t="s">
        <v>1719</v>
      </c>
      <c r="F67" s="46" t="s">
        <v>56</v>
      </c>
      <c r="G67">
        <v>16</v>
      </c>
      <c r="H67" s="47">
        <v>15225</v>
      </c>
      <c r="I67">
        <v>79</v>
      </c>
      <c r="J67">
        <v>142968</v>
      </c>
      <c r="K67" s="48">
        <v>6</v>
      </c>
      <c r="L67" s="48" t="s">
        <v>796</v>
      </c>
      <c r="M67" s="148">
        <v>7360</v>
      </c>
      <c r="N67" s="148">
        <v>4093</v>
      </c>
      <c r="O67" s="48" t="s">
        <v>748</v>
      </c>
      <c r="P67" s="48">
        <v>4</v>
      </c>
      <c r="Q67" s="49" t="s">
        <v>680</v>
      </c>
      <c r="R67" s="148">
        <v>2560</v>
      </c>
      <c r="S67" s="49" t="s">
        <v>3578</v>
      </c>
      <c r="T67" s="148">
        <v>2793</v>
      </c>
      <c r="U67" s="49" t="s">
        <v>1268</v>
      </c>
      <c r="V67">
        <v>0</v>
      </c>
      <c r="W67">
        <v>0</v>
      </c>
      <c r="X67" s="49">
        <v>0</v>
      </c>
      <c r="Y67" s="49" t="s">
        <v>3853</v>
      </c>
      <c r="Z67" s="49">
        <v>142968</v>
      </c>
      <c r="AA67" s="49" t="s">
        <v>1761</v>
      </c>
      <c r="AB67" s="49" t="s">
        <v>3297</v>
      </c>
    </row>
    <row r="68" spans="1:29">
      <c r="A68" s="51" t="s">
        <v>4200</v>
      </c>
      <c r="B68" s="51" t="s">
        <v>1418</v>
      </c>
      <c r="C68" t="s">
        <v>28</v>
      </c>
      <c r="D68" s="45" t="s">
        <v>1708</v>
      </c>
      <c r="E68" t="s">
        <v>1694</v>
      </c>
      <c r="F68" s="46" t="s">
        <v>56</v>
      </c>
      <c r="G68">
        <v>16</v>
      </c>
      <c r="H68" s="47">
        <v>17977</v>
      </c>
      <c r="I68">
        <v>76</v>
      </c>
      <c r="J68">
        <v>180833</v>
      </c>
      <c r="K68" s="48">
        <v>3</v>
      </c>
      <c r="L68" s="48" t="s">
        <v>791</v>
      </c>
      <c r="M68" s="148">
        <v>2000</v>
      </c>
      <c r="N68" s="148">
        <v>5212</v>
      </c>
      <c r="O68" s="48" t="s">
        <v>1213</v>
      </c>
      <c r="P68" s="48">
        <v>2</v>
      </c>
      <c r="Q68" s="49" t="s">
        <v>792</v>
      </c>
      <c r="R68" s="148">
        <v>800</v>
      </c>
      <c r="S68" s="49" t="s">
        <v>2357</v>
      </c>
      <c r="T68" s="148">
        <v>860</v>
      </c>
      <c r="U68" s="49" t="s">
        <v>1165</v>
      </c>
      <c r="V68">
        <v>0</v>
      </c>
      <c r="W68">
        <v>0</v>
      </c>
      <c r="X68" s="49">
        <v>0</v>
      </c>
      <c r="Y68" s="49" t="s">
        <v>2090</v>
      </c>
      <c r="Z68" s="49">
        <v>180833</v>
      </c>
      <c r="AA68" s="49" t="s">
        <v>1212</v>
      </c>
      <c r="AB68" s="49" t="s">
        <v>3949</v>
      </c>
    </row>
    <row r="69" spans="1:29">
      <c r="A69" s="51" t="s">
        <v>4200</v>
      </c>
      <c r="B69" s="51" t="s">
        <v>1418</v>
      </c>
      <c r="C69" t="s">
        <v>28</v>
      </c>
      <c r="D69" s="45" t="s">
        <v>1725</v>
      </c>
      <c r="E69" t="s">
        <v>1719</v>
      </c>
      <c r="F69" s="46" t="s">
        <v>56</v>
      </c>
      <c r="G69">
        <v>15</v>
      </c>
      <c r="H69" s="47">
        <v>15260</v>
      </c>
      <c r="I69">
        <v>82</v>
      </c>
      <c r="J69">
        <v>145410</v>
      </c>
      <c r="K69" s="48">
        <v>7</v>
      </c>
      <c r="L69" s="48" t="s">
        <v>1164</v>
      </c>
      <c r="M69" s="148">
        <v>6942</v>
      </c>
      <c r="N69" s="148">
        <v>12726</v>
      </c>
      <c r="O69" s="48" t="s">
        <v>1000</v>
      </c>
      <c r="P69" s="48">
        <v>2</v>
      </c>
      <c r="Q69" s="49" t="s">
        <v>932</v>
      </c>
      <c r="R69" s="148">
        <v>3780</v>
      </c>
      <c r="S69" s="49" t="s">
        <v>1397</v>
      </c>
      <c r="T69" s="148">
        <v>4214</v>
      </c>
      <c r="U69" s="49" t="s">
        <v>4236</v>
      </c>
      <c r="V69">
        <v>0</v>
      </c>
      <c r="W69">
        <v>0</v>
      </c>
      <c r="X69" s="49">
        <v>0</v>
      </c>
      <c r="Y69" s="49" t="s">
        <v>3517</v>
      </c>
      <c r="Z69" s="49">
        <v>145410</v>
      </c>
      <c r="AA69" s="49" t="s">
        <v>765</v>
      </c>
      <c r="AB69" s="49" t="s">
        <v>1400</v>
      </c>
    </row>
    <row r="70" spans="1:29">
      <c r="A70" s="51" t="s">
        <v>4200</v>
      </c>
      <c r="B70" s="51" t="s">
        <v>1418</v>
      </c>
      <c r="C70" t="s">
        <v>28</v>
      </c>
      <c r="D70" s="45" t="s">
        <v>1727</v>
      </c>
      <c r="E70" t="s">
        <v>1719</v>
      </c>
      <c r="F70" s="46" t="s">
        <v>56</v>
      </c>
      <c r="G70">
        <v>16</v>
      </c>
      <c r="H70" s="47">
        <v>27263</v>
      </c>
      <c r="I70">
        <v>79</v>
      </c>
      <c r="J70">
        <v>139600</v>
      </c>
      <c r="K70" s="48">
        <v>4</v>
      </c>
      <c r="L70" s="48" t="s">
        <v>680</v>
      </c>
      <c r="M70" s="148">
        <v>3120</v>
      </c>
      <c r="N70" s="148">
        <v>3640</v>
      </c>
      <c r="O70" s="48" t="s">
        <v>1931</v>
      </c>
      <c r="P70" s="48">
        <v>2</v>
      </c>
      <c r="Q70" s="49" t="s">
        <v>792</v>
      </c>
      <c r="R70" s="148">
        <v>1440</v>
      </c>
      <c r="S70" s="49" t="s">
        <v>1232</v>
      </c>
      <c r="T70" s="148">
        <v>1618</v>
      </c>
      <c r="U70" s="49" t="s">
        <v>2027</v>
      </c>
      <c r="V70">
        <v>0</v>
      </c>
      <c r="W70">
        <v>0</v>
      </c>
      <c r="X70" s="49">
        <v>0</v>
      </c>
      <c r="Y70" s="49" t="s">
        <v>4237</v>
      </c>
      <c r="Z70" s="49">
        <v>139600</v>
      </c>
      <c r="AA70" s="49" t="s">
        <v>991</v>
      </c>
      <c r="AB70" s="49" t="s">
        <v>2572</v>
      </c>
    </row>
    <row r="71" spans="1:29">
      <c r="A71" s="51" t="s">
        <v>4200</v>
      </c>
      <c r="B71" s="51" t="s">
        <v>1418</v>
      </c>
      <c r="C71" t="s">
        <v>28</v>
      </c>
      <c r="D71" s="45" t="s">
        <v>1728</v>
      </c>
      <c r="E71" t="s">
        <v>1719</v>
      </c>
      <c r="F71" s="46" t="s">
        <v>56</v>
      </c>
      <c r="G71">
        <v>16</v>
      </c>
      <c r="H71" s="47">
        <v>30292</v>
      </c>
      <c r="I71">
        <v>76</v>
      </c>
      <c r="J71">
        <v>177975</v>
      </c>
      <c r="K71" s="48">
        <v>7</v>
      </c>
      <c r="L71" s="48" t="s">
        <v>811</v>
      </c>
      <c r="M71" s="148">
        <v>6960</v>
      </c>
      <c r="N71" s="148">
        <v>8677</v>
      </c>
      <c r="O71" s="48" t="s">
        <v>753</v>
      </c>
      <c r="P71" s="48">
        <v>4</v>
      </c>
      <c r="Q71" s="49" t="s">
        <v>680</v>
      </c>
      <c r="R71" s="148">
        <v>5000</v>
      </c>
      <c r="S71" s="49" t="s">
        <v>3715</v>
      </c>
      <c r="T71" s="148">
        <v>5410</v>
      </c>
      <c r="U71" s="49" t="s">
        <v>3078</v>
      </c>
      <c r="V71">
        <v>0</v>
      </c>
      <c r="W71">
        <v>0</v>
      </c>
      <c r="X71" s="49">
        <v>0</v>
      </c>
      <c r="Y71" s="49" t="s">
        <v>4238</v>
      </c>
      <c r="Z71" s="49">
        <v>177975</v>
      </c>
      <c r="AA71" s="49" t="s">
        <v>886</v>
      </c>
      <c r="AB71" s="49" t="s">
        <v>826</v>
      </c>
    </row>
    <row r="72" spans="1:29">
      <c r="A72" s="51" t="s">
        <v>4200</v>
      </c>
      <c r="B72" s="51" t="s">
        <v>1418</v>
      </c>
      <c r="C72" t="s">
        <v>28</v>
      </c>
      <c r="D72" s="45" t="s">
        <v>1934</v>
      </c>
      <c r="E72" t="s">
        <v>1719</v>
      </c>
      <c r="F72" s="46" t="s">
        <v>56</v>
      </c>
      <c r="G72">
        <v>16</v>
      </c>
      <c r="H72" s="47">
        <v>21100</v>
      </c>
      <c r="I72">
        <v>73</v>
      </c>
      <c r="J72">
        <v>127558</v>
      </c>
      <c r="K72" s="48">
        <v>8</v>
      </c>
      <c r="L72" s="48" t="s">
        <v>708</v>
      </c>
      <c r="M72" s="148">
        <v>6923</v>
      </c>
      <c r="N72" s="148">
        <v>8390</v>
      </c>
      <c r="O72" s="48" t="s">
        <v>1202</v>
      </c>
      <c r="P72" s="48">
        <v>6</v>
      </c>
      <c r="Q72" s="49" t="s">
        <v>796</v>
      </c>
      <c r="R72" s="148">
        <v>4760</v>
      </c>
      <c r="S72" s="49" t="s">
        <v>3447</v>
      </c>
      <c r="T72" s="148">
        <v>5255</v>
      </c>
      <c r="U72" s="49" t="s">
        <v>2218</v>
      </c>
      <c r="V72" s="49">
        <v>0</v>
      </c>
      <c r="W72">
        <v>0</v>
      </c>
      <c r="X72" s="49">
        <v>0</v>
      </c>
      <c r="Y72" s="49" t="s">
        <v>4239</v>
      </c>
      <c r="Z72" s="49">
        <v>127558</v>
      </c>
      <c r="AA72" s="49" t="s">
        <v>1199</v>
      </c>
      <c r="AB72" s="49" t="s">
        <v>1311</v>
      </c>
      <c r="AC72" s="49"/>
    </row>
    <row r="73" spans="1:29">
      <c r="A73" s="51" t="s">
        <v>4200</v>
      </c>
      <c r="B73" s="51" t="s">
        <v>1418</v>
      </c>
      <c r="C73" t="s">
        <v>28</v>
      </c>
      <c r="D73" s="45" t="s">
        <v>1729</v>
      </c>
      <c r="E73" t="s">
        <v>1719</v>
      </c>
      <c r="F73" s="46" t="s">
        <v>56</v>
      </c>
      <c r="G73">
        <v>16</v>
      </c>
      <c r="H73" s="47">
        <v>20707</v>
      </c>
      <c r="I73">
        <v>74</v>
      </c>
      <c r="J73">
        <v>138966</v>
      </c>
      <c r="K73" s="48">
        <v>3</v>
      </c>
      <c r="L73" s="48" t="s">
        <v>791</v>
      </c>
      <c r="M73" s="148">
        <v>2100</v>
      </c>
      <c r="N73" s="148">
        <v>2390</v>
      </c>
      <c r="O73" s="48" t="s">
        <v>469</v>
      </c>
      <c r="P73" s="48">
        <v>3</v>
      </c>
      <c r="Q73" s="49" t="s">
        <v>791</v>
      </c>
      <c r="R73" s="148">
        <v>2100</v>
      </c>
      <c r="S73" s="49" t="s">
        <v>871</v>
      </c>
      <c r="T73" s="148">
        <v>2390</v>
      </c>
      <c r="U73" s="49" t="s">
        <v>1208</v>
      </c>
      <c r="V73">
        <v>0</v>
      </c>
      <c r="W73">
        <v>0</v>
      </c>
      <c r="X73" s="49">
        <v>0</v>
      </c>
      <c r="Y73" s="49" t="s">
        <v>871</v>
      </c>
      <c r="Z73" s="49">
        <v>138966</v>
      </c>
      <c r="AA73" s="49" t="s">
        <v>715</v>
      </c>
      <c r="AB73" s="49" t="s">
        <v>1945</v>
      </c>
    </row>
    <row r="74" spans="1:29">
      <c r="A74" s="51" t="s">
        <v>4200</v>
      </c>
      <c r="B74" s="51" t="s">
        <v>1418</v>
      </c>
      <c r="C74" t="s">
        <v>28</v>
      </c>
      <c r="D74" s="45" t="s">
        <v>1731</v>
      </c>
      <c r="E74" t="s">
        <v>1719</v>
      </c>
      <c r="F74" s="46" t="s">
        <v>56</v>
      </c>
      <c r="G74">
        <v>16</v>
      </c>
      <c r="H74" s="47">
        <v>15492</v>
      </c>
      <c r="I74">
        <v>75</v>
      </c>
      <c r="J74">
        <v>109483</v>
      </c>
      <c r="K74" s="48">
        <v>3</v>
      </c>
      <c r="L74" s="48" t="s">
        <v>791</v>
      </c>
      <c r="M74" s="148">
        <v>4932</v>
      </c>
      <c r="N74" s="148">
        <v>5719</v>
      </c>
      <c r="O74" s="48" t="s">
        <v>1881</v>
      </c>
      <c r="P74" s="48">
        <v>2</v>
      </c>
      <c r="Q74" s="49" t="s">
        <v>792</v>
      </c>
      <c r="R74" s="148">
        <v>3960</v>
      </c>
      <c r="S74" s="49" t="s">
        <v>4033</v>
      </c>
      <c r="T74" s="148">
        <v>4488</v>
      </c>
      <c r="U74" s="49" t="s">
        <v>2676</v>
      </c>
      <c r="V74" s="49">
        <v>0</v>
      </c>
      <c r="W74">
        <v>0</v>
      </c>
      <c r="X74" s="49">
        <v>0</v>
      </c>
      <c r="Y74" s="49" t="s">
        <v>2934</v>
      </c>
      <c r="Z74" s="49">
        <v>109483</v>
      </c>
      <c r="AA74" s="49" t="s">
        <v>692</v>
      </c>
      <c r="AB74" s="49" t="s">
        <v>1787</v>
      </c>
      <c r="AC74" s="49"/>
    </row>
    <row r="75" spans="1:29">
      <c r="A75" s="51" t="s">
        <v>4200</v>
      </c>
      <c r="B75" s="51" t="s">
        <v>1418</v>
      </c>
      <c r="C75" t="s">
        <v>28</v>
      </c>
      <c r="D75" s="45" t="s">
        <v>1732</v>
      </c>
      <c r="E75" t="s">
        <v>1719</v>
      </c>
      <c r="F75" s="46" t="s">
        <v>56</v>
      </c>
      <c r="G75">
        <v>16</v>
      </c>
      <c r="H75" s="47">
        <v>36280</v>
      </c>
      <c r="I75">
        <v>75</v>
      </c>
      <c r="J75">
        <v>141412</v>
      </c>
      <c r="K75" s="48">
        <v>9</v>
      </c>
      <c r="L75" s="48" t="s">
        <v>1956</v>
      </c>
      <c r="M75" s="148">
        <v>20620</v>
      </c>
      <c r="N75" s="148">
        <v>25207</v>
      </c>
      <c r="O75" s="48" t="s">
        <v>3206</v>
      </c>
      <c r="P75" s="48">
        <v>5</v>
      </c>
      <c r="Q75" s="49" t="s">
        <v>819</v>
      </c>
      <c r="R75" s="148">
        <v>14240</v>
      </c>
      <c r="S75" s="49" t="s">
        <v>3509</v>
      </c>
      <c r="T75" s="148">
        <v>15108</v>
      </c>
      <c r="U75" s="49" t="s">
        <v>4093</v>
      </c>
      <c r="V75">
        <v>0</v>
      </c>
      <c r="W75">
        <v>0</v>
      </c>
      <c r="X75" s="49">
        <v>0</v>
      </c>
      <c r="Y75" s="49" t="s">
        <v>3601</v>
      </c>
      <c r="Z75" s="49">
        <v>141412</v>
      </c>
      <c r="AA75" s="49" t="s">
        <v>3519</v>
      </c>
      <c r="AB75" s="49" t="s">
        <v>2378</v>
      </c>
    </row>
    <row r="76" spans="1:29">
      <c r="A76" s="51" t="s">
        <v>4200</v>
      </c>
      <c r="B76" s="51" t="s">
        <v>1418</v>
      </c>
      <c r="C76" t="s">
        <v>28</v>
      </c>
      <c r="D76" s="45" t="s">
        <v>1710</v>
      </c>
      <c r="E76" t="s">
        <v>1694</v>
      </c>
      <c r="F76" s="46" t="s">
        <v>56</v>
      </c>
      <c r="G76">
        <v>16</v>
      </c>
      <c r="H76" s="47">
        <v>28897</v>
      </c>
      <c r="I76">
        <v>59</v>
      </c>
      <c r="J76">
        <v>104970</v>
      </c>
      <c r="K76" s="48">
        <v>8</v>
      </c>
      <c r="L76" s="48" t="s">
        <v>708</v>
      </c>
      <c r="M76" s="148">
        <v>13817</v>
      </c>
      <c r="N76" s="148">
        <v>17799</v>
      </c>
      <c r="O76" s="48" t="s">
        <v>4150</v>
      </c>
      <c r="P76" s="48">
        <v>5</v>
      </c>
      <c r="Q76" s="49" t="s">
        <v>819</v>
      </c>
      <c r="R76" s="148">
        <v>10877</v>
      </c>
      <c r="S76" s="49" t="s">
        <v>3536</v>
      </c>
      <c r="T76" s="148">
        <v>11703</v>
      </c>
      <c r="U76" s="49" t="s">
        <v>2804</v>
      </c>
      <c r="V76">
        <v>0</v>
      </c>
      <c r="W76">
        <v>0</v>
      </c>
      <c r="X76" s="49">
        <v>0</v>
      </c>
      <c r="Y76" s="49" t="s">
        <v>4240</v>
      </c>
      <c r="Z76" s="49">
        <v>104970</v>
      </c>
      <c r="AA76" s="49" t="s">
        <v>893</v>
      </c>
      <c r="AB76" s="49" t="s">
        <v>2985</v>
      </c>
    </row>
    <row r="77" spans="1:29">
      <c r="A77" s="51" t="s">
        <v>4200</v>
      </c>
      <c r="B77" s="51" t="s">
        <v>1418</v>
      </c>
      <c r="C77" t="s">
        <v>28</v>
      </c>
      <c r="D77" s="45" t="s">
        <v>1712</v>
      </c>
      <c r="E77" t="s">
        <v>1694</v>
      </c>
      <c r="F77" s="46" t="s">
        <v>56</v>
      </c>
      <c r="G77">
        <v>16</v>
      </c>
      <c r="H77" s="47">
        <v>15312</v>
      </c>
      <c r="I77">
        <v>78</v>
      </c>
      <c r="J77">
        <v>114734</v>
      </c>
      <c r="K77" s="48">
        <v>8</v>
      </c>
      <c r="L77" s="48" t="s">
        <v>708</v>
      </c>
      <c r="M77" s="148">
        <v>8290</v>
      </c>
      <c r="N77" s="148">
        <v>9090</v>
      </c>
      <c r="O77" s="48" t="s">
        <v>1233</v>
      </c>
      <c r="P77" s="48">
        <v>4</v>
      </c>
      <c r="Q77" s="49" t="s">
        <v>680</v>
      </c>
      <c r="R77" s="148">
        <v>4610</v>
      </c>
      <c r="S77" s="49" t="s">
        <v>3485</v>
      </c>
      <c r="T77" s="148">
        <v>5008</v>
      </c>
      <c r="U77" s="49" t="s">
        <v>3845</v>
      </c>
      <c r="V77">
        <v>0</v>
      </c>
      <c r="W77">
        <v>0</v>
      </c>
      <c r="X77" s="49">
        <v>0</v>
      </c>
      <c r="Y77" s="49" t="s">
        <v>4241</v>
      </c>
      <c r="Z77" s="49">
        <v>114734</v>
      </c>
      <c r="AA77" s="49" t="s">
        <v>513</v>
      </c>
      <c r="AB77" s="49" t="s">
        <v>1285</v>
      </c>
    </row>
    <row r="78" spans="1:29">
      <c r="A78" s="51" t="s">
        <v>4200</v>
      </c>
      <c r="B78" s="51" t="s">
        <v>1418</v>
      </c>
      <c r="C78" t="s">
        <v>28</v>
      </c>
      <c r="D78" s="45" t="s">
        <v>1733</v>
      </c>
      <c r="E78" t="s">
        <v>1719</v>
      </c>
      <c r="F78" s="46" t="s">
        <v>56</v>
      </c>
      <c r="G78">
        <v>15</v>
      </c>
      <c r="H78" s="47">
        <v>16268</v>
      </c>
      <c r="I78">
        <v>70</v>
      </c>
      <c r="J78">
        <v>100186</v>
      </c>
      <c r="K78" s="48">
        <v>8</v>
      </c>
      <c r="L78" s="48" t="s">
        <v>1196</v>
      </c>
      <c r="M78" s="148">
        <v>9200</v>
      </c>
      <c r="N78" s="148">
        <v>10303</v>
      </c>
      <c r="O78" s="48" t="s">
        <v>2899</v>
      </c>
      <c r="P78" s="48">
        <v>6</v>
      </c>
      <c r="Q78" s="49" t="s">
        <v>685</v>
      </c>
      <c r="R78" s="148">
        <v>7440</v>
      </c>
      <c r="S78" s="49" t="s">
        <v>2170</v>
      </c>
      <c r="T78" s="148">
        <v>8117</v>
      </c>
      <c r="U78" s="49" t="s">
        <v>2893</v>
      </c>
      <c r="V78">
        <v>0</v>
      </c>
      <c r="W78">
        <v>0</v>
      </c>
      <c r="X78" s="49">
        <v>0</v>
      </c>
      <c r="Y78" s="49" t="s">
        <v>4242</v>
      </c>
      <c r="Z78" s="49">
        <v>100186</v>
      </c>
      <c r="AA78" s="49" t="s">
        <v>1884</v>
      </c>
      <c r="AB78" s="49" t="s">
        <v>1237</v>
      </c>
    </row>
    <row r="79" spans="1:29">
      <c r="A79" s="51" t="s">
        <v>4200</v>
      </c>
      <c r="B79" s="51" t="s">
        <v>1418</v>
      </c>
      <c r="C79" t="s">
        <v>28</v>
      </c>
      <c r="D79" s="45" t="s">
        <v>2832</v>
      </c>
      <c r="E79" t="s">
        <v>1719</v>
      </c>
      <c r="F79" s="46" t="s">
        <v>56</v>
      </c>
      <c r="G79">
        <v>16</v>
      </c>
      <c r="H79" s="47">
        <v>22913</v>
      </c>
      <c r="I79">
        <v>83</v>
      </c>
      <c r="J79">
        <v>150927</v>
      </c>
      <c r="K79" s="48">
        <v>10</v>
      </c>
      <c r="L79" s="48" t="s">
        <v>2161</v>
      </c>
      <c r="M79" s="148">
        <v>16873</v>
      </c>
      <c r="N79" s="148">
        <v>16116</v>
      </c>
      <c r="O79" s="48" t="s">
        <v>3098</v>
      </c>
      <c r="P79" s="48">
        <v>8</v>
      </c>
      <c r="Q79" s="49" t="s">
        <v>708</v>
      </c>
      <c r="R79" s="148">
        <v>12273</v>
      </c>
      <c r="S79" s="49" t="s">
        <v>4130</v>
      </c>
      <c r="T79" s="148">
        <v>13605</v>
      </c>
      <c r="U79" s="49" t="s">
        <v>4243</v>
      </c>
      <c r="V79">
        <v>0</v>
      </c>
      <c r="W79">
        <v>0</v>
      </c>
      <c r="X79" s="49">
        <v>0</v>
      </c>
      <c r="Y79" s="49" t="s">
        <v>4244</v>
      </c>
      <c r="Z79" s="49">
        <v>150927</v>
      </c>
      <c r="AA79" s="49" t="s">
        <v>1906</v>
      </c>
      <c r="AB79" s="49" t="s">
        <v>3428</v>
      </c>
    </row>
    <row r="80" spans="1:29">
      <c r="A80" s="51" t="s">
        <v>4200</v>
      </c>
      <c r="B80" s="51" t="s">
        <v>1418</v>
      </c>
      <c r="C80" t="s">
        <v>28</v>
      </c>
      <c r="D80" s="45" t="s">
        <v>2833</v>
      </c>
      <c r="E80" t="s">
        <v>1719</v>
      </c>
      <c r="F80" s="46" t="s">
        <v>56</v>
      </c>
      <c r="G80">
        <v>0</v>
      </c>
      <c r="H80" s="47">
        <v>0</v>
      </c>
      <c r="I80">
        <v>0</v>
      </c>
      <c r="J80">
        <v>0</v>
      </c>
      <c r="K80" s="48">
        <v>0</v>
      </c>
      <c r="L80" s="48" t="s">
        <v>678</v>
      </c>
      <c r="M80" s="148">
        <v>0</v>
      </c>
      <c r="N80" s="148">
        <v>0</v>
      </c>
      <c r="O80" s="48" t="s">
        <v>678</v>
      </c>
      <c r="P80" s="48">
        <v>0</v>
      </c>
      <c r="Q80" s="49" t="s">
        <v>678</v>
      </c>
      <c r="R80" s="148">
        <v>0</v>
      </c>
      <c r="S80" s="49" t="s">
        <v>678</v>
      </c>
      <c r="T80" s="148">
        <v>0</v>
      </c>
      <c r="U80" s="49" t="s">
        <v>678</v>
      </c>
      <c r="V80">
        <v>0</v>
      </c>
      <c r="W80">
        <v>0</v>
      </c>
      <c r="X80" s="49">
        <v>0</v>
      </c>
      <c r="Y80" s="49" t="s">
        <v>678</v>
      </c>
      <c r="Z80" s="49">
        <v>0</v>
      </c>
      <c r="AA80" s="49" t="s">
        <v>678</v>
      </c>
      <c r="AB80" s="49" t="s">
        <v>678</v>
      </c>
    </row>
    <row r="81" spans="1:29">
      <c r="A81" s="51" t="s">
        <v>4200</v>
      </c>
      <c r="B81" s="51" t="s">
        <v>1418</v>
      </c>
      <c r="C81" t="s">
        <v>28</v>
      </c>
      <c r="D81" s="45" t="s">
        <v>1713</v>
      </c>
      <c r="E81" t="s">
        <v>1694</v>
      </c>
      <c r="F81" s="46" t="s">
        <v>56</v>
      </c>
      <c r="G81">
        <v>16</v>
      </c>
      <c r="H81" s="47">
        <v>25020</v>
      </c>
      <c r="I81">
        <v>73</v>
      </c>
      <c r="J81">
        <v>120704</v>
      </c>
      <c r="K81" s="48">
        <v>4</v>
      </c>
      <c r="L81" s="48" t="s">
        <v>680</v>
      </c>
      <c r="M81" s="148">
        <v>3778</v>
      </c>
      <c r="N81" s="148">
        <v>2468</v>
      </c>
      <c r="O81" s="48" t="s">
        <v>3992</v>
      </c>
      <c r="P81" s="48">
        <v>1</v>
      </c>
      <c r="Q81" s="49" t="s">
        <v>762</v>
      </c>
      <c r="R81" s="148">
        <v>1440</v>
      </c>
      <c r="S81" s="49" t="s">
        <v>1800</v>
      </c>
      <c r="T81" s="148">
        <v>1548</v>
      </c>
      <c r="U81" s="49" t="s">
        <v>704</v>
      </c>
      <c r="V81">
        <v>0</v>
      </c>
      <c r="W81">
        <v>0</v>
      </c>
      <c r="X81" s="49">
        <v>0</v>
      </c>
      <c r="Y81" s="49" t="s">
        <v>3975</v>
      </c>
      <c r="Z81" s="49">
        <v>120704</v>
      </c>
      <c r="AA81" s="49" t="s">
        <v>1205</v>
      </c>
      <c r="AB81" s="49" t="s">
        <v>706</v>
      </c>
    </row>
    <row r="82" spans="1:29">
      <c r="A82" s="51" t="s">
        <v>4200</v>
      </c>
      <c r="B82" s="51" t="s">
        <v>1418</v>
      </c>
      <c r="C82" t="s">
        <v>28</v>
      </c>
      <c r="D82" s="45" t="s">
        <v>1714</v>
      </c>
      <c r="E82" t="s">
        <v>1694</v>
      </c>
      <c r="F82" s="46" t="s">
        <v>56</v>
      </c>
      <c r="G82">
        <v>17</v>
      </c>
      <c r="H82" s="47">
        <v>19428</v>
      </c>
      <c r="I82">
        <v>76</v>
      </c>
      <c r="J82">
        <v>128370</v>
      </c>
      <c r="K82" s="48">
        <v>7</v>
      </c>
      <c r="L82" s="48" t="s">
        <v>1280</v>
      </c>
      <c r="M82" s="148">
        <v>12580</v>
      </c>
      <c r="N82" s="148">
        <v>24606</v>
      </c>
      <c r="O82" s="48" t="s">
        <v>2911</v>
      </c>
      <c r="P82" s="48">
        <v>3</v>
      </c>
      <c r="Q82" s="49" t="s">
        <v>899</v>
      </c>
      <c r="R82" s="148">
        <v>6840</v>
      </c>
      <c r="S82" s="49" t="s">
        <v>3889</v>
      </c>
      <c r="T82" s="148">
        <v>17883</v>
      </c>
      <c r="U82" s="49" t="s">
        <v>4245</v>
      </c>
      <c r="V82" s="49">
        <v>0</v>
      </c>
      <c r="W82">
        <v>0</v>
      </c>
      <c r="X82" s="49">
        <v>0</v>
      </c>
      <c r="Y82" s="49" t="s">
        <v>4246</v>
      </c>
      <c r="Z82" s="49">
        <v>128370</v>
      </c>
      <c r="AA82" s="49" t="s">
        <v>886</v>
      </c>
      <c r="AB82" s="49" t="s">
        <v>1016</v>
      </c>
    </row>
    <row r="83" spans="1:29">
      <c r="A83" s="51" t="s">
        <v>4200</v>
      </c>
      <c r="B83" s="51" t="s">
        <v>1418</v>
      </c>
      <c r="C83" t="s">
        <v>28</v>
      </c>
      <c r="D83" s="45" t="s">
        <v>1692</v>
      </c>
      <c r="E83" t="s">
        <v>1678</v>
      </c>
      <c r="F83" s="46" t="s">
        <v>56</v>
      </c>
      <c r="G83">
        <v>16</v>
      </c>
      <c r="H83" s="47">
        <v>16074</v>
      </c>
      <c r="I83">
        <v>73</v>
      </c>
      <c r="J83">
        <v>119871</v>
      </c>
      <c r="K83" s="48">
        <v>7</v>
      </c>
      <c r="L83" s="48" t="s">
        <v>811</v>
      </c>
      <c r="M83" s="148">
        <v>4412</v>
      </c>
      <c r="N83" s="148">
        <v>5618</v>
      </c>
      <c r="O83" s="48" t="s">
        <v>873</v>
      </c>
      <c r="P83" s="48">
        <v>2</v>
      </c>
      <c r="Q83" s="49" t="s">
        <v>792</v>
      </c>
      <c r="R83" s="148">
        <v>800</v>
      </c>
      <c r="S83" s="49" t="s">
        <v>2935</v>
      </c>
      <c r="T83" s="148">
        <v>860</v>
      </c>
      <c r="U83" s="49" t="s">
        <v>1282</v>
      </c>
      <c r="V83">
        <v>0</v>
      </c>
      <c r="W83">
        <v>0</v>
      </c>
      <c r="X83" s="49">
        <v>0</v>
      </c>
      <c r="Y83" s="49" t="s">
        <v>2929</v>
      </c>
      <c r="Z83" s="49">
        <v>119871</v>
      </c>
      <c r="AA83" s="49" t="s">
        <v>477</v>
      </c>
      <c r="AB83" s="49" t="s">
        <v>2352</v>
      </c>
    </row>
    <row r="84" spans="1:29">
      <c r="A84" s="51" t="s">
        <v>4200</v>
      </c>
      <c r="B84" s="51" t="s">
        <v>1418</v>
      </c>
      <c r="C84" t="s">
        <v>28</v>
      </c>
      <c r="D84" s="45" t="s">
        <v>1735</v>
      </c>
      <c r="E84" t="s">
        <v>1719</v>
      </c>
      <c r="F84" s="46" t="s">
        <v>56</v>
      </c>
      <c r="G84">
        <v>16</v>
      </c>
      <c r="H84" s="47">
        <v>18162</v>
      </c>
      <c r="I84">
        <v>64</v>
      </c>
      <c r="J84">
        <v>106760</v>
      </c>
      <c r="K84" s="48">
        <v>7</v>
      </c>
      <c r="L84" s="48" t="s">
        <v>811</v>
      </c>
      <c r="M84" s="148">
        <v>5960</v>
      </c>
      <c r="N84" s="148">
        <v>7515</v>
      </c>
      <c r="O84" s="48" t="s">
        <v>920</v>
      </c>
      <c r="P84" s="48">
        <v>5</v>
      </c>
      <c r="Q84" s="49" t="s">
        <v>819</v>
      </c>
      <c r="R84" s="148">
        <v>3840</v>
      </c>
      <c r="S84" s="49" t="s">
        <v>4080</v>
      </c>
      <c r="T84" s="148">
        <v>4753</v>
      </c>
      <c r="U84" s="49" t="s">
        <v>3833</v>
      </c>
      <c r="V84">
        <v>0</v>
      </c>
      <c r="W84">
        <v>0</v>
      </c>
      <c r="X84">
        <v>0</v>
      </c>
      <c r="Y84" s="49" t="s">
        <v>3637</v>
      </c>
      <c r="Z84">
        <v>106760</v>
      </c>
      <c r="AA84" s="49" t="s">
        <v>949</v>
      </c>
      <c r="AB84" s="49" t="s">
        <v>1159</v>
      </c>
    </row>
    <row r="85" spans="1:29">
      <c r="A85" s="51" t="s">
        <v>4200</v>
      </c>
      <c r="B85" s="51" t="s">
        <v>1418</v>
      </c>
      <c r="C85" t="s">
        <v>28</v>
      </c>
      <c r="D85" s="45" t="s">
        <v>1693</v>
      </c>
      <c r="E85" t="s">
        <v>1678</v>
      </c>
      <c r="F85" s="46" t="s">
        <v>56</v>
      </c>
      <c r="G85">
        <v>16</v>
      </c>
      <c r="H85" s="47">
        <v>26932</v>
      </c>
      <c r="I85">
        <v>75</v>
      </c>
      <c r="J85">
        <v>147649</v>
      </c>
      <c r="K85" s="48">
        <v>7</v>
      </c>
      <c r="L85" s="48" t="s">
        <v>811</v>
      </c>
      <c r="M85" s="148">
        <v>13000</v>
      </c>
      <c r="N85" s="148">
        <v>14457</v>
      </c>
      <c r="O85" s="48" t="s">
        <v>3387</v>
      </c>
      <c r="P85" s="48">
        <v>3</v>
      </c>
      <c r="Q85" s="49" t="s">
        <v>791</v>
      </c>
      <c r="R85" s="148">
        <v>7160</v>
      </c>
      <c r="S85" s="49" t="s">
        <v>1699</v>
      </c>
      <c r="T85" s="148">
        <v>7697</v>
      </c>
      <c r="U85" s="49" t="s">
        <v>1130</v>
      </c>
      <c r="V85" s="49">
        <v>0</v>
      </c>
      <c r="W85">
        <v>0</v>
      </c>
      <c r="X85">
        <v>0</v>
      </c>
      <c r="Y85" s="49" t="s">
        <v>3095</v>
      </c>
      <c r="Z85" s="49">
        <v>147649</v>
      </c>
      <c r="AA85" s="49" t="s">
        <v>1423</v>
      </c>
      <c r="AB85" s="49" t="s">
        <v>2836</v>
      </c>
    </row>
    <row r="86" spans="1:29">
      <c r="A86" s="51" t="s">
        <v>4200</v>
      </c>
      <c r="B86" s="51" t="s">
        <v>1418</v>
      </c>
      <c r="C86" t="s">
        <v>28</v>
      </c>
      <c r="D86" s="45" t="s">
        <v>1736</v>
      </c>
      <c r="E86" t="s">
        <v>1719</v>
      </c>
      <c r="F86" s="46" t="s">
        <v>56</v>
      </c>
      <c r="G86">
        <v>0</v>
      </c>
      <c r="H86" s="47">
        <v>0</v>
      </c>
      <c r="I86">
        <v>0</v>
      </c>
      <c r="J86">
        <v>0</v>
      </c>
      <c r="K86" s="48">
        <v>0</v>
      </c>
      <c r="L86" s="48" t="s">
        <v>678</v>
      </c>
      <c r="M86" s="148">
        <v>0</v>
      </c>
      <c r="N86" s="148">
        <v>0</v>
      </c>
      <c r="O86" s="48" t="s">
        <v>678</v>
      </c>
      <c r="P86" s="48">
        <v>0</v>
      </c>
      <c r="Q86" s="49" t="s">
        <v>678</v>
      </c>
      <c r="R86" s="148">
        <v>0</v>
      </c>
      <c r="S86" s="49" t="s">
        <v>678</v>
      </c>
      <c r="T86" s="148">
        <v>0</v>
      </c>
      <c r="U86" s="49" t="s">
        <v>678</v>
      </c>
      <c r="V86">
        <v>0</v>
      </c>
      <c r="W86">
        <v>0</v>
      </c>
      <c r="X86">
        <v>0</v>
      </c>
      <c r="Y86" s="49" t="s">
        <v>678</v>
      </c>
      <c r="Z86">
        <v>0</v>
      </c>
      <c r="AA86" s="49" t="s">
        <v>678</v>
      </c>
      <c r="AB86" s="49" t="s">
        <v>678</v>
      </c>
    </row>
    <row r="87" spans="1:29">
      <c r="A87" s="51" t="s">
        <v>4200</v>
      </c>
      <c r="B87" s="51" t="s">
        <v>1418</v>
      </c>
      <c r="C87" t="s">
        <v>28</v>
      </c>
      <c r="D87" s="45" t="s">
        <v>1716</v>
      </c>
      <c r="E87" t="s">
        <v>1694</v>
      </c>
      <c r="F87" s="46" t="s">
        <v>56</v>
      </c>
      <c r="G87">
        <v>16</v>
      </c>
      <c r="H87" s="47">
        <v>17280</v>
      </c>
      <c r="I87">
        <v>71</v>
      </c>
      <c r="J87">
        <v>128115</v>
      </c>
      <c r="K87" s="48">
        <v>8</v>
      </c>
      <c r="L87" s="48" t="s">
        <v>708</v>
      </c>
      <c r="M87" s="148">
        <v>12840</v>
      </c>
      <c r="N87" s="148">
        <v>14539</v>
      </c>
      <c r="O87" s="48" t="s">
        <v>1077</v>
      </c>
      <c r="P87" s="48">
        <v>4</v>
      </c>
      <c r="Q87" s="49" t="s">
        <v>680</v>
      </c>
      <c r="R87" s="148">
        <v>3760</v>
      </c>
      <c r="S87" s="49" t="s">
        <v>4186</v>
      </c>
      <c r="T87" s="148">
        <v>4077</v>
      </c>
      <c r="U87" s="49" t="s">
        <v>4053</v>
      </c>
      <c r="V87">
        <v>0</v>
      </c>
      <c r="W87">
        <v>0</v>
      </c>
      <c r="X87">
        <v>0</v>
      </c>
      <c r="Y87" s="49" t="s">
        <v>4247</v>
      </c>
      <c r="Z87">
        <v>128115</v>
      </c>
      <c r="AA87" s="49" t="s">
        <v>1859</v>
      </c>
      <c r="AB87" s="49" t="s">
        <v>1201</v>
      </c>
    </row>
    <row r="88" spans="1:29">
      <c r="A88" s="51" t="s">
        <v>4200</v>
      </c>
      <c r="B88" s="51" t="s">
        <v>1418</v>
      </c>
      <c r="C88" t="s">
        <v>28</v>
      </c>
      <c r="D88" s="45" t="s">
        <v>1737</v>
      </c>
      <c r="E88" t="s">
        <v>1719</v>
      </c>
      <c r="F88" s="46" t="s">
        <v>56</v>
      </c>
      <c r="G88">
        <v>16</v>
      </c>
      <c r="H88" s="47">
        <v>19710</v>
      </c>
      <c r="I88">
        <v>70</v>
      </c>
      <c r="J88">
        <v>119610</v>
      </c>
      <c r="K88" s="48">
        <v>4</v>
      </c>
      <c r="L88" s="48" t="s">
        <v>680</v>
      </c>
      <c r="M88" s="148">
        <v>8040</v>
      </c>
      <c r="N88" s="148">
        <v>8972</v>
      </c>
      <c r="O88" s="48" t="s">
        <v>2226</v>
      </c>
      <c r="P88" s="48">
        <v>4</v>
      </c>
      <c r="Q88" s="49" t="s">
        <v>680</v>
      </c>
      <c r="R88" s="148">
        <v>8040</v>
      </c>
      <c r="S88" s="49" t="s">
        <v>4248</v>
      </c>
      <c r="T88" s="148">
        <v>8972</v>
      </c>
      <c r="U88" s="49" t="s">
        <v>3256</v>
      </c>
      <c r="V88">
        <v>0</v>
      </c>
      <c r="W88">
        <v>0</v>
      </c>
      <c r="X88">
        <v>0</v>
      </c>
      <c r="Y88" s="49" t="s">
        <v>4248</v>
      </c>
      <c r="Z88" s="49">
        <v>119610</v>
      </c>
      <c r="AA88" s="49" t="s">
        <v>727</v>
      </c>
      <c r="AB88" s="49" t="s">
        <v>2131</v>
      </c>
    </row>
    <row r="89" spans="1:29">
      <c r="A89" s="51" t="s">
        <v>4200</v>
      </c>
      <c r="B89" s="51" t="s">
        <v>1418</v>
      </c>
      <c r="C89" t="s">
        <v>28</v>
      </c>
      <c r="D89" s="45" t="s">
        <v>1834</v>
      </c>
      <c r="E89" t="s">
        <v>1678</v>
      </c>
      <c r="F89" s="46" t="s">
        <v>56</v>
      </c>
      <c r="G89">
        <v>0</v>
      </c>
      <c r="H89" s="47">
        <v>0</v>
      </c>
      <c r="I89">
        <v>0</v>
      </c>
      <c r="J89">
        <v>0</v>
      </c>
      <c r="K89" s="48">
        <v>0</v>
      </c>
      <c r="L89" s="48" t="s">
        <v>678</v>
      </c>
      <c r="M89" s="148">
        <v>0</v>
      </c>
      <c r="N89" s="148">
        <v>0</v>
      </c>
      <c r="O89" s="48" t="s">
        <v>678</v>
      </c>
      <c r="P89" s="48">
        <v>0</v>
      </c>
      <c r="Q89" s="49" t="s">
        <v>678</v>
      </c>
      <c r="R89" s="148">
        <v>0</v>
      </c>
      <c r="S89" s="49" t="s">
        <v>678</v>
      </c>
      <c r="T89" s="148">
        <v>0</v>
      </c>
      <c r="U89" s="49" t="s">
        <v>678</v>
      </c>
      <c r="V89">
        <v>0</v>
      </c>
      <c r="W89">
        <v>0</v>
      </c>
      <c r="X89">
        <v>0</v>
      </c>
      <c r="Y89" s="49" t="s">
        <v>678</v>
      </c>
      <c r="Z89">
        <v>0</v>
      </c>
      <c r="AA89" s="49" t="s">
        <v>678</v>
      </c>
      <c r="AB89" s="49" t="s">
        <v>678</v>
      </c>
    </row>
    <row r="90" spans="1:29">
      <c r="A90" s="51" t="s">
        <v>4200</v>
      </c>
      <c r="B90" s="51" t="s">
        <v>27</v>
      </c>
      <c r="C90" t="s">
        <v>28</v>
      </c>
      <c r="D90" s="45" t="s">
        <v>618</v>
      </c>
      <c r="E90" t="s">
        <v>1464</v>
      </c>
      <c r="F90" s="46" t="s">
        <v>56</v>
      </c>
      <c r="G90">
        <v>15</v>
      </c>
      <c r="H90" s="47">
        <v>16720</v>
      </c>
      <c r="I90">
        <v>72</v>
      </c>
      <c r="J90">
        <v>119829</v>
      </c>
      <c r="K90" s="48">
        <v>7</v>
      </c>
      <c r="L90" s="48" t="s">
        <v>1164</v>
      </c>
      <c r="M90" s="148">
        <v>9440</v>
      </c>
      <c r="N90" s="148">
        <v>11491</v>
      </c>
      <c r="O90" s="48" t="s">
        <v>477</v>
      </c>
      <c r="P90" s="48">
        <v>5</v>
      </c>
      <c r="Q90" s="49" t="s">
        <v>454</v>
      </c>
      <c r="R90" s="148">
        <v>7320</v>
      </c>
      <c r="S90" s="49" t="s">
        <v>4056</v>
      </c>
      <c r="T90" s="148">
        <v>10253</v>
      </c>
      <c r="U90" s="49" t="s">
        <v>4249</v>
      </c>
      <c r="V90">
        <v>0</v>
      </c>
      <c r="W90">
        <v>0</v>
      </c>
      <c r="X90">
        <v>0</v>
      </c>
      <c r="Y90" s="49" t="s">
        <v>4250</v>
      </c>
      <c r="Z90">
        <v>119829</v>
      </c>
      <c r="AA90" s="49" t="s">
        <v>1312</v>
      </c>
      <c r="AB90" s="49" t="s">
        <v>2020</v>
      </c>
    </row>
    <row r="91" spans="1:29">
      <c r="A91" s="51" t="s">
        <v>4200</v>
      </c>
      <c r="B91" s="51" t="s">
        <v>27</v>
      </c>
      <c r="C91" t="s">
        <v>28</v>
      </c>
      <c r="D91" s="45" t="s">
        <v>446</v>
      </c>
      <c r="E91" t="s">
        <v>1464</v>
      </c>
      <c r="F91" s="46" t="s">
        <v>56</v>
      </c>
      <c r="G91">
        <v>16</v>
      </c>
      <c r="H91" s="47">
        <v>21100</v>
      </c>
      <c r="I91">
        <v>71</v>
      </c>
      <c r="J91">
        <v>128556</v>
      </c>
      <c r="K91" s="48">
        <v>8</v>
      </c>
      <c r="L91" s="48" t="s">
        <v>708</v>
      </c>
      <c r="M91" s="148">
        <v>7913</v>
      </c>
      <c r="N91" s="148">
        <v>15412</v>
      </c>
      <c r="O91" s="48" t="s">
        <v>3524</v>
      </c>
      <c r="P91" s="48">
        <v>4</v>
      </c>
      <c r="Q91" s="49" t="s">
        <v>680</v>
      </c>
      <c r="R91" s="148">
        <v>6080</v>
      </c>
      <c r="S91" s="49" t="s">
        <v>1899</v>
      </c>
      <c r="T91" s="148">
        <v>6634</v>
      </c>
      <c r="U91" s="49" t="s">
        <v>1013</v>
      </c>
      <c r="V91" s="49">
        <v>0</v>
      </c>
      <c r="W91">
        <v>0</v>
      </c>
      <c r="X91">
        <v>0</v>
      </c>
      <c r="Y91" s="49" t="s">
        <v>796</v>
      </c>
      <c r="Z91" s="49">
        <v>128556</v>
      </c>
      <c r="AA91" s="49" t="s">
        <v>1859</v>
      </c>
      <c r="AB91" s="49" t="s">
        <v>2244</v>
      </c>
      <c r="AC91" s="49"/>
    </row>
    <row r="92" spans="1:29">
      <c r="A92" s="51" t="s">
        <v>4200</v>
      </c>
      <c r="B92" s="51" t="s">
        <v>27</v>
      </c>
      <c r="C92" t="s">
        <v>28</v>
      </c>
      <c r="D92" s="45" t="s">
        <v>619</v>
      </c>
      <c r="E92" t="s">
        <v>1464</v>
      </c>
      <c r="F92" s="46" t="s">
        <v>56</v>
      </c>
      <c r="G92">
        <v>16</v>
      </c>
      <c r="H92" s="47">
        <v>14320</v>
      </c>
      <c r="I92">
        <v>68</v>
      </c>
      <c r="J92">
        <v>127621</v>
      </c>
      <c r="K92" s="48">
        <v>2</v>
      </c>
      <c r="L92" s="48" t="s">
        <v>792</v>
      </c>
      <c r="M92" s="148">
        <v>1340</v>
      </c>
      <c r="N92" s="148">
        <v>1893</v>
      </c>
      <c r="O92" s="48" t="s">
        <v>2335</v>
      </c>
      <c r="P92" s="48">
        <v>2</v>
      </c>
      <c r="Q92" s="49" t="s">
        <v>792</v>
      </c>
      <c r="R92" s="148">
        <v>1340</v>
      </c>
      <c r="S92" s="49" t="s">
        <v>1856</v>
      </c>
      <c r="T92" s="148">
        <v>1493</v>
      </c>
      <c r="U92" s="49" t="s">
        <v>1144</v>
      </c>
      <c r="V92" s="49">
        <v>0</v>
      </c>
      <c r="W92">
        <v>0</v>
      </c>
      <c r="X92">
        <v>0</v>
      </c>
      <c r="Y92" s="49" t="s">
        <v>966</v>
      </c>
      <c r="Z92">
        <v>127621</v>
      </c>
      <c r="AA92" s="49" t="s">
        <v>472</v>
      </c>
      <c r="AB92" s="49" t="s">
        <v>4052</v>
      </c>
    </row>
    <row r="93" spans="1:29">
      <c r="A93" s="51" t="s">
        <v>4200</v>
      </c>
      <c r="B93" s="51" t="s">
        <v>27</v>
      </c>
      <c r="C93" t="s">
        <v>28</v>
      </c>
      <c r="D93" s="45" t="s">
        <v>630</v>
      </c>
      <c r="E93" t="s">
        <v>669</v>
      </c>
      <c r="F93" s="46" t="s">
        <v>56</v>
      </c>
      <c r="G93">
        <v>16</v>
      </c>
      <c r="H93" s="47">
        <v>20280</v>
      </c>
      <c r="I93">
        <v>74</v>
      </c>
      <c r="J93">
        <v>144886</v>
      </c>
      <c r="K93" s="48">
        <v>6</v>
      </c>
      <c r="L93" s="48" t="s">
        <v>796</v>
      </c>
      <c r="M93" s="148">
        <v>4595</v>
      </c>
      <c r="N93" s="148">
        <v>6257</v>
      </c>
      <c r="O93" s="48" t="s">
        <v>1788</v>
      </c>
      <c r="P93" s="48">
        <v>3</v>
      </c>
      <c r="Q93" s="49" t="s">
        <v>791</v>
      </c>
      <c r="R93" s="148">
        <v>1740</v>
      </c>
      <c r="S93" s="49" t="s">
        <v>1441</v>
      </c>
      <c r="T93" s="148">
        <v>1922</v>
      </c>
      <c r="U93" s="49" t="s">
        <v>3504</v>
      </c>
      <c r="V93" s="49">
        <v>0</v>
      </c>
      <c r="W93">
        <v>0</v>
      </c>
      <c r="X93">
        <v>0</v>
      </c>
      <c r="Y93" s="49" t="s">
        <v>3276</v>
      </c>
      <c r="Z93">
        <v>144886</v>
      </c>
      <c r="AA93" s="49" t="s">
        <v>1784</v>
      </c>
      <c r="AB93" s="49" t="s">
        <v>1291</v>
      </c>
    </row>
    <row r="94" spans="1:29">
      <c r="A94" s="51" t="s">
        <v>4200</v>
      </c>
      <c r="B94" s="51" t="s">
        <v>27</v>
      </c>
      <c r="C94" t="s">
        <v>28</v>
      </c>
      <c r="D94" s="45" t="s">
        <v>1669</v>
      </c>
      <c r="E94" t="s">
        <v>608</v>
      </c>
      <c r="F94" s="46" t="s">
        <v>56</v>
      </c>
      <c r="G94">
        <v>15</v>
      </c>
      <c r="H94" s="47">
        <v>19833</v>
      </c>
      <c r="I94">
        <v>72</v>
      </c>
      <c r="J94">
        <v>125958</v>
      </c>
      <c r="K94" s="48">
        <v>6</v>
      </c>
      <c r="L94" s="48" t="s">
        <v>685</v>
      </c>
      <c r="M94" s="148">
        <v>4693</v>
      </c>
      <c r="N94" s="148">
        <v>5164</v>
      </c>
      <c r="O94" s="48" t="s">
        <v>1215</v>
      </c>
      <c r="P94" s="48">
        <v>5</v>
      </c>
      <c r="Q94" s="49" t="s">
        <v>454</v>
      </c>
      <c r="R94" s="148">
        <v>3893</v>
      </c>
      <c r="S94" s="49" t="s">
        <v>3790</v>
      </c>
      <c r="T94" s="148">
        <v>4236</v>
      </c>
      <c r="U94" s="49" t="s">
        <v>969</v>
      </c>
      <c r="V94" s="49">
        <v>0</v>
      </c>
      <c r="W94">
        <v>0</v>
      </c>
      <c r="X94">
        <v>0</v>
      </c>
      <c r="Y94" s="49" t="s">
        <v>3525</v>
      </c>
      <c r="Z94">
        <v>125958</v>
      </c>
      <c r="AA94" s="49" t="s">
        <v>721</v>
      </c>
      <c r="AB94" s="49" t="s">
        <v>1029</v>
      </c>
    </row>
    <row r="95" spans="1:29">
      <c r="A95" s="51" t="s">
        <v>4200</v>
      </c>
      <c r="B95" s="51" t="s">
        <v>27</v>
      </c>
      <c r="C95" t="s">
        <v>28</v>
      </c>
      <c r="D95" s="45" t="s">
        <v>4148</v>
      </c>
      <c r="E95" t="s">
        <v>669</v>
      </c>
      <c r="F95" s="46" t="s">
        <v>56</v>
      </c>
      <c r="G95">
        <v>16</v>
      </c>
      <c r="H95" s="47">
        <v>16745</v>
      </c>
      <c r="I95">
        <v>72</v>
      </c>
      <c r="J95">
        <v>114144</v>
      </c>
      <c r="K95" s="48">
        <v>4</v>
      </c>
      <c r="L95" s="48" t="s">
        <v>680</v>
      </c>
      <c r="M95" s="148">
        <v>4000</v>
      </c>
      <c r="N95" s="148">
        <v>4685</v>
      </c>
      <c r="O95" s="48" t="s">
        <v>1215</v>
      </c>
      <c r="P95" s="48">
        <v>2</v>
      </c>
      <c r="Q95" s="49" t="s">
        <v>792</v>
      </c>
      <c r="R95" s="148">
        <v>2200</v>
      </c>
      <c r="S95" s="49" t="s">
        <v>3899</v>
      </c>
      <c r="T95" s="148">
        <v>2365</v>
      </c>
      <c r="U95" s="49" t="s">
        <v>3993</v>
      </c>
      <c r="V95" s="49">
        <v>0</v>
      </c>
      <c r="W95">
        <v>0</v>
      </c>
      <c r="X95">
        <v>0</v>
      </c>
      <c r="Y95" s="49" t="s">
        <v>3569</v>
      </c>
      <c r="Z95" s="49">
        <v>114144</v>
      </c>
      <c r="AA95" s="49" t="s">
        <v>714</v>
      </c>
      <c r="AB95" s="49" t="s">
        <v>1113</v>
      </c>
      <c r="AC95" s="49"/>
    </row>
    <row r="96" spans="1:29">
      <c r="A96" s="51" t="s">
        <v>4200</v>
      </c>
      <c r="B96" s="51" t="s">
        <v>27</v>
      </c>
      <c r="C96" t="s">
        <v>28</v>
      </c>
      <c r="D96" s="45" t="s">
        <v>2834</v>
      </c>
      <c r="E96" t="s">
        <v>608</v>
      </c>
      <c r="F96" s="46" t="s">
        <v>56</v>
      </c>
      <c r="G96">
        <v>16</v>
      </c>
      <c r="H96" s="47">
        <v>23892</v>
      </c>
      <c r="I96">
        <v>76</v>
      </c>
      <c r="J96">
        <v>159970</v>
      </c>
      <c r="K96" s="48">
        <v>4</v>
      </c>
      <c r="L96" s="48" t="s">
        <v>680</v>
      </c>
      <c r="M96" s="148">
        <v>8800</v>
      </c>
      <c r="N96" s="148">
        <v>10080</v>
      </c>
      <c r="O96" s="48" t="s">
        <v>1025</v>
      </c>
      <c r="P96" s="48">
        <v>3</v>
      </c>
      <c r="Q96" s="49" t="s">
        <v>791</v>
      </c>
      <c r="R96" s="148">
        <v>8400</v>
      </c>
      <c r="S96" s="49" t="s">
        <v>3882</v>
      </c>
      <c r="T96" s="148">
        <v>9030</v>
      </c>
      <c r="U96" s="49" t="s">
        <v>4111</v>
      </c>
      <c r="V96" s="49">
        <v>0</v>
      </c>
      <c r="W96">
        <v>0</v>
      </c>
      <c r="X96">
        <v>0</v>
      </c>
      <c r="Y96" s="49" t="s">
        <v>3893</v>
      </c>
      <c r="Z96">
        <v>159970</v>
      </c>
      <c r="AA96" s="49" t="s">
        <v>489</v>
      </c>
      <c r="AB96" s="49" t="s">
        <v>2016</v>
      </c>
    </row>
    <row r="97" spans="1:29">
      <c r="A97" s="51" t="s">
        <v>4200</v>
      </c>
      <c r="B97" s="51" t="s">
        <v>27</v>
      </c>
      <c r="C97" t="s">
        <v>28</v>
      </c>
      <c r="D97" s="45" t="s">
        <v>2835</v>
      </c>
      <c r="E97" t="s">
        <v>669</v>
      </c>
      <c r="F97" s="46" t="s">
        <v>56</v>
      </c>
      <c r="G97">
        <v>16</v>
      </c>
      <c r="H97" s="47">
        <v>20154</v>
      </c>
      <c r="I97">
        <v>67</v>
      </c>
      <c r="J97">
        <v>152290</v>
      </c>
      <c r="K97" s="48">
        <v>5</v>
      </c>
      <c r="L97" s="48" t="s">
        <v>819</v>
      </c>
      <c r="M97" s="148">
        <v>4363</v>
      </c>
      <c r="N97" s="148">
        <v>4755</v>
      </c>
      <c r="O97" s="48" t="s">
        <v>1889</v>
      </c>
      <c r="P97" s="48">
        <v>5</v>
      </c>
      <c r="Q97" s="49" t="s">
        <v>819</v>
      </c>
      <c r="R97" s="148">
        <v>4363</v>
      </c>
      <c r="S97" s="49" t="s">
        <v>3962</v>
      </c>
      <c r="T97" s="148">
        <v>4755</v>
      </c>
      <c r="U97" s="49" t="s">
        <v>4053</v>
      </c>
      <c r="V97" s="49">
        <v>0</v>
      </c>
      <c r="W97">
        <v>0</v>
      </c>
      <c r="X97">
        <v>0</v>
      </c>
      <c r="Y97" s="49" t="s">
        <v>3388</v>
      </c>
      <c r="Z97" s="49">
        <v>152290</v>
      </c>
      <c r="AA97" s="49" t="s">
        <v>1071</v>
      </c>
      <c r="AB97" s="49" t="s">
        <v>748</v>
      </c>
      <c r="AC97" s="49"/>
    </row>
    <row r="98" spans="1:29">
      <c r="A98" s="51" t="s">
        <v>4200</v>
      </c>
      <c r="B98" s="51" t="s">
        <v>27</v>
      </c>
      <c r="C98" t="s">
        <v>28</v>
      </c>
      <c r="D98" s="45" t="s">
        <v>620</v>
      </c>
      <c r="E98" t="s">
        <v>1464</v>
      </c>
      <c r="F98" s="46" t="s">
        <v>56</v>
      </c>
      <c r="G98">
        <v>16</v>
      </c>
      <c r="H98" s="47">
        <v>19475</v>
      </c>
      <c r="I98">
        <v>70</v>
      </c>
      <c r="J98">
        <v>105915</v>
      </c>
      <c r="K98" s="48">
        <v>6</v>
      </c>
      <c r="L98" s="48" t="s">
        <v>796</v>
      </c>
      <c r="M98" s="148">
        <v>6080</v>
      </c>
      <c r="N98" s="148">
        <v>7033</v>
      </c>
      <c r="O98" s="48" t="s">
        <v>1768</v>
      </c>
      <c r="P98" s="48">
        <v>5</v>
      </c>
      <c r="Q98" s="49" t="s">
        <v>819</v>
      </c>
      <c r="R98" s="148">
        <v>5240</v>
      </c>
      <c r="S98" s="49" t="s">
        <v>3657</v>
      </c>
      <c r="T98" s="148">
        <v>5633</v>
      </c>
      <c r="U98" s="49" t="s">
        <v>3669</v>
      </c>
      <c r="V98" s="49">
        <v>0</v>
      </c>
      <c r="W98">
        <v>0</v>
      </c>
      <c r="X98">
        <v>0</v>
      </c>
      <c r="Y98" s="49" t="s">
        <v>4102</v>
      </c>
      <c r="Z98" s="49">
        <v>105915</v>
      </c>
      <c r="AA98" s="49" t="s">
        <v>1441</v>
      </c>
      <c r="AB98" s="49" t="s">
        <v>754</v>
      </c>
      <c r="AC98" s="49"/>
    </row>
    <row r="99" spans="1:29">
      <c r="A99" s="51" t="s">
        <v>4200</v>
      </c>
      <c r="B99" s="51" t="s">
        <v>27</v>
      </c>
      <c r="C99" t="s">
        <v>28</v>
      </c>
      <c r="D99" s="45" t="s">
        <v>1670</v>
      </c>
      <c r="E99" t="s">
        <v>608</v>
      </c>
      <c r="F99" s="46" t="s">
        <v>56</v>
      </c>
      <c r="G99">
        <v>16</v>
      </c>
      <c r="H99" s="47">
        <v>31864</v>
      </c>
      <c r="I99">
        <v>79</v>
      </c>
      <c r="J99">
        <v>142117</v>
      </c>
      <c r="K99" s="48">
        <v>9</v>
      </c>
      <c r="L99" s="48" t="s">
        <v>1956</v>
      </c>
      <c r="M99" s="148">
        <v>21160</v>
      </c>
      <c r="N99" s="148">
        <v>21466</v>
      </c>
      <c r="O99" s="48" t="s">
        <v>3975</v>
      </c>
      <c r="P99" s="48">
        <v>4</v>
      </c>
      <c r="Q99" s="49" t="s">
        <v>680</v>
      </c>
      <c r="R99" s="148">
        <v>12920</v>
      </c>
      <c r="S99" s="49" t="s">
        <v>1450</v>
      </c>
      <c r="T99" s="148">
        <v>14316</v>
      </c>
      <c r="U99" s="49" t="s">
        <v>3304</v>
      </c>
      <c r="V99" s="49">
        <v>0</v>
      </c>
      <c r="W99">
        <v>0</v>
      </c>
      <c r="X99">
        <v>0</v>
      </c>
      <c r="Y99" s="49" t="s">
        <v>4251</v>
      </c>
      <c r="Z99" s="49">
        <v>142117</v>
      </c>
      <c r="AA99" s="49" t="s">
        <v>1891</v>
      </c>
      <c r="AB99" s="49" t="s">
        <v>2249</v>
      </c>
      <c r="AC99" s="49"/>
    </row>
    <row r="100" spans="1:29">
      <c r="A100" s="51" t="s">
        <v>4200</v>
      </c>
      <c r="B100" s="51" t="s">
        <v>27</v>
      </c>
      <c r="C100" t="s">
        <v>28</v>
      </c>
      <c r="D100" s="45" t="s">
        <v>639</v>
      </c>
      <c r="E100" t="s">
        <v>608</v>
      </c>
      <c r="F100" s="46" t="s">
        <v>56</v>
      </c>
      <c r="G100">
        <v>15</v>
      </c>
      <c r="H100" s="47">
        <v>15620</v>
      </c>
      <c r="I100">
        <v>85</v>
      </c>
      <c r="J100">
        <v>149834</v>
      </c>
      <c r="K100" s="48">
        <v>8</v>
      </c>
      <c r="L100" s="48" t="s">
        <v>1196</v>
      </c>
      <c r="M100" s="148">
        <v>9852</v>
      </c>
      <c r="N100" s="148">
        <v>11068</v>
      </c>
      <c r="O100" s="48" t="s">
        <v>1105</v>
      </c>
      <c r="P100" s="48">
        <v>6</v>
      </c>
      <c r="Q100" s="49" t="s">
        <v>685</v>
      </c>
      <c r="R100" s="148">
        <v>7560</v>
      </c>
      <c r="S100" s="49" t="s">
        <v>4252</v>
      </c>
      <c r="T100" s="148">
        <v>8267</v>
      </c>
      <c r="U100" s="49" t="s">
        <v>3204</v>
      </c>
      <c r="V100" s="49">
        <v>0</v>
      </c>
      <c r="W100">
        <v>0</v>
      </c>
      <c r="X100">
        <v>0</v>
      </c>
      <c r="Y100" s="49" t="s">
        <v>4253</v>
      </c>
      <c r="Z100">
        <v>149834</v>
      </c>
      <c r="AA100" s="49" t="s">
        <v>953</v>
      </c>
      <c r="AB100" s="49" t="s">
        <v>1202</v>
      </c>
    </row>
    <row r="101" spans="1:29">
      <c r="A101" s="51" t="s">
        <v>4200</v>
      </c>
      <c r="B101" s="51" t="s">
        <v>27</v>
      </c>
      <c r="C101" t="s">
        <v>28</v>
      </c>
      <c r="D101" s="45" t="s">
        <v>677</v>
      </c>
      <c r="E101" t="s">
        <v>1464</v>
      </c>
      <c r="F101" s="46" t="s">
        <v>56</v>
      </c>
      <c r="G101">
        <v>15</v>
      </c>
      <c r="H101" s="47">
        <v>20328</v>
      </c>
      <c r="I101">
        <v>73</v>
      </c>
      <c r="J101">
        <v>143167</v>
      </c>
      <c r="K101" s="48">
        <v>3</v>
      </c>
      <c r="L101" s="48" t="s">
        <v>713</v>
      </c>
      <c r="M101" s="148">
        <v>3432</v>
      </c>
      <c r="N101" s="148">
        <v>3805</v>
      </c>
      <c r="O101" s="48" t="s">
        <v>2372</v>
      </c>
      <c r="P101" s="48">
        <v>3</v>
      </c>
      <c r="Q101" s="49" t="s">
        <v>713</v>
      </c>
      <c r="R101" s="148">
        <v>3432</v>
      </c>
      <c r="S101" s="49" t="s">
        <v>3127</v>
      </c>
      <c r="T101" s="148">
        <v>3805</v>
      </c>
      <c r="U101" s="49" t="s">
        <v>3743</v>
      </c>
      <c r="V101" s="49">
        <v>0</v>
      </c>
      <c r="W101">
        <v>0</v>
      </c>
      <c r="X101">
        <v>0</v>
      </c>
      <c r="Y101" s="49" t="s">
        <v>3127</v>
      </c>
      <c r="Z101" s="49">
        <v>143167</v>
      </c>
      <c r="AA101" s="49" t="s">
        <v>848</v>
      </c>
      <c r="AB101" s="49" t="s">
        <v>3923</v>
      </c>
      <c r="AC101" s="49"/>
    </row>
    <row r="102" spans="1:29">
      <c r="A102" s="51" t="s">
        <v>4200</v>
      </c>
      <c r="B102" s="51" t="s">
        <v>27</v>
      </c>
      <c r="C102" t="s">
        <v>28</v>
      </c>
      <c r="D102" s="45" t="s">
        <v>625</v>
      </c>
      <c r="E102" t="s">
        <v>608</v>
      </c>
      <c r="F102" s="46" t="s">
        <v>56</v>
      </c>
      <c r="G102">
        <v>16</v>
      </c>
      <c r="H102" s="47">
        <v>25666</v>
      </c>
      <c r="I102">
        <v>70</v>
      </c>
      <c r="J102">
        <v>131474</v>
      </c>
      <c r="K102" s="48">
        <v>4</v>
      </c>
      <c r="L102" s="48" t="s">
        <v>680</v>
      </c>
      <c r="M102" s="148">
        <v>3920</v>
      </c>
      <c r="N102" s="148">
        <v>4214</v>
      </c>
      <c r="O102" s="48" t="s">
        <v>855</v>
      </c>
      <c r="P102" s="48">
        <v>4</v>
      </c>
      <c r="Q102" s="49" t="s">
        <v>680</v>
      </c>
      <c r="R102" s="148">
        <v>3920</v>
      </c>
      <c r="S102" s="49" t="s">
        <v>794</v>
      </c>
      <c r="T102" s="148">
        <v>4214</v>
      </c>
      <c r="U102" s="49" t="s">
        <v>3671</v>
      </c>
      <c r="V102" s="49">
        <v>0</v>
      </c>
      <c r="W102">
        <v>0</v>
      </c>
      <c r="X102">
        <v>0</v>
      </c>
      <c r="Y102" s="49" t="s">
        <v>794</v>
      </c>
      <c r="Z102" s="49">
        <v>131474</v>
      </c>
      <c r="AA102" s="49" t="s">
        <v>727</v>
      </c>
      <c r="AB102" s="49" t="s">
        <v>1022</v>
      </c>
      <c r="AC102" s="49"/>
    </row>
    <row r="103" spans="1:29">
      <c r="A103" s="51"/>
      <c r="B103" s="51"/>
      <c r="Q103" s="49"/>
      <c r="S103" s="49"/>
      <c r="U103" s="49"/>
      <c r="V103" s="49"/>
      <c r="Y103" s="49"/>
      <c r="AA103" s="49"/>
      <c r="AB103" s="49"/>
    </row>
    <row r="104" spans="1:29">
      <c r="A104" s="51"/>
      <c r="B104" s="51"/>
      <c r="V104" s="49"/>
    </row>
    <row r="105" spans="1:29">
      <c r="A105" s="51" t="s">
        <v>32</v>
      </c>
      <c r="B105" s="51" t="s">
        <v>33</v>
      </c>
      <c r="C105" t="s">
        <v>26</v>
      </c>
      <c r="D105" s="45" t="s">
        <v>34</v>
      </c>
      <c r="E105" t="s">
        <v>35</v>
      </c>
      <c r="F105" s="46" t="s">
        <v>36</v>
      </c>
      <c r="G105" t="s">
        <v>449</v>
      </c>
      <c r="H105" s="47" t="s">
        <v>37</v>
      </c>
      <c r="I105" t="s">
        <v>450</v>
      </c>
      <c r="J105" t="s">
        <v>38</v>
      </c>
      <c r="K105" s="48" t="s">
        <v>39</v>
      </c>
      <c r="L105" s="48" t="s">
        <v>40</v>
      </c>
      <c r="M105" s="148" t="s">
        <v>41</v>
      </c>
      <c r="N105" s="148" t="s">
        <v>42</v>
      </c>
      <c r="O105" s="48" t="s">
        <v>43</v>
      </c>
      <c r="P105" s="48" t="s">
        <v>44</v>
      </c>
      <c r="Q105" s="148" t="s">
        <v>45</v>
      </c>
      <c r="R105" s="148" t="s">
        <v>46</v>
      </c>
      <c r="S105" s="148" t="s">
        <v>47</v>
      </c>
      <c r="T105" s="148" t="s">
        <v>48</v>
      </c>
      <c r="U105" s="148" t="s">
        <v>49</v>
      </c>
      <c r="V105" s="49" t="s">
        <v>451</v>
      </c>
      <c r="W105" t="s">
        <v>50</v>
      </c>
      <c r="X105" t="s">
        <v>51</v>
      </c>
      <c r="Y105" s="49" t="s">
        <v>52</v>
      </c>
      <c r="Z105" s="49" t="s">
        <v>53</v>
      </c>
      <c r="AA105" s="49" t="s">
        <v>54</v>
      </c>
      <c r="AB105" s="49" t="s">
        <v>55</v>
      </c>
      <c r="AC105" s="49"/>
    </row>
    <row r="106" spans="1:29">
      <c r="A106" s="51" t="s">
        <v>4203</v>
      </c>
      <c r="B106" s="51" t="s">
        <v>1418</v>
      </c>
      <c r="C106" t="s">
        <v>28</v>
      </c>
      <c r="D106" s="45" t="s">
        <v>3074</v>
      </c>
      <c r="E106" t="s">
        <v>2274</v>
      </c>
      <c r="F106" s="46" t="s">
        <v>56</v>
      </c>
      <c r="G106">
        <v>16</v>
      </c>
      <c r="H106" s="47">
        <v>20965</v>
      </c>
      <c r="I106">
        <v>78</v>
      </c>
      <c r="J106">
        <v>157509</v>
      </c>
      <c r="K106" s="48">
        <v>8</v>
      </c>
      <c r="L106" s="48" t="s">
        <v>708</v>
      </c>
      <c r="M106" s="148">
        <v>9890</v>
      </c>
      <c r="N106" s="148">
        <v>8193</v>
      </c>
      <c r="O106" s="48" t="s">
        <v>1914</v>
      </c>
      <c r="P106" s="48">
        <v>7</v>
      </c>
      <c r="Q106" s="148" t="s">
        <v>811</v>
      </c>
      <c r="R106" s="148">
        <v>8290</v>
      </c>
      <c r="S106" s="148" t="s">
        <v>2873</v>
      </c>
      <c r="T106" s="148">
        <v>9393</v>
      </c>
      <c r="U106" s="148" t="s">
        <v>3664</v>
      </c>
      <c r="V106" s="49">
        <v>0</v>
      </c>
      <c r="W106">
        <v>0</v>
      </c>
      <c r="X106">
        <v>0</v>
      </c>
      <c r="Y106" s="49" t="s">
        <v>3706</v>
      </c>
      <c r="Z106" s="49">
        <v>157509</v>
      </c>
      <c r="AA106" s="49" t="s">
        <v>513</v>
      </c>
      <c r="AB106" s="49" t="s">
        <v>1125</v>
      </c>
      <c r="AC106" s="49"/>
    </row>
    <row r="107" spans="1:29">
      <c r="A107" s="51" t="s">
        <v>4203</v>
      </c>
      <c r="B107" s="51" t="s">
        <v>1418</v>
      </c>
      <c r="C107" t="s">
        <v>28</v>
      </c>
      <c r="D107" s="45" t="s">
        <v>2275</v>
      </c>
      <c r="E107" t="s">
        <v>2274</v>
      </c>
      <c r="F107" s="46" t="s">
        <v>56</v>
      </c>
      <c r="G107">
        <v>0</v>
      </c>
      <c r="H107" s="47">
        <v>0</v>
      </c>
      <c r="I107">
        <v>0</v>
      </c>
      <c r="J107">
        <v>0</v>
      </c>
      <c r="K107" s="48">
        <v>0</v>
      </c>
      <c r="L107" s="48" t="s">
        <v>678</v>
      </c>
      <c r="M107" s="148">
        <v>0</v>
      </c>
      <c r="N107" s="148">
        <v>0</v>
      </c>
      <c r="O107" s="48" t="s">
        <v>678</v>
      </c>
      <c r="P107" s="48">
        <v>0</v>
      </c>
      <c r="Q107" s="148" t="s">
        <v>678</v>
      </c>
      <c r="R107" s="148">
        <v>0</v>
      </c>
      <c r="S107" s="148" t="s">
        <v>678</v>
      </c>
      <c r="T107" s="148">
        <v>0</v>
      </c>
      <c r="U107" s="148" t="s">
        <v>678</v>
      </c>
      <c r="V107" s="49">
        <v>0</v>
      </c>
      <c r="W107">
        <v>0</v>
      </c>
      <c r="X107">
        <v>0</v>
      </c>
      <c r="Y107" s="49" t="s">
        <v>678</v>
      </c>
      <c r="Z107" s="49">
        <v>0</v>
      </c>
      <c r="AA107" s="49" t="s">
        <v>678</v>
      </c>
      <c r="AB107" s="49" t="s">
        <v>678</v>
      </c>
      <c r="AC107" s="49"/>
    </row>
    <row r="108" spans="1:29">
      <c r="A108" s="51" t="s">
        <v>4203</v>
      </c>
      <c r="B108" s="51" t="s">
        <v>1418</v>
      </c>
      <c r="C108" t="s">
        <v>28</v>
      </c>
      <c r="D108" s="45" t="s">
        <v>2277</v>
      </c>
      <c r="E108" t="s">
        <v>2274</v>
      </c>
      <c r="F108" s="46" t="s">
        <v>56</v>
      </c>
      <c r="G108">
        <v>0</v>
      </c>
      <c r="H108" s="47">
        <v>0</v>
      </c>
      <c r="I108">
        <v>0</v>
      </c>
      <c r="J108">
        <v>0</v>
      </c>
      <c r="K108" s="48">
        <v>0</v>
      </c>
      <c r="L108" s="48" t="s">
        <v>678</v>
      </c>
      <c r="M108" s="148">
        <v>0</v>
      </c>
      <c r="N108" s="148">
        <v>0</v>
      </c>
      <c r="O108" s="48" t="s">
        <v>678</v>
      </c>
      <c r="P108" s="48">
        <v>0</v>
      </c>
      <c r="Q108" s="148" t="s">
        <v>678</v>
      </c>
      <c r="R108" s="148">
        <v>0</v>
      </c>
      <c r="S108" s="148" t="s">
        <v>678</v>
      </c>
      <c r="T108" s="148">
        <v>0</v>
      </c>
      <c r="U108" s="148" t="s">
        <v>678</v>
      </c>
      <c r="V108" s="49">
        <v>0</v>
      </c>
      <c r="W108">
        <v>0</v>
      </c>
      <c r="X108">
        <v>0</v>
      </c>
      <c r="Y108" s="49" t="s">
        <v>678</v>
      </c>
      <c r="Z108" s="49">
        <v>0</v>
      </c>
      <c r="AA108" s="49" t="s">
        <v>678</v>
      </c>
      <c r="AB108" s="49" t="s">
        <v>678</v>
      </c>
      <c r="AC108" s="49"/>
    </row>
    <row r="109" spans="1:29">
      <c r="A109" s="51" t="s">
        <v>4203</v>
      </c>
      <c r="B109" s="51" t="s">
        <v>1418</v>
      </c>
      <c r="C109" t="s">
        <v>28</v>
      </c>
      <c r="D109" s="45" t="s">
        <v>2251</v>
      </c>
      <c r="E109" t="s">
        <v>2252</v>
      </c>
      <c r="F109" s="46" t="s">
        <v>56</v>
      </c>
      <c r="G109">
        <v>15</v>
      </c>
      <c r="H109" s="47">
        <v>28730</v>
      </c>
      <c r="I109">
        <v>73</v>
      </c>
      <c r="J109">
        <v>148754</v>
      </c>
      <c r="K109" s="48">
        <v>5</v>
      </c>
      <c r="L109" s="48" t="s">
        <v>454</v>
      </c>
      <c r="M109" s="148">
        <v>13500</v>
      </c>
      <c r="N109" s="148">
        <v>12903</v>
      </c>
      <c r="O109" s="48" t="s">
        <v>2093</v>
      </c>
      <c r="P109" s="48">
        <v>3</v>
      </c>
      <c r="Q109" s="148" t="s">
        <v>713</v>
      </c>
      <c r="R109" s="148">
        <v>10680</v>
      </c>
      <c r="S109" s="148" t="s">
        <v>3282</v>
      </c>
      <c r="T109" s="148">
        <v>11929</v>
      </c>
      <c r="U109" s="148" t="s">
        <v>2994</v>
      </c>
      <c r="V109" s="49">
        <v>0</v>
      </c>
      <c r="W109">
        <v>0</v>
      </c>
      <c r="X109">
        <v>0</v>
      </c>
      <c r="Y109" s="49" t="s">
        <v>4254</v>
      </c>
      <c r="Z109" s="49">
        <v>148754</v>
      </c>
      <c r="AA109" s="49" t="s">
        <v>1838</v>
      </c>
      <c r="AB109" s="49" t="s">
        <v>2225</v>
      </c>
      <c r="AC109" s="49"/>
    </row>
    <row r="110" spans="1:29">
      <c r="A110" s="51" t="s">
        <v>4203</v>
      </c>
      <c r="B110" s="51" t="s">
        <v>1418</v>
      </c>
      <c r="C110" t="s">
        <v>28</v>
      </c>
      <c r="D110" s="45" t="s">
        <v>2279</v>
      </c>
      <c r="E110" t="s">
        <v>2274</v>
      </c>
      <c r="F110" s="46" t="s">
        <v>56</v>
      </c>
      <c r="G110">
        <v>0</v>
      </c>
      <c r="H110" s="47">
        <v>0</v>
      </c>
      <c r="I110">
        <v>0</v>
      </c>
      <c r="J110">
        <v>0</v>
      </c>
      <c r="K110" s="48">
        <v>0</v>
      </c>
      <c r="L110" s="48" t="s">
        <v>678</v>
      </c>
      <c r="M110" s="148">
        <v>0</v>
      </c>
      <c r="N110" s="148">
        <v>0</v>
      </c>
      <c r="O110" s="48" t="s">
        <v>678</v>
      </c>
      <c r="P110" s="48">
        <v>0</v>
      </c>
      <c r="Q110" s="148" t="s">
        <v>678</v>
      </c>
      <c r="R110" s="148">
        <v>0</v>
      </c>
      <c r="S110" s="148" t="s">
        <v>678</v>
      </c>
      <c r="T110" s="148">
        <v>0</v>
      </c>
      <c r="U110" s="148" t="s">
        <v>678</v>
      </c>
      <c r="V110" s="49">
        <v>0</v>
      </c>
      <c r="W110">
        <v>0</v>
      </c>
      <c r="X110">
        <v>0</v>
      </c>
      <c r="Y110" t="s">
        <v>678</v>
      </c>
      <c r="Z110">
        <v>0</v>
      </c>
      <c r="AA110" t="s">
        <v>678</v>
      </c>
      <c r="AB110" t="s">
        <v>678</v>
      </c>
    </row>
    <row r="111" spans="1:29">
      <c r="A111" s="51" t="s">
        <v>4203</v>
      </c>
      <c r="B111" s="51" t="s">
        <v>1418</v>
      </c>
      <c r="C111" t="s">
        <v>28</v>
      </c>
      <c r="D111" s="45" t="s">
        <v>2302</v>
      </c>
      <c r="E111" t="s">
        <v>2303</v>
      </c>
      <c r="F111" s="46" t="s">
        <v>56</v>
      </c>
      <c r="G111">
        <v>16</v>
      </c>
      <c r="H111" s="47">
        <v>27100</v>
      </c>
      <c r="I111">
        <v>69</v>
      </c>
      <c r="J111">
        <v>135539</v>
      </c>
      <c r="K111" s="48">
        <v>5</v>
      </c>
      <c r="L111" s="48" t="s">
        <v>819</v>
      </c>
      <c r="M111" s="148">
        <v>5240</v>
      </c>
      <c r="N111" s="148">
        <v>6812</v>
      </c>
      <c r="O111" s="48" t="s">
        <v>866</v>
      </c>
      <c r="P111" s="48">
        <v>4</v>
      </c>
      <c r="Q111" s="148" t="s">
        <v>680</v>
      </c>
      <c r="R111" s="148">
        <v>4880</v>
      </c>
      <c r="S111" s="148" t="s">
        <v>3719</v>
      </c>
      <c r="T111" s="148">
        <v>5504</v>
      </c>
      <c r="U111" s="148" t="s">
        <v>1917</v>
      </c>
      <c r="V111" s="49">
        <v>0</v>
      </c>
      <c r="W111">
        <v>0</v>
      </c>
      <c r="X111">
        <v>0</v>
      </c>
      <c r="Y111" t="s">
        <v>3136</v>
      </c>
      <c r="Z111">
        <v>135539</v>
      </c>
      <c r="AA111" t="s">
        <v>1178</v>
      </c>
      <c r="AB111" t="s">
        <v>3000</v>
      </c>
    </row>
    <row r="112" spans="1:29">
      <c r="A112" s="51" t="s">
        <v>4203</v>
      </c>
      <c r="B112" s="51" t="s">
        <v>1418</v>
      </c>
      <c r="C112" t="s">
        <v>28</v>
      </c>
      <c r="D112" s="45" t="s">
        <v>2281</v>
      </c>
      <c r="E112" t="s">
        <v>2274</v>
      </c>
      <c r="F112" s="46" t="s">
        <v>56</v>
      </c>
      <c r="G112">
        <v>15</v>
      </c>
      <c r="H112" s="47">
        <v>23145</v>
      </c>
      <c r="I112">
        <v>78</v>
      </c>
      <c r="J112">
        <v>160424</v>
      </c>
      <c r="K112" s="48">
        <v>8</v>
      </c>
      <c r="L112" s="48" t="s">
        <v>1196</v>
      </c>
      <c r="M112" s="148">
        <v>13114</v>
      </c>
      <c r="N112" s="148">
        <v>16992</v>
      </c>
      <c r="O112" s="48" t="s">
        <v>2444</v>
      </c>
      <c r="P112" s="48">
        <v>4</v>
      </c>
      <c r="Q112" s="148" t="s">
        <v>951</v>
      </c>
      <c r="R112" s="148">
        <v>6840</v>
      </c>
      <c r="S112" s="148" t="s">
        <v>2761</v>
      </c>
      <c r="T112" s="148">
        <v>7752</v>
      </c>
      <c r="U112" s="148" t="s">
        <v>4255</v>
      </c>
      <c r="V112" s="49">
        <v>0</v>
      </c>
      <c r="W112">
        <v>0</v>
      </c>
      <c r="X112">
        <v>0</v>
      </c>
      <c r="Y112" s="49" t="s">
        <v>4108</v>
      </c>
      <c r="Z112" s="49">
        <v>160424</v>
      </c>
      <c r="AA112" s="49" t="s">
        <v>513</v>
      </c>
      <c r="AB112" s="49" t="s">
        <v>2436</v>
      </c>
      <c r="AC112" s="49"/>
    </row>
    <row r="113" spans="1:29">
      <c r="A113" s="51" t="s">
        <v>4203</v>
      </c>
      <c r="B113" s="51" t="s">
        <v>1418</v>
      </c>
      <c r="C113" t="s">
        <v>28</v>
      </c>
      <c r="D113" s="45" t="s">
        <v>2304</v>
      </c>
      <c r="E113" t="s">
        <v>2303</v>
      </c>
      <c r="F113" s="46" t="s">
        <v>56</v>
      </c>
      <c r="G113">
        <v>16</v>
      </c>
      <c r="H113" s="47">
        <v>25262</v>
      </c>
      <c r="I113">
        <v>64</v>
      </c>
      <c r="J113">
        <v>134317</v>
      </c>
      <c r="K113" s="48">
        <v>5</v>
      </c>
      <c r="L113" s="48" t="s">
        <v>819</v>
      </c>
      <c r="M113" s="148">
        <v>8915</v>
      </c>
      <c r="N113" s="148">
        <v>19076</v>
      </c>
      <c r="O113" s="48" t="s">
        <v>1854</v>
      </c>
      <c r="P113" s="48">
        <v>3</v>
      </c>
      <c r="Q113" s="148" t="s">
        <v>791</v>
      </c>
      <c r="R113" s="148">
        <v>3455</v>
      </c>
      <c r="S113" s="148" t="s">
        <v>3894</v>
      </c>
      <c r="T113" s="148">
        <v>3887</v>
      </c>
      <c r="U113" s="148" t="s">
        <v>757</v>
      </c>
      <c r="V113" s="49">
        <v>1</v>
      </c>
      <c r="W113">
        <v>441</v>
      </c>
      <c r="X113">
        <v>540</v>
      </c>
      <c r="Y113" s="49" t="s">
        <v>887</v>
      </c>
      <c r="Z113" s="49">
        <v>134317</v>
      </c>
      <c r="AA113" s="49" t="s">
        <v>1172</v>
      </c>
      <c r="AB113" s="49" t="s">
        <v>920</v>
      </c>
      <c r="AC113" s="49"/>
    </row>
    <row r="114" spans="1:29">
      <c r="A114" s="51" t="s">
        <v>4203</v>
      </c>
      <c r="B114" s="51" t="s">
        <v>1418</v>
      </c>
      <c r="C114" t="s">
        <v>28</v>
      </c>
      <c r="D114" s="45" t="s">
        <v>3674</v>
      </c>
      <c r="E114" t="s">
        <v>2274</v>
      </c>
      <c r="F114" s="46" t="s">
        <v>56</v>
      </c>
      <c r="G114">
        <v>15</v>
      </c>
      <c r="H114" s="47">
        <v>23854</v>
      </c>
      <c r="I114">
        <v>70</v>
      </c>
      <c r="J114">
        <v>142113</v>
      </c>
      <c r="K114" s="48">
        <v>5</v>
      </c>
      <c r="L114" s="48" t="s">
        <v>454</v>
      </c>
      <c r="M114" s="148">
        <v>7570</v>
      </c>
      <c r="N114" s="148">
        <v>11718</v>
      </c>
      <c r="O114" s="48" t="s">
        <v>615</v>
      </c>
      <c r="P114" s="48">
        <v>1</v>
      </c>
      <c r="Q114" s="148" t="s">
        <v>929</v>
      </c>
      <c r="R114" s="148">
        <v>650</v>
      </c>
      <c r="S114" s="148" t="s">
        <v>1093</v>
      </c>
      <c r="T114" s="148">
        <v>730</v>
      </c>
      <c r="U114" s="148" t="s">
        <v>1082</v>
      </c>
      <c r="V114" s="49">
        <v>0</v>
      </c>
      <c r="W114">
        <v>0</v>
      </c>
      <c r="X114">
        <v>0</v>
      </c>
      <c r="Y114" s="49" t="s">
        <v>3875</v>
      </c>
      <c r="Z114" s="49">
        <v>142113</v>
      </c>
      <c r="AA114" s="49" t="s">
        <v>1054</v>
      </c>
      <c r="AB114" s="49" t="s">
        <v>1222</v>
      </c>
      <c r="AC114" s="49"/>
    </row>
    <row r="115" spans="1:29">
      <c r="A115" s="51" t="s">
        <v>4203</v>
      </c>
      <c r="B115" s="51" t="s">
        <v>1418</v>
      </c>
      <c r="C115" t="s">
        <v>28</v>
      </c>
      <c r="D115" s="45" t="s">
        <v>3075</v>
      </c>
      <c r="E115" t="s">
        <v>2274</v>
      </c>
      <c r="F115" s="46" t="s">
        <v>56</v>
      </c>
      <c r="G115">
        <v>15</v>
      </c>
      <c r="H115" s="47">
        <v>28338</v>
      </c>
      <c r="I115">
        <v>74</v>
      </c>
      <c r="J115">
        <v>169804</v>
      </c>
      <c r="K115" s="48">
        <v>2</v>
      </c>
      <c r="L115" s="48" t="s">
        <v>932</v>
      </c>
      <c r="M115" s="148">
        <v>2880</v>
      </c>
      <c r="N115" s="148">
        <v>6295</v>
      </c>
      <c r="O115" s="48" t="s">
        <v>2489</v>
      </c>
      <c r="P115" s="48">
        <v>1</v>
      </c>
      <c r="Q115" s="148" t="s">
        <v>929</v>
      </c>
      <c r="R115" s="148">
        <v>1680</v>
      </c>
      <c r="S115" s="148" t="s">
        <v>1191</v>
      </c>
      <c r="T115" s="148">
        <v>1903</v>
      </c>
      <c r="U115" s="148" t="s">
        <v>1919</v>
      </c>
      <c r="V115" s="49">
        <v>0</v>
      </c>
      <c r="W115">
        <v>0</v>
      </c>
      <c r="X115">
        <v>0</v>
      </c>
      <c r="Y115" s="49" t="s">
        <v>812</v>
      </c>
      <c r="Z115" s="49">
        <v>169804</v>
      </c>
      <c r="AA115" s="49" t="s">
        <v>744</v>
      </c>
      <c r="AB115" s="49" t="s">
        <v>458</v>
      </c>
      <c r="AC115" s="49"/>
    </row>
    <row r="116" spans="1:29">
      <c r="A116" s="51" t="s">
        <v>4203</v>
      </c>
      <c r="B116" s="51" t="s">
        <v>1418</v>
      </c>
      <c r="C116" t="s">
        <v>28</v>
      </c>
      <c r="D116" s="45" t="s">
        <v>3073</v>
      </c>
      <c r="E116" t="s">
        <v>2303</v>
      </c>
      <c r="F116" s="46" t="s">
        <v>56</v>
      </c>
      <c r="G116">
        <v>15</v>
      </c>
      <c r="H116" s="47">
        <v>24384</v>
      </c>
      <c r="I116">
        <v>74</v>
      </c>
      <c r="J116">
        <v>191873</v>
      </c>
      <c r="K116" s="48">
        <v>8</v>
      </c>
      <c r="L116" s="48" t="s">
        <v>1196</v>
      </c>
      <c r="M116" s="148">
        <v>14664</v>
      </c>
      <c r="N116" s="148">
        <v>14368</v>
      </c>
      <c r="O116" s="48" t="s">
        <v>1174</v>
      </c>
      <c r="P116" s="48">
        <v>7</v>
      </c>
      <c r="Q116" s="148" t="s">
        <v>1166</v>
      </c>
      <c r="R116" s="148">
        <v>13464</v>
      </c>
      <c r="S116" s="148" t="s">
        <v>4256</v>
      </c>
      <c r="T116" s="148">
        <v>14648</v>
      </c>
      <c r="U116" s="148" t="s">
        <v>4257</v>
      </c>
      <c r="V116" s="49">
        <v>1</v>
      </c>
      <c r="W116">
        <v>980</v>
      </c>
      <c r="X116">
        <v>1200</v>
      </c>
      <c r="Y116" t="s">
        <v>4258</v>
      </c>
      <c r="Z116">
        <v>191873</v>
      </c>
      <c r="AA116" t="s">
        <v>2000</v>
      </c>
      <c r="AB116" t="s">
        <v>2330</v>
      </c>
    </row>
    <row r="117" spans="1:29">
      <c r="A117" s="51" t="s">
        <v>4203</v>
      </c>
      <c r="B117" s="51" t="s">
        <v>1418</v>
      </c>
      <c r="C117" t="s">
        <v>28</v>
      </c>
      <c r="D117" s="45" t="s">
        <v>2254</v>
      </c>
      <c r="E117" t="s">
        <v>2252</v>
      </c>
      <c r="F117" s="46" t="s">
        <v>56</v>
      </c>
      <c r="G117">
        <v>16</v>
      </c>
      <c r="H117" s="47">
        <v>24535</v>
      </c>
      <c r="I117">
        <v>69</v>
      </c>
      <c r="J117">
        <v>128212</v>
      </c>
      <c r="K117" s="48">
        <v>5</v>
      </c>
      <c r="L117" s="48" t="s">
        <v>819</v>
      </c>
      <c r="M117" s="148">
        <v>5890</v>
      </c>
      <c r="N117" s="148">
        <v>8578</v>
      </c>
      <c r="O117" s="48" t="s">
        <v>2336</v>
      </c>
      <c r="P117" s="48">
        <v>4</v>
      </c>
      <c r="Q117" s="148" t="s">
        <v>680</v>
      </c>
      <c r="R117" s="148">
        <v>3190</v>
      </c>
      <c r="S117" s="148" t="s">
        <v>2793</v>
      </c>
      <c r="T117" s="148">
        <v>3598</v>
      </c>
      <c r="U117" s="148" t="s">
        <v>3589</v>
      </c>
      <c r="V117" s="49">
        <v>0</v>
      </c>
      <c r="W117">
        <v>0</v>
      </c>
      <c r="X117">
        <v>0</v>
      </c>
      <c r="Y117" t="s">
        <v>4140</v>
      </c>
      <c r="Z117">
        <v>128212</v>
      </c>
      <c r="AA117" t="s">
        <v>1178</v>
      </c>
      <c r="AB117" t="s">
        <v>2859</v>
      </c>
    </row>
    <row r="118" spans="1:29">
      <c r="A118" s="51" t="s">
        <v>4203</v>
      </c>
      <c r="B118" s="51" t="s">
        <v>1418</v>
      </c>
      <c r="C118" t="s">
        <v>28</v>
      </c>
      <c r="D118" s="45" t="s">
        <v>2286</v>
      </c>
      <c r="E118" t="s">
        <v>2274</v>
      </c>
      <c r="F118" s="46" t="s">
        <v>56</v>
      </c>
      <c r="G118">
        <v>16</v>
      </c>
      <c r="H118" s="47">
        <v>24658</v>
      </c>
      <c r="I118">
        <v>64</v>
      </c>
      <c r="J118">
        <v>146376</v>
      </c>
      <c r="K118" s="48">
        <v>3</v>
      </c>
      <c r="L118" s="48" t="s">
        <v>791</v>
      </c>
      <c r="M118" s="148">
        <v>5220</v>
      </c>
      <c r="N118" s="148">
        <v>5662</v>
      </c>
      <c r="O118" s="48" t="s">
        <v>3000</v>
      </c>
      <c r="P118" s="48">
        <v>1</v>
      </c>
      <c r="Q118" s="148" t="s">
        <v>762</v>
      </c>
      <c r="R118" s="148">
        <v>1500</v>
      </c>
      <c r="S118" s="148" t="s">
        <v>650</v>
      </c>
      <c r="T118" s="148">
        <v>1700</v>
      </c>
      <c r="U118" s="148" t="s">
        <v>2031</v>
      </c>
      <c r="V118" s="49">
        <v>1</v>
      </c>
      <c r="W118">
        <v>637</v>
      </c>
      <c r="X118">
        <v>780</v>
      </c>
      <c r="Y118" s="49" t="s">
        <v>2387</v>
      </c>
      <c r="Z118" s="49">
        <v>146376</v>
      </c>
      <c r="AA118" s="49" t="s">
        <v>762</v>
      </c>
      <c r="AB118" s="49" t="s">
        <v>1215</v>
      </c>
      <c r="AC118" s="49"/>
    </row>
    <row r="119" spans="1:29">
      <c r="A119" s="51" t="s">
        <v>4203</v>
      </c>
      <c r="B119" s="51" t="s">
        <v>1418</v>
      </c>
      <c r="C119" t="s">
        <v>28</v>
      </c>
      <c r="D119" s="45" t="s">
        <v>2289</v>
      </c>
      <c r="E119" t="s">
        <v>2274</v>
      </c>
      <c r="F119" s="46" t="s">
        <v>56</v>
      </c>
      <c r="G119">
        <v>15</v>
      </c>
      <c r="H119" s="47">
        <v>23350</v>
      </c>
      <c r="I119">
        <v>71</v>
      </c>
      <c r="J119">
        <v>184461</v>
      </c>
      <c r="K119" s="48">
        <v>2</v>
      </c>
      <c r="L119" s="48" t="s">
        <v>932</v>
      </c>
      <c r="M119" s="148">
        <v>3900</v>
      </c>
      <c r="N119" s="148">
        <v>4920</v>
      </c>
      <c r="O119" s="48" t="s">
        <v>1078</v>
      </c>
      <c r="P119" s="48">
        <v>2</v>
      </c>
      <c r="Q119" s="148" t="s">
        <v>932</v>
      </c>
      <c r="R119" s="148">
        <v>3900</v>
      </c>
      <c r="S119" s="148" t="s">
        <v>4035</v>
      </c>
      <c r="T119" s="148">
        <v>4420</v>
      </c>
      <c r="U119" s="148" t="s">
        <v>1952</v>
      </c>
      <c r="V119" s="49">
        <v>0</v>
      </c>
      <c r="W119">
        <v>0</v>
      </c>
      <c r="X119">
        <v>0</v>
      </c>
      <c r="Y119" s="49" t="s">
        <v>4035</v>
      </c>
      <c r="Z119" s="49">
        <v>184461</v>
      </c>
      <c r="AA119" s="49" t="s">
        <v>852</v>
      </c>
      <c r="AB119" s="49" t="s">
        <v>3311</v>
      </c>
      <c r="AC119" s="49"/>
    </row>
    <row r="120" spans="1:29">
      <c r="A120" s="51" t="s">
        <v>4203</v>
      </c>
      <c r="B120" s="51" t="s">
        <v>1418</v>
      </c>
      <c r="C120" t="s">
        <v>28</v>
      </c>
      <c r="D120" s="45" t="s">
        <v>2305</v>
      </c>
      <c r="E120" t="s">
        <v>2303</v>
      </c>
      <c r="F120" s="46" t="s">
        <v>56</v>
      </c>
      <c r="G120">
        <v>15</v>
      </c>
      <c r="H120" s="47">
        <v>31329</v>
      </c>
      <c r="I120">
        <v>63</v>
      </c>
      <c r="J120">
        <v>165924</v>
      </c>
      <c r="K120" s="48">
        <v>12</v>
      </c>
      <c r="L120" s="48" t="s">
        <v>4165</v>
      </c>
      <c r="M120" s="148">
        <v>19573</v>
      </c>
      <c r="N120" s="148">
        <v>22972</v>
      </c>
      <c r="O120" s="48" t="s">
        <v>3188</v>
      </c>
      <c r="P120" s="48">
        <v>8</v>
      </c>
      <c r="Q120" s="148" t="s">
        <v>1196</v>
      </c>
      <c r="R120" s="148">
        <v>14413</v>
      </c>
      <c r="S120" s="148" t="s">
        <v>3704</v>
      </c>
      <c r="T120" s="148">
        <v>16173</v>
      </c>
      <c r="U120" s="148" t="s">
        <v>4259</v>
      </c>
      <c r="V120" s="49">
        <v>0</v>
      </c>
      <c r="W120">
        <v>0</v>
      </c>
      <c r="X120">
        <v>0</v>
      </c>
      <c r="Y120" s="49" t="s">
        <v>4158</v>
      </c>
      <c r="Z120" s="49">
        <v>165924</v>
      </c>
      <c r="AA120" s="49" t="s">
        <v>1274</v>
      </c>
      <c r="AB120" s="49" t="s">
        <v>4129</v>
      </c>
      <c r="AC120" s="49"/>
    </row>
    <row r="121" spans="1:29">
      <c r="A121" s="51" t="s">
        <v>4203</v>
      </c>
      <c r="B121" s="51" t="s">
        <v>1418</v>
      </c>
      <c r="C121" t="s">
        <v>28</v>
      </c>
      <c r="D121" s="45" t="s">
        <v>2291</v>
      </c>
      <c r="E121" t="s">
        <v>2274</v>
      </c>
      <c r="F121" s="46" t="s">
        <v>56</v>
      </c>
      <c r="G121">
        <v>17</v>
      </c>
      <c r="H121" s="47">
        <v>20245</v>
      </c>
      <c r="I121">
        <v>65</v>
      </c>
      <c r="J121">
        <v>126852</v>
      </c>
      <c r="K121" s="48">
        <v>4</v>
      </c>
      <c r="L121" s="48" t="s">
        <v>898</v>
      </c>
      <c r="M121" s="148">
        <v>5840</v>
      </c>
      <c r="N121" s="148">
        <v>5800</v>
      </c>
      <c r="O121" s="48" t="s">
        <v>1089</v>
      </c>
      <c r="P121" s="48">
        <v>3</v>
      </c>
      <c r="Q121" s="148" t="s">
        <v>899</v>
      </c>
      <c r="R121" s="148">
        <v>5040</v>
      </c>
      <c r="S121" s="148" t="s">
        <v>3627</v>
      </c>
      <c r="T121" s="148">
        <v>5712</v>
      </c>
      <c r="U121" s="148" t="s">
        <v>1971</v>
      </c>
      <c r="V121" s="49">
        <v>0</v>
      </c>
      <c r="W121">
        <v>0</v>
      </c>
      <c r="X121">
        <v>0</v>
      </c>
      <c r="Y121" s="49" t="s">
        <v>3848</v>
      </c>
      <c r="Z121" s="49">
        <v>126852</v>
      </c>
      <c r="AA121" s="49" t="s">
        <v>825</v>
      </c>
      <c r="AB121" s="49" t="s">
        <v>784</v>
      </c>
      <c r="AC121" s="49"/>
    </row>
    <row r="122" spans="1:29">
      <c r="A122" s="51" t="s">
        <v>4203</v>
      </c>
      <c r="B122" s="51" t="s">
        <v>1418</v>
      </c>
      <c r="C122" t="s">
        <v>28</v>
      </c>
      <c r="D122" s="45" t="s">
        <v>2292</v>
      </c>
      <c r="E122" t="s">
        <v>2274</v>
      </c>
      <c r="F122" s="46" t="s">
        <v>56</v>
      </c>
      <c r="G122">
        <v>17</v>
      </c>
      <c r="H122" s="47">
        <v>23946</v>
      </c>
      <c r="I122">
        <v>68</v>
      </c>
      <c r="J122">
        <v>171328</v>
      </c>
      <c r="K122" s="48">
        <v>6</v>
      </c>
      <c r="L122" s="48" t="s">
        <v>887</v>
      </c>
      <c r="M122" s="148">
        <v>11114</v>
      </c>
      <c r="N122" s="148">
        <v>18875</v>
      </c>
      <c r="O122" s="48" t="s">
        <v>2525</v>
      </c>
      <c r="P122" s="48">
        <v>5</v>
      </c>
      <c r="Q122" s="148" t="s">
        <v>1239</v>
      </c>
      <c r="R122" s="148">
        <v>9614</v>
      </c>
      <c r="S122" s="148" t="s">
        <v>2386</v>
      </c>
      <c r="T122" s="148">
        <v>12254</v>
      </c>
      <c r="U122" s="148" t="s">
        <v>4037</v>
      </c>
      <c r="V122" s="49">
        <v>1</v>
      </c>
      <c r="W122">
        <v>637</v>
      </c>
      <c r="X122">
        <v>780</v>
      </c>
      <c r="Y122" s="49" t="s">
        <v>3749</v>
      </c>
      <c r="Z122" s="49">
        <v>171328</v>
      </c>
      <c r="AA122" s="49" t="s">
        <v>2101</v>
      </c>
      <c r="AB122" s="49" t="s">
        <v>1820</v>
      </c>
      <c r="AC122" s="49"/>
    </row>
    <row r="123" spans="1:29">
      <c r="A123" s="51" t="s">
        <v>4203</v>
      </c>
      <c r="B123" s="51" t="s">
        <v>1418</v>
      </c>
      <c r="C123" t="s">
        <v>28</v>
      </c>
      <c r="D123" s="45" t="s">
        <v>2307</v>
      </c>
      <c r="E123" t="s">
        <v>2303</v>
      </c>
      <c r="F123" s="46" t="s">
        <v>56</v>
      </c>
      <c r="G123">
        <v>16</v>
      </c>
      <c r="H123" s="47">
        <v>26280</v>
      </c>
      <c r="I123">
        <v>71</v>
      </c>
      <c r="J123">
        <v>167906</v>
      </c>
      <c r="K123" s="48">
        <v>6</v>
      </c>
      <c r="L123" s="48" t="s">
        <v>796</v>
      </c>
      <c r="M123" s="148">
        <v>7920</v>
      </c>
      <c r="N123" s="148">
        <v>11695</v>
      </c>
      <c r="O123" s="48" t="s">
        <v>1939</v>
      </c>
      <c r="P123" s="48">
        <v>3</v>
      </c>
      <c r="Q123" s="148" t="s">
        <v>791</v>
      </c>
      <c r="R123" s="148">
        <v>5040</v>
      </c>
      <c r="S123" s="148" t="s">
        <v>2911</v>
      </c>
      <c r="T123" s="148">
        <v>5712</v>
      </c>
      <c r="U123" s="148" t="s">
        <v>2427</v>
      </c>
      <c r="V123" s="49">
        <v>0</v>
      </c>
      <c r="W123">
        <v>0</v>
      </c>
      <c r="X123">
        <v>0</v>
      </c>
      <c r="Y123" s="49" t="s">
        <v>2208</v>
      </c>
      <c r="Z123" s="49">
        <v>167906</v>
      </c>
      <c r="AA123" s="49" t="s">
        <v>1190</v>
      </c>
      <c r="AB123" s="49" t="s">
        <v>813</v>
      </c>
      <c r="AC123" s="49"/>
    </row>
    <row r="124" spans="1:29">
      <c r="A124" s="51" t="s">
        <v>4203</v>
      </c>
      <c r="B124" s="51" t="s">
        <v>1418</v>
      </c>
      <c r="C124" t="s">
        <v>28</v>
      </c>
      <c r="D124" s="45" t="s">
        <v>2308</v>
      </c>
      <c r="E124" t="s">
        <v>2303</v>
      </c>
      <c r="F124" s="46" t="s">
        <v>56</v>
      </c>
      <c r="G124">
        <v>15</v>
      </c>
      <c r="H124" s="47">
        <v>33040</v>
      </c>
      <c r="I124">
        <v>62</v>
      </c>
      <c r="J124">
        <v>163525</v>
      </c>
      <c r="K124" s="48">
        <v>3</v>
      </c>
      <c r="L124" s="48" t="s">
        <v>713</v>
      </c>
      <c r="M124" s="148">
        <v>4320</v>
      </c>
      <c r="N124" s="148">
        <v>8300</v>
      </c>
      <c r="O124" s="48" t="s">
        <v>817</v>
      </c>
      <c r="P124" s="48">
        <v>0</v>
      </c>
      <c r="Q124" s="148" t="s">
        <v>678</v>
      </c>
      <c r="R124" s="148">
        <v>0</v>
      </c>
      <c r="S124" s="148" t="s">
        <v>678</v>
      </c>
      <c r="T124" s="148">
        <v>0</v>
      </c>
      <c r="U124" s="148" t="s">
        <v>678</v>
      </c>
      <c r="V124" s="49">
        <v>0</v>
      </c>
      <c r="W124">
        <v>0</v>
      </c>
      <c r="X124">
        <v>0</v>
      </c>
      <c r="Y124" t="s">
        <v>1009</v>
      </c>
      <c r="Z124">
        <v>163525</v>
      </c>
      <c r="AA124" t="s">
        <v>720</v>
      </c>
      <c r="AB124" t="s">
        <v>1079</v>
      </c>
    </row>
    <row r="125" spans="1:29">
      <c r="A125" s="51" t="s">
        <v>4203</v>
      </c>
      <c r="B125" s="51" t="s">
        <v>1418</v>
      </c>
      <c r="C125" t="s">
        <v>28</v>
      </c>
      <c r="D125" s="45" t="s">
        <v>2294</v>
      </c>
      <c r="E125" t="s">
        <v>2274</v>
      </c>
      <c r="F125" s="46" t="s">
        <v>56</v>
      </c>
      <c r="G125">
        <v>17</v>
      </c>
      <c r="H125" s="47">
        <v>21907</v>
      </c>
      <c r="I125">
        <v>83</v>
      </c>
      <c r="J125">
        <v>194253</v>
      </c>
      <c r="K125" s="48">
        <v>9</v>
      </c>
      <c r="L125" s="48" t="s">
        <v>1997</v>
      </c>
      <c r="M125" s="148">
        <v>16865</v>
      </c>
      <c r="N125" s="148">
        <v>20406</v>
      </c>
      <c r="O125" s="48" t="s">
        <v>1885</v>
      </c>
      <c r="P125" s="48">
        <v>5</v>
      </c>
      <c r="Q125" s="148" t="s">
        <v>1239</v>
      </c>
      <c r="R125" s="148">
        <v>9000</v>
      </c>
      <c r="S125" s="148" t="s">
        <v>4124</v>
      </c>
      <c r="T125" s="148">
        <v>10200</v>
      </c>
      <c r="U125" s="148" t="s">
        <v>3531</v>
      </c>
      <c r="V125" s="49">
        <v>0</v>
      </c>
      <c r="W125">
        <v>0</v>
      </c>
      <c r="X125">
        <v>0</v>
      </c>
      <c r="Y125" t="s">
        <v>4260</v>
      </c>
      <c r="Z125">
        <v>194253</v>
      </c>
      <c r="AA125" t="s">
        <v>511</v>
      </c>
      <c r="AB125" t="s">
        <v>3284</v>
      </c>
    </row>
    <row r="126" spans="1:29">
      <c r="A126" t="s">
        <v>4203</v>
      </c>
      <c r="B126" t="s">
        <v>1418</v>
      </c>
      <c r="C126" t="s">
        <v>28</v>
      </c>
      <c r="D126" s="45" t="s">
        <v>3678</v>
      </c>
      <c r="E126" t="s">
        <v>2274</v>
      </c>
      <c r="F126" s="46" t="s">
        <v>56</v>
      </c>
      <c r="G126">
        <v>16</v>
      </c>
      <c r="H126" s="47">
        <v>27274</v>
      </c>
      <c r="I126">
        <v>70</v>
      </c>
      <c r="J126">
        <v>172835</v>
      </c>
      <c r="K126" s="48">
        <v>4</v>
      </c>
      <c r="L126" s="48" t="s">
        <v>680</v>
      </c>
      <c r="M126" s="148">
        <v>8984</v>
      </c>
      <c r="N126" s="148">
        <v>17086</v>
      </c>
      <c r="O126" s="48" t="s">
        <v>2877</v>
      </c>
      <c r="P126" s="48">
        <v>2</v>
      </c>
      <c r="Q126" s="148" t="s">
        <v>792</v>
      </c>
      <c r="R126" s="148">
        <v>7500</v>
      </c>
      <c r="S126" s="148" t="s">
        <v>3980</v>
      </c>
      <c r="T126" s="148">
        <v>11620</v>
      </c>
      <c r="U126" s="148" t="s">
        <v>4166</v>
      </c>
      <c r="V126">
        <v>0</v>
      </c>
      <c r="W126">
        <v>0</v>
      </c>
      <c r="X126">
        <v>0</v>
      </c>
      <c r="Y126" t="s">
        <v>3543</v>
      </c>
      <c r="Z126">
        <v>172835</v>
      </c>
      <c r="AA126" t="s">
        <v>727</v>
      </c>
      <c r="AB126" t="s">
        <v>1914</v>
      </c>
    </row>
    <row r="127" spans="1:29">
      <c r="A127" t="s">
        <v>4203</v>
      </c>
      <c r="B127" t="s">
        <v>1418</v>
      </c>
      <c r="C127" t="s">
        <v>28</v>
      </c>
      <c r="D127" s="45" t="s">
        <v>2309</v>
      </c>
      <c r="E127" t="s">
        <v>2303</v>
      </c>
      <c r="F127" s="46" t="s">
        <v>56</v>
      </c>
      <c r="G127">
        <v>0</v>
      </c>
      <c r="H127" s="47">
        <v>0</v>
      </c>
      <c r="I127">
        <v>0</v>
      </c>
      <c r="J127">
        <v>0</v>
      </c>
      <c r="K127" s="48">
        <v>0</v>
      </c>
      <c r="L127" s="48" t="s">
        <v>678</v>
      </c>
      <c r="M127" s="148">
        <v>0</v>
      </c>
      <c r="N127" s="148">
        <v>0</v>
      </c>
      <c r="O127" s="48" t="s">
        <v>678</v>
      </c>
      <c r="P127" s="48">
        <v>0</v>
      </c>
      <c r="Q127" s="148" t="s">
        <v>678</v>
      </c>
      <c r="R127" s="148">
        <v>0</v>
      </c>
      <c r="S127" s="148" t="s">
        <v>678</v>
      </c>
      <c r="T127" s="148">
        <v>0</v>
      </c>
      <c r="U127" s="148" t="s">
        <v>678</v>
      </c>
      <c r="V127">
        <v>0</v>
      </c>
      <c r="W127">
        <v>0</v>
      </c>
      <c r="X127">
        <v>0</v>
      </c>
      <c r="Y127" t="s">
        <v>678</v>
      </c>
      <c r="Z127">
        <v>0</v>
      </c>
      <c r="AA127" t="s">
        <v>678</v>
      </c>
      <c r="AB127" t="s">
        <v>678</v>
      </c>
    </row>
    <row r="128" spans="1:29">
      <c r="A128" t="s">
        <v>4203</v>
      </c>
      <c r="B128" t="s">
        <v>1418</v>
      </c>
      <c r="C128" t="s">
        <v>28</v>
      </c>
      <c r="D128" s="45" t="s">
        <v>2310</v>
      </c>
      <c r="E128" t="s">
        <v>2303</v>
      </c>
      <c r="F128" s="46" t="s">
        <v>56</v>
      </c>
      <c r="G128">
        <v>16</v>
      </c>
      <c r="H128" s="47">
        <v>26580</v>
      </c>
      <c r="I128">
        <v>66</v>
      </c>
      <c r="J128">
        <v>145893</v>
      </c>
      <c r="K128" s="48">
        <v>5</v>
      </c>
      <c r="L128" s="48" t="s">
        <v>819</v>
      </c>
      <c r="M128" s="148">
        <v>4740</v>
      </c>
      <c r="N128" s="148">
        <v>8052</v>
      </c>
      <c r="O128" s="48" t="s">
        <v>764</v>
      </c>
      <c r="P128" s="48">
        <v>3</v>
      </c>
      <c r="Q128" s="148" t="s">
        <v>791</v>
      </c>
      <c r="R128" s="148">
        <v>2940</v>
      </c>
      <c r="S128" s="148" t="s">
        <v>2917</v>
      </c>
      <c r="T128" s="148">
        <v>3332</v>
      </c>
      <c r="U128" s="148" t="s">
        <v>1895</v>
      </c>
      <c r="V128">
        <v>0</v>
      </c>
      <c r="W128">
        <v>0</v>
      </c>
      <c r="X128">
        <v>0</v>
      </c>
      <c r="Y128" t="s">
        <v>3206</v>
      </c>
      <c r="Z128">
        <v>145893</v>
      </c>
      <c r="AA128" t="s">
        <v>1758</v>
      </c>
      <c r="AB128" t="s">
        <v>1935</v>
      </c>
    </row>
    <row r="129" spans="1:28">
      <c r="A129" t="s">
        <v>4203</v>
      </c>
      <c r="B129" t="s">
        <v>1418</v>
      </c>
      <c r="C129" t="s">
        <v>28</v>
      </c>
      <c r="D129" s="45" t="s">
        <v>2296</v>
      </c>
      <c r="E129" t="s">
        <v>2274</v>
      </c>
      <c r="F129" s="46" t="s">
        <v>56</v>
      </c>
      <c r="G129">
        <v>0</v>
      </c>
      <c r="H129" s="47">
        <v>0</v>
      </c>
      <c r="I129">
        <v>0</v>
      </c>
      <c r="J129">
        <v>0</v>
      </c>
      <c r="K129" s="48">
        <v>0</v>
      </c>
      <c r="L129" s="48" t="s">
        <v>678</v>
      </c>
      <c r="M129" s="148">
        <v>0</v>
      </c>
      <c r="N129" s="148">
        <v>0</v>
      </c>
      <c r="O129" s="48" t="s">
        <v>678</v>
      </c>
      <c r="P129" s="48">
        <v>0</v>
      </c>
      <c r="Q129" s="148" t="s">
        <v>678</v>
      </c>
      <c r="R129" s="148">
        <v>0</v>
      </c>
      <c r="S129" s="148" t="s">
        <v>678</v>
      </c>
      <c r="T129" s="148">
        <v>0</v>
      </c>
      <c r="U129" s="148" t="s">
        <v>678</v>
      </c>
      <c r="V129">
        <v>0</v>
      </c>
      <c r="W129">
        <v>0</v>
      </c>
      <c r="X129">
        <v>0</v>
      </c>
      <c r="Y129" t="s">
        <v>678</v>
      </c>
      <c r="Z129">
        <v>0</v>
      </c>
      <c r="AA129" t="s">
        <v>678</v>
      </c>
      <c r="AB129" t="s">
        <v>678</v>
      </c>
    </row>
    <row r="130" spans="1:28">
      <c r="A130" t="s">
        <v>4203</v>
      </c>
      <c r="B130" t="s">
        <v>1418</v>
      </c>
      <c r="C130" t="s">
        <v>28</v>
      </c>
      <c r="D130" s="45" t="s">
        <v>2298</v>
      </c>
      <c r="E130" t="s">
        <v>2274</v>
      </c>
      <c r="F130" s="46" t="s">
        <v>56</v>
      </c>
      <c r="G130">
        <v>17</v>
      </c>
      <c r="H130" s="47">
        <v>30285</v>
      </c>
      <c r="I130">
        <v>72</v>
      </c>
      <c r="J130">
        <v>150155</v>
      </c>
      <c r="K130" s="48">
        <v>4</v>
      </c>
      <c r="L130" s="48" t="s">
        <v>898</v>
      </c>
      <c r="M130" s="148">
        <v>9110</v>
      </c>
      <c r="N130" s="148">
        <v>10878</v>
      </c>
      <c r="O130" s="48" t="s">
        <v>1304</v>
      </c>
      <c r="P130" s="48">
        <v>4</v>
      </c>
      <c r="Q130" s="148" t="s">
        <v>888</v>
      </c>
      <c r="R130" s="148">
        <v>9110</v>
      </c>
      <c r="S130" s="148" t="s">
        <v>2282</v>
      </c>
      <c r="T130" s="148">
        <v>10278</v>
      </c>
      <c r="U130" s="148" t="s">
        <v>3132</v>
      </c>
      <c r="V130">
        <v>0</v>
      </c>
      <c r="W130">
        <v>0</v>
      </c>
      <c r="X130">
        <v>0</v>
      </c>
      <c r="Y130" t="s">
        <v>2282</v>
      </c>
      <c r="Z130">
        <v>150155</v>
      </c>
      <c r="AA130" t="s">
        <v>714</v>
      </c>
      <c r="AB130" t="s">
        <v>1230</v>
      </c>
    </row>
    <row r="131" spans="1:28">
      <c r="A131" t="s">
        <v>4203</v>
      </c>
      <c r="B131" t="s">
        <v>1418</v>
      </c>
      <c r="C131" t="s">
        <v>28</v>
      </c>
      <c r="D131" s="45" t="s">
        <v>2256</v>
      </c>
      <c r="E131" t="s">
        <v>2252</v>
      </c>
      <c r="F131" s="46" t="s">
        <v>56</v>
      </c>
      <c r="G131">
        <v>16</v>
      </c>
      <c r="H131" s="47">
        <v>20670</v>
      </c>
      <c r="I131">
        <v>74</v>
      </c>
      <c r="J131">
        <v>161235</v>
      </c>
      <c r="K131" s="48">
        <v>12</v>
      </c>
      <c r="L131" s="48" t="s">
        <v>2168</v>
      </c>
      <c r="M131" s="148">
        <v>8944</v>
      </c>
      <c r="N131" s="148">
        <v>11910</v>
      </c>
      <c r="O131" s="48" t="s">
        <v>1105</v>
      </c>
      <c r="P131" s="48">
        <v>4</v>
      </c>
      <c r="Q131" s="148" t="s">
        <v>680</v>
      </c>
      <c r="R131" s="148">
        <v>2410</v>
      </c>
      <c r="S131" s="148" t="s">
        <v>3675</v>
      </c>
      <c r="T131" s="148">
        <v>2733</v>
      </c>
      <c r="U131" s="148" t="s">
        <v>941</v>
      </c>
      <c r="V131">
        <v>0</v>
      </c>
      <c r="W131">
        <v>0</v>
      </c>
      <c r="X131">
        <v>0</v>
      </c>
      <c r="Y131" t="s">
        <v>3620</v>
      </c>
      <c r="Z131">
        <v>161235</v>
      </c>
      <c r="AA131" t="s">
        <v>2443</v>
      </c>
      <c r="AB131" t="s">
        <v>928</v>
      </c>
    </row>
    <row r="132" spans="1:28">
      <c r="A132" t="s">
        <v>4203</v>
      </c>
      <c r="B132" t="s">
        <v>1418</v>
      </c>
      <c r="C132" t="s">
        <v>28</v>
      </c>
      <c r="D132" s="45" t="s">
        <v>2311</v>
      </c>
      <c r="E132" t="s">
        <v>2303</v>
      </c>
      <c r="F132" s="46" t="s">
        <v>56</v>
      </c>
      <c r="G132">
        <v>0</v>
      </c>
      <c r="H132" s="47">
        <v>0</v>
      </c>
      <c r="I132">
        <v>0</v>
      </c>
      <c r="J132">
        <v>0</v>
      </c>
      <c r="K132" s="48">
        <v>0</v>
      </c>
      <c r="L132" s="48" t="s">
        <v>678</v>
      </c>
      <c r="M132" s="148">
        <v>0</v>
      </c>
      <c r="N132" s="148">
        <v>0</v>
      </c>
      <c r="O132" s="48" t="s">
        <v>678</v>
      </c>
      <c r="P132" s="48">
        <v>0</v>
      </c>
      <c r="Q132" s="148" t="s">
        <v>678</v>
      </c>
      <c r="R132" s="148">
        <v>0</v>
      </c>
      <c r="S132" s="148" t="s">
        <v>678</v>
      </c>
      <c r="T132" s="148">
        <v>0</v>
      </c>
      <c r="U132" s="148" t="s">
        <v>678</v>
      </c>
      <c r="V132">
        <v>0</v>
      </c>
      <c r="W132">
        <v>0</v>
      </c>
      <c r="X132">
        <v>0</v>
      </c>
      <c r="Y132" t="s">
        <v>678</v>
      </c>
      <c r="Z132">
        <v>0</v>
      </c>
      <c r="AA132" t="s">
        <v>678</v>
      </c>
      <c r="AB132" t="s">
        <v>678</v>
      </c>
    </row>
    <row r="133" spans="1:28">
      <c r="A133" t="s">
        <v>4203</v>
      </c>
      <c r="B133" t="s">
        <v>1418</v>
      </c>
      <c r="C133" t="s">
        <v>28</v>
      </c>
      <c r="D133" s="45" t="s">
        <v>3076</v>
      </c>
      <c r="E133" t="s">
        <v>2274</v>
      </c>
      <c r="F133" s="46" t="s">
        <v>56</v>
      </c>
      <c r="G133">
        <v>16</v>
      </c>
      <c r="H133" s="47">
        <v>30371</v>
      </c>
      <c r="I133">
        <v>77</v>
      </c>
      <c r="J133">
        <v>201391</v>
      </c>
      <c r="K133" s="48">
        <v>10</v>
      </c>
      <c r="L133" s="48" t="s">
        <v>2161</v>
      </c>
      <c r="M133" s="148">
        <v>23220</v>
      </c>
      <c r="N133" s="148">
        <v>27761</v>
      </c>
      <c r="O133" s="48" t="s">
        <v>1980</v>
      </c>
      <c r="P133" s="48">
        <v>4</v>
      </c>
      <c r="Q133" s="148" t="s">
        <v>680</v>
      </c>
      <c r="R133" s="148">
        <v>6030</v>
      </c>
      <c r="S133" s="148" t="s">
        <v>4261</v>
      </c>
      <c r="T133" s="148">
        <v>6822</v>
      </c>
      <c r="U133" s="148" t="s">
        <v>1452</v>
      </c>
      <c r="V133">
        <v>2</v>
      </c>
      <c r="W133">
        <v>2597</v>
      </c>
      <c r="X133">
        <v>3180</v>
      </c>
      <c r="Y133" t="s">
        <v>4262</v>
      </c>
      <c r="Z133">
        <v>201391</v>
      </c>
      <c r="AA133" t="s">
        <v>2173</v>
      </c>
      <c r="AB133" t="s">
        <v>3994</v>
      </c>
    </row>
    <row r="134" spans="1:28">
      <c r="A134" t="s">
        <v>4203</v>
      </c>
      <c r="B134" t="s">
        <v>1418</v>
      </c>
      <c r="C134" t="s">
        <v>28</v>
      </c>
      <c r="D134" s="45" t="s">
        <v>2312</v>
      </c>
      <c r="E134" t="s">
        <v>2303</v>
      </c>
      <c r="F134" s="46" t="s">
        <v>56</v>
      </c>
      <c r="G134">
        <v>16</v>
      </c>
      <c r="H134" s="47">
        <v>16360</v>
      </c>
      <c r="I134">
        <v>74</v>
      </c>
      <c r="J134">
        <v>134172</v>
      </c>
      <c r="K134" s="48">
        <v>12</v>
      </c>
      <c r="L134" s="48" t="s">
        <v>2168</v>
      </c>
      <c r="M134" s="148">
        <v>7460</v>
      </c>
      <c r="N134" s="148">
        <v>11315</v>
      </c>
      <c r="O134" s="48" t="s">
        <v>487</v>
      </c>
      <c r="P134" s="48">
        <v>8</v>
      </c>
      <c r="Q134" s="148" t="s">
        <v>708</v>
      </c>
      <c r="R134" s="148">
        <v>4640</v>
      </c>
      <c r="S134" s="148" t="s">
        <v>4169</v>
      </c>
      <c r="T134" s="148">
        <v>5232</v>
      </c>
      <c r="U134" s="148" t="s">
        <v>4263</v>
      </c>
      <c r="V134">
        <v>0</v>
      </c>
      <c r="W134">
        <v>0</v>
      </c>
      <c r="X134">
        <v>0</v>
      </c>
      <c r="Y134" t="s">
        <v>4175</v>
      </c>
      <c r="Z134">
        <v>134172</v>
      </c>
      <c r="AA134" t="s">
        <v>2443</v>
      </c>
      <c r="AB134" t="s">
        <v>714</v>
      </c>
    </row>
    <row r="135" spans="1:28">
      <c r="A135" t="s">
        <v>4203</v>
      </c>
      <c r="B135" t="s">
        <v>1418</v>
      </c>
      <c r="C135" t="s">
        <v>28</v>
      </c>
      <c r="D135" s="45" t="s">
        <v>2258</v>
      </c>
      <c r="E135" t="s">
        <v>2252</v>
      </c>
      <c r="F135" s="46" t="s">
        <v>56</v>
      </c>
      <c r="G135">
        <v>0</v>
      </c>
      <c r="H135" s="47">
        <v>0</v>
      </c>
      <c r="I135">
        <v>0</v>
      </c>
      <c r="J135">
        <v>0</v>
      </c>
      <c r="K135" s="48">
        <v>0</v>
      </c>
      <c r="L135" s="48" t="s">
        <v>678</v>
      </c>
      <c r="M135" s="148">
        <v>0</v>
      </c>
      <c r="N135" s="148">
        <v>0</v>
      </c>
      <c r="O135" s="48" t="s">
        <v>678</v>
      </c>
      <c r="P135" s="48">
        <v>0</v>
      </c>
      <c r="Q135" s="148" t="s">
        <v>678</v>
      </c>
      <c r="R135" s="148">
        <v>0</v>
      </c>
      <c r="S135" s="148" t="s">
        <v>678</v>
      </c>
      <c r="T135" s="148">
        <v>0</v>
      </c>
      <c r="U135" s="148" t="s">
        <v>678</v>
      </c>
      <c r="V135">
        <v>0</v>
      </c>
      <c r="W135">
        <v>0</v>
      </c>
      <c r="X135">
        <v>0</v>
      </c>
      <c r="Y135" t="s">
        <v>678</v>
      </c>
      <c r="Z135">
        <v>0</v>
      </c>
      <c r="AA135" t="s">
        <v>678</v>
      </c>
      <c r="AB135" t="s">
        <v>678</v>
      </c>
    </row>
    <row r="136" spans="1:28">
      <c r="A136" t="s">
        <v>4203</v>
      </c>
      <c r="B136" t="s">
        <v>1418</v>
      </c>
      <c r="C136" t="s">
        <v>28</v>
      </c>
      <c r="D136" s="45" t="s">
        <v>2314</v>
      </c>
      <c r="E136" t="s">
        <v>2303</v>
      </c>
      <c r="F136" s="46" t="s">
        <v>56</v>
      </c>
      <c r="G136">
        <v>15</v>
      </c>
      <c r="H136" s="47">
        <v>13710</v>
      </c>
      <c r="I136">
        <v>67</v>
      </c>
      <c r="J136">
        <v>128788</v>
      </c>
      <c r="K136" s="48">
        <v>6</v>
      </c>
      <c r="L136" s="48" t="s">
        <v>685</v>
      </c>
      <c r="M136" s="148">
        <v>6774</v>
      </c>
      <c r="N136" s="148">
        <v>7417</v>
      </c>
      <c r="O136" s="48" t="s">
        <v>712</v>
      </c>
      <c r="P136" s="48">
        <v>3</v>
      </c>
      <c r="Q136" s="148" t="s">
        <v>713</v>
      </c>
      <c r="R136" s="148">
        <v>3280</v>
      </c>
      <c r="S136" s="148" t="s">
        <v>1661</v>
      </c>
      <c r="T136" s="148">
        <v>3664</v>
      </c>
      <c r="U136" s="148" t="s">
        <v>3361</v>
      </c>
      <c r="V136">
        <v>0</v>
      </c>
      <c r="W136">
        <v>0</v>
      </c>
      <c r="X136">
        <v>0</v>
      </c>
      <c r="Y136" t="s">
        <v>4264</v>
      </c>
      <c r="Z136">
        <v>128788</v>
      </c>
      <c r="AA136" t="s">
        <v>1137</v>
      </c>
      <c r="AB136" t="s">
        <v>489</v>
      </c>
    </row>
    <row r="137" spans="1:28">
      <c r="A137" t="s">
        <v>4203</v>
      </c>
      <c r="B137" t="s">
        <v>682</v>
      </c>
      <c r="C137" t="s">
        <v>28</v>
      </c>
      <c r="D137" s="45" t="s">
        <v>686</v>
      </c>
      <c r="E137" t="s">
        <v>534</v>
      </c>
      <c r="F137" s="46" t="s">
        <v>56</v>
      </c>
      <c r="G137">
        <v>16</v>
      </c>
      <c r="H137" s="47">
        <v>18980</v>
      </c>
      <c r="I137">
        <v>66</v>
      </c>
      <c r="J137">
        <v>172488</v>
      </c>
      <c r="K137" s="48">
        <v>9</v>
      </c>
      <c r="L137" s="48" t="s">
        <v>1956</v>
      </c>
      <c r="M137" s="148">
        <v>11500</v>
      </c>
      <c r="N137" s="148">
        <v>15516</v>
      </c>
      <c r="O137" s="48" t="s">
        <v>1018</v>
      </c>
      <c r="P137" s="48">
        <v>7</v>
      </c>
      <c r="Q137" s="148" t="s">
        <v>811</v>
      </c>
      <c r="R137" s="148">
        <v>9100</v>
      </c>
      <c r="S137" s="148" t="s">
        <v>2922</v>
      </c>
      <c r="T137" s="148">
        <v>14516</v>
      </c>
      <c r="U137" s="148" t="s">
        <v>4265</v>
      </c>
      <c r="V137">
        <v>0</v>
      </c>
      <c r="W137">
        <v>0</v>
      </c>
      <c r="X137">
        <v>0</v>
      </c>
      <c r="Y137" t="s">
        <v>4266</v>
      </c>
      <c r="Z137">
        <v>172488</v>
      </c>
      <c r="AA137" t="s">
        <v>2722</v>
      </c>
      <c r="AB137" t="s">
        <v>771</v>
      </c>
    </row>
    <row r="138" spans="1:28">
      <c r="A138" t="s">
        <v>4203</v>
      </c>
      <c r="B138" t="s">
        <v>682</v>
      </c>
      <c r="C138" t="s">
        <v>28</v>
      </c>
      <c r="D138" s="45" t="s">
        <v>557</v>
      </c>
      <c r="E138" t="s">
        <v>541</v>
      </c>
      <c r="F138" s="46" t="s">
        <v>56</v>
      </c>
      <c r="G138">
        <v>16</v>
      </c>
      <c r="H138" s="47">
        <v>17821</v>
      </c>
      <c r="I138">
        <v>66</v>
      </c>
      <c r="J138">
        <v>176297</v>
      </c>
      <c r="K138" s="48">
        <v>8</v>
      </c>
      <c r="L138" s="48" t="s">
        <v>708</v>
      </c>
      <c r="M138" s="148">
        <v>7092</v>
      </c>
      <c r="N138" s="148">
        <v>11460</v>
      </c>
      <c r="O138" s="48" t="s">
        <v>1156</v>
      </c>
      <c r="P138" s="48">
        <v>7</v>
      </c>
      <c r="Q138" s="148" t="s">
        <v>811</v>
      </c>
      <c r="R138" s="148">
        <v>6192</v>
      </c>
      <c r="S138" s="148" t="s">
        <v>4027</v>
      </c>
      <c r="T138" s="148">
        <v>9200</v>
      </c>
      <c r="U138" s="148" t="s">
        <v>4259</v>
      </c>
      <c r="V138">
        <v>0</v>
      </c>
      <c r="W138">
        <v>0</v>
      </c>
      <c r="X138">
        <v>0</v>
      </c>
      <c r="Y138" t="s">
        <v>1986</v>
      </c>
      <c r="Z138">
        <v>176297</v>
      </c>
      <c r="AA138" t="s">
        <v>4032</v>
      </c>
      <c r="AB138" t="s">
        <v>1813</v>
      </c>
    </row>
    <row r="139" spans="1:28">
      <c r="A139" t="s">
        <v>4203</v>
      </c>
      <c r="B139" t="s">
        <v>682</v>
      </c>
      <c r="C139" t="s">
        <v>28</v>
      </c>
      <c r="D139" s="45" t="s">
        <v>3071</v>
      </c>
      <c r="E139" t="s">
        <v>534</v>
      </c>
      <c r="F139" s="46" t="s">
        <v>56</v>
      </c>
      <c r="G139">
        <v>16</v>
      </c>
      <c r="H139" s="47">
        <v>19171</v>
      </c>
      <c r="I139">
        <v>75</v>
      </c>
      <c r="J139">
        <v>138869</v>
      </c>
      <c r="K139" s="48">
        <v>8</v>
      </c>
      <c r="L139" s="48" t="s">
        <v>708</v>
      </c>
      <c r="M139" s="148">
        <v>11100</v>
      </c>
      <c r="N139" s="148">
        <v>14214</v>
      </c>
      <c r="O139" s="48" t="s">
        <v>2366</v>
      </c>
      <c r="P139" s="48">
        <v>4</v>
      </c>
      <c r="Q139" s="148" t="s">
        <v>680</v>
      </c>
      <c r="R139" s="148">
        <v>7440</v>
      </c>
      <c r="S139" s="148" t="s">
        <v>1990</v>
      </c>
      <c r="T139" s="148">
        <v>8432</v>
      </c>
      <c r="U139" s="148" t="s">
        <v>3119</v>
      </c>
      <c r="V139">
        <v>0</v>
      </c>
      <c r="W139">
        <v>0</v>
      </c>
      <c r="X139">
        <v>0</v>
      </c>
      <c r="Y139" t="s">
        <v>4267</v>
      </c>
      <c r="Z139">
        <v>138869</v>
      </c>
      <c r="AA139" t="s">
        <v>954</v>
      </c>
      <c r="AB139" t="s">
        <v>2285</v>
      </c>
    </row>
    <row r="140" spans="1:28">
      <c r="A140" t="s">
        <v>4203</v>
      </c>
      <c r="B140" t="s">
        <v>682</v>
      </c>
      <c r="C140" t="s">
        <v>28</v>
      </c>
      <c r="D140" s="45" t="s">
        <v>543</v>
      </c>
      <c r="E140" t="s">
        <v>532</v>
      </c>
      <c r="F140" s="46" t="s">
        <v>56</v>
      </c>
      <c r="G140">
        <v>16</v>
      </c>
      <c r="H140" s="47">
        <v>40560</v>
      </c>
      <c r="I140">
        <v>69</v>
      </c>
      <c r="J140">
        <v>211880</v>
      </c>
      <c r="K140" s="48">
        <v>3</v>
      </c>
      <c r="L140" s="48" t="s">
        <v>791</v>
      </c>
      <c r="M140" s="148">
        <v>12480</v>
      </c>
      <c r="N140" s="148">
        <v>18674</v>
      </c>
      <c r="O140" s="48" t="s">
        <v>1103</v>
      </c>
      <c r="P140" s="48">
        <v>2</v>
      </c>
      <c r="Q140" s="148" t="s">
        <v>792</v>
      </c>
      <c r="R140" s="148">
        <v>3360</v>
      </c>
      <c r="S140" s="148" t="s">
        <v>1243</v>
      </c>
      <c r="T140" s="148">
        <v>5248</v>
      </c>
      <c r="U140" s="148" t="s">
        <v>4100</v>
      </c>
      <c r="V140">
        <v>0</v>
      </c>
      <c r="W140">
        <v>0</v>
      </c>
      <c r="X140">
        <v>0</v>
      </c>
      <c r="Y140" t="s">
        <v>2680</v>
      </c>
      <c r="Z140">
        <v>211880</v>
      </c>
      <c r="AA140" t="s">
        <v>909</v>
      </c>
      <c r="AB140" t="s">
        <v>1318</v>
      </c>
    </row>
    <row r="141" spans="1:28">
      <c r="A141" t="s">
        <v>4203</v>
      </c>
      <c r="B141" t="s">
        <v>682</v>
      </c>
      <c r="C141" t="s">
        <v>28</v>
      </c>
      <c r="D141" s="45" t="s">
        <v>558</v>
      </c>
      <c r="E141" t="s">
        <v>541</v>
      </c>
      <c r="F141" s="46" t="s">
        <v>56</v>
      </c>
      <c r="G141">
        <v>16</v>
      </c>
      <c r="H141" s="47">
        <v>16335</v>
      </c>
      <c r="I141">
        <v>71</v>
      </c>
      <c r="J141">
        <v>136158</v>
      </c>
      <c r="K141" s="48">
        <v>15</v>
      </c>
      <c r="L141" s="48" t="s">
        <v>4082</v>
      </c>
      <c r="M141" s="148">
        <v>13402</v>
      </c>
      <c r="N141" s="148">
        <v>21981</v>
      </c>
      <c r="O141" s="48" t="s">
        <v>2461</v>
      </c>
      <c r="P141" s="48">
        <v>7</v>
      </c>
      <c r="Q141" s="148" t="s">
        <v>811</v>
      </c>
      <c r="R141" s="148">
        <v>4815</v>
      </c>
      <c r="S141" s="148" t="s">
        <v>2871</v>
      </c>
      <c r="T141" s="148">
        <v>5455</v>
      </c>
      <c r="U141" s="148" t="s">
        <v>3317</v>
      </c>
      <c r="V141">
        <v>0</v>
      </c>
      <c r="W141">
        <v>0</v>
      </c>
      <c r="X141">
        <v>0</v>
      </c>
      <c r="Y141" t="s">
        <v>4268</v>
      </c>
      <c r="Z141">
        <v>136158</v>
      </c>
      <c r="AA141" t="s">
        <v>4098</v>
      </c>
      <c r="AB141" t="s">
        <v>3187</v>
      </c>
    </row>
    <row r="142" spans="1:28">
      <c r="A142" t="s">
        <v>4203</v>
      </c>
      <c r="B142" t="s">
        <v>682</v>
      </c>
      <c r="C142" t="s">
        <v>28</v>
      </c>
      <c r="D142" s="45" t="s">
        <v>544</v>
      </c>
      <c r="E142" t="s">
        <v>532</v>
      </c>
      <c r="F142" s="46" t="s">
        <v>56</v>
      </c>
      <c r="G142">
        <v>16</v>
      </c>
      <c r="H142" s="47">
        <v>28737</v>
      </c>
      <c r="I142">
        <v>74</v>
      </c>
      <c r="J142">
        <v>163275</v>
      </c>
      <c r="K142" s="48">
        <v>4</v>
      </c>
      <c r="L142" s="48" t="s">
        <v>680</v>
      </c>
      <c r="M142" s="148">
        <v>4560</v>
      </c>
      <c r="N142" s="148">
        <v>6086</v>
      </c>
      <c r="O142" s="48" t="s">
        <v>1029</v>
      </c>
      <c r="P142" s="48">
        <v>4</v>
      </c>
      <c r="Q142" s="148" t="s">
        <v>680</v>
      </c>
      <c r="R142" s="148">
        <v>4560</v>
      </c>
      <c r="S142" s="148" t="s">
        <v>3281</v>
      </c>
      <c r="T142" s="148">
        <v>5168</v>
      </c>
      <c r="U142" s="148" t="s">
        <v>3345</v>
      </c>
      <c r="V142">
        <v>1</v>
      </c>
      <c r="W142">
        <v>490</v>
      </c>
      <c r="X142">
        <v>650</v>
      </c>
      <c r="Y142" t="s">
        <v>2919</v>
      </c>
      <c r="Z142">
        <v>163275</v>
      </c>
      <c r="AA142" t="s">
        <v>1258</v>
      </c>
      <c r="AB142" t="s">
        <v>1203</v>
      </c>
    </row>
    <row r="143" spans="1:28">
      <c r="A143" t="s">
        <v>4203</v>
      </c>
      <c r="B143" t="s">
        <v>682</v>
      </c>
      <c r="C143" t="s">
        <v>28</v>
      </c>
      <c r="D143" s="45" t="s">
        <v>2221</v>
      </c>
      <c r="E143" t="s">
        <v>534</v>
      </c>
      <c r="F143" s="46" t="s">
        <v>56</v>
      </c>
      <c r="G143">
        <v>16</v>
      </c>
      <c r="H143" s="47">
        <v>41756</v>
      </c>
      <c r="I143">
        <v>80</v>
      </c>
      <c r="J143">
        <v>208207</v>
      </c>
      <c r="K143" s="48">
        <v>8</v>
      </c>
      <c r="L143" s="48" t="s">
        <v>708</v>
      </c>
      <c r="M143" s="148">
        <v>18840</v>
      </c>
      <c r="N143" s="148">
        <v>28109</v>
      </c>
      <c r="O143" s="48" t="s">
        <v>1148</v>
      </c>
      <c r="P143" s="48">
        <v>6</v>
      </c>
      <c r="Q143" s="148" t="s">
        <v>796</v>
      </c>
      <c r="R143" s="148">
        <v>14940</v>
      </c>
      <c r="S143" s="148" t="s">
        <v>3639</v>
      </c>
      <c r="T143" s="148">
        <v>16960</v>
      </c>
      <c r="U143" s="148" t="s">
        <v>3424</v>
      </c>
      <c r="V143">
        <v>1</v>
      </c>
      <c r="W143">
        <v>1617</v>
      </c>
      <c r="X143">
        <v>1980</v>
      </c>
      <c r="Y143" t="s">
        <v>3766</v>
      </c>
      <c r="Z143">
        <v>208207</v>
      </c>
      <c r="AA143" t="s">
        <v>2435</v>
      </c>
      <c r="AB143" t="s">
        <v>705</v>
      </c>
    </row>
    <row r="144" spans="1:28">
      <c r="A144" t="s">
        <v>4203</v>
      </c>
      <c r="B144" t="s">
        <v>682</v>
      </c>
      <c r="C144" t="s">
        <v>28</v>
      </c>
      <c r="D144" s="45" t="s">
        <v>594</v>
      </c>
      <c r="E144" t="s">
        <v>534</v>
      </c>
      <c r="F144" s="46" t="s">
        <v>56</v>
      </c>
      <c r="G144">
        <v>15</v>
      </c>
      <c r="H144" s="47">
        <v>17665</v>
      </c>
      <c r="I144">
        <v>66</v>
      </c>
      <c r="J144">
        <v>151928</v>
      </c>
      <c r="K144" s="48">
        <v>7</v>
      </c>
      <c r="L144" s="48" t="s">
        <v>1164</v>
      </c>
      <c r="M144" s="148">
        <v>6740</v>
      </c>
      <c r="N144" s="148">
        <v>8581</v>
      </c>
      <c r="O144" s="48" t="s">
        <v>1815</v>
      </c>
      <c r="P144" s="48">
        <v>4</v>
      </c>
      <c r="Q144" s="148" t="s">
        <v>951</v>
      </c>
      <c r="R144" s="148">
        <v>2880</v>
      </c>
      <c r="S144" s="148" t="s">
        <v>710</v>
      </c>
      <c r="T144" s="148">
        <v>3664</v>
      </c>
      <c r="U144" s="148" t="s">
        <v>3031</v>
      </c>
      <c r="V144">
        <v>0</v>
      </c>
      <c r="W144">
        <v>0</v>
      </c>
      <c r="X144">
        <v>0</v>
      </c>
      <c r="Y144" t="s">
        <v>3366</v>
      </c>
      <c r="Z144">
        <v>151928</v>
      </c>
      <c r="AA144" t="s">
        <v>1857</v>
      </c>
      <c r="AB144" t="s">
        <v>882</v>
      </c>
    </row>
    <row r="145" spans="1:28">
      <c r="A145" t="s">
        <v>4203</v>
      </c>
      <c r="B145" t="s">
        <v>682</v>
      </c>
      <c r="C145" t="s">
        <v>28</v>
      </c>
      <c r="D145" s="45" t="s">
        <v>568</v>
      </c>
      <c r="E145" t="s">
        <v>532</v>
      </c>
      <c r="F145" s="46" t="s">
        <v>56</v>
      </c>
      <c r="G145">
        <v>15</v>
      </c>
      <c r="H145" s="47">
        <v>28376</v>
      </c>
      <c r="I145">
        <v>72</v>
      </c>
      <c r="J145">
        <v>183219</v>
      </c>
      <c r="K145" s="48">
        <v>11</v>
      </c>
      <c r="L145" s="48" t="s">
        <v>4160</v>
      </c>
      <c r="M145" s="148">
        <v>19324</v>
      </c>
      <c r="N145" s="148">
        <v>18948</v>
      </c>
      <c r="O145" s="48" t="s">
        <v>1175</v>
      </c>
      <c r="P145" s="48">
        <v>8</v>
      </c>
      <c r="Q145" s="148" t="s">
        <v>1196</v>
      </c>
      <c r="R145" s="148">
        <v>10934</v>
      </c>
      <c r="S145" s="148" t="s">
        <v>3445</v>
      </c>
      <c r="T145" s="148">
        <v>12358</v>
      </c>
      <c r="U145" s="148" t="s">
        <v>3772</v>
      </c>
      <c r="V145">
        <v>0</v>
      </c>
      <c r="W145">
        <v>0</v>
      </c>
      <c r="X145">
        <v>0</v>
      </c>
      <c r="Y145" t="s">
        <v>4269</v>
      </c>
      <c r="Z145">
        <v>183219</v>
      </c>
      <c r="AA145" t="s">
        <v>2345</v>
      </c>
      <c r="AB145" t="s">
        <v>3717</v>
      </c>
    </row>
    <row r="146" spans="1:28">
      <c r="A146" t="s">
        <v>4203</v>
      </c>
      <c r="B146" t="s">
        <v>682</v>
      </c>
      <c r="C146" t="s">
        <v>28</v>
      </c>
      <c r="D146" s="45" t="s">
        <v>559</v>
      </c>
      <c r="E146" t="s">
        <v>541</v>
      </c>
      <c r="F146" s="46" t="s">
        <v>56</v>
      </c>
      <c r="G146">
        <v>17</v>
      </c>
      <c r="H146" s="47">
        <v>25397</v>
      </c>
      <c r="I146">
        <v>77</v>
      </c>
      <c r="J146">
        <v>163233</v>
      </c>
      <c r="K146" s="48">
        <v>10</v>
      </c>
      <c r="L146" s="48" t="s">
        <v>2510</v>
      </c>
      <c r="M146" s="148">
        <v>16620</v>
      </c>
      <c r="N146" s="148">
        <v>26873</v>
      </c>
      <c r="O146" s="48" t="s">
        <v>3109</v>
      </c>
      <c r="P146" s="48">
        <v>6</v>
      </c>
      <c r="Q146" s="148" t="s">
        <v>887</v>
      </c>
      <c r="R146" s="148">
        <v>8820</v>
      </c>
      <c r="S146" s="148" t="s">
        <v>3559</v>
      </c>
      <c r="T146" s="148">
        <v>14253</v>
      </c>
      <c r="U146" s="148" t="s">
        <v>4270</v>
      </c>
      <c r="V146">
        <v>0</v>
      </c>
      <c r="W146">
        <v>0</v>
      </c>
      <c r="X146">
        <v>0</v>
      </c>
      <c r="Y146" t="s">
        <v>4271</v>
      </c>
      <c r="Z146">
        <v>163233</v>
      </c>
      <c r="AA146" t="s">
        <v>2465</v>
      </c>
      <c r="AB146" t="s">
        <v>2942</v>
      </c>
    </row>
    <row r="147" spans="1:28">
      <c r="A147" t="s">
        <v>4203</v>
      </c>
      <c r="B147" t="s">
        <v>682</v>
      </c>
      <c r="C147" t="s">
        <v>28</v>
      </c>
      <c r="D147" s="45" t="s">
        <v>545</v>
      </c>
      <c r="E147" t="s">
        <v>532</v>
      </c>
      <c r="F147" s="46" t="s">
        <v>56</v>
      </c>
      <c r="G147">
        <v>16</v>
      </c>
      <c r="H147" s="47">
        <v>18447</v>
      </c>
      <c r="I147">
        <v>71</v>
      </c>
      <c r="J147">
        <v>148544</v>
      </c>
      <c r="K147" s="48">
        <v>4</v>
      </c>
      <c r="L147" s="48" t="s">
        <v>680</v>
      </c>
      <c r="M147" s="148">
        <v>3540</v>
      </c>
      <c r="N147" s="148">
        <v>8446</v>
      </c>
      <c r="O147" s="48" t="s">
        <v>3054</v>
      </c>
      <c r="P147" s="48">
        <v>2</v>
      </c>
      <c r="Q147" s="148" t="s">
        <v>792</v>
      </c>
      <c r="R147" s="148">
        <v>960</v>
      </c>
      <c r="S147" s="148" t="s">
        <v>1914</v>
      </c>
      <c r="T147" s="148">
        <v>1088</v>
      </c>
      <c r="U147" s="148" t="s">
        <v>1318</v>
      </c>
      <c r="V147">
        <v>1</v>
      </c>
      <c r="W147">
        <v>2548</v>
      </c>
      <c r="X147">
        <v>3120</v>
      </c>
      <c r="Y147" t="s">
        <v>1254</v>
      </c>
      <c r="Z147">
        <v>148544</v>
      </c>
      <c r="AA147" t="s">
        <v>920</v>
      </c>
      <c r="AB147" t="s">
        <v>795</v>
      </c>
    </row>
    <row r="148" spans="1:28">
      <c r="A148" t="s">
        <v>4203</v>
      </c>
      <c r="B148" t="s">
        <v>682</v>
      </c>
      <c r="C148" t="s">
        <v>28</v>
      </c>
      <c r="D148" s="45" t="s">
        <v>547</v>
      </c>
      <c r="E148" t="s">
        <v>532</v>
      </c>
      <c r="F148" s="46" t="s">
        <v>56</v>
      </c>
      <c r="G148">
        <v>16</v>
      </c>
      <c r="H148" s="47">
        <v>19784</v>
      </c>
      <c r="I148">
        <v>72</v>
      </c>
      <c r="J148">
        <v>174800</v>
      </c>
      <c r="K148" s="48">
        <v>5</v>
      </c>
      <c r="L148" s="48" t="s">
        <v>819</v>
      </c>
      <c r="M148" s="148">
        <v>3554</v>
      </c>
      <c r="N148" s="148">
        <v>4604</v>
      </c>
      <c r="O148" s="48" t="s">
        <v>1149</v>
      </c>
      <c r="P148" s="48">
        <v>5</v>
      </c>
      <c r="Q148" s="148" t="s">
        <v>819</v>
      </c>
      <c r="R148" s="148">
        <v>3554</v>
      </c>
      <c r="S148" s="148" t="s">
        <v>3515</v>
      </c>
      <c r="T148" s="148">
        <v>4604</v>
      </c>
      <c r="U148" s="148" t="s">
        <v>3011</v>
      </c>
      <c r="V148">
        <v>0</v>
      </c>
      <c r="W148">
        <v>0</v>
      </c>
      <c r="X148">
        <v>0</v>
      </c>
      <c r="Y148" t="s">
        <v>3515</v>
      </c>
      <c r="Z148">
        <v>174800</v>
      </c>
      <c r="AA148" t="s">
        <v>1820</v>
      </c>
      <c r="AB148" t="s">
        <v>915</v>
      </c>
    </row>
    <row r="149" spans="1:28">
      <c r="A149" t="s">
        <v>4203</v>
      </c>
      <c r="B149" t="s">
        <v>682</v>
      </c>
      <c r="C149" t="s">
        <v>28</v>
      </c>
      <c r="D149" s="45" t="s">
        <v>587</v>
      </c>
      <c r="E149" t="s">
        <v>534</v>
      </c>
      <c r="F149" s="46" t="s">
        <v>56</v>
      </c>
      <c r="G149">
        <v>16</v>
      </c>
      <c r="H149" s="47">
        <v>34880</v>
      </c>
      <c r="I149">
        <v>64</v>
      </c>
      <c r="J149">
        <v>161524</v>
      </c>
      <c r="K149" s="48">
        <v>8</v>
      </c>
      <c r="L149" s="48" t="s">
        <v>708</v>
      </c>
      <c r="M149" s="148">
        <v>18100</v>
      </c>
      <c r="N149" s="148">
        <v>24200</v>
      </c>
      <c r="O149" s="48" t="s">
        <v>3257</v>
      </c>
      <c r="P149" s="48">
        <v>7</v>
      </c>
      <c r="Q149" s="148" t="s">
        <v>811</v>
      </c>
      <c r="R149" s="148">
        <v>17500</v>
      </c>
      <c r="S149" s="148" t="s">
        <v>4272</v>
      </c>
      <c r="T149" s="148">
        <v>19820</v>
      </c>
      <c r="U149" s="148" t="s">
        <v>4161</v>
      </c>
      <c r="V149">
        <v>0</v>
      </c>
      <c r="W149">
        <v>0</v>
      </c>
      <c r="X149">
        <v>0</v>
      </c>
      <c r="Y149" t="s">
        <v>3236</v>
      </c>
      <c r="Z149">
        <v>161524</v>
      </c>
      <c r="AA149" t="s">
        <v>792</v>
      </c>
      <c r="AB149" t="s">
        <v>4058</v>
      </c>
    </row>
    <row r="150" spans="1:28">
      <c r="A150" t="s">
        <v>4203</v>
      </c>
      <c r="B150" t="s">
        <v>1418</v>
      </c>
      <c r="C150" t="s">
        <v>28</v>
      </c>
      <c r="D150" s="45" t="s">
        <v>2259</v>
      </c>
      <c r="E150" t="s">
        <v>2252</v>
      </c>
      <c r="F150" s="46" t="s">
        <v>56</v>
      </c>
      <c r="G150">
        <v>17</v>
      </c>
      <c r="H150" s="47">
        <v>25030</v>
      </c>
      <c r="I150">
        <v>75</v>
      </c>
      <c r="J150">
        <v>178357</v>
      </c>
      <c r="K150" s="48">
        <v>2</v>
      </c>
      <c r="L150" s="48" t="s">
        <v>842</v>
      </c>
      <c r="M150" s="148">
        <v>1970</v>
      </c>
      <c r="N150" s="148">
        <v>2370</v>
      </c>
      <c r="O150" s="48" t="s">
        <v>781</v>
      </c>
      <c r="P150" s="48">
        <v>1</v>
      </c>
      <c r="Q150" s="148" t="s">
        <v>1069</v>
      </c>
      <c r="R150" s="148">
        <v>1200</v>
      </c>
      <c r="S150" s="148" t="s">
        <v>2328</v>
      </c>
      <c r="T150" s="148">
        <v>1360</v>
      </c>
      <c r="U150" s="148" t="s">
        <v>1311</v>
      </c>
      <c r="V150">
        <v>0</v>
      </c>
      <c r="W150">
        <v>0</v>
      </c>
      <c r="X150">
        <v>0</v>
      </c>
      <c r="Y150" t="s">
        <v>1014</v>
      </c>
      <c r="Z150">
        <v>178357</v>
      </c>
      <c r="AA150" t="s">
        <v>1078</v>
      </c>
      <c r="AB150" t="s">
        <v>3192</v>
      </c>
    </row>
    <row r="151" spans="1:28">
      <c r="A151" t="s">
        <v>4203</v>
      </c>
      <c r="B151" t="s">
        <v>1418</v>
      </c>
      <c r="C151" t="s">
        <v>28</v>
      </c>
      <c r="D151" s="45" t="s">
        <v>2260</v>
      </c>
      <c r="E151" t="s">
        <v>2252</v>
      </c>
      <c r="F151" s="46" t="s">
        <v>56</v>
      </c>
      <c r="G151">
        <v>16</v>
      </c>
      <c r="H151" s="47">
        <v>18640</v>
      </c>
      <c r="I151">
        <v>63</v>
      </c>
      <c r="J151">
        <v>137811</v>
      </c>
      <c r="K151" s="48">
        <v>6</v>
      </c>
      <c r="L151" s="48" t="s">
        <v>796</v>
      </c>
      <c r="M151" s="148">
        <v>7797</v>
      </c>
      <c r="N151" s="148">
        <v>11243</v>
      </c>
      <c r="O151" s="48" t="s">
        <v>1310</v>
      </c>
      <c r="P151" s="48">
        <v>5</v>
      </c>
      <c r="Q151" s="148" t="s">
        <v>819</v>
      </c>
      <c r="R151" s="148">
        <v>6997</v>
      </c>
      <c r="S151" s="148" t="s">
        <v>1831</v>
      </c>
      <c r="T151" s="148">
        <v>7813</v>
      </c>
      <c r="U151" s="148" t="s">
        <v>4099</v>
      </c>
      <c r="V151">
        <v>0</v>
      </c>
      <c r="W151">
        <v>0</v>
      </c>
      <c r="X151">
        <v>0</v>
      </c>
      <c r="Y151" t="s">
        <v>1795</v>
      </c>
      <c r="Z151">
        <v>137811</v>
      </c>
      <c r="AA151" t="s">
        <v>1248</v>
      </c>
      <c r="AB151" t="s">
        <v>3573</v>
      </c>
    </row>
    <row r="152" spans="1:28">
      <c r="A152" t="s">
        <v>4203</v>
      </c>
      <c r="B152" t="s">
        <v>682</v>
      </c>
      <c r="C152" t="s">
        <v>28</v>
      </c>
      <c r="D152" s="45" t="s">
        <v>672</v>
      </c>
      <c r="E152" t="s">
        <v>532</v>
      </c>
      <c r="F152" s="46" t="s">
        <v>56</v>
      </c>
      <c r="G152">
        <v>16</v>
      </c>
      <c r="H152" s="47">
        <v>17562</v>
      </c>
      <c r="I152">
        <v>73</v>
      </c>
      <c r="J152">
        <v>158773</v>
      </c>
      <c r="K152" s="48">
        <v>3</v>
      </c>
      <c r="L152" s="48" t="s">
        <v>791</v>
      </c>
      <c r="M152" s="148">
        <v>3230</v>
      </c>
      <c r="N152" s="148">
        <v>5394</v>
      </c>
      <c r="O152" s="48" t="s">
        <v>4002</v>
      </c>
      <c r="P152" s="48">
        <v>1</v>
      </c>
      <c r="Q152" s="148" t="s">
        <v>762</v>
      </c>
      <c r="R152" s="148">
        <v>1980</v>
      </c>
      <c r="S152" s="148" t="s">
        <v>1859</v>
      </c>
      <c r="T152" s="148">
        <v>2244</v>
      </c>
      <c r="U152" s="148" t="s">
        <v>2396</v>
      </c>
      <c r="V152">
        <v>0</v>
      </c>
      <c r="W152">
        <v>0</v>
      </c>
      <c r="X152">
        <v>0</v>
      </c>
      <c r="Y152" t="s">
        <v>3131</v>
      </c>
      <c r="Z152">
        <v>158773</v>
      </c>
      <c r="AA152" t="s">
        <v>848</v>
      </c>
      <c r="AB152" t="s">
        <v>915</v>
      </c>
    </row>
    <row r="153" spans="1:28">
      <c r="A153" t="s">
        <v>4203</v>
      </c>
      <c r="B153" t="s">
        <v>682</v>
      </c>
      <c r="C153" t="s">
        <v>28</v>
      </c>
      <c r="D153" s="45" t="s">
        <v>552</v>
      </c>
      <c r="E153" t="s">
        <v>534</v>
      </c>
      <c r="F153" s="46" t="s">
        <v>56</v>
      </c>
      <c r="G153">
        <v>17</v>
      </c>
      <c r="H153" s="47">
        <v>29262</v>
      </c>
      <c r="I153">
        <v>78</v>
      </c>
      <c r="J153">
        <v>193410</v>
      </c>
      <c r="K153" s="48">
        <v>3</v>
      </c>
      <c r="L153" s="48" t="s">
        <v>651</v>
      </c>
      <c r="M153" s="148">
        <v>13860</v>
      </c>
      <c r="N153" s="148">
        <v>17446</v>
      </c>
      <c r="O153" s="48" t="s">
        <v>1057</v>
      </c>
      <c r="P153" s="48">
        <v>2</v>
      </c>
      <c r="Q153" s="148" t="s">
        <v>842</v>
      </c>
      <c r="R153" s="148">
        <v>8100</v>
      </c>
      <c r="S153" s="148" t="s">
        <v>3881</v>
      </c>
      <c r="T153" s="148">
        <v>9180</v>
      </c>
      <c r="U153" s="148" t="s">
        <v>2354</v>
      </c>
      <c r="V153">
        <v>0</v>
      </c>
      <c r="W153">
        <v>0</v>
      </c>
      <c r="X153">
        <v>0</v>
      </c>
      <c r="Y153" t="s">
        <v>2504</v>
      </c>
      <c r="Z153">
        <v>193410</v>
      </c>
      <c r="AA153" t="s">
        <v>453</v>
      </c>
      <c r="AB153" t="s">
        <v>1035</v>
      </c>
    </row>
    <row r="154" spans="1:28">
      <c r="A154" t="s">
        <v>4203</v>
      </c>
      <c r="B154" t="s">
        <v>682</v>
      </c>
      <c r="C154" t="s">
        <v>28</v>
      </c>
      <c r="D154" s="45" t="s">
        <v>548</v>
      </c>
      <c r="E154" t="s">
        <v>532</v>
      </c>
      <c r="F154" s="46" t="s">
        <v>56</v>
      </c>
      <c r="G154">
        <v>16</v>
      </c>
      <c r="H154" s="47">
        <v>20756</v>
      </c>
      <c r="I154">
        <v>67</v>
      </c>
      <c r="J154">
        <v>144214</v>
      </c>
      <c r="K154" s="48">
        <v>10</v>
      </c>
      <c r="L154" s="48" t="s">
        <v>2161</v>
      </c>
      <c r="M154" s="148">
        <v>8867</v>
      </c>
      <c r="N154" s="148">
        <v>10362</v>
      </c>
      <c r="O154" s="48" t="s">
        <v>3135</v>
      </c>
      <c r="P154" s="48">
        <v>6</v>
      </c>
      <c r="Q154" s="148" t="s">
        <v>796</v>
      </c>
      <c r="R154" s="148">
        <v>6572</v>
      </c>
      <c r="S154" s="148" t="s">
        <v>2932</v>
      </c>
      <c r="T154" s="148">
        <v>7452</v>
      </c>
      <c r="U154" s="148" t="s">
        <v>3166</v>
      </c>
      <c r="V154">
        <v>0</v>
      </c>
      <c r="W154">
        <v>0</v>
      </c>
      <c r="X154">
        <v>0</v>
      </c>
      <c r="Y154" t="s">
        <v>3684</v>
      </c>
      <c r="Z154">
        <v>144214</v>
      </c>
      <c r="AA154" t="s">
        <v>2059</v>
      </c>
      <c r="AB154" t="s">
        <v>825</v>
      </c>
    </row>
    <row r="155" spans="1:28">
      <c r="A155" t="s">
        <v>4203</v>
      </c>
      <c r="B155" t="s">
        <v>682</v>
      </c>
      <c r="C155" t="s">
        <v>28</v>
      </c>
      <c r="D155" s="45" t="s">
        <v>553</v>
      </c>
      <c r="E155" t="s">
        <v>534</v>
      </c>
      <c r="F155" s="46" t="s">
        <v>56</v>
      </c>
      <c r="G155">
        <v>15</v>
      </c>
      <c r="H155" s="47">
        <v>19062</v>
      </c>
      <c r="I155">
        <v>60</v>
      </c>
      <c r="J155">
        <v>144647</v>
      </c>
      <c r="K155" s="48">
        <v>8</v>
      </c>
      <c r="L155" s="48" t="s">
        <v>1196</v>
      </c>
      <c r="M155" s="148">
        <v>15917</v>
      </c>
      <c r="N155" s="148">
        <v>13876</v>
      </c>
      <c r="O155" s="48" t="s">
        <v>477</v>
      </c>
      <c r="P155" s="48">
        <v>5</v>
      </c>
      <c r="Q155" s="148" t="s">
        <v>454</v>
      </c>
      <c r="R155" s="148">
        <v>8207</v>
      </c>
      <c r="S155" s="148" t="s">
        <v>2874</v>
      </c>
      <c r="T155" s="148">
        <v>9339</v>
      </c>
      <c r="U155" s="148" t="s">
        <v>3080</v>
      </c>
      <c r="V155">
        <v>1</v>
      </c>
      <c r="W155">
        <v>1617</v>
      </c>
      <c r="X155">
        <v>1980</v>
      </c>
      <c r="Y155" t="s">
        <v>4273</v>
      </c>
      <c r="Z155">
        <v>144647</v>
      </c>
      <c r="AA155" t="s">
        <v>2839</v>
      </c>
      <c r="AB155" t="s">
        <v>2698</v>
      </c>
    </row>
    <row r="156" spans="1:28">
      <c r="A156" t="s">
        <v>4203</v>
      </c>
      <c r="B156" t="s">
        <v>682</v>
      </c>
      <c r="C156" t="s">
        <v>28</v>
      </c>
      <c r="D156" s="45" t="s">
        <v>2228</v>
      </c>
      <c r="E156" t="s">
        <v>534</v>
      </c>
      <c r="F156" s="46" t="s">
        <v>56</v>
      </c>
      <c r="G156">
        <v>16</v>
      </c>
      <c r="H156" s="47">
        <v>21012</v>
      </c>
      <c r="I156">
        <v>69</v>
      </c>
      <c r="J156">
        <v>157608</v>
      </c>
      <c r="K156" s="48">
        <v>6</v>
      </c>
      <c r="L156" s="48" t="s">
        <v>796</v>
      </c>
      <c r="M156" s="148">
        <v>6420</v>
      </c>
      <c r="N156" s="148">
        <v>15726</v>
      </c>
      <c r="O156" s="48" t="s">
        <v>2749</v>
      </c>
      <c r="P156" s="48">
        <v>4</v>
      </c>
      <c r="Q156" s="148" t="s">
        <v>680</v>
      </c>
      <c r="R156" s="148">
        <v>4920</v>
      </c>
      <c r="S156" s="148" t="s">
        <v>2951</v>
      </c>
      <c r="T156" s="148">
        <v>7076</v>
      </c>
      <c r="U156" s="148" t="s">
        <v>3084</v>
      </c>
      <c r="V156">
        <v>0</v>
      </c>
      <c r="W156">
        <v>0</v>
      </c>
      <c r="X156">
        <v>0</v>
      </c>
      <c r="Y156" t="s">
        <v>3489</v>
      </c>
      <c r="Z156">
        <v>157608</v>
      </c>
      <c r="AA156" t="s">
        <v>904</v>
      </c>
      <c r="AB156" t="s">
        <v>3567</v>
      </c>
    </row>
    <row r="157" spans="1:28">
      <c r="A157" t="s">
        <v>4203</v>
      </c>
      <c r="B157" t="s">
        <v>682</v>
      </c>
      <c r="C157" t="s">
        <v>28</v>
      </c>
      <c r="D157" s="45" t="s">
        <v>581</v>
      </c>
      <c r="E157" t="s">
        <v>532</v>
      </c>
      <c r="F157" s="46" t="s">
        <v>56</v>
      </c>
      <c r="G157">
        <v>15</v>
      </c>
      <c r="H157" s="47">
        <v>19930</v>
      </c>
      <c r="I157">
        <v>65</v>
      </c>
      <c r="J157">
        <v>133848</v>
      </c>
      <c r="K157" s="48">
        <v>10</v>
      </c>
      <c r="L157" s="48" t="s">
        <v>1803</v>
      </c>
      <c r="M157" s="148">
        <v>20210</v>
      </c>
      <c r="N157" s="148">
        <v>21680</v>
      </c>
      <c r="O157" s="48" t="s">
        <v>3232</v>
      </c>
      <c r="P157" s="48">
        <v>5</v>
      </c>
      <c r="Q157" s="148" t="s">
        <v>454</v>
      </c>
      <c r="R157" s="148">
        <v>8330</v>
      </c>
      <c r="S157" s="148" t="s">
        <v>2712</v>
      </c>
      <c r="T157" s="148">
        <v>9394</v>
      </c>
      <c r="U157" s="148" t="s">
        <v>4274</v>
      </c>
      <c r="V157">
        <v>0</v>
      </c>
      <c r="W157">
        <v>0</v>
      </c>
      <c r="X157">
        <v>0</v>
      </c>
      <c r="Y157" t="s">
        <v>4275</v>
      </c>
      <c r="Z157">
        <v>133848</v>
      </c>
      <c r="AA157" t="s">
        <v>757</v>
      </c>
      <c r="AB157" t="s">
        <v>3975</v>
      </c>
    </row>
    <row r="158" spans="1:28">
      <c r="A158" t="s">
        <v>4203</v>
      </c>
      <c r="B158" t="s">
        <v>682</v>
      </c>
      <c r="C158" t="s">
        <v>28</v>
      </c>
      <c r="D158" s="45" t="s">
        <v>3069</v>
      </c>
      <c r="E158" t="s">
        <v>541</v>
      </c>
      <c r="F158" s="46" t="s">
        <v>56</v>
      </c>
      <c r="G158">
        <v>16</v>
      </c>
      <c r="H158" s="47">
        <v>27585</v>
      </c>
      <c r="I158">
        <v>65</v>
      </c>
      <c r="J158">
        <v>154291</v>
      </c>
      <c r="K158" s="48">
        <v>10</v>
      </c>
      <c r="L158" s="48" t="s">
        <v>2161</v>
      </c>
      <c r="M158" s="148">
        <v>11730</v>
      </c>
      <c r="N158" s="148">
        <v>18106</v>
      </c>
      <c r="O158" s="48" t="s">
        <v>3352</v>
      </c>
      <c r="P158" s="48">
        <v>6</v>
      </c>
      <c r="Q158" s="148" t="s">
        <v>796</v>
      </c>
      <c r="R158" s="148">
        <v>6560</v>
      </c>
      <c r="S158" s="148" t="s">
        <v>1419</v>
      </c>
      <c r="T158" s="148">
        <v>8248</v>
      </c>
      <c r="U158" s="148" t="s">
        <v>3741</v>
      </c>
      <c r="V158">
        <v>1</v>
      </c>
      <c r="W158">
        <v>784</v>
      </c>
      <c r="X158">
        <v>960</v>
      </c>
      <c r="Y158" t="s">
        <v>3540</v>
      </c>
      <c r="Z158">
        <v>154291</v>
      </c>
      <c r="AA158" t="s">
        <v>2206</v>
      </c>
      <c r="AB158" t="s">
        <v>1135</v>
      </c>
    </row>
    <row r="159" spans="1:28">
      <c r="A159" t="s">
        <v>4203</v>
      </c>
      <c r="B159" t="s">
        <v>682</v>
      </c>
      <c r="C159" t="s">
        <v>28</v>
      </c>
      <c r="D159" s="45" t="s">
        <v>673</v>
      </c>
      <c r="E159" t="s">
        <v>532</v>
      </c>
      <c r="F159" s="46" t="s">
        <v>56</v>
      </c>
      <c r="G159">
        <v>16</v>
      </c>
      <c r="H159" s="47">
        <v>19737</v>
      </c>
      <c r="I159">
        <v>68</v>
      </c>
      <c r="J159">
        <v>131597</v>
      </c>
      <c r="K159" s="48">
        <v>7</v>
      </c>
      <c r="L159" s="48" t="s">
        <v>811</v>
      </c>
      <c r="M159" s="148">
        <v>9367</v>
      </c>
      <c r="N159" s="148">
        <v>17277</v>
      </c>
      <c r="O159" s="48" t="s">
        <v>3899</v>
      </c>
      <c r="P159" s="48">
        <v>6</v>
      </c>
      <c r="Q159" s="148" t="s">
        <v>796</v>
      </c>
      <c r="R159" s="148">
        <v>7207</v>
      </c>
      <c r="S159" s="148" t="s">
        <v>3530</v>
      </c>
      <c r="T159" s="148">
        <v>10701</v>
      </c>
      <c r="U159" s="148" t="s">
        <v>4276</v>
      </c>
      <c r="V159">
        <v>0</v>
      </c>
      <c r="W159">
        <v>0</v>
      </c>
      <c r="X159">
        <v>0</v>
      </c>
      <c r="Y159" t="s">
        <v>4084</v>
      </c>
      <c r="Z159">
        <v>131597</v>
      </c>
      <c r="AA159" t="s">
        <v>2101</v>
      </c>
      <c r="AB159" t="s">
        <v>977</v>
      </c>
    </row>
    <row r="160" spans="1:28">
      <c r="A160" t="s">
        <v>4203</v>
      </c>
      <c r="B160" t="s">
        <v>682</v>
      </c>
      <c r="C160" t="s">
        <v>28</v>
      </c>
      <c r="D160" s="45" t="s">
        <v>562</v>
      </c>
      <c r="E160" t="s">
        <v>541</v>
      </c>
      <c r="F160" s="46" t="s">
        <v>56</v>
      </c>
      <c r="G160">
        <v>15</v>
      </c>
      <c r="H160" s="47">
        <v>20518</v>
      </c>
      <c r="I160">
        <v>76</v>
      </c>
      <c r="J160">
        <v>159118</v>
      </c>
      <c r="K160" s="48">
        <v>4</v>
      </c>
      <c r="L160" s="48" t="s">
        <v>944</v>
      </c>
      <c r="M160" s="148">
        <v>5848</v>
      </c>
      <c r="N160" s="148">
        <v>6014</v>
      </c>
      <c r="O160" s="48" t="s">
        <v>2326</v>
      </c>
      <c r="P160" s="48">
        <v>4</v>
      </c>
      <c r="Q160" s="148" t="s">
        <v>951</v>
      </c>
      <c r="R160" s="148">
        <v>5848</v>
      </c>
      <c r="S160" s="148" t="s">
        <v>3747</v>
      </c>
      <c r="T160" s="148">
        <v>6584</v>
      </c>
      <c r="U160" s="148" t="s">
        <v>3888</v>
      </c>
      <c r="V160">
        <v>0</v>
      </c>
      <c r="W160">
        <v>0</v>
      </c>
      <c r="X160">
        <v>0</v>
      </c>
      <c r="Y160" t="s">
        <v>3747</v>
      </c>
      <c r="Z160">
        <v>159118</v>
      </c>
      <c r="AA160" t="s">
        <v>489</v>
      </c>
      <c r="AB160" t="s">
        <v>2352</v>
      </c>
    </row>
    <row r="161" spans="1:28">
      <c r="A161" t="s">
        <v>4203</v>
      </c>
      <c r="B161" t="s">
        <v>682</v>
      </c>
      <c r="C161" t="s">
        <v>28</v>
      </c>
      <c r="D161" s="45" t="s">
        <v>554</v>
      </c>
      <c r="E161" t="s">
        <v>534</v>
      </c>
      <c r="F161" s="46" t="s">
        <v>56</v>
      </c>
      <c r="G161">
        <v>16</v>
      </c>
      <c r="H161" s="47">
        <v>31336</v>
      </c>
      <c r="I161">
        <v>71</v>
      </c>
      <c r="J161">
        <v>130845</v>
      </c>
      <c r="K161" s="48">
        <v>4</v>
      </c>
      <c r="L161" s="48" t="s">
        <v>680</v>
      </c>
      <c r="M161" s="148">
        <v>5740</v>
      </c>
      <c r="N161" s="148">
        <v>7076</v>
      </c>
      <c r="O161" s="48" t="s">
        <v>1008</v>
      </c>
      <c r="P161" s="48">
        <v>2</v>
      </c>
      <c r="Q161" s="148" t="s">
        <v>792</v>
      </c>
      <c r="R161" s="148">
        <v>3820</v>
      </c>
      <c r="S161" s="148" t="s">
        <v>922</v>
      </c>
      <c r="T161" s="148">
        <v>4356</v>
      </c>
      <c r="U161" s="148" t="s">
        <v>3337</v>
      </c>
      <c r="V161">
        <v>0</v>
      </c>
      <c r="W161">
        <v>0</v>
      </c>
      <c r="X161">
        <v>0</v>
      </c>
      <c r="Y161" t="s">
        <v>3739</v>
      </c>
      <c r="Z161">
        <v>130845</v>
      </c>
      <c r="AA161" t="s">
        <v>1188</v>
      </c>
      <c r="AB161" t="s">
        <v>1898</v>
      </c>
    </row>
    <row r="162" spans="1:28">
      <c r="A162" t="s">
        <v>4203</v>
      </c>
      <c r="B162" t="s">
        <v>682</v>
      </c>
      <c r="C162" t="s">
        <v>28</v>
      </c>
      <c r="D162" s="45" t="s">
        <v>2233</v>
      </c>
      <c r="E162" t="s">
        <v>534</v>
      </c>
      <c r="F162" s="46" t="s">
        <v>56</v>
      </c>
      <c r="G162">
        <v>16</v>
      </c>
      <c r="H162" s="47">
        <v>34220</v>
      </c>
      <c r="I162">
        <v>78</v>
      </c>
      <c r="J162">
        <v>218460</v>
      </c>
      <c r="K162" s="48">
        <v>6</v>
      </c>
      <c r="L162" s="48" t="s">
        <v>796</v>
      </c>
      <c r="M162" s="148">
        <v>10445</v>
      </c>
      <c r="N162" s="148">
        <v>18916</v>
      </c>
      <c r="O162" s="48" t="s">
        <v>2353</v>
      </c>
      <c r="P162" s="48">
        <v>3</v>
      </c>
      <c r="Q162" s="148" t="s">
        <v>791</v>
      </c>
      <c r="R162" s="148">
        <v>6965</v>
      </c>
      <c r="S162" s="148" t="s">
        <v>1717</v>
      </c>
      <c r="T162" s="148">
        <v>13217</v>
      </c>
      <c r="U162" s="148" t="s">
        <v>3552</v>
      </c>
      <c r="V162">
        <v>1</v>
      </c>
      <c r="W162">
        <v>343</v>
      </c>
      <c r="X162">
        <v>455</v>
      </c>
      <c r="Y162" t="s">
        <v>2892</v>
      </c>
      <c r="Z162">
        <v>218460</v>
      </c>
      <c r="AA162" t="s">
        <v>518</v>
      </c>
      <c r="AB162" t="s">
        <v>830</v>
      </c>
    </row>
    <row r="163" spans="1:28">
      <c r="A163" t="s">
        <v>4203</v>
      </c>
      <c r="B163" t="s">
        <v>682</v>
      </c>
      <c r="C163" t="s">
        <v>28</v>
      </c>
      <c r="D163" s="45" t="s">
        <v>674</v>
      </c>
      <c r="E163" t="s">
        <v>532</v>
      </c>
      <c r="F163" s="46" t="s">
        <v>56</v>
      </c>
      <c r="G163">
        <v>15</v>
      </c>
      <c r="H163" s="47">
        <v>21975</v>
      </c>
      <c r="I163">
        <v>70</v>
      </c>
      <c r="J163">
        <v>137551</v>
      </c>
      <c r="K163" s="48">
        <v>4</v>
      </c>
      <c r="L163" s="48" t="s">
        <v>944</v>
      </c>
      <c r="M163" s="148">
        <v>8280</v>
      </c>
      <c r="N163" s="148">
        <v>12604</v>
      </c>
      <c r="O163" s="48" t="s">
        <v>2407</v>
      </c>
      <c r="P163" s="48">
        <v>4</v>
      </c>
      <c r="Q163" s="148" t="s">
        <v>951</v>
      </c>
      <c r="R163" s="148">
        <v>8280</v>
      </c>
      <c r="S163" s="148" t="s">
        <v>4069</v>
      </c>
      <c r="T163" s="148">
        <v>10864</v>
      </c>
      <c r="U163" s="148" t="s">
        <v>4192</v>
      </c>
      <c r="V163">
        <v>1</v>
      </c>
      <c r="W163">
        <v>980</v>
      </c>
      <c r="X163">
        <v>1200</v>
      </c>
      <c r="Y163" t="s">
        <v>4277</v>
      </c>
      <c r="Z163">
        <v>137551</v>
      </c>
      <c r="AA163" t="s">
        <v>1054</v>
      </c>
      <c r="AB163" t="s">
        <v>2031</v>
      </c>
    </row>
    <row r="164" spans="1:28">
      <c r="A164" t="s">
        <v>4203</v>
      </c>
      <c r="B164" t="s">
        <v>682</v>
      </c>
      <c r="C164" t="s">
        <v>28</v>
      </c>
      <c r="D164" s="45" t="s">
        <v>675</v>
      </c>
      <c r="E164" t="s">
        <v>532</v>
      </c>
      <c r="F164" s="46" t="s">
        <v>56</v>
      </c>
      <c r="G164">
        <v>16</v>
      </c>
      <c r="H164" s="47">
        <v>20360</v>
      </c>
      <c r="I164">
        <v>67</v>
      </c>
      <c r="J164">
        <v>147388</v>
      </c>
      <c r="K164" s="48">
        <v>7</v>
      </c>
      <c r="L164" s="48" t="s">
        <v>811</v>
      </c>
      <c r="M164" s="148">
        <v>12240</v>
      </c>
      <c r="N164" s="148">
        <v>17136</v>
      </c>
      <c r="O164" s="48" t="s">
        <v>4119</v>
      </c>
      <c r="P164" s="48">
        <v>2</v>
      </c>
      <c r="Q164" s="148" t="s">
        <v>792</v>
      </c>
      <c r="R164" s="148">
        <v>1260</v>
      </c>
      <c r="S164" s="148" t="s">
        <v>704</v>
      </c>
      <c r="T164" s="148">
        <v>3228</v>
      </c>
      <c r="U164" s="148" t="s">
        <v>3968</v>
      </c>
      <c r="V164">
        <v>0</v>
      </c>
      <c r="W164">
        <v>0</v>
      </c>
      <c r="X164">
        <v>0</v>
      </c>
      <c r="Y164" t="s">
        <v>4278</v>
      </c>
      <c r="Z164">
        <v>147388</v>
      </c>
      <c r="AA164" t="s">
        <v>801</v>
      </c>
      <c r="AB164" t="s">
        <v>870</v>
      </c>
    </row>
    <row r="165" spans="1:28">
      <c r="A165" t="s">
        <v>4203</v>
      </c>
      <c r="B165" t="s">
        <v>682</v>
      </c>
      <c r="C165" t="s">
        <v>28</v>
      </c>
      <c r="D165" s="45" t="s">
        <v>564</v>
      </c>
      <c r="E165" t="s">
        <v>541</v>
      </c>
      <c r="F165" s="46" t="s">
        <v>56</v>
      </c>
      <c r="G165">
        <v>15</v>
      </c>
      <c r="H165" s="47">
        <v>25581</v>
      </c>
      <c r="I165">
        <v>80</v>
      </c>
      <c r="J165">
        <v>179244</v>
      </c>
      <c r="K165" s="48">
        <v>10</v>
      </c>
      <c r="L165" s="48" t="s">
        <v>1803</v>
      </c>
      <c r="M165" s="148">
        <v>15991</v>
      </c>
      <c r="N165" s="148">
        <v>22355</v>
      </c>
      <c r="O165" s="48" t="s">
        <v>4279</v>
      </c>
      <c r="P165" s="48">
        <v>4</v>
      </c>
      <c r="Q165" s="148" t="s">
        <v>951</v>
      </c>
      <c r="R165" s="148">
        <v>6811</v>
      </c>
      <c r="S165" s="148" t="s">
        <v>4015</v>
      </c>
      <c r="T165" s="148">
        <v>7723</v>
      </c>
      <c r="U165" s="148" t="s">
        <v>2987</v>
      </c>
      <c r="V165">
        <v>0</v>
      </c>
      <c r="W165">
        <v>0</v>
      </c>
      <c r="X165">
        <v>0</v>
      </c>
      <c r="Y165" t="s">
        <v>4280</v>
      </c>
      <c r="Z165">
        <v>179244</v>
      </c>
      <c r="AA165" t="s">
        <v>792</v>
      </c>
      <c r="AB165" t="s">
        <v>3456</v>
      </c>
    </row>
    <row r="166" spans="1:28">
      <c r="A166" t="s">
        <v>4203</v>
      </c>
      <c r="B166" t="s">
        <v>1418</v>
      </c>
      <c r="C166" t="s">
        <v>28</v>
      </c>
      <c r="D166" s="45" t="s">
        <v>2261</v>
      </c>
      <c r="E166" t="s">
        <v>2252</v>
      </c>
      <c r="F166" s="46" t="s">
        <v>56</v>
      </c>
      <c r="G166">
        <v>16</v>
      </c>
      <c r="H166" s="47">
        <v>20215</v>
      </c>
      <c r="I166">
        <v>71</v>
      </c>
      <c r="J166">
        <v>157911</v>
      </c>
      <c r="K166" s="48">
        <v>8</v>
      </c>
      <c r="L166" s="48" t="s">
        <v>708</v>
      </c>
      <c r="M166" s="148">
        <v>12210</v>
      </c>
      <c r="N166" s="148">
        <v>18744</v>
      </c>
      <c r="O166" s="48" t="s">
        <v>2954</v>
      </c>
      <c r="P166" s="48">
        <v>5</v>
      </c>
      <c r="Q166" s="148" t="s">
        <v>819</v>
      </c>
      <c r="R166" s="148">
        <v>6990</v>
      </c>
      <c r="S166" s="148" t="s">
        <v>2189</v>
      </c>
      <c r="T166" s="148">
        <v>11162</v>
      </c>
      <c r="U166" s="148" t="s">
        <v>4256</v>
      </c>
      <c r="V166">
        <v>0</v>
      </c>
      <c r="W166">
        <v>0</v>
      </c>
      <c r="X166">
        <v>0</v>
      </c>
      <c r="Y166" t="s">
        <v>4281</v>
      </c>
      <c r="Z166">
        <v>157911</v>
      </c>
      <c r="AA166" t="s">
        <v>1859</v>
      </c>
      <c r="AB166" t="s">
        <v>3267</v>
      </c>
    </row>
    <row r="167" spans="1:28">
      <c r="A167" t="s">
        <v>4203</v>
      </c>
      <c r="B167" t="s">
        <v>1418</v>
      </c>
      <c r="C167" t="s">
        <v>28</v>
      </c>
      <c r="D167" s="45" t="s">
        <v>2315</v>
      </c>
      <c r="E167" t="s">
        <v>2303</v>
      </c>
      <c r="F167" s="46" t="s">
        <v>56</v>
      </c>
      <c r="G167">
        <v>16</v>
      </c>
      <c r="H167" s="47">
        <v>22860</v>
      </c>
      <c r="I167">
        <v>64</v>
      </c>
      <c r="J167">
        <v>146190</v>
      </c>
      <c r="K167" s="48">
        <v>6</v>
      </c>
      <c r="L167" s="48" t="s">
        <v>796</v>
      </c>
      <c r="M167" s="148">
        <v>13320</v>
      </c>
      <c r="N167" s="148">
        <v>10956</v>
      </c>
      <c r="O167" s="48" t="s">
        <v>1174</v>
      </c>
      <c r="P167" s="48">
        <v>4</v>
      </c>
      <c r="Q167" s="148" t="s">
        <v>680</v>
      </c>
      <c r="R167" s="148">
        <v>7920</v>
      </c>
      <c r="S167" s="148" t="s">
        <v>1395</v>
      </c>
      <c r="T167" s="148">
        <v>10956</v>
      </c>
      <c r="U167" s="148" t="s">
        <v>3289</v>
      </c>
      <c r="V167">
        <v>0</v>
      </c>
      <c r="W167">
        <v>0</v>
      </c>
      <c r="X167">
        <v>0</v>
      </c>
      <c r="Y167" t="s">
        <v>4282</v>
      </c>
      <c r="Z167">
        <v>146190</v>
      </c>
      <c r="AA167" t="s">
        <v>1172</v>
      </c>
      <c r="AB167" t="s">
        <v>1157</v>
      </c>
    </row>
    <row r="168" spans="1:28">
      <c r="A168" t="s">
        <v>4203</v>
      </c>
      <c r="B168" t="s">
        <v>1418</v>
      </c>
      <c r="C168" t="s">
        <v>28</v>
      </c>
      <c r="D168" s="45" t="s">
        <v>2265</v>
      </c>
      <c r="E168" t="s">
        <v>2252</v>
      </c>
      <c r="F168" s="46" t="s">
        <v>56</v>
      </c>
      <c r="G168">
        <v>16</v>
      </c>
      <c r="H168" s="47">
        <v>15940</v>
      </c>
      <c r="I168">
        <v>67</v>
      </c>
      <c r="J168">
        <v>124826</v>
      </c>
      <c r="K168" s="48">
        <v>4</v>
      </c>
      <c r="L168" s="48" t="s">
        <v>680</v>
      </c>
      <c r="M168" s="148">
        <v>3300</v>
      </c>
      <c r="N168" s="148">
        <v>4140</v>
      </c>
      <c r="O168" s="48" t="s">
        <v>1247</v>
      </c>
      <c r="P168" s="48">
        <v>3</v>
      </c>
      <c r="Q168" s="148" t="s">
        <v>791</v>
      </c>
      <c r="R168" s="148">
        <v>2400</v>
      </c>
      <c r="S168" s="148" t="s">
        <v>4201</v>
      </c>
      <c r="T168" s="148">
        <v>2720</v>
      </c>
      <c r="U168" s="148" t="s">
        <v>1869</v>
      </c>
      <c r="V168">
        <v>0</v>
      </c>
      <c r="W168">
        <v>0</v>
      </c>
      <c r="X168">
        <v>0</v>
      </c>
      <c r="Y168" t="s">
        <v>1061</v>
      </c>
      <c r="Z168">
        <v>124826</v>
      </c>
      <c r="AA168" t="s">
        <v>851</v>
      </c>
      <c r="AB168" t="s">
        <v>1079</v>
      </c>
    </row>
    <row r="169" spans="1:28">
      <c r="A169" t="s">
        <v>4203</v>
      </c>
      <c r="B169" t="s">
        <v>1418</v>
      </c>
      <c r="C169" t="s">
        <v>28</v>
      </c>
      <c r="D169" s="45" t="s">
        <v>2299</v>
      </c>
      <c r="E169" t="s">
        <v>2274</v>
      </c>
      <c r="F169" s="46" t="s">
        <v>56</v>
      </c>
      <c r="G169">
        <v>16</v>
      </c>
      <c r="H169" s="47">
        <v>32596</v>
      </c>
      <c r="I169">
        <v>69</v>
      </c>
      <c r="J169">
        <v>162234</v>
      </c>
      <c r="K169" s="48">
        <v>5</v>
      </c>
      <c r="L169" s="48" t="s">
        <v>819</v>
      </c>
      <c r="M169" s="148">
        <v>14154</v>
      </c>
      <c r="N169" s="148">
        <v>16524</v>
      </c>
      <c r="O169" s="48" t="s">
        <v>1053</v>
      </c>
      <c r="P169" s="48">
        <v>3</v>
      </c>
      <c r="Q169" s="148" t="s">
        <v>791</v>
      </c>
      <c r="R169" s="148">
        <v>8420</v>
      </c>
      <c r="S169" s="148" t="s">
        <v>3303</v>
      </c>
      <c r="T169" s="148">
        <v>9404</v>
      </c>
      <c r="U169" s="148" t="s">
        <v>3848</v>
      </c>
      <c r="V169">
        <v>0</v>
      </c>
      <c r="W169">
        <v>0</v>
      </c>
      <c r="X169">
        <v>0</v>
      </c>
      <c r="Y169" t="s">
        <v>3383</v>
      </c>
      <c r="Z169">
        <v>162234</v>
      </c>
      <c r="AA169" t="s">
        <v>1178</v>
      </c>
      <c r="AB169" t="s">
        <v>2013</v>
      </c>
    </row>
    <row r="170" spans="1:28">
      <c r="A170" t="s">
        <v>4203</v>
      </c>
      <c r="B170" t="s">
        <v>1418</v>
      </c>
      <c r="C170" t="s">
        <v>28</v>
      </c>
      <c r="D170" s="45" t="s">
        <v>3072</v>
      </c>
      <c r="E170" t="s">
        <v>2252</v>
      </c>
      <c r="F170" s="46" t="s">
        <v>56</v>
      </c>
      <c r="G170">
        <v>16</v>
      </c>
      <c r="H170" s="47">
        <v>19376</v>
      </c>
      <c r="I170">
        <v>76</v>
      </c>
      <c r="J170">
        <v>151263</v>
      </c>
      <c r="K170" s="48">
        <v>8</v>
      </c>
      <c r="L170" s="48" t="s">
        <v>708</v>
      </c>
      <c r="M170" s="148">
        <v>17240</v>
      </c>
      <c r="N170" s="148">
        <v>5380</v>
      </c>
      <c r="O170" s="48" t="s">
        <v>1818</v>
      </c>
      <c r="P170" s="48">
        <v>5</v>
      </c>
      <c r="Q170" s="148" t="s">
        <v>819</v>
      </c>
      <c r="R170" s="148">
        <v>4760</v>
      </c>
      <c r="S170" s="148" t="s">
        <v>3091</v>
      </c>
      <c r="T170" s="148">
        <v>5336</v>
      </c>
      <c r="U170" s="148" t="s">
        <v>2966</v>
      </c>
      <c r="V170">
        <v>0</v>
      </c>
      <c r="W170">
        <v>0</v>
      </c>
      <c r="X170">
        <v>0</v>
      </c>
      <c r="Y170" t="s">
        <v>4283</v>
      </c>
      <c r="Z170">
        <v>151263</v>
      </c>
      <c r="AA170" t="s">
        <v>881</v>
      </c>
      <c r="AB170" t="s">
        <v>1894</v>
      </c>
    </row>
    <row r="171" spans="1:28">
      <c r="A171" t="s">
        <v>4203</v>
      </c>
      <c r="B171" t="s">
        <v>1418</v>
      </c>
      <c r="C171" t="s">
        <v>28</v>
      </c>
      <c r="D171" s="45" t="s">
        <v>2266</v>
      </c>
      <c r="E171" t="s">
        <v>2252</v>
      </c>
      <c r="F171" s="46" t="s">
        <v>56</v>
      </c>
      <c r="G171">
        <v>15</v>
      </c>
      <c r="H171" s="47">
        <v>32700</v>
      </c>
      <c r="I171">
        <v>77</v>
      </c>
      <c r="J171">
        <v>176156</v>
      </c>
      <c r="K171" s="48">
        <v>4</v>
      </c>
      <c r="L171" s="48" t="s">
        <v>944</v>
      </c>
      <c r="M171" s="148">
        <v>9720</v>
      </c>
      <c r="N171" s="148">
        <v>9872</v>
      </c>
      <c r="O171" s="48" t="s">
        <v>1259</v>
      </c>
      <c r="P171" s="48">
        <v>3</v>
      </c>
      <c r="Q171" s="148" t="s">
        <v>713</v>
      </c>
      <c r="R171" s="148">
        <v>8400</v>
      </c>
      <c r="S171" s="148" t="s">
        <v>3308</v>
      </c>
      <c r="T171" s="148">
        <v>9520</v>
      </c>
      <c r="U171" s="148" t="s">
        <v>2927</v>
      </c>
      <c r="V171">
        <v>0</v>
      </c>
      <c r="W171">
        <v>0</v>
      </c>
      <c r="X171">
        <v>0</v>
      </c>
      <c r="Y171" t="s">
        <v>3840</v>
      </c>
      <c r="Z171">
        <v>176156</v>
      </c>
      <c r="AA171" t="s">
        <v>502</v>
      </c>
      <c r="AB171" t="s">
        <v>764</v>
      </c>
    </row>
    <row r="172" spans="1:28">
      <c r="A172" t="s">
        <v>4203</v>
      </c>
      <c r="B172" t="s">
        <v>1418</v>
      </c>
      <c r="C172" t="s">
        <v>28</v>
      </c>
      <c r="D172" s="45" t="s">
        <v>2318</v>
      </c>
      <c r="E172" t="s">
        <v>2303</v>
      </c>
      <c r="F172" s="46" t="s">
        <v>56</v>
      </c>
      <c r="G172">
        <v>16</v>
      </c>
      <c r="H172" s="47">
        <v>19245</v>
      </c>
      <c r="I172">
        <v>70</v>
      </c>
      <c r="J172">
        <v>167161</v>
      </c>
      <c r="K172" s="48">
        <v>9</v>
      </c>
      <c r="L172" s="48" t="s">
        <v>1956</v>
      </c>
      <c r="M172" s="148">
        <v>14985</v>
      </c>
      <c r="N172" s="148">
        <v>17232</v>
      </c>
      <c r="O172" s="48" t="s">
        <v>2904</v>
      </c>
      <c r="P172" s="48">
        <v>5</v>
      </c>
      <c r="Q172" s="148" t="s">
        <v>819</v>
      </c>
      <c r="R172" s="148">
        <v>8895</v>
      </c>
      <c r="S172" s="148" t="s">
        <v>3253</v>
      </c>
      <c r="T172" s="148">
        <v>9951</v>
      </c>
      <c r="U172" s="148" t="s">
        <v>4284</v>
      </c>
      <c r="V172">
        <v>1</v>
      </c>
      <c r="W172">
        <v>1715</v>
      </c>
      <c r="X172">
        <v>2100</v>
      </c>
      <c r="Y172" t="s">
        <v>4285</v>
      </c>
      <c r="Z172">
        <v>167161</v>
      </c>
      <c r="AA172" t="s">
        <v>1132</v>
      </c>
      <c r="AB172" t="s">
        <v>3535</v>
      </c>
    </row>
    <row r="173" spans="1:28">
      <c r="A173" t="s">
        <v>4203</v>
      </c>
      <c r="B173" t="s">
        <v>1418</v>
      </c>
      <c r="C173" t="s">
        <v>28</v>
      </c>
      <c r="D173" s="45" t="s">
        <v>2268</v>
      </c>
      <c r="E173" t="s">
        <v>2252</v>
      </c>
      <c r="F173" s="46" t="s">
        <v>56</v>
      </c>
      <c r="G173">
        <v>15</v>
      </c>
      <c r="H173" s="47">
        <v>17783</v>
      </c>
      <c r="I173">
        <v>70</v>
      </c>
      <c r="J173">
        <v>153271</v>
      </c>
      <c r="K173" s="48">
        <v>10</v>
      </c>
      <c r="L173" s="48" t="s">
        <v>1803</v>
      </c>
      <c r="M173" s="148">
        <v>28302</v>
      </c>
      <c r="N173" s="148">
        <v>10288</v>
      </c>
      <c r="O173" s="48" t="s">
        <v>1919</v>
      </c>
      <c r="P173" s="48">
        <v>4</v>
      </c>
      <c r="Q173" s="148" t="s">
        <v>951</v>
      </c>
      <c r="R173" s="148">
        <v>5952</v>
      </c>
      <c r="S173" s="148" t="s">
        <v>4231</v>
      </c>
      <c r="T173" s="148">
        <v>9800</v>
      </c>
      <c r="U173" s="148" t="s">
        <v>2422</v>
      </c>
      <c r="V173">
        <v>0</v>
      </c>
      <c r="W173">
        <v>0</v>
      </c>
      <c r="X173">
        <v>0</v>
      </c>
      <c r="Y173" t="s">
        <v>4286</v>
      </c>
      <c r="Z173">
        <v>153271</v>
      </c>
      <c r="AA173" t="s">
        <v>1132</v>
      </c>
      <c r="AB173" t="s">
        <v>3065</v>
      </c>
    </row>
    <row r="174" spans="1:28">
      <c r="A174" t="s">
        <v>4203</v>
      </c>
      <c r="B174" t="s">
        <v>1418</v>
      </c>
      <c r="C174" t="s">
        <v>28</v>
      </c>
      <c r="D174" s="45" t="s">
        <v>2301</v>
      </c>
      <c r="E174" t="s">
        <v>2274</v>
      </c>
      <c r="F174" s="46" t="s">
        <v>56</v>
      </c>
      <c r="G174">
        <v>0</v>
      </c>
      <c r="H174" s="47">
        <v>0</v>
      </c>
      <c r="I174">
        <v>0</v>
      </c>
      <c r="J174">
        <v>0</v>
      </c>
      <c r="K174" s="48">
        <v>0</v>
      </c>
      <c r="L174" s="48" t="s">
        <v>678</v>
      </c>
      <c r="M174" s="148">
        <v>0</v>
      </c>
      <c r="N174" s="148">
        <v>0</v>
      </c>
      <c r="O174" s="48" t="s">
        <v>678</v>
      </c>
      <c r="P174" s="48">
        <v>0</v>
      </c>
      <c r="Q174" s="148" t="s">
        <v>678</v>
      </c>
      <c r="R174" s="148">
        <v>0</v>
      </c>
      <c r="S174" s="148" t="s">
        <v>678</v>
      </c>
      <c r="T174" s="148">
        <v>0</v>
      </c>
      <c r="U174" s="148" t="s">
        <v>678</v>
      </c>
      <c r="V174">
        <v>0</v>
      </c>
      <c r="W174">
        <v>0</v>
      </c>
      <c r="X174">
        <v>0</v>
      </c>
      <c r="Y174" t="s">
        <v>678</v>
      </c>
      <c r="Z174">
        <v>0</v>
      </c>
      <c r="AA174" t="s">
        <v>678</v>
      </c>
      <c r="AB174" t="s">
        <v>678</v>
      </c>
    </row>
    <row r="175" spans="1:28">
      <c r="A175" t="s">
        <v>4203</v>
      </c>
      <c r="B175" t="s">
        <v>1418</v>
      </c>
      <c r="C175" t="s">
        <v>28</v>
      </c>
      <c r="D175" s="45" t="s">
        <v>1824</v>
      </c>
      <c r="E175" t="s">
        <v>2303</v>
      </c>
      <c r="F175" s="46" t="s">
        <v>56</v>
      </c>
      <c r="G175">
        <v>17</v>
      </c>
      <c r="H175" s="47">
        <v>29810</v>
      </c>
      <c r="I175">
        <v>78</v>
      </c>
      <c r="J175">
        <v>180168</v>
      </c>
      <c r="K175" s="48">
        <v>8</v>
      </c>
      <c r="L175" s="48" t="s">
        <v>1283</v>
      </c>
      <c r="M175" s="148">
        <v>10246</v>
      </c>
      <c r="N175" s="148">
        <v>13928</v>
      </c>
      <c r="O175" s="48" t="s">
        <v>3267</v>
      </c>
      <c r="P175" s="48">
        <v>5</v>
      </c>
      <c r="Q175" s="148" t="s">
        <v>1239</v>
      </c>
      <c r="R175" s="148">
        <v>7440</v>
      </c>
      <c r="S175" s="148" t="s">
        <v>2250</v>
      </c>
      <c r="T175" s="148">
        <v>8512</v>
      </c>
      <c r="U175" s="148" t="s">
        <v>3363</v>
      </c>
      <c r="V175">
        <v>0</v>
      </c>
      <c r="W175">
        <v>0</v>
      </c>
      <c r="X175">
        <v>0</v>
      </c>
      <c r="Y175" t="s">
        <v>2838</v>
      </c>
      <c r="Z175">
        <v>180168</v>
      </c>
      <c r="AA175" t="s">
        <v>513</v>
      </c>
      <c r="AB175" t="s">
        <v>3054</v>
      </c>
    </row>
    <row r="176" spans="1:28">
      <c r="A176" t="s">
        <v>4203</v>
      </c>
      <c r="B176" t="s">
        <v>1418</v>
      </c>
      <c r="C176" t="s">
        <v>28</v>
      </c>
      <c r="D176" s="45" t="s">
        <v>2319</v>
      </c>
      <c r="E176" t="s">
        <v>2303</v>
      </c>
      <c r="F176" s="46" t="s">
        <v>56</v>
      </c>
      <c r="G176">
        <v>16</v>
      </c>
      <c r="H176" s="47">
        <v>28355</v>
      </c>
      <c r="I176">
        <v>67</v>
      </c>
      <c r="J176">
        <v>139977</v>
      </c>
      <c r="K176" s="48">
        <v>4</v>
      </c>
      <c r="L176" s="48" t="s">
        <v>680</v>
      </c>
      <c r="M176" s="148">
        <v>6292</v>
      </c>
      <c r="N176" s="148">
        <v>7338</v>
      </c>
      <c r="O176" s="48" t="s">
        <v>1118</v>
      </c>
      <c r="P176" s="48">
        <v>3</v>
      </c>
      <c r="Q176" s="148" t="s">
        <v>791</v>
      </c>
      <c r="R176" s="148">
        <v>5512</v>
      </c>
      <c r="S176" s="148" t="s">
        <v>1841</v>
      </c>
      <c r="T176" s="148">
        <v>6356</v>
      </c>
      <c r="U176" s="148" t="s">
        <v>2686</v>
      </c>
      <c r="V176">
        <v>0</v>
      </c>
      <c r="W176">
        <v>0</v>
      </c>
      <c r="X176">
        <v>0</v>
      </c>
      <c r="Y176" t="s">
        <v>4287</v>
      </c>
      <c r="Z176">
        <v>139977</v>
      </c>
      <c r="AA176" t="s">
        <v>851</v>
      </c>
      <c r="AB176" t="s">
        <v>1787</v>
      </c>
    </row>
    <row r="177" spans="1:28">
      <c r="A177" t="s">
        <v>4203</v>
      </c>
      <c r="B177" t="s">
        <v>1418</v>
      </c>
      <c r="C177" t="s">
        <v>28</v>
      </c>
      <c r="D177" s="45" t="s">
        <v>2320</v>
      </c>
      <c r="E177" t="s">
        <v>2303</v>
      </c>
      <c r="F177" s="46" t="s">
        <v>56</v>
      </c>
      <c r="G177">
        <v>0</v>
      </c>
      <c r="H177" s="47">
        <v>0</v>
      </c>
      <c r="I177">
        <v>0</v>
      </c>
      <c r="J177">
        <v>0</v>
      </c>
      <c r="K177" s="48">
        <v>0</v>
      </c>
      <c r="L177" s="48" t="s">
        <v>678</v>
      </c>
      <c r="M177" s="148">
        <v>0</v>
      </c>
      <c r="N177" s="148">
        <v>0</v>
      </c>
      <c r="O177" s="48" t="s">
        <v>678</v>
      </c>
      <c r="P177" s="48">
        <v>0</v>
      </c>
      <c r="Q177" s="148" t="s">
        <v>678</v>
      </c>
      <c r="R177" s="148">
        <v>0</v>
      </c>
      <c r="S177" s="148" t="s">
        <v>678</v>
      </c>
      <c r="T177" s="148">
        <v>0</v>
      </c>
      <c r="U177" s="148" t="s">
        <v>678</v>
      </c>
      <c r="V177">
        <v>0</v>
      </c>
      <c r="W177">
        <v>0</v>
      </c>
      <c r="X177">
        <v>0</v>
      </c>
      <c r="Y177" t="s">
        <v>678</v>
      </c>
      <c r="Z177">
        <v>0</v>
      </c>
      <c r="AA177" t="s">
        <v>678</v>
      </c>
      <c r="AB177" t="s">
        <v>678</v>
      </c>
    </row>
    <row r="178" spans="1:28">
      <c r="A178" t="s">
        <v>4203</v>
      </c>
      <c r="B178" t="s">
        <v>1418</v>
      </c>
      <c r="C178" t="s">
        <v>28</v>
      </c>
      <c r="D178" s="45" t="s">
        <v>2270</v>
      </c>
      <c r="E178" t="s">
        <v>2252</v>
      </c>
      <c r="F178" s="46" t="s">
        <v>56</v>
      </c>
      <c r="G178">
        <v>0</v>
      </c>
      <c r="H178" s="47">
        <v>0</v>
      </c>
      <c r="I178">
        <v>0</v>
      </c>
      <c r="J178">
        <v>0</v>
      </c>
      <c r="K178" s="48">
        <v>0</v>
      </c>
      <c r="L178" s="48" t="s">
        <v>678</v>
      </c>
      <c r="M178" s="148">
        <v>0</v>
      </c>
      <c r="N178" s="148">
        <v>0</v>
      </c>
      <c r="O178" s="48" t="s">
        <v>678</v>
      </c>
      <c r="P178" s="48">
        <v>0</v>
      </c>
      <c r="Q178" s="148" t="s">
        <v>678</v>
      </c>
      <c r="R178" s="148">
        <v>0</v>
      </c>
      <c r="S178" s="148" t="s">
        <v>678</v>
      </c>
      <c r="T178" s="148">
        <v>0</v>
      </c>
      <c r="U178" s="148" t="s">
        <v>678</v>
      </c>
      <c r="V178">
        <v>0</v>
      </c>
      <c r="W178">
        <v>0</v>
      </c>
      <c r="X178">
        <v>0</v>
      </c>
      <c r="Y178" t="s">
        <v>678</v>
      </c>
      <c r="Z178">
        <v>0</v>
      </c>
      <c r="AA178" t="s">
        <v>678</v>
      </c>
      <c r="AB178" t="s">
        <v>678</v>
      </c>
    </row>
    <row r="179" spans="1:28">
      <c r="A179" t="s">
        <v>4203</v>
      </c>
      <c r="B179" t="s">
        <v>1418</v>
      </c>
      <c r="C179" t="s">
        <v>28</v>
      </c>
      <c r="D179" s="45" t="s">
        <v>2271</v>
      </c>
      <c r="E179" t="s">
        <v>2252</v>
      </c>
      <c r="F179" s="46" t="s">
        <v>56</v>
      </c>
      <c r="G179">
        <v>16</v>
      </c>
      <c r="H179" s="47">
        <v>17035</v>
      </c>
      <c r="I179">
        <v>70</v>
      </c>
      <c r="J179">
        <v>151014</v>
      </c>
      <c r="K179" s="48">
        <v>6</v>
      </c>
      <c r="L179" s="48" t="s">
        <v>796</v>
      </c>
      <c r="M179" s="148">
        <v>12817</v>
      </c>
      <c r="N179" s="148">
        <v>15294</v>
      </c>
      <c r="O179" s="48" t="s">
        <v>2481</v>
      </c>
      <c r="P179" s="48">
        <v>2</v>
      </c>
      <c r="Q179" s="148" t="s">
        <v>792</v>
      </c>
      <c r="R179" s="148">
        <v>2640</v>
      </c>
      <c r="S179" s="148" t="s">
        <v>959</v>
      </c>
      <c r="T179" s="148">
        <v>2992</v>
      </c>
      <c r="U179" s="148" t="s">
        <v>3557</v>
      </c>
      <c r="V179">
        <v>2</v>
      </c>
      <c r="W179">
        <v>1225</v>
      </c>
      <c r="X179">
        <v>1525</v>
      </c>
      <c r="Y179" t="s">
        <v>4288</v>
      </c>
      <c r="Z179">
        <v>151014</v>
      </c>
      <c r="AA179" t="s">
        <v>1884</v>
      </c>
      <c r="AB179" t="s">
        <v>2032</v>
      </c>
    </row>
    <row r="180" spans="1:28">
      <c r="A180" t="s">
        <v>4203</v>
      </c>
      <c r="B180" t="s">
        <v>682</v>
      </c>
      <c r="C180" t="s">
        <v>28</v>
      </c>
      <c r="D180" s="45" t="s">
        <v>3068</v>
      </c>
      <c r="E180" t="s">
        <v>532</v>
      </c>
      <c r="F180" s="46" t="s">
        <v>56</v>
      </c>
      <c r="G180">
        <v>16</v>
      </c>
      <c r="H180" s="47">
        <v>28950</v>
      </c>
      <c r="I180">
        <v>74</v>
      </c>
      <c r="J180">
        <v>187768</v>
      </c>
      <c r="K180" s="48">
        <v>5</v>
      </c>
      <c r="L180" s="48" t="s">
        <v>819</v>
      </c>
      <c r="M180" s="148">
        <v>6180</v>
      </c>
      <c r="N180" s="148">
        <v>14932</v>
      </c>
      <c r="O180" s="48" t="s">
        <v>1861</v>
      </c>
      <c r="P180" s="48">
        <v>1</v>
      </c>
      <c r="Q180" s="148" t="s">
        <v>762</v>
      </c>
      <c r="R180" s="148">
        <v>300</v>
      </c>
      <c r="S180" s="148" t="s">
        <v>517</v>
      </c>
      <c r="T180" s="148">
        <v>640</v>
      </c>
      <c r="U180" s="148" t="s">
        <v>3468</v>
      </c>
      <c r="V180">
        <v>0</v>
      </c>
      <c r="W180">
        <v>0</v>
      </c>
      <c r="X180">
        <v>0</v>
      </c>
      <c r="Y180" t="s">
        <v>969</v>
      </c>
      <c r="Z180">
        <v>187768</v>
      </c>
      <c r="AA180" t="s">
        <v>1258</v>
      </c>
      <c r="AB180" t="s">
        <v>2689</v>
      </c>
    </row>
    <row r="181" spans="1:28">
      <c r="A181" t="s">
        <v>4203</v>
      </c>
      <c r="B181" t="s">
        <v>682</v>
      </c>
      <c r="C181" t="s">
        <v>28</v>
      </c>
      <c r="D181" s="45" t="s">
        <v>565</v>
      </c>
      <c r="E181" t="s">
        <v>541</v>
      </c>
      <c r="F181" s="46" t="s">
        <v>56</v>
      </c>
      <c r="G181">
        <v>16</v>
      </c>
      <c r="H181" s="47">
        <v>22832</v>
      </c>
      <c r="I181">
        <v>76</v>
      </c>
      <c r="J181">
        <v>162007</v>
      </c>
      <c r="K181" s="48">
        <v>6</v>
      </c>
      <c r="L181" s="48" t="s">
        <v>796</v>
      </c>
      <c r="M181" s="148">
        <v>11616</v>
      </c>
      <c r="N181" s="148">
        <v>14769</v>
      </c>
      <c r="O181" s="48" t="s">
        <v>950</v>
      </c>
      <c r="P181" s="48">
        <v>5</v>
      </c>
      <c r="Q181" s="148" t="s">
        <v>819</v>
      </c>
      <c r="R181" s="148">
        <v>10522</v>
      </c>
      <c r="S181" s="148" t="s">
        <v>3628</v>
      </c>
      <c r="T181" s="148">
        <v>11858</v>
      </c>
      <c r="U181" s="148" t="s">
        <v>4289</v>
      </c>
      <c r="V181">
        <v>0</v>
      </c>
      <c r="W181">
        <v>0</v>
      </c>
      <c r="X181">
        <v>0</v>
      </c>
      <c r="Y181" t="s">
        <v>4103</v>
      </c>
      <c r="Z181">
        <v>162007</v>
      </c>
      <c r="AA181" t="s">
        <v>1151</v>
      </c>
      <c r="AB181" t="s">
        <v>1035</v>
      </c>
    </row>
    <row r="182" spans="1:28">
      <c r="A182" t="s">
        <v>4203</v>
      </c>
      <c r="B182" t="s">
        <v>682</v>
      </c>
      <c r="C182" t="s">
        <v>28</v>
      </c>
      <c r="D182" s="45" t="s">
        <v>566</v>
      </c>
      <c r="E182" t="s">
        <v>541</v>
      </c>
      <c r="F182" s="46" t="s">
        <v>56</v>
      </c>
      <c r="G182">
        <v>15</v>
      </c>
      <c r="H182" s="47">
        <v>24330</v>
      </c>
      <c r="I182">
        <v>65</v>
      </c>
      <c r="J182">
        <v>147668</v>
      </c>
      <c r="K182" s="48">
        <v>4</v>
      </c>
      <c r="L182" s="48" t="s">
        <v>944</v>
      </c>
      <c r="M182" s="148">
        <v>1945</v>
      </c>
      <c r="N182" s="148">
        <v>3931</v>
      </c>
      <c r="O182" s="48" t="s">
        <v>2372</v>
      </c>
      <c r="P182" s="48">
        <v>3</v>
      </c>
      <c r="Q182" s="148" t="s">
        <v>713</v>
      </c>
      <c r="R182" s="148">
        <v>1620</v>
      </c>
      <c r="S182" s="148" t="s">
        <v>1005</v>
      </c>
      <c r="T182" s="148">
        <v>1836</v>
      </c>
      <c r="U182" s="148" t="s">
        <v>1098</v>
      </c>
      <c r="V182">
        <v>0</v>
      </c>
      <c r="W182">
        <v>0</v>
      </c>
      <c r="X182">
        <v>0</v>
      </c>
      <c r="Y182" t="s">
        <v>2285</v>
      </c>
      <c r="Z182">
        <v>147668</v>
      </c>
      <c r="AA182" t="s">
        <v>825</v>
      </c>
      <c r="AB182" t="s">
        <v>482</v>
      </c>
    </row>
    <row r="183" spans="1:28">
      <c r="A183" t="s">
        <v>4203</v>
      </c>
      <c r="B183" t="s">
        <v>682</v>
      </c>
      <c r="C183" t="s">
        <v>28</v>
      </c>
      <c r="D183" s="45" t="s">
        <v>567</v>
      </c>
      <c r="E183" t="s">
        <v>541</v>
      </c>
      <c r="F183" s="46" t="s">
        <v>56</v>
      </c>
      <c r="G183">
        <v>15</v>
      </c>
      <c r="H183" s="47">
        <v>26432</v>
      </c>
      <c r="I183">
        <v>74</v>
      </c>
      <c r="J183">
        <v>173531</v>
      </c>
      <c r="K183" s="48">
        <v>6</v>
      </c>
      <c r="L183" s="48" t="s">
        <v>685</v>
      </c>
      <c r="M183" s="148">
        <v>13620</v>
      </c>
      <c r="N183" s="148">
        <v>20444</v>
      </c>
      <c r="O183" s="48" t="s">
        <v>2746</v>
      </c>
      <c r="P183" s="48">
        <v>5</v>
      </c>
      <c r="Q183" s="148" t="s">
        <v>454</v>
      </c>
      <c r="R183" s="148">
        <v>12420</v>
      </c>
      <c r="S183" s="148" t="s">
        <v>4170</v>
      </c>
      <c r="T183" s="148">
        <v>16164</v>
      </c>
      <c r="U183" s="148" t="s">
        <v>4290</v>
      </c>
      <c r="V183">
        <v>0</v>
      </c>
      <c r="W183">
        <v>0</v>
      </c>
      <c r="X183">
        <v>0</v>
      </c>
      <c r="Y183" t="s">
        <v>4061</v>
      </c>
      <c r="Z183">
        <v>173531</v>
      </c>
      <c r="AA183" t="s">
        <v>1784</v>
      </c>
      <c r="AB183" t="s">
        <v>2728</v>
      </c>
    </row>
    <row r="184" spans="1:28">
      <c r="A184" t="s">
        <v>4203</v>
      </c>
      <c r="B184" t="s">
        <v>682</v>
      </c>
      <c r="C184" t="s">
        <v>28</v>
      </c>
      <c r="D184" s="45" t="s">
        <v>2246</v>
      </c>
      <c r="E184" t="s">
        <v>541</v>
      </c>
      <c r="F184" s="46" t="s">
        <v>56</v>
      </c>
      <c r="G184">
        <v>15</v>
      </c>
      <c r="H184" s="47">
        <v>22403</v>
      </c>
      <c r="I184">
        <v>60</v>
      </c>
      <c r="J184">
        <v>124418</v>
      </c>
      <c r="K184" s="48">
        <v>14</v>
      </c>
      <c r="L184" s="48" t="s">
        <v>4291</v>
      </c>
      <c r="M184" s="148">
        <v>21158</v>
      </c>
      <c r="N184" s="148">
        <v>31242</v>
      </c>
      <c r="O184" s="48" t="s">
        <v>2211</v>
      </c>
      <c r="P184" s="48">
        <v>10</v>
      </c>
      <c r="Q184" s="148" t="s">
        <v>3248</v>
      </c>
      <c r="R184" s="148">
        <v>18058</v>
      </c>
      <c r="S184" s="148" t="s">
        <v>4292</v>
      </c>
      <c r="T184" s="148">
        <v>21786</v>
      </c>
      <c r="U184" s="148" t="s">
        <v>4293</v>
      </c>
      <c r="V184">
        <v>0</v>
      </c>
      <c r="W184">
        <v>0</v>
      </c>
      <c r="X184">
        <v>0</v>
      </c>
      <c r="Y184" t="s">
        <v>4294</v>
      </c>
      <c r="Z184">
        <v>124418</v>
      </c>
      <c r="AA184" t="s">
        <v>803</v>
      </c>
      <c r="AB184" t="s">
        <v>3432</v>
      </c>
    </row>
    <row r="185" spans="1:28">
      <c r="A185" t="s">
        <v>4203</v>
      </c>
      <c r="B185" t="s">
        <v>682</v>
      </c>
      <c r="C185" t="s">
        <v>28</v>
      </c>
      <c r="D185" s="45" t="s">
        <v>556</v>
      </c>
      <c r="E185" t="s">
        <v>534</v>
      </c>
      <c r="F185" s="46" t="s">
        <v>56</v>
      </c>
      <c r="G185">
        <v>16</v>
      </c>
      <c r="H185" s="47">
        <v>15522</v>
      </c>
      <c r="I185">
        <v>63</v>
      </c>
      <c r="J185">
        <v>140043</v>
      </c>
      <c r="K185" s="48">
        <v>5</v>
      </c>
      <c r="L185" s="48" t="s">
        <v>819</v>
      </c>
      <c r="M185" s="148">
        <v>3300</v>
      </c>
      <c r="N185" s="148">
        <v>5708</v>
      </c>
      <c r="O185" s="48" t="s">
        <v>1124</v>
      </c>
      <c r="P185" s="48">
        <v>3</v>
      </c>
      <c r="Q185" s="148" t="s">
        <v>791</v>
      </c>
      <c r="R185" s="148">
        <v>1140</v>
      </c>
      <c r="S185" s="148" t="s">
        <v>3529</v>
      </c>
      <c r="T185" s="148">
        <v>1652</v>
      </c>
      <c r="U185" s="148" t="s">
        <v>2340</v>
      </c>
      <c r="V185">
        <v>0</v>
      </c>
      <c r="W185">
        <v>0</v>
      </c>
      <c r="X185">
        <v>0</v>
      </c>
      <c r="Y185" t="s">
        <v>4014</v>
      </c>
      <c r="Z185">
        <v>140043</v>
      </c>
      <c r="AA185" t="s">
        <v>891</v>
      </c>
      <c r="AB185" t="s">
        <v>1189</v>
      </c>
    </row>
    <row r="186" spans="1:28">
      <c r="A186" t="s">
        <v>4203</v>
      </c>
      <c r="B186" t="s">
        <v>682</v>
      </c>
      <c r="C186" t="s">
        <v>28</v>
      </c>
      <c r="D186" s="45" t="s">
        <v>592</v>
      </c>
      <c r="E186" t="s">
        <v>534</v>
      </c>
      <c r="F186" s="46" t="s">
        <v>56</v>
      </c>
      <c r="G186">
        <v>16</v>
      </c>
      <c r="H186" s="47">
        <v>22351</v>
      </c>
      <c r="I186">
        <v>68</v>
      </c>
      <c r="J186">
        <v>138845</v>
      </c>
      <c r="K186" s="48">
        <v>9</v>
      </c>
      <c r="L186" s="48" t="s">
        <v>1956</v>
      </c>
      <c r="M186" s="148">
        <v>9776</v>
      </c>
      <c r="N186" s="148">
        <v>10228</v>
      </c>
      <c r="O186" s="48" t="s">
        <v>3283</v>
      </c>
      <c r="P186" s="48">
        <v>5</v>
      </c>
      <c r="Q186" s="148" t="s">
        <v>819</v>
      </c>
      <c r="R186" s="148">
        <v>7136</v>
      </c>
      <c r="S186" s="148" t="s">
        <v>2413</v>
      </c>
      <c r="T186" s="148">
        <v>8608</v>
      </c>
      <c r="U186" s="148" t="s">
        <v>3870</v>
      </c>
      <c r="V186">
        <v>0</v>
      </c>
      <c r="W186">
        <v>0</v>
      </c>
      <c r="X186">
        <v>0</v>
      </c>
      <c r="Y186" t="s">
        <v>3089</v>
      </c>
      <c r="Z186">
        <v>138845</v>
      </c>
      <c r="AA186" t="s">
        <v>2112</v>
      </c>
      <c r="AB186" t="s">
        <v>920</v>
      </c>
    </row>
    <row r="187" spans="1:28">
      <c r="A187" t="s">
        <v>4203</v>
      </c>
      <c r="B187" t="s">
        <v>682</v>
      </c>
      <c r="C187" t="s">
        <v>28</v>
      </c>
      <c r="D187" s="45" t="s">
        <v>3070</v>
      </c>
      <c r="E187" t="s">
        <v>541</v>
      </c>
      <c r="F187" s="46" t="s">
        <v>56</v>
      </c>
      <c r="G187">
        <v>16</v>
      </c>
      <c r="H187" s="47">
        <v>20362</v>
      </c>
      <c r="I187">
        <v>74</v>
      </c>
      <c r="J187">
        <v>164505</v>
      </c>
      <c r="K187" s="48">
        <v>8</v>
      </c>
      <c r="L187" s="48" t="s">
        <v>708</v>
      </c>
      <c r="M187" s="148">
        <v>11660</v>
      </c>
      <c r="N187" s="148">
        <v>18516</v>
      </c>
      <c r="O187" s="48" t="s">
        <v>3237</v>
      </c>
      <c r="P187" s="48">
        <v>2</v>
      </c>
      <c r="Q187" s="148" t="s">
        <v>792</v>
      </c>
      <c r="R187" s="148">
        <v>3000</v>
      </c>
      <c r="S187" s="148" t="s">
        <v>4164</v>
      </c>
      <c r="T187" s="148">
        <v>3400</v>
      </c>
      <c r="U187" s="148" t="s">
        <v>3427</v>
      </c>
      <c r="V187">
        <v>0</v>
      </c>
      <c r="W187">
        <v>0</v>
      </c>
      <c r="X187">
        <v>0</v>
      </c>
      <c r="Y187" t="s">
        <v>3177</v>
      </c>
      <c r="Z187">
        <v>164505</v>
      </c>
      <c r="AA187" t="s">
        <v>3048</v>
      </c>
      <c r="AB187" t="s">
        <v>894</v>
      </c>
    </row>
    <row r="188" spans="1:28">
      <c r="A188" t="s">
        <v>4203</v>
      </c>
      <c r="B188" t="s">
        <v>682</v>
      </c>
      <c r="C188" t="s">
        <v>28</v>
      </c>
      <c r="D188" s="45" t="s">
        <v>2248</v>
      </c>
      <c r="E188" t="s">
        <v>541</v>
      </c>
      <c r="F188" s="46" t="s">
        <v>56</v>
      </c>
      <c r="G188">
        <v>16</v>
      </c>
      <c r="H188" s="47">
        <v>25563</v>
      </c>
      <c r="I188">
        <v>71</v>
      </c>
      <c r="J188">
        <v>168025</v>
      </c>
      <c r="K188" s="48">
        <v>8</v>
      </c>
      <c r="L188" s="48" t="s">
        <v>708</v>
      </c>
      <c r="M188" s="148">
        <v>11989</v>
      </c>
      <c r="N188" s="148">
        <v>9388</v>
      </c>
      <c r="O188" s="48" t="s">
        <v>1150</v>
      </c>
      <c r="P188" s="48">
        <v>6</v>
      </c>
      <c r="Q188" s="148" t="s">
        <v>796</v>
      </c>
      <c r="R188" s="148">
        <v>8509</v>
      </c>
      <c r="S188" s="148" t="s">
        <v>3604</v>
      </c>
      <c r="T188" s="148">
        <v>9509</v>
      </c>
      <c r="U188" s="148" t="s">
        <v>4295</v>
      </c>
      <c r="V188">
        <v>0</v>
      </c>
      <c r="W188">
        <v>0</v>
      </c>
      <c r="X188">
        <v>0</v>
      </c>
      <c r="Y188" t="s">
        <v>3737</v>
      </c>
      <c r="Z188">
        <v>168025</v>
      </c>
      <c r="AA188" t="s">
        <v>1859</v>
      </c>
      <c r="AB188" t="s">
        <v>1054</v>
      </c>
    </row>
  </sheetData>
  <autoFilter ref="A105:AB188" xr:uid="{906D15E9-FE05-44D1-91A8-D05E43D240E2}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C85D-FB92-4B01-A7C2-0E76C5601CAE}">
  <dimension ref="A1:AB338"/>
  <sheetViews>
    <sheetView topLeftCell="A158" workbookViewId="0">
      <selection activeCell="E169" sqref="E169"/>
    </sheetView>
  </sheetViews>
  <sheetFormatPr baseColWidth="10" defaultRowHeight="15"/>
  <cols>
    <col min="4" max="4" width="37.85546875" bestFit="1" customWidth="1"/>
  </cols>
  <sheetData>
    <row r="1" spans="1:28">
      <c r="A1" t="s">
        <v>32</v>
      </c>
      <c r="B1" t="s">
        <v>33</v>
      </c>
      <c r="C1" t="s">
        <v>26</v>
      </c>
      <c r="D1" t="s">
        <v>34</v>
      </c>
      <c r="E1" t="s">
        <v>35</v>
      </c>
      <c r="F1" t="s">
        <v>36</v>
      </c>
      <c r="G1" t="s">
        <v>449</v>
      </c>
      <c r="H1" t="s">
        <v>37</v>
      </c>
      <c r="I1" t="s">
        <v>450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451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s="151" t="s">
        <v>2957</v>
      </c>
      <c r="B2" t="s">
        <v>1418</v>
      </c>
      <c r="C2" t="s">
        <v>28</v>
      </c>
      <c r="D2" t="s">
        <v>1739</v>
      </c>
      <c r="E2" t="s">
        <v>1694</v>
      </c>
      <c r="F2" t="s">
        <v>56</v>
      </c>
      <c r="G2">
        <v>0</v>
      </c>
      <c r="H2">
        <v>0</v>
      </c>
      <c r="I2">
        <v>0</v>
      </c>
      <c r="J2">
        <v>0</v>
      </c>
      <c r="K2">
        <v>1</v>
      </c>
      <c r="L2" s="49" t="s">
        <v>678</v>
      </c>
      <c r="M2">
        <v>400</v>
      </c>
      <c r="N2">
        <v>400</v>
      </c>
      <c r="O2" s="49" t="s">
        <v>678</v>
      </c>
      <c r="P2">
        <v>0</v>
      </c>
      <c r="Q2" s="49" t="s">
        <v>678</v>
      </c>
      <c r="R2">
        <v>0</v>
      </c>
      <c r="S2" s="49" t="s">
        <v>678</v>
      </c>
      <c r="T2">
        <v>0</v>
      </c>
      <c r="U2" s="49" t="s">
        <v>678</v>
      </c>
      <c r="V2">
        <v>0</v>
      </c>
      <c r="W2">
        <v>0</v>
      </c>
      <c r="X2">
        <v>0</v>
      </c>
      <c r="Y2" s="49" t="s">
        <v>678</v>
      </c>
      <c r="Z2">
        <v>0</v>
      </c>
      <c r="AA2" s="49" t="s">
        <v>678</v>
      </c>
      <c r="AB2" s="49" t="s">
        <v>678</v>
      </c>
    </row>
    <row r="3" spans="1:28">
      <c r="A3" s="151" t="s">
        <v>2957</v>
      </c>
      <c r="B3" t="s">
        <v>1418</v>
      </c>
      <c r="C3" t="s">
        <v>28</v>
      </c>
      <c r="D3" t="s">
        <v>1677</v>
      </c>
      <c r="E3" t="s">
        <v>1678</v>
      </c>
      <c r="F3" t="s">
        <v>56</v>
      </c>
      <c r="G3">
        <v>16</v>
      </c>
      <c r="H3">
        <v>23040</v>
      </c>
      <c r="I3">
        <v>76</v>
      </c>
      <c r="J3">
        <v>126653</v>
      </c>
      <c r="K3">
        <v>4</v>
      </c>
      <c r="L3" s="49" t="s">
        <v>680</v>
      </c>
      <c r="M3">
        <v>6080</v>
      </c>
      <c r="N3">
        <v>7818</v>
      </c>
      <c r="O3" s="49" t="s">
        <v>1182</v>
      </c>
      <c r="P3">
        <v>1</v>
      </c>
      <c r="Q3" s="49" t="s">
        <v>762</v>
      </c>
      <c r="R3">
        <v>1440</v>
      </c>
      <c r="S3" s="49" t="s">
        <v>762</v>
      </c>
      <c r="T3">
        <v>1600</v>
      </c>
      <c r="U3" s="49" t="s">
        <v>1820</v>
      </c>
      <c r="V3">
        <v>0</v>
      </c>
      <c r="W3">
        <v>0</v>
      </c>
      <c r="X3">
        <v>0</v>
      </c>
      <c r="Y3" s="49" t="s">
        <v>2958</v>
      </c>
      <c r="Z3">
        <v>126653</v>
      </c>
      <c r="AA3" s="49" t="s">
        <v>489</v>
      </c>
      <c r="AB3" s="49" t="s">
        <v>2959</v>
      </c>
    </row>
    <row r="4" spans="1:28">
      <c r="A4" s="151" t="s">
        <v>2957</v>
      </c>
      <c r="B4" t="s">
        <v>1418</v>
      </c>
      <c r="C4" t="s">
        <v>28</v>
      </c>
      <c r="D4" t="s">
        <v>1695</v>
      </c>
      <c r="E4" t="s">
        <v>1694</v>
      </c>
      <c r="F4" t="s">
        <v>56</v>
      </c>
      <c r="G4">
        <v>16</v>
      </c>
      <c r="H4">
        <v>24214</v>
      </c>
      <c r="I4">
        <v>67</v>
      </c>
      <c r="J4">
        <v>123804</v>
      </c>
      <c r="K4">
        <v>5</v>
      </c>
      <c r="L4" s="49" t="s">
        <v>819</v>
      </c>
      <c r="M4">
        <v>4240</v>
      </c>
      <c r="N4">
        <v>4712</v>
      </c>
      <c r="O4" s="49" t="s">
        <v>999</v>
      </c>
      <c r="P4">
        <v>4</v>
      </c>
      <c r="Q4" s="49" t="s">
        <v>680</v>
      </c>
      <c r="R4">
        <v>3120</v>
      </c>
      <c r="S4" s="49" t="s">
        <v>2960</v>
      </c>
      <c r="T4">
        <v>3424</v>
      </c>
      <c r="U4" s="49" t="s">
        <v>984</v>
      </c>
      <c r="V4">
        <v>0</v>
      </c>
      <c r="W4">
        <v>0</v>
      </c>
      <c r="X4">
        <v>0</v>
      </c>
      <c r="Y4" s="49" t="s">
        <v>2961</v>
      </c>
      <c r="Z4">
        <v>123804</v>
      </c>
      <c r="AA4" s="49" t="s">
        <v>1071</v>
      </c>
      <c r="AB4" s="49" t="s">
        <v>1115</v>
      </c>
    </row>
    <row r="5" spans="1:28">
      <c r="A5" s="151" t="s">
        <v>2957</v>
      </c>
      <c r="B5" t="s">
        <v>1418</v>
      </c>
      <c r="C5" t="s">
        <v>28</v>
      </c>
      <c r="D5" t="s">
        <v>1696</v>
      </c>
      <c r="E5" t="s">
        <v>1694</v>
      </c>
      <c r="F5" t="s">
        <v>56</v>
      </c>
      <c r="G5">
        <v>15</v>
      </c>
      <c r="H5">
        <v>11071</v>
      </c>
      <c r="I5">
        <v>83</v>
      </c>
      <c r="J5">
        <v>166404</v>
      </c>
      <c r="K5">
        <v>10</v>
      </c>
      <c r="L5" s="49" t="s">
        <v>1803</v>
      </c>
      <c r="M5">
        <v>8175</v>
      </c>
      <c r="N5">
        <v>9276</v>
      </c>
      <c r="O5" s="49" t="s">
        <v>1221</v>
      </c>
      <c r="P5">
        <v>5</v>
      </c>
      <c r="Q5" s="49" t="s">
        <v>454</v>
      </c>
      <c r="R5">
        <v>3616</v>
      </c>
      <c r="S5" s="49" t="s">
        <v>2962</v>
      </c>
      <c r="T5">
        <v>3904</v>
      </c>
      <c r="U5" s="49" t="s">
        <v>2963</v>
      </c>
      <c r="V5">
        <v>0</v>
      </c>
      <c r="W5">
        <v>0</v>
      </c>
      <c r="X5">
        <v>0</v>
      </c>
      <c r="Y5" s="49" t="s">
        <v>2964</v>
      </c>
      <c r="Z5">
        <v>166404</v>
      </c>
      <c r="AA5" s="49" t="s">
        <v>1906</v>
      </c>
      <c r="AB5" s="49" t="s">
        <v>2965</v>
      </c>
    </row>
    <row r="6" spans="1:28">
      <c r="A6" s="151" t="s">
        <v>2957</v>
      </c>
      <c r="B6" t="s">
        <v>1418</v>
      </c>
      <c r="C6" t="s">
        <v>28</v>
      </c>
      <c r="D6" t="s">
        <v>1697</v>
      </c>
      <c r="E6" t="s">
        <v>1694</v>
      </c>
      <c r="F6" t="s">
        <v>56</v>
      </c>
      <c r="G6">
        <v>15</v>
      </c>
      <c r="H6">
        <v>24620</v>
      </c>
      <c r="I6">
        <v>67</v>
      </c>
      <c r="J6">
        <v>119968</v>
      </c>
      <c r="K6">
        <v>5</v>
      </c>
      <c r="L6" s="49" t="s">
        <v>454</v>
      </c>
      <c r="M6">
        <v>9820</v>
      </c>
      <c r="N6">
        <v>11082</v>
      </c>
      <c r="O6" s="49" t="s">
        <v>1010</v>
      </c>
      <c r="P6">
        <v>3</v>
      </c>
      <c r="Q6" s="49" t="s">
        <v>713</v>
      </c>
      <c r="R6">
        <v>6780</v>
      </c>
      <c r="S6" s="49" t="s">
        <v>2966</v>
      </c>
      <c r="T6">
        <v>7516</v>
      </c>
      <c r="U6" s="49" t="s">
        <v>2892</v>
      </c>
      <c r="V6">
        <v>0</v>
      </c>
      <c r="W6">
        <v>0</v>
      </c>
      <c r="X6">
        <v>0</v>
      </c>
      <c r="Y6" s="49" t="s">
        <v>1742</v>
      </c>
      <c r="Z6">
        <v>119968</v>
      </c>
      <c r="AA6" s="49" t="s">
        <v>1071</v>
      </c>
      <c r="AB6" s="49" t="s">
        <v>1020</v>
      </c>
    </row>
    <row r="7" spans="1:28">
      <c r="A7" s="151" t="s">
        <v>2957</v>
      </c>
      <c r="B7" t="s">
        <v>1418</v>
      </c>
      <c r="C7" t="s">
        <v>28</v>
      </c>
      <c r="D7" t="s">
        <v>1746</v>
      </c>
      <c r="E7" t="s">
        <v>1678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 s="49" t="s">
        <v>678</v>
      </c>
      <c r="M7">
        <v>0</v>
      </c>
      <c r="N7">
        <v>0</v>
      </c>
      <c r="O7" s="49" t="s">
        <v>678</v>
      </c>
      <c r="P7">
        <v>0</v>
      </c>
      <c r="Q7" s="49" t="s">
        <v>678</v>
      </c>
      <c r="R7">
        <v>0</v>
      </c>
      <c r="S7" s="49" t="s">
        <v>678</v>
      </c>
      <c r="T7">
        <v>0</v>
      </c>
      <c r="U7" s="49" t="s">
        <v>678</v>
      </c>
      <c r="V7">
        <v>0</v>
      </c>
      <c r="W7">
        <v>0</v>
      </c>
      <c r="X7">
        <v>0</v>
      </c>
      <c r="Y7" s="49" t="s">
        <v>678</v>
      </c>
      <c r="Z7">
        <v>0</v>
      </c>
      <c r="AA7" s="49" t="s">
        <v>678</v>
      </c>
      <c r="AB7" s="49" t="s">
        <v>678</v>
      </c>
    </row>
    <row r="8" spans="1:28">
      <c r="A8" s="151" t="s">
        <v>2957</v>
      </c>
      <c r="B8" t="s">
        <v>1418</v>
      </c>
      <c r="C8" t="s">
        <v>28</v>
      </c>
      <c r="D8" t="s">
        <v>1679</v>
      </c>
      <c r="E8" t="s">
        <v>1678</v>
      </c>
      <c r="F8" t="s">
        <v>56</v>
      </c>
      <c r="G8">
        <v>15</v>
      </c>
      <c r="H8">
        <v>15260</v>
      </c>
      <c r="I8">
        <v>77</v>
      </c>
      <c r="J8">
        <v>136774</v>
      </c>
      <c r="K8">
        <v>7</v>
      </c>
      <c r="L8" s="49" t="s">
        <v>1164</v>
      </c>
      <c r="M8">
        <v>5100</v>
      </c>
      <c r="N8">
        <v>7230</v>
      </c>
      <c r="O8" s="49" t="s">
        <v>961</v>
      </c>
      <c r="P8">
        <v>4</v>
      </c>
      <c r="Q8" s="49" t="s">
        <v>951</v>
      </c>
      <c r="R8">
        <v>2500</v>
      </c>
      <c r="S8" s="49" t="s">
        <v>2967</v>
      </c>
      <c r="T8">
        <v>3940</v>
      </c>
      <c r="U8" s="49" t="s">
        <v>2872</v>
      </c>
      <c r="V8">
        <v>0</v>
      </c>
      <c r="W8">
        <v>0</v>
      </c>
      <c r="X8">
        <v>0</v>
      </c>
      <c r="Y8" s="49" t="s">
        <v>2332</v>
      </c>
      <c r="Z8">
        <v>136774</v>
      </c>
      <c r="AA8" s="49" t="s">
        <v>737</v>
      </c>
      <c r="AB8" s="49" t="s">
        <v>1029</v>
      </c>
    </row>
    <row r="9" spans="1:28">
      <c r="A9" s="151" t="s">
        <v>2957</v>
      </c>
      <c r="B9" t="s">
        <v>1418</v>
      </c>
      <c r="C9" t="s">
        <v>28</v>
      </c>
      <c r="D9" t="s">
        <v>1698</v>
      </c>
      <c r="E9" t="s">
        <v>1694</v>
      </c>
      <c r="F9" t="s">
        <v>56</v>
      </c>
      <c r="G9">
        <v>16</v>
      </c>
      <c r="H9">
        <v>26080</v>
      </c>
      <c r="I9">
        <v>72</v>
      </c>
      <c r="J9">
        <v>131393</v>
      </c>
      <c r="K9">
        <v>1</v>
      </c>
      <c r="L9" s="49" t="s">
        <v>762</v>
      </c>
      <c r="M9">
        <v>960</v>
      </c>
      <c r="N9">
        <v>960</v>
      </c>
      <c r="O9" s="49" t="s">
        <v>506</v>
      </c>
      <c r="P9">
        <v>0</v>
      </c>
      <c r="Q9" s="49" t="s">
        <v>678</v>
      </c>
      <c r="R9">
        <v>0</v>
      </c>
      <c r="S9" s="49" t="s">
        <v>678</v>
      </c>
      <c r="T9">
        <v>0</v>
      </c>
      <c r="U9" s="49" t="s">
        <v>678</v>
      </c>
      <c r="V9">
        <v>0</v>
      </c>
      <c r="W9">
        <v>0</v>
      </c>
      <c r="X9">
        <v>0</v>
      </c>
      <c r="Y9" s="49" t="s">
        <v>2352</v>
      </c>
      <c r="Z9">
        <v>131393</v>
      </c>
      <c r="AA9" s="49" t="s">
        <v>1028</v>
      </c>
      <c r="AB9" s="49" t="s">
        <v>506</v>
      </c>
    </row>
    <row r="10" spans="1:28">
      <c r="A10" s="151" t="s">
        <v>2957</v>
      </c>
      <c r="B10" t="s">
        <v>1418</v>
      </c>
      <c r="C10" t="s">
        <v>28</v>
      </c>
      <c r="D10" t="s">
        <v>1680</v>
      </c>
      <c r="E10" t="s">
        <v>1678</v>
      </c>
      <c r="F10" t="s">
        <v>56</v>
      </c>
      <c r="G10">
        <v>16</v>
      </c>
      <c r="H10">
        <v>17221</v>
      </c>
      <c r="I10">
        <v>71</v>
      </c>
      <c r="J10">
        <v>135062</v>
      </c>
      <c r="K10">
        <v>3</v>
      </c>
      <c r="L10" s="49" t="s">
        <v>791</v>
      </c>
      <c r="M10">
        <v>2400</v>
      </c>
      <c r="N10">
        <v>2590</v>
      </c>
      <c r="O10" s="49" t="s">
        <v>515</v>
      </c>
      <c r="P10">
        <v>2</v>
      </c>
      <c r="Q10" s="49" t="s">
        <v>792</v>
      </c>
      <c r="R10">
        <v>1600</v>
      </c>
      <c r="S10" s="49" t="s">
        <v>2405</v>
      </c>
      <c r="T10">
        <v>1790</v>
      </c>
      <c r="U10" s="49" t="s">
        <v>1076</v>
      </c>
      <c r="V10">
        <v>0</v>
      </c>
      <c r="W10">
        <v>0</v>
      </c>
      <c r="X10">
        <v>0</v>
      </c>
      <c r="Y10" s="49" t="s">
        <v>2968</v>
      </c>
      <c r="Z10">
        <v>135062</v>
      </c>
      <c r="AA10" s="49" t="s">
        <v>1141</v>
      </c>
      <c r="AB10" s="49" t="s">
        <v>2969</v>
      </c>
    </row>
    <row r="11" spans="1:28">
      <c r="A11" s="151" t="s">
        <v>2957</v>
      </c>
      <c r="B11" t="s">
        <v>1418</v>
      </c>
      <c r="C11" t="s">
        <v>28</v>
      </c>
      <c r="D11" t="s">
        <v>1718</v>
      </c>
      <c r="E11" t="s">
        <v>1719</v>
      </c>
      <c r="F11" t="s">
        <v>56</v>
      </c>
      <c r="G11">
        <v>15</v>
      </c>
      <c r="H11">
        <v>18300</v>
      </c>
      <c r="I11">
        <v>68</v>
      </c>
      <c r="J11">
        <v>122727</v>
      </c>
      <c r="K11">
        <v>9</v>
      </c>
      <c r="L11" s="49" t="s">
        <v>2952</v>
      </c>
      <c r="M11">
        <v>12460</v>
      </c>
      <c r="N11">
        <v>13567</v>
      </c>
      <c r="O11" s="49" t="s">
        <v>2970</v>
      </c>
      <c r="P11">
        <v>4</v>
      </c>
      <c r="Q11" s="49" t="s">
        <v>951</v>
      </c>
      <c r="R11">
        <v>5640</v>
      </c>
      <c r="S11" s="49" t="s">
        <v>2889</v>
      </c>
      <c r="T11">
        <v>6084</v>
      </c>
      <c r="U11" s="49" t="s">
        <v>2971</v>
      </c>
      <c r="V11">
        <v>0</v>
      </c>
      <c r="W11">
        <v>0</v>
      </c>
      <c r="X11">
        <v>0</v>
      </c>
      <c r="Y11" s="49" t="s">
        <v>2972</v>
      </c>
      <c r="Z11">
        <v>122727</v>
      </c>
      <c r="AA11" s="49" t="s">
        <v>2112</v>
      </c>
      <c r="AB11" s="49" t="s">
        <v>2956</v>
      </c>
    </row>
    <row r="12" spans="1:28">
      <c r="A12" s="151" t="s">
        <v>2957</v>
      </c>
      <c r="B12" t="s">
        <v>1418</v>
      </c>
      <c r="C12" t="s">
        <v>28</v>
      </c>
      <c r="D12" t="s">
        <v>1701</v>
      </c>
      <c r="E12" t="s">
        <v>1694</v>
      </c>
      <c r="F12" t="s">
        <v>56</v>
      </c>
      <c r="G12">
        <v>15</v>
      </c>
      <c r="H12">
        <v>23532</v>
      </c>
      <c r="I12">
        <v>73</v>
      </c>
      <c r="J12">
        <v>122885</v>
      </c>
      <c r="K12">
        <v>1</v>
      </c>
      <c r="L12" s="49" t="s">
        <v>771</v>
      </c>
      <c r="M12">
        <v>3440</v>
      </c>
      <c r="N12">
        <v>2558</v>
      </c>
      <c r="O12" s="49" t="s">
        <v>1767</v>
      </c>
      <c r="P12">
        <v>1</v>
      </c>
      <c r="Q12" s="49" t="s">
        <v>929</v>
      </c>
      <c r="R12">
        <v>3440</v>
      </c>
      <c r="S12" s="49" t="s">
        <v>1488</v>
      </c>
      <c r="T12">
        <v>3698</v>
      </c>
      <c r="U12" s="49" t="s">
        <v>1923</v>
      </c>
      <c r="V12">
        <v>0</v>
      </c>
      <c r="W12">
        <v>0</v>
      </c>
      <c r="X12">
        <v>0</v>
      </c>
      <c r="Y12" s="49" t="s">
        <v>2973</v>
      </c>
      <c r="Z12">
        <v>122885</v>
      </c>
      <c r="AA12" s="49" t="s">
        <v>919</v>
      </c>
      <c r="AB12" s="49" t="s">
        <v>2691</v>
      </c>
    </row>
    <row r="13" spans="1:28">
      <c r="A13" s="151" t="s">
        <v>2957</v>
      </c>
      <c r="B13" t="s">
        <v>1418</v>
      </c>
      <c r="C13" t="s">
        <v>28</v>
      </c>
      <c r="D13" t="s">
        <v>1681</v>
      </c>
      <c r="E13" t="s">
        <v>1678</v>
      </c>
      <c r="F13" t="s">
        <v>56</v>
      </c>
      <c r="G13">
        <v>15</v>
      </c>
      <c r="H13">
        <v>23460</v>
      </c>
      <c r="I13">
        <v>74</v>
      </c>
      <c r="J13">
        <v>135023</v>
      </c>
      <c r="K13">
        <v>3</v>
      </c>
      <c r="L13" s="49" t="s">
        <v>713</v>
      </c>
      <c r="M13">
        <v>2800</v>
      </c>
      <c r="N13">
        <v>2876</v>
      </c>
      <c r="O13" s="49" t="s">
        <v>707</v>
      </c>
      <c r="P13">
        <v>3</v>
      </c>
      <c r="Q13" s="49" t="s">
        <v>713</v>
      </c>
      <c r="R13">
        <v>2800</v>
      </c>
      <c r="S13" s="49" t="s">
        <v>1234</v>
      </c>
      <c r="T13">
        <v>3045</v>
      </c>
      <c r="U13" s="49" t="s">
        <v>2974</v>
      </c>
      <c r="V13">
        <v>0</v>
      </c>
      <c r="W13">
        <v>0</v>
      </c>
      <c r="X13">
        <v>0</v>
      </c>
      <c r="Y13" s="49" t="s">
        <v>2048</v>
      </c>
      <c r="Z13">
        <v>135023</v>
      </c>
      <c r="AA13" s="49" t="s">
        <v>715</v>
      </c>
      <c r="AB13" s="49" t="s">
        <v>2393</v>
      </c>
    </row>
    <row r="14" spans="1:28">
      <c r="A14" s="151" t="s">
        <v>2957</v>
      </c>
      <c r="B14" t="s">
        <v>1418</v>
      </c>
      <c r="C14" t="s">
        <v>28</v>
      </c>
      <c r="D14" t="s">
        <v>1683</v>
      </c>
      <c r="E14" t="s">
        <v>1678</v>
      </c>
      <c r="F14" t="s">
        <v>56</v>
      </c>
      <c r="G14">
        <v>15</v>
      </c>
      <c r="H14">
        <v>22166</v>
      </c>
      <c r="I14">
        <v>74</v>
      </c>
      <c r="J14">
        <v>128837</v>
      </c>
      <c r="K14">
        <v>5</v>
      </c>
      <c r="L14" s="49" t="s">
        <v>454</v>
      </c>
      <c r="M14">
        <v>8273</v>
      </c>
      <c r="N14">
        <v>8303</v>
      </c>
      <c r="O14" s="49" t="s">
        <v>1111</v>
      </c>
      <c r="P14">
        <v>3</v>
      </c>
      <c r="Q14" s="49" t="s">
        <v>713</v>
      </c>
      <c r="R14">
        <v>5513</v>
      </c>
      <c r="S14" s="49" t="s">
        <v>1797</v>
      </c>
      <c r="T14">
        <v>6219</v>
      </c>
      <c r="U14" s="49" t="s">
        <v>1807</v>
      </c>
      <c r="V14">
        <v>0</v>
      </c>
      <c r="W14">
        <v>0</v>
      </c>
      <c r="X14">
        <v>0</v>
      </c>
      <c r="Y14" s="49" t="s">
        <v>2852</v>
      </c>
      <c r="Z14">
        <v>128837</v>
      </c>
      <c r="AA14" s="49" t="s">
        <v>1258</v>
      </c>
      <c r="AB14" s="49" t="s">
        <v>1026</v>
      </c>
    </row>
    <row r="15" spans="1:28">
      <c r="A15" s="151" t="s">
        <v>2957</v>
      </c>
      <c r="B15" t="s">
        <v>1418</v>
      </c>
      <c r="C15" t="s">
        <v>28</v>
      </c>
      <c r="D15" t="s">
        <v>1684</v>
      </c>
      <c r="E15" t="s">
        <v>1678</v>
      </c>
      <c r="F15" t="s">
        <v>56</v>
      </c>
      <c r="G15">
        <v>15</v>
      </c>
      <c r="H15">
        <v>29244</v>
      </c>
      <c r="I15">
        <v>74</v>
      </c>
      <c r="J15">
        <v>138652</v>
      </c>
      <c r="K15">
        <v>5</v>
      </c>
      <c r="L15" s="49" t="s">
        <v>454</v>
      </c>
      <c r="M15">
        <v>13120</v>
      </c>
      <c r="N15">
        <v>15008</v>
      </c>
      <c r="O15" s="49" t="s">
        <v>2197</v>
      </c>
      <c r="P15">
        <v>4</v>
      </c>
      <c r="Q15" s="49" t="s">
        <v>951</v>
      </c>
      <c r="R15">
        <v>11680</v>
      </c>
      <c r="S15" s="49" t="s">
        <v>2849</v>
      </c>
      <c r="T15">
        <v>12920</v>
      </c>
      <c r="U15" s="49" t="s">
        <v>2975</v>
      </c>
      <c r="V15">
        <v>0</v>
      </c>
      <c r="W15">
        <v>0</v>
      </c>
      <c r="X15">
        <v>0</v>
      </c>
      <c r="Y15" s="49" t="s">
        <v>2179</v>
      </c>
      <c r="Z15">
        <v>138652</v>
      </c>
      <c r="AA15" s="49" t="s">
        <v>1258</v>
      </c>
      <c r="AB15" s="49" t="s">
        <v>2152</v>
      </c>
    </row>
    <row r="16" spans="1:28">
      <c r="A16" s="151" t="s">
        <v>2957</v>
      </c>
      <c r="B16" t="s">
        <v>1418</v>
      </c>
      <c r="C16" t="s">
        <v>28</v>
      </c>
      <c r="D16" t="s">
        <v>1685</v>
      </c>
      <c r="E16" t="s">
        <v>1678</v>
      </c>
      <c r="F16" t="s">
        <v>56</v>
      </c>
      <c r="G16">
        <v>15</v>
      </c>
      <c r="H16">
        <v>18904</v>
      </c>
      <c r="I16">
        <v>70</v>
      </c>
      <c r="J16">
        <v>130578</v>
      </c>
      <c r="K16">
        <v>6</v>
      </c>
      <c r="L16" s="49" t="s">
        <v>685</v>
      </c>
      <c r="M16">
        <v>7340</v>
      </c>
      <c r="N16">
        <v>8646</v>
      </c>
      <c r="O16" s="49" t="s">
        <v>2010</v>
      </c>
      <c r="P16">
        <v>3</v>
      </c>
      <c r="Q16" s="49" t="s">
        <v>713</v>
      </c>
      <c r="R16">
        <v>4820</v>
      </c>
      <c r="S16" s="49" t="s">
        <v>1042</v>
      </c>
      <c r="T16">
        <v>5186</v>
      </c>
      <c r="U16" s="49" t="s">
        <v>1303</v>
      </c>
      <c r="V16">
        <v>1</v>
      </c>
      <c r="W16">
        <v>360</v>
      </c>
      <c r="X16">
        <v>800</v>
      </c>
      <c r="Y16" s="49" t="s">
        <v>2637</v>
      </c>
      <c r="Z16">
        <v>130578</v>
      </c>
      <c r="AA16" s="49" t="s">
        <v>705</v>
      </c>
      <c r="AB16" s="49" t="s">
        <v>2976</v>
      </c>
    </row>
    <row r="17" spans="1:28">
      <c r="A17" s="151" t="s">
        <v>2957</v>
      </c>
      <c r="B17" t="s">
        <v>1418</v>
      </c>
      <c r="C17" t="s">
        <v>28</v>
      </c>
      <c r="D17" t="s">
        <v>1759</v>
      </c>
      <c r="E17" t="s">
        <v>1694</v>
      </c>
      <c r="F17" t="s">
        <v>56</v>
      </c>
      <c r="G17">
        <v>0</v>
      </c>
      <c r="H17">
        <v>0</v>
      </c>
      <c r="I17">
        <v>0</v>
      </c>
      <c r="J17">
        <v>0</v>
      </c>
      <c r="K17">
        <v>0</v>
      </c>
      <c r="L17" s="49" t="s">
        <v>678</v>
      </c>
      <c r="M17">
        <v>0</v>
      </c>
      <c r="N17">
        <v>0</v>
      </c>
      <c r="O17" s="49" t="s">
        <v>678</v>
      </c>
      <c r="P17">
        <v>0</v>
      </c>
      <c r="Q17" s="49" t="s">
        <v>678</v>
      </c>
      <c r="R17">
        <v>0</v>
      </c>
      <c r="S17" s="49" t="s">
        <v>678</v>
      </c>
      <c r="T17">
        <v>0</v>
      </c>
      <c r="U17" s="49" t="s">
        <v>678</v>
      </c>
      <c r="V17">
        <v>0</v>
      </c>
      <c r="W17">
        <v>0</v>
      </c>
      <c r="X17">
        <v>0</v>
      </c>
      <c r="Y17" s="49" t="s">
        <v>678</v>
      </c>
      <c r="Z17">
        <v>0</v>
      </c>
      <c r="AA17" s="49" t="s">
        <v>678</v>
      </c>
      <c r="AB17" s="49" t="s">
        <v>678</v>
      </c>
    </row>
    <row r="18" spans="1:28">
      <c r="A18" s="151" t="s">
        <v>2957</v>
      </c>
      <c r="B18" t="s">
        <v>1418</v>
      </c>
      <c r="C18" t="s">
        <v>28</v>
      </c>
      <c r="D18" t="s">
        <v>1686</v>
      </c>
      <c r="E18" t="s">
        <v>1678</v>
      </c>
      <c r="F18" t="s">
        <v>56</v>
      </c>
      <c r="G18">
        <v>15</v>
      </c>
      <c r="H18">
        <v>27200</v>
      </c>
      <c r="I18">
        <v>60</v>
      </c>
      <c r="J18">
        <v>106583</v>
      </c>
      <c r="K18">
        <v>4</v>
      </c>
      <c r="L18" s="49" t="s">
        <v>944</v>
      </c>
      <c r="M18">
        <v>9720</v>
      </c>
      <c r="N18">
        <v>9186</v>
      </c>
      <c r="O18" s="49" t="s">
        <v>1853</v>
      </c>
      <c r="P18">
        <v>3</v>
      </c>
      <c r="Q18" s="49" t="s">
        <v>713</v>
      </c>
      <c r="R18">
        <v>8280</v>
      </c>
      <c r="S18" s="49" t="s">
        <v>2977</v>
      </c>
      <c r="T18">
        <v>9146</v>
      </c>
      <c r="U18" s="49" t="s">
        <v>2620</v>
      </c>
      <c r="V18">
        <v>0</v>
      </c>
      <c r="W18">
        <v>0</v>
      </c>
      <c r="X18">
        <v>0</v>
      </c>
      <c r="Y18" s="49" t="s">
        <v>1437</v>
      </c>
      <c r="Z18">
        <v>106583</v>
      </c>
      <c r="AA18" s="49" t="s">
        <v>771</v>
      </c>
      <c r="AB18" s="49" t="s">
        <v>950</v>
      </c>
    </row>
    <row r="19" spans="1:28">
      <c r="A19" s="151" t="s">
        <v>2957</v>
      </c>
      <c r="B19" t="s">
        <v>1418</v>
      </c>
      <c r="C19" t="s">
        <v>28</v>
      </c>
      <c r="D19" t="s">
        <v>1720</v>
      </c>
      <c r="E19" t="s">
        <v>1719</v>
      </c>
      <c r="F19" t="s">
        <v>56</v>
      </c>
      <c r="G19">
        <v>15</v>
      </c>
      <c r="H19">
        <v>23673</v>
      </c>
      <c r="I19">
        <v>81</v>
      </c>
      <c r="J19">
        <v>140749</v>
      </c>
      <c r="K19">
        <v>2</v>
      </c>
      <c r="L19" s="49" t="s">
        <v>932</v>
      </c>
      <c r="M19">
        <v>1600</v>
      </c>
      <c r="N19">
        <v>1950</v>
      </c>
      <c r="O19" s="49" t="s">
        <v>1028</v>
      </c>
      <c r="P19">
        <v>1</v>
      </c>
      <c r="Q19" s="49" t="s">
        <v>929</v>
      </c>
      <c r="R19">
        <v>400</v>
      </c>
      <c r="S19" s="49" t="s">
        <v>459</v>
      </c>
      <c r="T19">
        <v>430</v>
      </c>
      <c r="U19" s="49" t="s">
        <v>2114</v>
      </c>
      <c r="V19">
        <v>0</v>
      </c>
      <c r="W19">
        <v>0</v>
      </c>
      <c r="X19">
        <v>0</v>
      </c>
      <c r="Y19" s="49" t="s">
        <v>1258</v>
      </c>
      <c r="Z19">
        <v>140749</v>
      </c>
      <c r="AA19" s="49" t="s">
        <v>780</v>
      </c>
      <c r="AB19" s="49" t="s">
        <v>699</v>
      </c>
    </row>
    <row r="20" spans="1:28">
      <c r="A20" s="151" t="s">
        <v>2957</v>
      </c>
      <c r="B20" t="s">
        <v>1418</v>
      </c>
      <c r="C20" t="s">
        <v>28</v>
      </c>
      <c r="D20" t="s">
        <v>1721</v>
      </c>
      <c r="E20" t="s">
        <v>1719</v>
      </c>
      <c r="F20" t="s">
        <v>56</v>
      </c>
      <c r="G20">
        <v>15</v>
      </c>
      <c r="H20">
        <v>19819</v>
      </c>
      <c r="I20">
        <v>67</v>
      </c>
      <c r="J20">
        <v>93241</v>
      </c>
      <c r="K20">
        <v>9</v>
      </c>
      <c r="L20" s="49" t="s">
        <v>2952</v>
      </c>
      <c r="M20">
        <v>10690</v>
      </c>
      <c r="N20">
        <v>12180</v>
      </c>
      <c r="O20" s="49" t="s">
        <v>1832</v>
      </c>
      <c r="P20">
        <v>4</v>
      </c>
      <c r="Q20" s="49" t="s">
        <v>951</v>
      </c>
      <c r="R20">
        <v>5480</v>
      </c>
      <c r="S20" s="49" t="s">
        <v>2978</v>
      </c>
      <c r="T20">
        <v>6058</v>
      </c>
      <c r="U20" s="49" t="s">
        <v>2912</v>
      </c>
      <c r="V20">
        <v>0</v>
      </c>
      <c r="W20">
        <v>0</v>
      </c>
      <c r="X20">
        <v>0</v>
      </c>
      <c r="Y20" s="49" t="s">
        <v>2979</v>
      </c>
      <c r="Z20">
        <v>93241</v>
      </c>
      <c r="AA20" s="49" t="s">
        <v>2980</v>
      </c>
      <c r="AB20" s="49" t="s">
        <v>2133</v>
      </c>
    </row>
    <row r="21" spans="1:28">
      <c r="A21" s="151" t="s">
        <v>2957</v>
      </c>
      <c r="B21" t="s">
        <v>1418</v>
      </c>
      <c r="C21" t="s">
        <v>28</v>
      </c>
      <c r="D21" t="s">
        <v>1687</v>
      </c>
      <c r="E21" t="s">
        <v>1678</v>
      </c>
      <c r="F21" t="s">
        <v>56</v>
      </c>
      <c r="G21">
        <v>15</v>
      </c>
      <c r="H21">
        <v>27715</v>
      </c>
      <c r="I21">
        <v>73</v>
      </c>
      <c r="J21">
        <v>121685</v>
      </c>
      <c r="K21">
        <v>4</v>
      </c>
      <c r="L21" s="49" t="s">
        <v>944</v>
      </c>
      <c r="M21">
        <v>12550</v>
      </c>
      <c r="N21">
        <v>13717</v>
      </c>
      <c r="O21" s="49" t="s">
        <v>1859</v>
      </c>
      <c r="P21">
        <v>4</v>
      </c>
      <c r="Q21" s="49" t="s">
        <v>951</v>
      </c>
      <c r="R21">
        <v>12550</v>
      </c>
      <c r="S21" s="49" t="s">
        <v>2931</v>
      </c>
      <c r="T21">
        <v>13717</v>
      </c>
      <c r="U21" s="49" t="s">
        <v>2981</v>
      </c>
      <c r="V21">
        <v>0</v>
      </c>
      <c r="W21">
        <v>0</v>
      </c>
      <c r="X21">
        <v>0</v>
      </c>
      <c r="Y21" s="49" t="s">
        <v>2931</v>
      </c>
      <c r="Z21">
        <v>121685</v>
      </c>
      <c r="AA21" s="49" t="s">
        <v>1205</v>
      </c>
      <c r="AB21" s="49" t="s">
        <v>2904</v>
      </c>
    </row>
    <row r="22" spans="1:28">
      <c r="A22" s="151" t="s">
        <v>2957</v>
      </c>
      <c r="B22" t="s">
        <v>1418</v>
      </c>
      <c r="C22" t="s">
        <v>28</v>
      </c>
      <c r="D22" t="s">
        <v>1702</v>
      </c>
      <c r="E22" t="s">
        <v>1694</v>
      </c>
      <c r="F22" t="s">
        <v>56</v>
      </c>
      <c r="G22">
        <v>16</v>
      </c>
      <c r="H22">
        <v>21340</v>
      </c>
      <c r="I22">
        <v>68</v>
      </c>
      <c r="J22">
        <v>150456</v>
      </c>
      <c r="K22">
        <v>5</v>
      </c>
      <c r="L22" s="49" t="s">
        <v>819</v>
      </c>
      <c r="M22">
        <v>6640</v>
      </c>
      <c r="N22">
        <v>7664</v>
      </c>
      <c r="O22" s="49" t="s">
        <v>976</v>
      </c>
      <c r="P22">
        <v>3</v>
      </c>
      <c r="Q22" s="49" t="s">
        <v>791</v>
      </c>
      <c r="R22">
        <v>2400</v>
      </c>
      <c r="S22" s="49" t="s">
        <v>2679</v>
      </c>
      <c r="T22">
        <v>2650</v>
      </c>
      <c r="U22" s="49" t="s">
        <v>2167</v>
      </c>
      <c r="V22">
        <v>0</v>
      </c>
      <c r="W22">
        <v>0</v>
      </c>
      <c r="X22">
        <v>0</v>
      </c>
      <c r="Y22" s="49" t="s">
        <v>2982</v>
      </c>
      <c r="Z22">
        <v>150456</v>
      </c>
      <c r="AA22" s="49" t="s">
        <v>1790</v>
      </c>
      <c r="AB22" s="49" t="s">
        <v>1305</v>
      </c>
    </row>
    <row r="23" spans="1:28">
      <c r="A23" s="151" t="s">
        <v>2957</v>
      </c>
      <c r="B23" t="s">
        <v>1418</v>
      </c>
      <c r="C23" t="s">
        <v>28</v>
      </c>
      <c r="D23" t="s">
        <v>1703</v>
      </c>
      <c r="E23" t="s">
        <v>1694</v>
      </c>
      <c r="F23" t="s">
        <v>56</v>
      </c>
      <c r="G23">
        <v>16</v>
      </c>
      <c r="H23">
        <v>18740</v>
      </c>
      <c r="I23">
        <v>72</v>
      </c>
      <c r="J23">
        <v>135492</v>
      </c>
      <c r="K23">
        <v>4</v>
      </c>
      <c r="L23" s="49" t="s">
        <v>680</v>
      </c>
      <c r="M23">
        <v>5355</v>
      </c>
      <c r="N23">
        <v>5820</v>
      </c>
      <c r="O23" s="49" t="s">
        <v>1236</v>
      </c>
      <c r="P23">
        <v>3</v>
      </c>
      <c r="Q23" s="49" t="s">
        <v>791</v>
      </c>
      <c r="R23">
        <v>4600</v>
      </c>
      <c r="S23" s="49" t="s">
        <v>2983</v>
      </c>
      <c r="T23">
        <v>4945</v>
      </c>
      <c r="U23" s="49" t="s">
        <v>1451</v>
      </c>
      <c r="V23">
        <v>0</v>
      </c>
      <c r="W23">
        <v>0</v>
      </c>
      <c r="X23">
        <v>0</v>
      </c>
      <c r="Y23" s="49" t="s">
        <v>2478</v>
      </c>
      <c r="Z23">
        <v>135492</v>
      </c>
      <c r="AA23" s="49" t="s">
        <v>714</v>
      </c>
      <c r="AB23" s="49" t="s">
        <v>1212</v>
      </c>
    </row>
    <row r="24" spans="1:28">
      <c r="A24" s="151" t="s">
        <v>2957</v>
      </c>
      <c r="B24" t="s">
        <v>1418</v>
      </c>
      <c r="C24" t="s">
        <v>28</v>
      </c>
      <c r="D24" t="s">
        <v>1688</v>
      </c>
      <c r="E24" t="s">
        <v>1678</v>
      </c>
      <c r="F24" t="s">
        <v>56</v>
      </c>
      <c r="G24">
        <v>0</v>
      </c>
      <c r="H24">
        <v>0</v>
      </c>
      <c r="I24">
        <v>34</v>
      </c>
      <c r="J24">
        <v>52458</v>
      </c>
      <c r="K24">
        <v>0</v>
      </c>
      <c r="L24" s="49" t="s">
        <v>678</v>
      </c>
      <c r="M24">
        <v>0</v>
      </c>
      <c r="N24">
        <v>0</v>
      </c>
      <c r="O24" s="49" t="s">
        <v>678</v>
      </c>
      <c r="P24">
        <v>0</v>
      </c>
      <c r="Q24" s="49" t="s">
        <v>678</v>
      </c>
      <c r="R24">
        <v>0</v>
      </c>
      <c r="S24" s="49" t="s">
        <v>678</v>
      </c>
      <c r="T24">
        <v>0</v>
      </c>
      <c r="U24" s="49" t="s">
        <v>678</v>
      </c>
      <c r="V24">
        <v>0</v>
      </c>
      <c r="W24">
        <v>0</v>
      </c>
      <c r="X24">
        <v>0</v>
      </c>
      <c r="Y24" s="49" t="s">
        <v>678</v>
      </c>
      <c r="Z24">
        <v>52458</v>
      </c>
      <c r="AA24" s="49" t="s">
        <v>678</v>
      </c>
      <c r="AB24" s="49" t="s">
        <v>678</v>
      </c>
    </row>
    <row r="25" spans="1:28">
      <c r="A25" s="151" t="s">
        <v>2957</v>
      </c>
      <c r="B25" t="s">
        <v>1418</v>
      </c>
      <c r="C25" t="s">
        <v>28</v>
      </c>
      <c r="D25" t="s">
        <v>1770</v>
      </c>
      <c r="E25" t="s">
        <v>1678</v>
      </c>
      <c r="F25" t="s">
        <v>56</v>
      </c>
      <c r="G25">
        <v>15</v>
      </c>
      <c r="H25">
        <v>13513</v>
      </c>
      <c r="I25">
        <v>38</v>
      </c>
      <c r="J25">
        <v>48709</v>
      </c>
      <c r="K25">
        <v>5</v>
      </c>
      <c r="L25" s="49" t="s">
        <v>454</v>
      </c>
      <c r="M25">
        <v>5163</v>
      </c>
      <c r="N25">
        <v>5603</v>
      </c>
      <c r="O25" s="49" t="s">
        <v>2850</v>
      </c>
      <c r="P25">
        <v>5</v>
      </c>
      <c r="Q25" s="49" t="s">
        <v>454</v>
      </c>
      <c r="R25">
        <v>5163</v>
      </c>
      <c r="S25" s="49" t="s">
        <v>2395</v>
      </c>
      <c r="T25">
        <v>5603</v>
      </c>
      <c r="U25" s="49" t="s">
        <v>2639</v>
      </c>
      <c r="V25">
        <v>0</v>
      </c>
      <c r="W25">
        <v>0</v>
      </c>
      <c r="X25">
        <v>0</v>
      </c>
      <c r="Y25" s="49" t="s">
        <v>2984</v>
      </c>
      <c r="Z25">
        <v>48709</v>
      </c>
      <c r="AA25" s="49" t="s">
        <v>2985</v>
      </c>
      <c r="AB25" s="49" t="s">
        <v>921</v>
      </c>
    </row>
    <row r="26" spans="1:28">
      <c r="A26" s="151" t="s">
        <v>2957</v>
      </c>
      <c r="B26" t="s">
        <v>1418</v>
      </c>
      <c r="C26" t="s">
        <v>28</v>
      </c>
      <c r="D26" t="s">
        <v>1873</v>
      </c>
      <c r="E26" t="s">
        <v>1694</v>
      </c>
      <c r="F26" t="s">
        <v>56</v>
      </c>
      <c r="G26">
        <v>15</v>
      </c>
      <c r="H26">
        <v>20138</v>
      </c>
      <c r="I26">
        <v>70</v>
      </c>
      <c r="J26">
        <v>112303</v>
      </c>
      <c r="K26">
        <v>4</v>
      </c>
      <c r="L26" s="49" t="s">
        <v>944</v>
      </c>
      <c r="M26">
        <v>6080</v>
      </c>
      <c r="N26">
        <v>6870</v>
      </c>
      <c r="O26" s="49" t="s">
        <v>1099</v>
      </c>
      <c r="P26">
        <v>3</v>
      </c>
      <c r="Q26" s="49" t="s">
        <v>713</v>
      </c>
      <c r="R26">
        <v>5680</v>
      </c>
      <c r="S26" s="49" t="s">
        <v>2986</v>
      </c>
      <c r="T26">
        <v>6350</v>
      </c>
      <c r="U26" s="49" t="s">
        <v>2499</v>
      </c>
      <c r="V26">
        <v>0</v>
      </c>
      <c r="W26">
        <v>0</v>
      </c>
      <c r="X26">
        <v>0</v>
      </c>
      <c r="Y26" s="49" t="s">
        <v>2987</v>
      </c>
      <c r="Z26">
        <v>112303</v>
      </c>
      <c r="AA26" s="49" t="s">
        <v>727</v>
      </c>
      <c r="AB26" s="49" t="s">
        <v>1008</v>
      </c>
    </row>
    <row r="27" spans="1:28">
      <c r="A27" s="151" t="s">
        <v>2957</v>
      </c>
      <c r="B27" t="s">
        <v>1418</v>
      </c>
      <c r="C27" t="s">
        <v>28</v>
      </c>
      <c r="D27" t="s">
        <v>1689</v>
      </c>
      <c r="E27" t="s">
        <v>1678</v>
      </c>
      <c r="F27" t="s">
        <v>56</v>
      </c>
      <c r="G27">
        <v>15</v>
      </c>
      <c r="H27">
        <v>17240</v>
      </c>
      <c r="I27">
        <v>71</v>
      </c>
      <c r="J27">
        <v>118514</v>
      </c>
      <c r="K27">
        <v>4</v>
      </c>
      <c r="L27" s="49" t="s">
        <v>944</v>
      </c>
      <c r="M27">
        <v>3960</v>
      </c>
      <c r="N27">
        <v>6961</v>
      </c>
      <c r="O27" s="49" t="s">
        <v>1799</v>
      </c>
      <c r="P27">
        <v>2</v>
      </c>
      <c r="Q27" s="49" t="s">
        <v>932</v>
      </c>
      <c r="R27">
        <v>2080</v>
      </c>
      <c r="S27" s="49" t="s">
        <v>2760</v>
      </c>
      <c r="T27">
        <v>2236</v>
      </c>
      <c r="U27" s="49" t="s">
        <v>2988</v>
      </c>
      <c r="V27">
        <v>0</v>
      </c>
      <c r="W27">
        <v>0</v>
      </c>
      <c r="X27">
        <v>0</v>
      </c>
      <c r="Y27" s="49" t="s">
        <v>1263</v>
      </c>
      <c r="Z27">
        <v>118514</v>
      </c>
      <c r="AA27" s="49" t="s">
        <v>1188</v>
      </c>
      <c r="AB27" s="49" t="s">
        <v>1119</v>
      </c>
    </row>
    <row r="28" spans="1:28">
      <c r="A28" s="151" t="s">
        <v>2957</v>
      </c>
      <c r="B28" t="s">
        <v>1418</v>
      </c>
      <c r="C28" t="s">
        <v>28</v>
      </c>
      <c r="D28" t="s">
        <v>1877</v>
      </c>
      <c r="E28" t="s">
        <v>1694</v>
      </c>
      <c r="F28" t="s">
        <v>56</v>
      </c>
      <c r="G28">
        <v>0</v>
      </c>
      <c r="H28">
        <v>0</v>
      </c>
      <c r="I28">
        <v>28</v>
      </c>
      <c r="J28">
        <v>76720</v>
      </c>
      <c r="K28">
        <v>0</v>
      </c>
      <c r="L28" s="49" t="s">
        <v>678</v>
      </c>
      <c r="M28">
        <v>0</v>
      </c>
      <c r="N28">
        <v>0</v>
      </c>
      <c r="O28" s="49" t="s">
        <v>678</v>
      </c>
      <c r="P28">
        <v>0</v>
      </c>
      <c r="Q28" s="49" t="s">
        <v>678</v>
      </c>
      <c r="R28">
        <v>0</v>
      </c>
      <c r="S28" s="49" t="s">
        <v>678</v>
      </c>
      <c r="T28">
        <v>0</v>
      </c>
      <c r="U28" s="49" t="s">
        <v>678</v>
      </c>
      <c r="V28">
        <v>0</v>
      </c>
      <c r="W28">
        <v>0</v>
      </c>
      <c r="X28">
        <v>0</v>
      </c>
      <c r="Y28" s="49" t="s">
        <v>678</v>
      </c>
      <c r="Z28">
        <v>76720</v>
      </c>
      <c r="AA28" s="49" t="s">
        <v>678</v>
      </c>
      <c r="AB28" s="49" t="s">
        <v>678</v>
      </c>
    </row>
    <row r="29" spans="1:28">
      <c r="A29" s="151" t="s">
        <v>2957</v>
      </c>
      <c r="B29" t="s">
        <v>1418</v>
      </c>
      <c r="C29" t="s">
        <v>28</v>
      </c>
      <c r="D29" t="s">
        <v>1772</v>
      </c>
      <c r="E29" t="s">
        <v>1678</v>
      </c>
      <c r="F29" t="s">
        <v>56</v>
      </c>
      <c r="G29">
        <v>16</v>
      </c>
      <c r="H29">
        <v>22980</v>
      </c>
      <c r="I29">
        <v>76</v>
      </c>
      <c r="J29">
        <v>157975</v>
      </c>
      <c r="K29">
        <v>3</v>
      </c>
      <c r="L29" s="49" t="s">
        <v>791</v>
      </c>
      <c r="M29">
        <v>1400</v>
      </c>
      <c r="N29">
        <v>780</v>
      </c>
      <c r="O29" s="49" t="s">
        <v>516</v>
      </c>
      <c r="P29">
        <v>1</v>
      </c>
      <c r="Q29" s="49" t="s">
        <v>762</v>
      </c>
      <c r="R29">
        <v>400</v>
      </c>
      <c r="S29" s="49" t="s">
        <v>967</v>
      </c>
      <c r="T29">
        <v>430</v>
      </c>
      <c r="U29" s="49" t="s">
        <v>1786</v>
      </c>
      <c r="V29">
        <v>0</v>
      </c>
      <c r="W29">
        <v>0</v>
      </c>
      <c r="X29">
        <v>0</v>
      </c>
      <c r="Y29" s="49" t="s">
        <v>1262</v>
      </c>
      <c r="Z29">
        <v>157975</v>
      </c>
      <c r="AA29" s="49" t="s">
        <v>1212</v>
      </c>
      <c r="AB29" s="49" t="s">
        <v>488</v>
      </c>
    </row>
    <row r="30" spans="1:28">
      <c r="A30" s="151" t="s">
        <v>2957</v>
      </c>
      <c r="B30" t="s">
        <v>1418</v>
      </c>
      <c r="C30" t="s">
        <v>28</v>
      </c>
      <c r="D30" t="s">
        <v>1722</v>
      </c>
      <c r="E30" t="s">
        <v>1719</v>
      </c>
      <c r="F30" t="s">
        <v>56</v>
      </c>
      <c r="G30">
        <v>15</v>
      </c>
      <c r="H30">
        <v>25213</v>
      </c>
      <c r="I30">
        <v>70</v>
      </c>
      <c r="J30">
        <v>133402</v>
      </c>
      <c r="K30">
        <v>4</v>
      </c>
      <c r="L30" s="49" t="s">
        <v>944</v>
      </c>
      <c r="M30">
        <v>3802</v>
      </c>
      <c r="N30">
        <v>4383</v>
      </c>
      <c r="O30" s="49" t="s">
        <v>2689</v>
      </c>
      <c r="P30">
        <v>3</v>
      </c>
      <c r="Q30" s="49" t="s">
        <v>713</v>
      </c>
      <c r="R30">
        <v>2882</v>
      </c>
      <c r="S30" s="49" t="s">
        <v>1884</v>
      </c>
      <c r="T30">
        <v>3187</v>
      </c>
      <c r="U30" s="49" t="s">
        <v>2989</v>
      </c>
      <c r="V30">
        <v>0</v>
      </c>
      <c r="W30">
        <v>0</v>
      </c>
      <c r="X30">
        <v>0</v>
      </c>
      <c r="Y30" s="49" t="s">
        <v>1819</v>
      </c>
      <c r="Z30">
        <v>133402</v>
      </c>
      <c r="AA30" s="49" t="s">
        <v>727</v>
      </c>
      <c r="AB30" s="49" t="s">
        <v>786</v>
      </c>
    </row>
    <row r="31" spans="1:28">
      <c r="A31" s="151" t="s">
        <v>2957</v>
      </c>
      <c r="B31" t="s">
        <v>1418</v>
      </c>
      <c r="C31" t="s">
        <v>28</v>
      </c>
      <c r="D31" t="s">
        <v>1690</v>
      </c>
      <c r="E31" t="s">
        <v>1678</v>
      </c>
      <c r="F31" t="s">
        <v>56</v>
      </c>
      <c r="G31">
        <v>16</v>
      </c>
      <c r="H31">
        <v>19280</v>
      </c>
      <c r="I31">
        <v>58</v>
      </c>
      <c r="J31">
        <v>116987</v>
      </c>
      <c r="K31">
        <v>4</v>
      </c>
      <c r="L31" s="49" t="s">
        <v>680</v>
      </c>
      <c r="M31">
        <v>4160</v>
      </c>
      <c r="N31">
        <v>4728</v>
      </c>
      <c r="O31" s="49" t="s">
        <v>2573</v>
      </c>
      <c r="P31">
        <v>2</v>
      </c>
      <c r="Q31" s="49" t="s">
        <v>792</v>
      </c>
      <c r="R31">
        <v>2560</v>
      </c>
      <c r="S31" s="49" t="s">
        <v>1872</v>
      </c>
      <c r="T31">
        <v>2858</v>
      </c>
      <c r="U31" s="49" t="s">
        <v>2990</v>
      </c>
      <c r="V31">
        <v>0</v>
      </c>
      <c r="W31">
        <v>0</v>
      </c>
      <c r="X31">
        <v>0</v>
      </c>
      <c r="Y31" s="49" t="s">
        <v>2875</v>
      </c>
      <c r="Z31">
        <v>116987</v>
      </c>
      <c r="AA31" s="49" t="s">
        <v>1961</v>
      </c>
      <c r="AB31" s="49" t="s">
        <v>1818</v>
      </c>
    </row>
    <row r="32" spans="1:28">
      <c r="A32" s="151" t="s">
        <v>2957</v>
      </c>
      <c r="B32" t="s">
        <v>1418</v>
      </c>
      <c r="C32" t="s">
        <v>28</v>
      </c>
      <c r="D32" t="s">
        <v>1691</v>
      </c>
      <c r="E32" t="s">
        <v>1678</v>
      </c>
      <c r="F32" t="s">
        <v>56</v>
      </c>
      <c r="G32">
        <v>15</v>
      </c>
      <c r="H32">
        <v>19252</v>
      </c>
      <c r="I32">
        <v>67</v>
      </c>
      <c r="J32">
        <v>117955</v>
      </c>
      <c r="K32">
        <v>4</v>
      </c>
      <c r="L32" s="49" t="s">
        <v>944</v>
      </c>
      <c r="M32">
        <v>3200</v>
      </c>
      <c r="N32">
        <v>4915</v>
      </c>
      <c r="O32" s="49" t="s">
        <v>926</v>
      </c>
      <c r="P32">
        <v>4</v>
      </c>
      <c r="Q32" s="49" t="s">
        <v>951</v>
      </c>
      <c r="R32">
        <v>3200</v>
      </c>
      <c r="S32" s="49" t="s">
        <v>2991</v>
      </c>
      <c r="T32">
        <v>3475</v>
      </c>
      <c r="U32" s="49" t="s">
        <v>1109</v>
      </c>
      <c r="V32">
        <v>0</v>
      </c>
      <c r="W32">
        <v>0</v>
      </c>
      <c r="X32">
        <v>0</v>
      </c>
      <c r="Y32" s="49" t="s">
        <v>2991</v>
      </c>
      <c r="Z32">
        <v>117955</v>
      </c>
      <c r="AA32" s="49" t="s">
        <v>851</v>
      </c>
      <c r="AB32" s="49" t="s">
        <v>850</v>
      </c>
    </row>
    <row r="33" spans="1:28">
      <c r="A33" s="151" t="s">
        <v>2957</v>
      </c>
      <c r="B33" t="s">
        <v>27</v>
      </c>
      <c r="C33" t="s">
        <v>28</v>
      </c>
      <c r="D33" t="s">
        <v>1659</v>
      </c>
      <c r="E33" t="s">
        <v>608</v>
      </c>
      <c r="F33" t="s">
        <v>56</v>
      </c>
      <c r="G33">
        <v>15</v>
      </c>
      <c r="H33">
        <v>11105</v>
      </c>
      <c r="I33">
        <v>68</v>
      </c>
      <c r="J33">
        <v>101216</v>
      </c>
      <c r="K33">
        <v>9</v>
      </c>
      <c r="L33" s="49" t="s">
        <v>2952</v>
      </c>
      <c r="M33">
        <v>11228</v>
      </c>
      <c r="N33">
        <v>8430</v>
      </c>
      <c r="O33" s="49" t="s">
        <v>721</v>
      </c>
      <c r="P33">
        <v>5</v>
      </c>
      <c r="Q33" s="49" t="s">
        <v>454</v>
      </c>
      <c r="R33">
        <v>3268</v>
      </c>
      <c r="S33" s="49" t="s">
        <v>1941</v>
      </c>
      <c r="T33">
        <v>3638</v>
      </c>
      <c r="U33" s="49" t="s">
        <v>2992</v>
      </c>
      <c r="V33">
        <v>0</v>
      </c>
      <c r="W33">
        <v>0</v>
      </c>
      <c r="X33">
        <v>0</v>
      </c>
      <c r="Y33" s="49" t="s">
        <v>2993</v>
      </c>
      <c r="Z33">
        <v>101216</v>
      </c>
      <c r="AA33" s="49" t="s">
        <v>2112</v>
      </c>
      <c r="AB33" s="49" t="s">
        <v>2711</v>
      </c>
    </row>
    <row r="34" spans="1:28">
      <c r="A34" s="151" t="s">
        <v>2957</v>
      </c>
      <c r="B34" t="s">
        <v>27</v>
      </c>
      <c r="C34" t="s">
        <v>28</v>
      </c>
      <c r="D34" t="s">
        <v>1660</v>
      </c>
      <c r="E34" t="s">
        <v>608</v>
      </c>
      <c r="F34" t="s">
        <v>56</v>
      </c>
      <c r="G34">
        <v>16</v>
      </c>
      <c r="H34">
        <v>28387</v>
      </c>
      <c r="I34">
        <v>61</v>
      </c>
      <c r="J34">
        <v>136249</v>
      </c>
      <c r="K34">
        <v>11</v>
      </c>
      <c r="L34" s="49" t="s">
        <v>1970</v>
      </c>
      <c r="M34">
        <v>15965</v>
      </c>
      <c r="N34">
        <v>16733</v>
      </c>
      <c r="O34" s="49" t="s">
        <v>2940</v>
      </c>
      <c r="P34">
        <v>6</v>
      </c>
      <c r="Q34" s="49" t="s">
        <v>796</v>
      </c>
      <c r="R34">
        <v>11787</v>
      </c>
      <c r="S34" s="49" t="s">
        <v>2994</v>
      </c>
      <c r="T34">
        <v>13325</v>
      </c>
      <c r="U34" s="49" t="s">
        <v>2862</v>
      </c>
      <c r="V34">
        <v>0</v>
      </c>
      <c r="W34">
        <v>0</v>
      </c>
      <c r="X34">
        <v>0</v>
      </c>
      <c r="Y34" s="49" t="s">
        <v>2995</v>
      </c>
      <c r="Z34">
        <v>136249</v>
      </c>
      <c r="AA34" s="49" t="s">
        <v>1846</v>
      </c>
      <c r="AB34" s="49" t="s">
        <v>782</v>
      </c>
    </row>
    <row r="35" spans="1:28">
      <c r="A35" s="151" t="s">
        <v>2957</v>
      </c>
      <c r="B35" t="s">
        <v>27</v>
      </c>
      <c r="C35" t="s">
        <v>28</v>
      </c>
      <c r="D35" t="s">
        <v>609</v>
      </c>
      <c r="E35" t="s">
        <v>608</v>
      </c>
      <c r="F35" t="s">
        <v>56</v>
      </c>
      <c r="G35">
        <v>15</v>
      </c>
      <c r="H35">
        <v>23100</v>
      </c>
      <c r="I35">
        <v>71</v>
      </c>
      <c r="J35">
        <v>148669</v>
      </c>
      <c r="K35">
        <v>5</v>
      </c>
      <c r="L35" s="49" t="s">
        <v>454</v>
      </c>
      <c r="M35">
        <v>9520</v>
      </c>
      <c r="N35">
        <v>10159</v>
      </c>
      <c r="O35" s="49" t="s">
        <v>1209</v>
      </c>
      <c r="P35">
        <v>4</v>
      </c>
      <c r="Q35" s="49" t="s">
        <v>951</v>
      </c>
      <c r="R35">
        <v>8520</v>
      </c>
      <c r="S35" s="49" t="s">
        <v>2996</v>
      </c>
      <c r="T35">
        <v>9159</v>
      </c>
      <c r="U35" s="49" t="s">
        <v>1477</v>
      </c>
      <c r="V35">
        <v>0</v>
      </c>
      <c r="W35">
        <v>0</v>
      </c>
      <c r="X35">
        <v>0</v>
      </c>
      <c r="Y35" s="49" t="s">
        <v>2997</v>
      </c>
      <c r="Z35">
        <v>148669</v>
      </c>
      <c r="AA35" s="49" t="s">
        <v>920</v>
      </c>
      <c r="AB35" s="49" t="s">
        <v>1946</v>
      </c>
    </row>
    <row r="36" spans="1:28">
      <c r="A36" s="151" t="s">
        <v>2957</v>
      </c>
      <c r="B36" t="s">
        <v>27</v>
      </c>
      <c r="C36" t="s">
        <v>28</v>
      </c>
      <c r="D36" t="s">
        <v>2825</v>
      </c>
      <c r="E36" t="s">
        <v>608</v>
      </c>
      <c r="F36" t="s">
        <v>56</v>
      </c>
      <c r="G36">
        <v>15</v>
      </c>
      <c r="H36">
        <v>15120</v>
      </c>
      <c r="I36">
        <v>72</v>
      </c>
      <c r="J36">
        <v>115674</v>
      </c>
      <c r="K36">
        <v>3</v>
      </c>
      <c r="L36" s="49" t="s">
        <v>713</v>
      </c>
      <c r="M36">
        <v>2220</v>
      </c>
      <c r="N36">
        <v>2162</v>
      </c>
      <c r="O36" s="49" t="s">
        <v>1786</v>
      </c>
      <c r="P36">
        <v>1</v>
      </c>
      <c r="Q36" s="49" t="s">
        <v>929</v>
      </c>
      <c r="R36">
        <v>360</v>
      </c>
      <c r="S36" s="49" t="s">
        <v>760</v>
      </c>
      <c r="T36">
        <v>387</v>
      </c>
      <c r="U36" s="49" t="s">
        <v>2998</v>
      </c>
      <c r="V36">
        <v>0</v>
      </c>
      <c r="W36">
        <v>0</v>
      </c>
      <c r="X36">
        <v>0</v>
      </c>
      <c r="Y36" s="49" t="s">
        <v>2348</v>
      </c>
      <c r="Z36">
        <v>115674</v>
      </c>
      <c r="AA36" s="49" t="s">
        <v>926</v>
      </c>
      <c r="AB36" s="49" t="s">
        <v>515</v>
      </c>
    </row>
    <row r="37" spans="1:28">
      <c r="A37" s="151" t="s">
        <v>2957</v>
      </c>
      <c r="B37" t="s">
        <v>27</v>
      </c>
      <c r="C37" t="s">
        <v>28</v>
      </c>
      <c r="D37" t="s">
        <v>611</v>
      </c>
      <c r="E37" t="s">
        <v>1464</v>
      </c>
      <c r="F37" t="s">
        <v>56</v>
      </c>
      <c r="G37">
        <v>15</v>
      </c>
      <c r="H37">
        <v>28892</v>
      </c>
      <c r="I37">
        <v>69</v>
      </c>
      <c r="J37">
        <v>148155</v>
      </c>
      <c r="K37">
        <v>5</v>
      </c>
      <c r="L37" s="49" t="s">
        <v>454</v>
      </c>
      <c r="M37">
        <v>3440</v>
      </c>
      <c r="N37">
        <v>3898</v>
      </c>
      <c r="O37" s="49" t="s">
        <v>1149</v>
      </c>
      <c r="P37">
        <v>2</v>
      </c>
      <c r="Q37" s="49" t="s">
        <v>932</v>
      </c>
      <c r="R37">
        <v>1040</v>
      </c>
      <c r="S37" s="49" t="s">
        <v>1924</v>
      </c>
      <c r="T37">
        <v>1118</v>
      </c>
      <c r="U37" s="49" t="s">
        <v>1158</v>
      </c>
      <c r="V37">
        <v>0</v>
      </c>
      <c r="W37">
        <v>0</v>
      </c>
      <c r="X37">
        <v>0</v>
      </c>
      <c r="Y37" s="49" t="s">
        <v>2999</v>
      </c>
      <c r="Z37">
        <v>148155</v>
      </c>
      <c r="AA37" s="49" t="s">
        <v>1178</v>
      </c>
      <c r="AB37" s="49" t="s">
        <v>912</v>
      </c>
    </row>
    <row r="38" spans="1:28">
      <c r="A38" s="151" t="s">
        <v>2957</v>
      </c>
      <c r="B38" t="s">
        <v>27</v>
      </c>
      <c r="C38" t="s">
        <v>28</v>
      </c>
      <c r="D38" t="s">
        <v>569</v>
      </c>
      <c r="E38" t="s">
        <v>669</v>
      </c>
      <c r="F38" t="s">
        <v>56</v>
      </c>
      <c r="G38">
        <v>16</v>
      </c>
      <c r="H38">
        <v>23533</v>
      </c>
      <c r="I38">
        <v>75</v>
      </c>
      <c r="J38">
        <v>146973</v>
      </c>
      <c r="K38">
        <v>3</v>
      </c>
      <c r="L38" s="49" t="s">
        <v>791</v>
      </c>
      <c r="M38">
        <v>5690</v>
      </c>
      <c r="N38">
        <v>6538</v>
      </c>
      <c r="O38" s="49" t="s">
        <v>2357</v>
      </c>
      <c r="P38">
        <v>2</v>
      </c>
      <c r="Q38" s="49" t="s">
        <v>792</v>
      </c>
      <c r="R38">
        <v>5090</v>
      </c>
      <c r="S38" s="49" t="s">
        <v>2447</v>
      </c>
      <c r="T38">
        <v>5778</v>
      </c>
      <c r="U38" s="49" t="s">
        <v>2854</v>
      </c>
      <c r="V38">
        <v>0</v>
      </c>
      <c r="W38">
        <v>0</v>
      </c>
      <c r="X38">
        <v>0</v>
      </c>
      <c r="Y38" s="49" t="s">
        <v>2861</v>
      </c>
      <c r="Z38">
        <v>146973</v>
      </c>
      <c r="AA38" s="49" t="s">
        <v>692</v>
      </c>
      <c r="AB38" s="49" t="s">
        <v>3000</v>
      </c>
    </row>
    <row r="39" spans="1:28">
      <c r="A39" s="151" t="s">
        <v>2957</v>
      </c>
      <c r="B39" t="s">
        <v>27</v>
      </c>
      <c r="C39" t="s">
        <v>28</v>
      </c>
      <c r="D39" t="s">
        <v>586</v>
      </c>
      <c r="E39" t="s">
        <v>669</v>
      </c>
      <c r="F39" t="s">
        <v>56</v>
      </c>
      <c r="G39">
        <v>15</v>
      </c>
      <c r="H39">
        <v>20435</v>
      </c>
      <c r="I39">
        <v>67</v>
      </c>
      <c r="J39">
        <v>123239</v>
      </c>
      <c r="K39">
        <v>5</v>
      </c>
      <c r="L39" s="49" t="s">
        <v>454</v>
      </c>
      <c r="M39">
        <v>3280</v>
      </c>
      <c r="N39">
        <v>5526</v>
      </c>
      <c r="O39" s="49" t="s">
        <v>795</v>
      </c>
      <c r="P39">
        <v>3</v>
      </c>
      <c r="Q39" s="49" t="s">
        <v>713</v>
      </c>
      <c r="R39">
        <v>2080</v>
      </c>
      <c r="S39" s="49" t="s">
        <v>3001</v>
      </c>
      <c r="T39">
        <v>2236</v>
      </c>
      <c r="U39" s="49" t="s">
        <v>949</v>
      </c>
      <c r="V39">
        <v>0</v>
      </c>
      <c r="W39">
        <v>0</v>
      </c>
      <c r="X39">
        <v>0</v>
      </c>
      <c r="Y39" s="49" t="s">
        <v>1949</v>
      </c>
      <c r="Z39">
        <v>123239</v>
      </c>
      <c r="AA39" s="49" t="s">
        <v>1071</v>
      </c>
      <c r="AB39" s="49" t="s">
        <v>2372</v>
      </c>
    </row>
    <row r="40" spans="1:28">
      <c r="A40" s="151" t="s">
        <v>2957</v>
      </c>
      <c r="B40" t="s">
        <v>27</v>
      </c>
      <c r="C40" t="s">
        <v>28</v>
      </c>
      <c r="D40" t="s">
        <v>551</v>
      </c>
      <c r="E40" t="s">
        <v>1464</v>
      </c>
      <c r="F40" t="s">
        <v>56</v>
      </c>
      <c r="G40">
        <v>15</v>
      </c>
      <c r="H40">
        <v>30340</v>
      </c>
      <c r="I40">
        <v>70</v>
      </c>
      <c r="J40">
        <v>130494</v>
      </c>
      <c r="K40">
        <v>6</v>
      </c>
      <c r="L40" s="49" t="s">
        <v>685</v>
      </c>
      <c r="M40">
        <v>15332</v>
      </c>
      <c r="N40">
        <v>17387</v>
      </c>
      <c r="O40" s="49" t="s">
        <v>1267</v>
      </c>
      <c r="P40">
        <v>3</v>
      </c>
      <c r="Q40" s="49" t="s">
        <v>713</v>
      </c>
      <c r="R40">
        <v>13240</v>
      </c>
      <c r="S40" s="49" t="s">
        <v>3002</v>
      </c>
      <c r="T40">
        <v>14233</v>
      </c>
      <c r="U40" s="49" t="s">
        <v>2863</v>
      </c>
      <c r="V40">
        <v>0</v>
      </c>
      <c r="W40">
        <v>0</v>
      </c>
      <c r="X40">
        <v>0</v>
      </c>
      <c r="Y40" s="49" t="s">
        <v>3003</v>
      </c>
      <c r="Z40">
        <v>130494</v>
      </c>
      <c r="AA40" s="49" t="s">
        <v>1441</v>
      </c>
      <c r="AB40" s="49" t="s">
        <v>3004</v>
      </c>
    </row>
    <row r="41" spans="1:28">
      <c r="A41" s="151" t="s">
        <v>2957</v>
      </c>
      <c r="B41" t="s">
        <v>27</v>
      </c>
      <c r="C41" t="s">
        <v>28</v>
      </c>
      <c r="D41" t="s">
        <v>610</v>
      </c>
      <c r="E41" t="s">
        <v>608</v>
      </c>
      <c r="F41" t="s">
        <v>56</v>
      </c>
      <c r="G41">
        <v>16</v>
      </c>
      <c r="H41">
        <v>24740</v>
      </c>
      <c r="I41">
        <v>77</v>
      </c>
      <c r="J41">
        <v>144580</v>
      </c>
      <c r="K41">
        <v>4</v>
      </c>
      <c r="L41" s="49" t="s">
        <v>680</v>
      </c>
      <c r="M41">
        <v>6940</v>
      </c>
      <c r="N41">
        <v>11166</v>
      </c>
      <c r="O41" s="49" t="s">
        <v>869</v>
      </c>
      <c r="P41">
        <v>2</v>
      </c>
      <c r="Q41" s="49" t="s">
        <v>792</v>
      </c>
      <c r="R41">
        <v>4300</v>
      </c>
      <c r="S41" s="49" t="s">
        <v>3005</v>
      </c>
      <c r="T41">
        <v>7710</v>
      </c>
      <c r="U41" s="49" t="s">
        <v>2632</v>
      </c>
      <c r="V41">
        <v>0</v>
      </c>
      <c r="W41">
        <v>0</v>
      </c>
      <c r="X41">
        <v>0</v>
      </c>
      <c r="Y41" s="49" t="s">
        <v>1807</v>
      </c>
      <c r="Z41">
        <v>144580</v>
      </c>
      <c r="AA41" s="49" t="s">
        <v>502</v>
      </c>
      <c r="AB41" s="49" t="s">
        <v>2959</v>
      </c>
    </row>
    <row r="42" spans="1:28">
      <c r="A42" s="151" t="s">
        <v>2957</v>
      </c>
      <c r="B42" t="s">
        <v>27</v>
      </c>
      <c r="C42" t="s">
        <v>28</v>
      </c>
      <c r="D42" t="s">
        <v>612</v>
      </c>
      <c r="E42" t="s">
        <v>1464</v>
      </c>
      <c r="F42" t="s">
        <v>56</v>
      </c>
      <c r="G42">
        <v>16</v>
      </c>
      <c r="H42">
        <v>23119</v>
      </c>
      <c r="I42">
        <v>74</v>
      </c>
      <c r="J42">
        <v>144616</v>
      </c>
      <c r="K42">
        <v>5</v>
      </c>
      <c r="L42" s="49" t="s">
        <v>819</v>
      </c>
      <c r="M42">
        <v>4360</v>
      </c>
      <c r="N42">
        <v>5765</v>
      </c>
      <c r="O42" s="49" t="s">
        <v>1055</v>
      </c>
      <c r="P42">
        <v>3</v>
      </c>
      <c r="Q42" s="49" t="s">
        <v>791</v>
      </c>
      <c r="R42">
        <v>2120</v>
      </c>
      <c r="S42" s="49" t="s">
        <v>2407</v>
      </c>
      <c r="T42">
        <v>2349</v>
      </c>
      <c r="U42" s="49" t="s">
        <v>812</v>
      </c>
      <c r="V42">
        <v>0</v>
      </c>
      <c r="W42">
        <v>0</v>
      </c>
      <c r="X42">
        <v>0</v>
      </c>
      <c r="Y42" s="49" t="s">
        <v>2683</v>
      </c>
      <c r="Z42">
        <v>144616</v>
      </c>
      <c r="AA42" s="49" t="s">
        <v>1258</v>
      </c>
      <c r="AB42" s="49" t="s">
        <v>1925</v>
      </c>
    </row>
    <row r="43" spans="1:28">
      <c r="A43" s="151" t="s">
        <v>2957</v>
      </c>
      <c r="B43" t="s">
        <v>27</v>
      </c>
      <c r="C43" t="s">
        <v>28</v>
      </c>
      <c r="D43" t="s">
        <v>576</v>
      </c>
      <c r="E43" t="s">
        <v>669</v>
      </c>
      <c r="F43" t="s">
        <v>56</v>
      </c>
      <c r="G43">
        <v>15</v>
      </c>
      <c r="H43">
        <v>20445</v>
      </c>
      <c r="I43">
        <v>71</v>
      </c>
      <c r="J43">
        <v>124587</v>
      </c>
      <c r="K43">
        <v>1</v>
      </c>
      <c r="L43" s="49" t="s">
        <v>771</v>
      </c>
      <c r="M43">
        <v>3600</v>
      </c>
      <c r="N43">
        <v>3870</v>
      </c>
      <c r="O43" s="49" t="s">
        <v>878</v>
      </c>
      <c r="P43">
        <v>1</v>
      </c>
      <c r="Q43" s="49" t="s">
        <v>929</v>
      </c>
      <c r="R43">
        <v>3600</v>
      </c>
      <c r="S43" s="49" t="s">
        <v>2227</v>
      </c>
      <c r="T43">
        <v>3870</v>
      </c>
      <c r="U43" s="49" t="s">
        <v>1952</v>
      </c>
      <c r="V43">
        <v>0</v>
      </c>
      <c r="W43">
        <v>0</v>
      </c>
      <c r="X43">
        <v>0</v>
      </c>
      <c r="Y43" s="49" t="s">
        <v>3006</v>
      </c>
      <c r="Z43">
        <v>124587</v>
      </c>
      <c r="AA43" s="49" t="s">
        <v>1146</v>
      </c>
      <c r="AB43" s="49" t="s">
        <v>1757</v>
      </c>
    </row>
    <row r="44" spans="1:28">
      <c r="A44" s="151" t="s">
        <v>2957</v>
      </c>
      <c r="B44" t="s">
        <v>27</v>
      </c>
      <c r="C44" t="s">
        <v>28</v>
      </c>
      <c r="D44" t="s">
        <v>593</v>
      </c>
      <c r="E44" t="s">
        <v>669</v>
      </c>
      <c r="F44" t="s">
        <v>56</v>
      </c>
      <c r="G44">
        <v>15</v>
      </c>
      <c r="H44">
        <v>18793</v>
      </c>
      <c r="I44">
        <v>64</v>
      </c>
      <c r="J44">
        <v>91824</v>
      </c>
      <c r="K44">
        <v>3</v>
      </c>
      <c r="L44" s="49" t="s">
        <v>713</v>
      </c>
      <c r="M44">
        <v>4620</v>
      </c>
      <c r="N44">
        <v>4973</v>
      </c>
      <c r="O44" s="49" t="s">
        <v>2253</v>
      </c>
      <c r="P44">
        <v>1</v>
      </c>
      <c r="Q44" s="49" t="s">
        <v>929</v>
      </c>
      <c r="R44">
        <v>1200</v>
      </c>
      <c r="S44" s="49" t="s">
        <v>975</v>
      </c>
      <c r="T44">
        <v>1360</v>
      </c>
      <c r="U44" s="49" t="s">
        <v>1285</v>
      </c>
      <c r="V44">
        <v>0</v>
      </c>
      <c r="W44">
        <v>0</v>
      </c>
      <c r="X44">
        <v>0</v>
      </c>
      <c r="Y44" s="49" t="s">
        <v>3007</v>
      </c>
      <c r="Z44">
        <v>91824</v>
      </c>
      <c r="AA44" s="49" t="s">
        <v>873</v>
      </c>
      <c r="AB44" s="49" t="s">
        <v>866</v>
      </c>
    </row>
    <row r="45" spans="1:28">
      <c r="A45" s="151" t="s">
        <v>2957</v>
      </c>
      <c r="B45" t="s">
        <v>27</v>
      </c>
      <c r="C45" t="s">
        <v>28</v>
      </c>
      <c r="D45" t="s">
        <v>637</v>
      </c>
      <c r="E45" t="s">
        <v>608</v>
      </c>
      <c r="F45" t="s">
        <v>56</v>
      </c>
      <c r="G45">
        <v>16</v>
      </c>
      <c r="H45">
        <v>20385</v>
      </c>
      <c r="I45">
        <v>72</v>
      </c>
      <c r="J45">
        <v>133432</v>
      </c>
      <c r="K45">
        <v>6</v>
      </c>
      <c r="L45" s="49" t="s">
        <v>796</v>
      </c>
      <c r="M45">
        <v>4505</v>
      </c>
      <c r="N45">
        <v>4050</v>
      </c>
      <c r="O45" s="49" t="s">
        <v>814</v>
      </c>
      <c r="P45">
        <v>5</v>
      </c>
      <c r="Q45" s="49" t="s">
        <v>819</v>
      </c>
      <c r="R45">
        <v>3705</v>
      </c>
      <c r="S45" s="49" t="s">
        <v>3008</v>
      </c>
      <c r="T45">
        <v>3984</v>
      </c>
      <c r="U45" s="49" t="s">
        <v>2215</v>
      </c>
      <c r="V45">
        <v>0</v>
      </c>
      <c r="W45">
        <v>0</v>
      </c>
      <c r="X45">
        <v>0</v>
      </c>
      <c r="Y45" s="49" t="s">
        <v>2853</v>
      </c>
      <c r="Z45">
        <v>133432</v>
      </c>
      <c r="AA45" s="49" t="s">
        <v>721</v>
      </c>
      <c r="AB45" s="49" t="s">
        <v>467</v>
      </c>
    </row>
    <row r="46" spans="1:28">
      <c r="A46" s="151" t="s">
        <v>2957</v>
      </c>
      <c r="B46" t="s">
        <v>27</v>
      </c>
      <c r="C46" t="s">
        <v>28</v>
      </c>
      <c r="D46" t="s">
        <v>605</v>
      </c>
      <c r="E46" t="s">
        <v>1464</v>
      </c>
      <c r="F46" t="s">
        <v>56</v>
      </c>
      <c r="G46">
        <v>15</v>
      </c>
      <c r="H46">
        <v>17201</v>
      </c>
      <c r="I46">
        <v>78</v>
      </c>
      <c r="J46">
        <v>119843</v>
      </c>
      <c r="K46">
        <v>6</v>
      </c>
      <c r="L46" s="49" t="s">
        <v>685</v>
      </c>
      <c r="M46">
        <v>5480</v>
      </c>
      <c r="N46">
        <v>6611</v>
      </c>
      <c r="O46" s="49" t="s">
        <v>764</v>
      </c>
      <c r="P46">
        <v>3</v>
      </c>
      <c r="Q46" s="49" t="s">
        <v>713</v>
      </c>
      <c r="R46">
        <v>2420</v>
      </c>
      <c r="S46" s="49" t="s">
        <v>3009</v>
      </c>
      <c r="T46">
        <v>2703</v>
      </c>
      <c r="U46" s="49" t="s">
        <v>1923</v>
      </c>
      <c r="V46">
        <v>0</v>
      </c>
      <c r="W46">
        <v>0</v>
      </c>
      <c r="X46">
        <v>0</v>
      </c>
      <c r="Y46" s="49" t="s">
        <v>3010</v>
      </c>
      <c r="Z46">
        <v>119843</v>
      </c>
      <c r="AA46" s="49" t="s">
        <v>1037</v>
      </c>
      <c r="AB46" s="49" t="s">
        <v>1089</v>
      </c>
    </row>
    <row r="47" spans="1:28">
      <c r="A47" s="151" t="s">
        <v>2957</v>
      </c>
      <c r="B47" t="s">
        <v>27</v>
      </c>
      <c r="C47" t="s">
        <v>28</v>
      </c>
      <c r="D47" t="s">
        <v>638</v>
      </c>
      <c r="E47" t="s">
        <v>608</v>
      </c>
      <c r="F47" t="s">
        <v>56</v>
      </c>
      <c r="G47">
        <v>15</v>
      </c>
      <c r="H47">
        <v>22689</v>
      </c>
      <c r="I47">
        <v>71</v>
      </c>
      <c r="J47">
        <v>159105</v>
      </c>
      <c r="K47">
        <v>4</v>
      </c>
      <c r="L47" s="49" t="s">
        <v>944</v>
      </c>
      <c r="M47">
        <v>5280</v>
      </c>
      <c r="N47">
        <v>9076</v>
      </c>
      <c r="O47" s="49" t="s">
        <v>2193</v>
      </c>
      <c r="P47">
        <v>4</v>
      </c>
      <c r="Q47" s="49" t="s">
        <v>951</v>
      </c>
      <c r="R47">
        <v>5280</v>
      </c>
      <c r="S47" s="49" t="s">
        <v>3011</v>
      </c>
      <c r="T47">
        <v>5676</v>
      </c>
      <c r="U47" s="49" t="s">
        <v>2847</v>
      </c>
      <c r="V47">
        <v>0</v>
      </c>
      <c r="W47">
        <v>0</v>
      </c>
      <c r="X47">
        <v>0</v>
      </c>
      <c r="Y47" s="49" t="s">
        <v>3011</v>
      </c>
      <c r="Z47">
        <v>159105</v>
      </c>
      <c r="AA47" s="49" t="s">
        <v>1188</v>
      </c>
      <c r="AB47" s="49" t="s">
        <v>1247</v>
      </c>
    </row>
    <row r="48" spans="1:28">
      <c r="A48" s="151" t="s">
        <v>2957</v>
      </c>
      <c r="B48" t="s">
        <v>27</v>
      </c>
      <c r="C48" t="s">
        <v>28</v>
      </c>
      <c r="D48" t="s">
        <v>1664</v>
      </c>
      <c r="E48" t="s">
        <v>608</v>
      </c>
      <c r="F48" t="s">
        <v>56</v>
      </c>
      <c r="G48">
        <v>15</v>
      </c>
      <c r="H48">
        <v>16398</v>
      </c>
      <c r="I48">
        <v>70</v>
      </c>
      <c r="J48">
        <v>107673</v>
      </c>
      <c r="K48">
        <v>5</v>
      </c>
      <c r="L48" s="49" t="s">
        <v>454</v>
      </c>
      <c r="M48">
        <v>1974</v>
      </c>
      <c r="N48">
        <v>2291</v>
      </c>
      <c r="O48" s="49" t="s">
        <v>707</v>
      </c>
      <c r="P48">
        <v>5</v>
      </c>
      <c r="Q48" s="49" t="s">
        <v>454</v>
      </c>
      <c r="R48">
        <v>1974</v>
      </c>
      <c r="S48" s="49" t="s">
        <v>3012</v>
      </c>
      <c r="T48">
        <v>2159</v>
      </c>
      <c r="U48" s="49" t="s">
        <v>2985</v>
      </c>
      <c r="V48">
        <v>0</v>
      </c>
      <c r="W48">
        <v>0</v>
      </c>
      <c r="X48">
        <v>0</v>
      </c>
      <c r="Y48" s="49" t="s">
        <v>3013</v>
      </c>
      <c r="Z48">
        <v>107673</v>
      </c>
      <c r="AA48" s="49" t="s">
        <v>1054</v>
      </c>
      <c r="AB48" s="49" t="s">
        <v>1027</v>
      </c>
    </row>
    <row r="49" spans="1:28">
      <c r="A49" s="151" t="s">
        <v>2957</v>
      </c>
      <c r="B49" t="s">
        <v>27</v>
      </c>
      <c r="C49" t="s">
        <v>28</v>
      </c>
      <c r="D49" t="s">
        <v>2827</v>
      </c>
      <c r="E49" t="s">
        <v>669</v>
      </c>
      <c r="F49" t="s">
        <v>56</v>
      </c>
      <c r="G49">
        <v>16</v>
      </c>
      <c r="H49">
        <v>18552</v>
      </c>
      <c r="I49">
        <v>75</v>
      </c>
      <c r="J49">
        <v>148390</v>
      </c>
      <c r="K49">
        <v>2</v>
      </c>
      <c r="L49" s="49" t="s">
        <v>792</v>
      </c>
      <c r="M49">
        <v>7060</v>
      </c>
      <c r="N49">
        <v>8511</v>
      </c>
      <c r="O49" s="49" t="s">
        <v>754</v>
      </c>
      <c r="P49">
        <v>1</v>
      </c>
      <c r="Q49" s="49" t="s">
        <v>762</v>
      </c>
      <c r="R49">
        <v>1500</v>
      </c>
      <c r="S49" s="49" t="s">
        <v>2245</v>
      </c>
      <c r="T49">
        <v>1700</v>
      </c>
      <c r="U49" s="49" t="s">
        <v>2407</v>
      </c>
      <c r="V49">
        <v>0</v>
      </c>
      <c r="W49">
        <v>0</v>
      </c>
      <c r="X49">
        <v>0</v>
      </c>
      <c r="Y49" s="49" t="s">
        <v>2949</v>
      </c>
      <c r="Z49">
        <v>148390</v>
      </c>
      <c r="AA49" s="49" t="s">
        <v>1078</v>
      </c>
      <c r="AB49" s="49" t="s">
        <v>854</v>
      </c>
    </row>
    <row r="50" spans="1:28">
      <c r="A50" s="151" t="s">
        <v>2957</v>
      </c>
      <c r="B50" t="s">
        <v>27</v>
      </c>
      <c r="C50" t="s">
        <v>28</v>
      </c>
      <c r="D50" t="s">
        <v>2828</v>
      </c>
      <c r="E50" t="s">
        <v>669</v>
      </c>
      <c r="F50" t="s">
        <v>56</v>
      </c>
      <c r="G50">
        <v>16</v>
      </c>
      <c r="H50">
        <v>21728</v>
      </c>
      <c r="I50">
        <v>34</v>
      </c>
      <c r="J50">
        <v>59027</v>
      </c>
      <c r="K50">
        <v>3</v>
      </c>
      <c r="L50" s="49" t="s">
        <v>791</v>
      </c>
      <c r="M50">
        <v>4862</v>
      </c>
      <c r="N50">
        <v>4548</v>
      </c>
      <c r="O50" s="49" t="s">
        <v>1289</v>
      </c>
      <c r="P50">
        <v>2</v>
      </c>
      <c r="Q50" s="49" t="s">
        <v>792</v>
      </c>
      <c r="R50">
        <v>3962</v>
      </c>
      <c r="S50" s="49" t="s">
        <v>3014</v>
      </c>
      <c r="T50">
        <v>4292</v>
      </c>
      <c r="U50" s="49" t="s">
        <v>3015</v>
      </c>
      <c r="V50">
        <v>0</v>
      </c>
      <c r="W50">
        <v>0</v>
      </c>
      <c r="X50">
        <v>0</v>
      </c>
      <c r="Y50" s="49" t="s">
        <v>3016</v>
      </c>
      <c r="Z50">
        <v>59027</v>
      </c>
      <c r="AA50" s="49" t="s">
        <v>1060</v>
      </c>
      <c r="AB50" s="49" t="s">
        <v>965</v>
      </c>
    </row>
    <row r="51" spans="1:28">
      <c r="A51" s="151" t="s">
        <v>2957</v>
      </c>
      <c r="B51" t="s">
        <v>27</v>
      </c>
      <c r="C51" t="s">
        <v>28</v>
      </c>
      <c r="D51" t="s">
        <v>623</v>
      </c>
      <c r="E51" t="s">
        <v>608</v>
      </c>
      <c r="F51" t="s">
        <v>56</v>
      </c>
      <c r="G51">
        <v>15</v>
      </c>
      <c r="H51">
        <v>14980</v>
      </c>
      <c r="I51">
        <v>71</v>
      </c>
      <c r="J51">
        <v>125163</v>
      </c>
      <c r="K51">
        <v>4</v>
      </c>
      <c r="L51" s="49" t="s">
        <v>944</v>
      </c>
      <c r="M51">
        <v>2440</v>
      </c>
      <c r="N51">
        <v>2893</v>
      </c>
      <c r="O51" s="49" t="s">
        <v>787</v>
      </c>
      <c r="P51">
        <v>2</v>
      </c>
      <c r="Q51" s="49" t="s">
        <v>932</v>
      </c>
      <c r="R51">
        <v>920</v>
      </c>
      <c r="S51" s="49" t="s">
        <v>983</v>
      </c>
      <c r="T51">
        <v>989</v>
      </c>
      <c r="U51" s="49" t="s">
        <v>2823</v>
      </c>
      <c r="V51">
        <v>0</v>
      </c>
      <c r="W51">
        <v>0</v>
      </c>
      <c r="X51">
        <v>0</v>
      </c>
      <c r="Y51" s="49" t="s">
        <v>2202</v>
      </c>
      <c r="Z51">
        <v>125163</v>
      </c>
      <c r="AA51" s="49" t="s">
        <v>1188</v>
      </c>
      <c r="AB51" s="49" t="s">
        <v>937</v>
      </c>
    </row>
    <row r="52" spans="1:28">
      <c r="A52" s="151" t="s">
        <v>2957</v>
      </c>
      <c r="B52" t="s">
        <v>27</v>
      </c>
      <c r="C52" t="s">
        <v>28</v>
      </c>
      <c r="D52" t="s">
        <v>658</v>
      </c>
      <c r="E52" t="s">
        <v>1464</v>
      </c>
      <c r="F52" t="s">
        <v>56</v>
      </c>
      <c r="G52">
        <v>16</v>
      </c>
      <c r="H52">
        <v>11333</v>
      </c>
      <c r="I52">
        <v>80</v>
      </c>
      <c r="J52">
        <v>125992</v>
      </c>
      <c r="K52">
        <v>7</v>
      </c>
      <c r="L52" s="49" t="s">
        <v>811</v>
      </c>
      <c r="M52">
        <v>5527</v>
      </c>
      <c r="N52">
        <v>6647</v>
      </c>
      <c r="O52" s="49" t="s">
        <v>1232</v>
      </c>
      <c r="P52">
        <v>3</v>
      </c>
      <c r="Q52" s="49" t="s">
        <v>791</v>
      </c>
      <c r="R52">
        <v>1400</v>
      </c>
      <c r="S52" s="49" t="s">
        <v>2796</v>
      </c>
      <c r="T52">
        <v>1540</v>
      </c>
      <c r="U52" s="49" t="s">
        <v>2898</v>
      </c>
      <c r="V52">
        <v>0</v>
      </c>
      <c r="W52">
        <v>0</v>
      </c>
      <c r="X52">
        <v>0</v>
      </c>
      <c r="Y52" s="49" t="s">
        <v>3017</v>
      </c>
      <c r="Z52">
        <v>125992</v>
      </c>
      <c r="AA52" s="49" t="s">
        <v>1000</v>
      </c>
      <c r="AB52" s="49" t="s">
        <v>1898</v>
      </c>
    </row>
    <row r="53" spans="1:28">
      <c r="A53" s="151" t="s">
        <v>2957</v>
      </c>
      <c r="B53" t="s">
        <v>27</v>
      </c>
      <c r="C53" t="s">
        <v>28</v>
      </c>
      <c r="D53" t="s">
        <v>662</v>
      </c>
      <c r="E53" t="s">
        <v>1464</v>
      </c>
      <c r="F53" t="s">
        <v>56</v>
      </c>
      <c r="G53">
        <v>15</v>
      </c>
      <c r="H53">
        <v>19670</v>
      </c>
      <c r="I53">
        <v>72</v>
      </c>
      <c r="J53">
        <v>137639</v>
      </c>
      <c r="K53">
        <v>5</v>
      </c>
      <c r="L53" s="49" t="s">
        <v>454</v>
      </c>
      <c r="M53">
        <v>6946</v>
      </c>
      <c r="N53">
        <v>7708</v>
      </c>
      <c r="O53" s="49" t="s">
        <v>1259</v>
      </c>
      <c r="P53">
        <v>3</v>
      </c>
      <c r="Q53" s="49" t="s">
        <v>713</v>
      </c>
      <c r="R53">
        <v>5066</v>
      </c>
      <c r="S53" s="49" t="s">
        <v>3018</v>
      </c>
      <c r="T53">
        <v>5458</v>
      </c>
      <c r="U53" s="49" t="s">
        <v>3019</v>
      </c>
      <c r="V53">
        <v>0</v>
      </c>
      <c r="W53">
        <v>0</v>
      </c>
      <c r="X53">
        <v>0</v>
      </c>
      <c r="Y53" s="49" t="s">
        <v>3020</v>
      </c>
      <c r="Z53">
        <v>137639</v>
      </c>
      <c r="AA53" s="49" t="s">
        <v>1820</v>
      </c>
      <c r="AB53" s="49" t="s">
        <v>3021</v>
      </c>
    </row>
    <row r="54" spans="1:28">
      <c r="A54" s="151" t="s">
        <v>2957</v>
      </c>
      <c r="B54" t="s">
        <v>27</v>
      </c>
      <c r="C54" t="s">
        <v>28</v>
      </c>
      <c r="D54" t="s">
        <v>2829</v>
      </c>
      <c r="E54" t="s">
        <v>669</v>
      </c>
      <c r="F54" t="s">
        <v>56</v>
      </c>
      <c r="G54">
        <v>15</v>
      </c>
      <c r="H54">
        <v>23140</v>
      </c>
      <c r="I54">
        <v>77</v>
      </c>
      <c r="J54">
        <v>137208</v>
      </c>
      <c r="K54">
        <v>7</v>
      </c>
      <c r="L54" s="49" t="s">
        <v>1164</v>
      </c>
      <c r="M54">
        <v>8320</v>
      </c>
      <c r="N54">
        <v>9579</v>
      </c>
      <c r="O54" s="49" t="s">
        <v>933</v>
      </c>
      <c r="P54">
        <v>6</v>
      </c>
      <c r="Q54" s="49" t="s">
        <v>685</v>
      </c>
      <c r="R54">
        <v>7720</v>
      </c>
      <c r="S54" s="49" t="s">
        <v>3022</v>
      </c>
      <c r="T54">
        <v>8819</v>
      </c>
      <c r="U54" s="49" t="s">
        <v>3023</v>
      </c>
      <c r="V54">
        <v>0</v>
      </c>
      <c r="W54">
        <v>0</v>
      </c>
      <c r="X54">
        <v>0</v>
      </c>
      <c r="Y54" s="49" t="s">
        <v>2089</v>
      </c>
      <c r="Z54">
        <v>137208</v>
      </c>
      <c r="AA54" s="49" t="s">
        <v>737</v>
      </c>
      <c r="AB54" s="49" t="s">
        <v>747</v>
      </c>
    </row>
    <row r="55" spans="1:28">
      <c r="A55" s="151" t="s">
        <v>2957</v>
      </c>
      <c r="B55" t="s">
        <v>27</v>
      </c>
      <c r="C55" t="s">
        <v>28</v>
      </c>
      <c r="D55" t="s">
        <v>670</v>
      </c>
      <c r="E55" t="s">
        <v>669</v>
      </c>
      <c r="F55" t="s">
        <v>56</v>
      </c>
      <c r="G55">
        <v>15</v>
      </c>
      <c r="H55">
        <v>17965</v>
      </c>
      <c r="I55">
        <v>82</v>
      </c>
      <c r="J55">
        <v>144030</v>
      </c>
      <c r="K55">
        <v>1</v>
      </c>
      <c r="L55" s="49" t="s">
        <v>771</v>
      </c>
      <c r="M55">
        <v>385</v>
      </c>
      <c r="N55">
        <v>415</v>
      </c>
      <c r="O55" s="49" t="s">
        <v>3024</v>
      </c>
      <c r="P55">
        <v>1</v>
      </c>
      <c r="Q55" s="49" t="s">
        <v>929</v>
      </c>
      <c r="R55">
        <v>385</v>
      </c>
      <c r="S55" s="49" t="s">
        <v>997</v>
      </c>
      <c r="T55">
        <v>415</v>
      </c>
      <c r="U55" s="49" t="s">
        <v>787</v>
      </c>
      <c r="V55">
        <v>0</v>
      </c>
      <c r="W55">
        <v>0</v>
      </c>
      <c r="X55">
        <v>0</v>
      </c>
      <c r="Y55" s="49" t="s">
        <v>997</v>
      </c>
      <c r="Z55">
        <v>144030</v>
      </c>
      <c r="AA55" s="49" t="s">
        <v>468</v>
      </c>
      <c r="AB55" s="49" t="s">
        <v>927</v>
      </c>
    </row>
    <row r="56" spans="1:28">
      <c r="A56" s="151" t="s">
        <v>2957</v>
      </c>
      <c r="B56" t="s">
        <v>27</v>
      </c>
      <c r="C56" t="s">
        <v>28</v>
      </c>
      <c r="D56" t="s">
        <v>616</v>
      </c>
      <c r="E56" t="s">
        <v>1464</v>
      </c>
      <c r="F56" t="s">
        <v>56</v>
      </c>
      <c r="G56">
        <v>15</v>
      </c>
      <c r="H56">
        <v>22695</v>
      </c>
      <c r="I56">
        <v>81</v>
      </c>
      <c r="J56">
        <v>155182</v>
      </c>
      <c r="K56">
        <v>5</v>
      </c>
      <c r="L56" s="49" t="s">
        <v>454</v>
      </c>
      <c r="M56">
        <v>4705</v>
      </c>
      <c r="N56">
        <v>5161</v>
      </c>
      <c r="O56" s="49" t="s">
        <v>701</v>
      </c>
      <c r="P56">
        <v>3</v>
      </c>
      <c r="Q56" s="49" t="s">
        <v>713</v>
      </c>
      <c r="R56">
        <v>3360</v>
      </c>
      <c r="S56" s="49" t="s">
        <v>3025</v>
      </c>
      <c r="T56">
        <v>3612</v>
      </c>
      <c r="U56" s="49" t="s">
        <v>1245</v>
      </c>
      <c r="V56">
        <v>0</v>
      </c>
      <c r="W56">
        <v>0</v>
      </c>
      <c r="X56">
        <v>0</v>
      </c>
      <c r="Y56" s="49" t="s">
        <v>2672</v>
      </c>
      <c r="Z56">
        <v>155182</v>
      </c>
      <c r="AA56" s="49" t="s">
        <v>1182</v>
      </c>
      <c r="AB56" s="49" t="s">
        <v>698</v>
      </c>
    </row>
    <row r="57" spans="1:28">
      <c r="A57" s="151" t="s">
        <v>2957</v>
      </c>
      <c r="B57" t="s">
        <v>27</v>
      </c>
      <c r="C57" t="s">
        <v>28</v>
      </c>
      <c r="D57" t="s">
        <v>676</v>
      </c>
      <c r="E57" t="s">
        <v>669</v>
      </c>
      <c r="F57" t="s">
        <v>56</v>
      </c>
      <c r="G57">
        <v>15</v>
      </c>
      <c r="H57">
        <v>22140</v>
      </c>
      <c r="I57">
        <v>74</v>
      </c>
      <c r="J57">
        <v>126229</v>
      </c>
      <c r="K57">
        <v>2</v>
      </c>
      <c r="L57" s="49" t="s">
        <v>932</v>
      </c>
      <c r="M57">
        <v>800</v>
      </c>
      <c r="N57">
        <v>890</v>
      </c>
      <c r="O57" s="49" t="s">
        <v>509</v>
      </c>
      <c r="P57">
        <v>1</v>
      </c>
      <c r="Q57" s="49" t="s">
        <v>929</v>
      </c>
      <c r="R57">
        <v>400</v>
      </c>
      <c r="S57" s="49" t="s">
        <v>1126</v>
      </c>
      <c r="T57">
        <v>430</v>
      </c>
      <c r="U57" s="49" t="s">
        <v>923</v>
      </c>
      <c r="V57">
        <v>0</v>
      </c>
      <c r="W57">
        <v>0</v>
      </c>
      <c r="X57">
        <v>0</v>
      </c>
      <c r="Y57" s="49" t="s">
        <v>528</v>
      </c>
      <c r="Z57">
        <v>126229</v>
      </c>
      <c r="AA57" s="49" t="s">
        <v>744</v>
      </c>
      <c r="AB57" s="49" t="s">
        <v>3026</v>
      </c>
    </row>
    <row r="58" spans="1:28">
      <c r="A58" s="151" t="s">
        <v>2957</v>
      </c>
      <c r="B58" t="s">
        <v>27</v>
      </c>
      <c r="C58" t="s">
        <v>28</v>
      </c>
      <c r="D58" t="s">
        <v>628</v>
      </c>
      <c r="E58" t="s">
        <v>669</v>
      </c>
      <c r="F58" t="s">
        <v>56</v>
      </c>
      <c r="G58">
        <v>15</v>
      </c>
      <c r="H58">
        <v>20206</v>
      </c>
      <c r="I58">
        <v>83</v>
      </c>
      <c r="J58">
        <v>144305</v>
      </c>
      <c r="K58">
        <v>2</v>
      </c>
      <c r="L58" s="49" t="s">
        <v>932</v>
      </c>
      <c r="M58">
        <v>4200</v>
      </c>
      <c r="N58">
        <v>5055</v>
      </c>
      <c r="O58" s="49" t="s">
        <v>1113</v>
      </c>
      <c r="P58">
        <v>1</v>
      </c>
      <c r="Q58" s="49" t="s">
        <v>929</v>
      </c>
      <c r="R58">
        <v>600</v>
      </c>
      <c r="S58" s="49" t="s">
        <v>1844</v>
      </c>
      <c r="T58">
        <v>645</v>
      </c>
      <c r="U58" s="49" t="s">
        <v>1203</v>
      </c>
      <c r="V58">
        <v>0</v>
      </c>
      <c r="W58">
        <v>0</v>
      </c>
      <c r="X58">
        <v>0</v>
      </c>
      <c r="Y58" s="49" t="s">
        <v>3027</v>
      </c>
      <c r="Z58">
        <v>144305</v>
      </c>
      <c r="AA58" s="49" t="s">
        <v>1747</v>
      </c>
      <c r="AB58" s="49" t="s">
        <v>783</v>
      </c>
    </row>
    <row r="59" spans="1:28">
      <c r="A59" s="151" t="s">
        <v>2957</v>
      </c>
      <c r="B59" t="s">
        <v>27</v>
      </c>
      <c r="C59" t="s">
        <v>28</v>
      </c>
      <c r="D59" t="s">
        <v>617</v>
      </c>
      <c r="E59" t="s">
        <v>1464</v>
      </c>
      <c r="F59" t="s">
        <v>56</v>
      </c>
      <c r="G59">
        <v>15</v>
      </c>
      <c r="H59">
        <v>23600</v>
      </c>
      <c r="I59">
        <v>70</v>
      </c>
      <c r="J59">
        <v>130446</v>
      </c>
      <c r="K59">
        <v>5</v>
      </c>
      <c r="L59" s="49" t="s">
        <v>454</v>
      </c>
      <c r="M59">
        <v>7440</v>
      </c>
      <c r="N59">
        <v>7024</v>
      </c>
      <c r="O59" s="49" t="s">
        <v>1012</v>
      </c>
      <c r="P59">
        <v>2</v>
      </c>
      <c r="Q59" s="49" t="s">
        <v>932</v>
      </c>
      <c r="R59">
        <v>1800</v>
      </c>
      <c r="S59" s="49" t="s">
        <v>2394</v>
      </c>
      <c r="T59">
        <v>2040</v>
      </c>
      <c r="U59" s="49" t="s">
        <v>793</v>
      </c>
      <c r="V59">
        <v>0</v>
      </c>
      <c r="W59">
        <v>0</v>
      </c>
      <c r="X59">
        <v>0</v>
      </c>
      <c r="Y59" s="49" t="s">
        <v>2499</v>
      </c>
      <c r="Z59">
        <v>130446</v>
      </c>
      <c r="AA59" s="49" t="s">
        <v>1054</v>
      </c>
      <c r="AB59" s="49" t="s">
        <v>2193</v>
      </c>
    </row>
    <row r="60" spans="1:28">
      <c r="A60" s="151" t="s">
        <v>2957</v>
      </c>
      <c r="B60" t="s">
        <v>27</v>
      </c>
      <c r="C60" t="s">
        <v>28</v>
      </c>
      <c r="D60" t="s">
        <v>2830</v>
      </c>
      <c r="E60" t="s">
        <v>1464</v>
      </c>
      <c r="F60" t="s">
        <v>56</v>
      </c>
      <c r="G60">
        <v>15</v>
      </c>
      <c r="H60">
        <v>15880</v>
      </c>
      <c r="I60">
        <v>68</v>
      </c>
      <c r="J60">
        <v>126385</v>
      </c>
      <c r="K60">
        <v>2</v>
      </c>
      <c r="L60" s="49" t="s">
        <v>932</v>
      </c>
      <c r="M60">
        <v>1200</v>
      </c>
      <c r="N60">
        <v>3147</v>
      </c>
      <c r="O60" s="49" t="s">
        <v>818</v>
      </c>
      <c r="P60">
        <v>1</v>
      </c>
      <c r="Q60" s="49" t="s">
        <v>929</v>
      </c>
      <c r="R60">
        <v>600</v>
      </c>
      <c r="S60" s="49" t="s">
        <v>957</v>
      </c>
      <c r="T60">
        <v>645</v>
      </c>
      <c r="U60" s="49" t="s">
        <v>867</v>
      </c>
      <c r="V60">
        <v>0</v>
      </c>
      <c r="W60">
        <v>0</v>
      </c>
      <c r="X60">
        <v>0</v>
      </c>
      <c r="Y60" s="49" t="s">
        <v>1847</v>
      </c>
      <c r="Z60">
        <v>126385</v>
      </c>
      <c r="AA60" s="49" t="s">
        <v>472</v>
      </c>
      <c r="AB60" s="49" t="s">
        <v>773</v>
      </c>
    </row>
    <row r="61" spans="1:28">
      <c r="A61" s="151" t="s">
        <v>2957</v>
      </c>
      <c r="B61" t="s">
        <v>27</v>
      </c>
      <c r="C61" t="s">
        <v>28</v>
      </c>
      <c r="D61" t="s">
        <v>659</v>
      </c>
      <c r="E61" t="s">
        <v>1464</v>
      </c>
      <c r="F61" t="s">
        <v>56</v>
      </c>
      <c r="G61">
        <v>15</v>
      </c>
      <c r="H61">
        <v>26680</v>
      </c>
      <c r="I61">
        <v>71</v>
      </c>
      <c r="J61">
        <v>124629</v>
      </c>
      <c r="K61">
        <v>7</v>
      </c>
      <c r="L61" s="49" t="s">
        <v>1164</v>
      </c>
      <c r="M61">
        <v>9140</v>
      </c>
      <c r="N61">
        <v>9235</v>
      </c>
      <c r="O61" s="49" t="s">
        <v>2234</v>
      </c>
      <c r="P61">
        <v>4</v>
      </c>
      <c r="Q61" s="49" t="s">
        <v>951</v>
      </c>
      <c r="R61">
        <v>7140</v>
      </c>
      <c r="S61" s="49" t="s">
        <v>3028</v>
      </c>
      <c r="T61">
        <v>7728</v>
      </c>
      <c r="U61" s="49" t="s">
        <v>2676</v>
      </c>
      <c r="V61">
        <v>0</v>
      </c>
      <c r="W61">
        <v>0</v>
      </c>
      <c r="X61">
        <v>0</v>
      </c>
      <c r="Y61" s="49" t="s">
        <v>1707</v>
      </c>
      <c r="Z61">
        <v>124629</v>
      </c>
      <c r="AA61" s="49" t="s">
        <v>895</v>
      </c>
      <c r="AB61" s="49" t="s">
        <v>1814</v>
      </c>
    </row>
    <row r="62" spans="1:28">
      <c r="A62" s="151" t="s">
        <v>2957</v>
      </c>
      <c r="B62" t="s">
        <v>27</v>
      </c>
      <c r="C62" t="s">
        <v>28</v>
      </c>
      <c r="D62" t="s">
        <v>563</v>
      </c>
      <c r="E62" t="s">
        <v>669</v>
      </c>
      <c r="F62" t="s">
        <v>56</v>
      </c>
      <c r="G62">
        <v>15</v>
      </c>
      <c r="H62">
        <v>29380</v>
      </c>
      <c r="I62">
        <v>72</v>
      </c>
      <c r="J62">
        <v>178615</v>
      </c>
      <c r="K62">
        <v>7</v>
      </c>
      <c r="L62" s="49" t="s">
        <v>1164</v>
      </c>
      <c r="M62">
        <v>11680</v>
      </c>
      <c r="N62">
        <v>12697</v>
      </c>
      <c r="O62" s="49" t="s">
        <v>1315</v>
      </c>
      <c r="P62">
        <v>5</v>
      </c>
      <c r="Q62" s="49" t="s">
        <v>454</v>
      </c>
      <c r="R62">
        <v>10760</v>
      </c>
      <c r="S62" s="49" t="s">
        <v>2784</v>
      </c>
      <c r="T62">
        <v>11567</v>
      </c>
      <c r="U62" s="49" t="s">
        <v>3029</v>
      </c>
      <c r="V62">
        <v>0</v>
      </c>
      <c r="W62">
        <v>0</v>
      </c>
      <c r="X62">
        <v>0</v>
      </c>
      <c r="Y62" s="49" t="s">
        <v>3030</v>
      </c>
      <c r="Z62">
        <v>178615</v>
      </c>
      <c r="AA62" s="49" t="s">
        <v>1312</v>
      </c>
      <c r="AB62" s="49" t="s">
        <v>644</v>
      </c>
    </row>
    <row r="63" spans="1:28">
      <c r="A63" s="151" t="s">
        <v>2957</v>
      </c>
      <c r="B63" t="s">
        <v>27</v>
      </c>
      <c r="C63" t="s">
        <v>28</v>
      </c>
      <c r="D63" t="s">
        <v>629</v>
      </c>
      <c r="E63" t="s">
        <v>669</v>
      </c>
      <c r="F63" t="s">
        <v>56</v>
      </c>
      <c r="G63">
        <v>16</v>
      </c>
      <c r="H63">
        <v>23500</v>
      </c>
      <c r="I63">
        <v>71</v>
      </c>
      <c r="J63">
        <v>114499</v>
      </c>
      <c r="K63">
        <v>7</v>
      </c>
      <c r="L63" s="49" t="s">
        <v>811</v>
      </c>
      <c r="M63">
        <v>7345</v>
      </c>
      <c r="N63">
        <v>8430</v>
      </c>
      <c r="O63" s="49" t="s">
        <v>1019</v>
      </c>
      <c r="P63">
        <v>5</v>
      </c>
      <c r="Q63" s="49" t="s">
        <v>819</v>
      </c>
      <c r="R63">
        <v>4305</v>
      </c>
      <c r="S63" s="49" t="s">
        <v>2370</v>
      </c>
      <c r="T63">
        <v>4874</v>
      </c>
      <c r="U63" s="49" t="s">
        <v>3031</v>
      </c>
      <c r="V63">
        <v>0</v>
      </c>
      <c r="W63">
        <v>0</v>
      </c>
      <c r="X63">
        <v>0</v>
      </c>
      <c r="Y63" s="49" t="s">
        <v>1438</v>
      </c>
      <c r="Z63">
        <v>114499</v>
      </c>
      <c r="AA63" s="49" t="s">
        <v>895</v>
      </c>
      <c r="AB63" s="49" t="s">
        <v>981</v>
      </c>
    </row>
    <row r="64" spans="1:28">
      <c r="A64" s="151" t="s">
        <v>2957</v>
      </c>
      <c r="B64" t="s">
        <v>27</v>
      </c>
      <c r="C64" t="s">
        <v>28</v>
      </c>
      <c r="D64" t="s">
        <v>624</v>
      </c>
      <c r="E64" t="s">
        <v>608</v>
      </c>
      <c r="F64" t="s">
        <v>56</v>
      </c>
      <c r="G64">
        <v>15</v>
      </c>
      <c r="H64">
        <v>29620</v>
      </c>
      <c r="I64">
        <v>66</v>
      </c>
      <c r="J64">
        <v>116536</v>
      </c>
      <c r="K64">
        <v>3</v>
      </c>
      <c r="L64" s="49" t="s">
        <v>713</v>
      </c>
      <c r="M64">
        <v>1306</v>
      </c>
      <c r="N64">
        <v>1690</v>
      </c>
      <c r="O64" s="49" t="s">
        <v>1752</v>
      </c>
      <c r="P64">
        <v>0</v>
      </c>
      <c r="Q64" s="49" t="s">
        <v>678</v>
      </c>
      <c r="R64">
        <v>0</v>
      </c>
      <c r="S64" s="49" t="s">
        <v>678</v>
      </c>
      <c r="T64">
        <v>0</v>
      </c>
      <c r="U64" s="49" t="s">
        <v>678</v>
      </c>
      <c r="V64">
        <v>0</v>
      </c>
      <c r="W64">
        <v>0</v>
      </c>
      <c r="X64">
        <v>0</v>
      </c>
      <c r="Y64" s="49" t="s">
        <v>1305</v>
      </c>
      <c r="Z64">
        <v>116536</v>
      </c>
      <c r="AA64" s="49" t="s">
        <v>872</v>
      </c>
      <c r="AB64" s="49" t="s">
        <v>907</v>
      </c>
    </row>
    <row r="65" spans="1:28">
      <c r="A65" s="151" t="s">
        <v>2957</v>
      </c>
      <c r="B65" t="s">
        <v>1418</v>
      </c>
      <c r="C65" t="s">
        <v>28</v>
      </c>
      <c r="D65" t="s">
        <v>1705</v>
      </c>
      <c r="E65" t="s">
        <v>1694</v>
      </c>
      <c r="F65" t="s">
        <v>56</v>
      </c>
      <c r="G65">
        <v>15</v>
      </c>
      <c r="H65">
        <v>20078</v>
      </c>
      <c r="I65">
        <v>78</v>
      </c>
      <c r="J65">
        <v>156655</v>
      </c>
      <c r="K65">
        <v>6</v>
      </c>
      <c r="L65" s="49" t="s">
        <v>685</v>
      </c>
      <c r="M65">
        <v>8960</v>
      </c>
      <c r="N65">
        <v>12746</v>
      </c>
      <c r="O65" s="49" t="s">
        <v>2844</v>
      </c>
      <c r="P65">
        <v>4</v>
      </c>
      <c r="Q65" s="49" t="s">
        <v>951</v>
      </c>
      <c r="R65">
        <v>4660</v>
      </c>
      <c r="S65" s="49" t="s">
        <v>2705</v>
      </c>
      <c r="T65">
        <v>5118</v>
      </c>
      <c r="U65" s="49" t="s">
        <v>1042</v>
      </c>
      <c r="V65">
        <v>1</v>
      </c>
      <c r="W65">
        <v>1470</v>
      </c>
      <c r="X65">
        <v>1800</v>
      </c>
      <c r="Y65" s="49" t="s">
        <v>1726</v>
      </c>
      <c r="Z65">
        <v>156655</v>
      </c>
      <c r="AA65" s="49" t="s">
        <v>518</v>
      </c>
      <c r="AB65" s="49" t="s">
        <v>2231</v>
      </c>
    </row>
    <row r="66" spans="1:28">
      <c r="A66" s="151" t="s">
        <v>2957</v>
      </c>
      <c r="B66" t="s">
        <v>1418</v>
      </c>
      <c r="C66" t="s">
        <v>28</v>
      </c>
      <c r="D66" t="s">
        <v>1724</v>
      </c>
      <c r="E66" t="s">
        <v>1719</v>
      </c>
      <c r="F66" t="s">
        <v>56</v>
      </c>
      <c r="G66">
        <v>15</v>
      </c>
      <c r="H66">
        <v>32860</v>
      </c>
      <c r="I66">
        <v>70</v>
      </c>
      <c r="J66">
        <v>140496</v>
      </c>
      <c r="K66">
        <v>2</v>
      </c>
      <c r="L66" s="49" t="s">
        <v>932</v>
      </c>
      <c r="M66">
        <v>600</v>
      </c>
      <c r="N66">
        <v>690</v>
      </c>
      <c r="O66" s="49" t="s">
        <v>516</v>
      </c>
      <c r="P66">
        <v>0</v>
      </c>
      <c r="Q66" s="49" t="s">
        <v>678</v>
      </c>
      <c r="R66">
        <v>0</v>
      </c>
      <c r="S66" s="49" t="s">
        <v>678</v>
      </c>
      <c r="T66">
        <v>0</v>
      </c>
      <c r="U66" s="49" t="s">
        <v>678</v>
      </c>
      <c r="V66">
        <v>0</v>
      </c>
      <c r="W66">
        <v>0</v>
      </c>
      <c r="X66">
        <v>0</v>
      </c>
      <c r="Y66" s="49" t="s">
        <v>1027</v>
      </c>
      <c r="Z66">
        <v>140496</v>
      </c>
      <c r="AA66" s="49" t="s">
        <v>748</v>
      </c>
      <c r="AB66" s="49" t="s">
        <v>3032</v>
      </c>
    </row>
    <row r="67" spans="1:28">
      <c r="A67" s="151" t="s">
        <v>2957</v>
      </c>
      <c r="B67" t="s">
        <v>1418</v>
      </c>
      <c r="C67" t="s">
        <v>28</v>
      </c>
      <c r="D67" t="s">
        <v>1708</v>
      </c>
      <c r="E67" t="s">
        <v>1694</v>
      </c>
      <c r="F67" t="s">
        <v>56</v>
      </c>
      <c r="G67">
        <v>15</v>
      </c>
      <c r="H67">
        <v>20505</v>
      </c>
      <c r="I67">
        <v>71</v>
      </c>
      <c r="J67">
        <v>113613</v>
      </c>
      <c r="K67">
        <v>2</v>
      </c>
      <c r="L67" s="49" t="s">
        <v>932</v>
      </c>
      <c r="M67">
        <v>2500</v>
      </c>
      <c r="N67">
        <v>2840</v>
      </c>
      <c r="O67" s="49" t="s">
        <v>473</v>
      </c>
      <c r="P67">
        <v>1</v>
      </c>
      <c r="Q67" s="49" t="s">
        <v>929</v>
      </c>
      <c r="R67">
        <v>2100</v>
      </c>
      <c r="S67" s="49" t="s">
        <v>2366</v>
      </c>
      <c r="T67">
        <v>2380</v>
      </c>
      <c r="U67" s="49" t="s">
        <v>3033</v>
      </c>
      <c r="V67">
        <v>0</v>
      </c>
      <c r="W67">
        <v>0</v>
      </c>
      <c r="X67">
        <v>0</v>
      </c>
      <c r="Y67" s="49" t="s">
        <v>922</v>
      </c>
      <c r="Z67">
        <v>113613</v>
      </c>
      <c r="AA67" s="49" t="s">
        <v>852</v>
      </c>
      <c r="AB67" s="49" t="s">
        <v>1123</v>
      </c>
    </row>
    <row r="68" spans="1:28">
      <c r="A68" s="151" t="s">
        <v>2957</v>
      </c>
      <c r="B68" t="s">
        <v>1418</v>
      </c>
      <c r="C68" t="s">
        <v>28</v>
      </c>
      <c r="D68" t="s">
        <v>1725</v>
      </c>
      <c r="E68" t="s">
        <v>1719</v>
      </c>
      <c r="F68" t="s">
        <v>56</v>
      </c>
      <c r="G68">
        <v>15</v>
      </c>
      <c r="H68">
        <v>23904</v>
      </c>
      <c r="I68">
        <v>68</v>
      </c>
      <c r="J68">
        <v>113056</v>
      </c>
      <c r="K68">
        <v>8</v>
      </c>
      <c r="L68" s="49" t="s">
        <v>1196</v>
      </c>
      <c r="M68">
        <v>5120</v>
      </c>
      <c r="N68">
        <v>5854</v>
      </c>
      <c r="O68" s="49" t="s">
        <v>756</v>
      </c>
      <c r="P68">
        <v>3</v>
      </c>
      <c r="Q68" s="49" t="s">
        <v>713</v>
      </c>
      <c r="R68">
        <v>1760</v>
      </c>
      <c r="S68" s="49" t="s">
        <v>1019</v>
      </c>
      <c r="T68">
        <v>1892</v>
      </c>
      <c r="U68" s="49" t="s">
        <v>1405</v>
      </c>
      <c r="V68">
        <v>0</v>
      </c>
      <c r="W68">
        <v>0</v>
      </c>
      <c r="X68">
        <v>0</v>
      </c>
      <c r="Y68" s="49" t="s">
        <v>1142</v>
      </c>
      <c r="Z68">
        <v>113056</v>
      </c>
      <c r="AA68" s="49" t="s">
        <v>842</v>
      </c>
      <c r="AB68" s="49" t="s">
        <v>2346</v>
      </c>
    </row>
    <row r="69" spans="1:28">
      <c r="A69" s="151" t="s">
        <v>2957</v>
      </c>
      <c r="B69" t="s">
        <v>1418</v>
      </c>
      <c r="C69" t="s">
        <v>28</v>
      </c>
      <c r="D69" t="s">
        <v>1727</v>
      </c>
      <c r="E69" t="s">
        <v>1719</v>
      </c>
      <c r="F69" t="s">
        <v>56</v>
      </c>
      <c r="G69">
        <v>15</v>
      </c>
      <c r="H69">
        <v>19700</v>
      </c>
      <c r="I69">
        <v>79</v>
      </c>
      <c r="J69">
        <v>170944</v>
      </c>
      <c r="K69">
        <v>5</v>
      </c>
      <c r="L69" s="49" t="s">
        <v>454</v>
      </c>
      <c r="M69">
        <v>9960</v>
      </c>
      <c r="N69">
        <v>11518</v>
      </c>
      <c r="O69" s="49" t="s">
        <v>1224</v>
      </c>
      <c r="P69">
        <v>1</v>
      </c>
      <c r="Q69" s="49" t="s">
        <v>929</v>
      </c>
      <c r="R69">
        <v>3360</v>
      </c>
      <c r="S69" s="49" t="s">
        <v>3034</v>
      </c>
      <c r="T69">
        <v>3808</v>
      </c>
      <c r="U69" s="49" t="s">
        <v>2664</v>
      </c>
      <c r="V69">
        <v>0</v>
      </c>
      <c r="W69">
        <v>0</v>
      </c>
      <c r="X69">
        <v>0</v>
      </c>
      <c r="Y69" s="49" t="s">
        <v>3035</v>
      </c>
      <c r="Z69">
        <v>170944</v>
      </c>
      <c r="AA69" s="49" t="s">
        <v>1044</v>
      </c>
      <c r="AB69" s="49" t="s">
        <v>2856</v>
      </c>
    </row>
    <row r="70" spans="1:28">
      <c r="A70" s="151" t="s">
        <v>2957</v>
      </c>
      <c r="B70" t="s">
        <v>1418</v>
      </c>
      <c r="C70" t="s">
        <v>28</v>
      </c>
      <c r="D70" t="s">
        <v>1728</v>
      </c>
      <c r="E70" t="s">
        <v>1719</v>
      </c>
      <c r="F70" t="s">
        <v>56</v>
      </c>
      <c r="G70">
        <v>15</v>
      </c>
      <c r="H70">
        <v>17620</v>
      </c>
      <c r="I70">
        <v>78</v>
      </c>
      <c r="J70">
        <v>148370</v>
      </c>
      <c r="K70">
        <v>5</v>
      </c>
      <c r="L70" s="49" t="s">
        <v>454</v>
      </c>
      <c r="M70">
        <v>5880</v>
      </c>
      <c r="N70">
        <v>5501</v>
      </c>
      <c r="O70" s="49" t="s">
        <v>2489</v>
      </c>
      <c r="P70">
        <v>5</v>
      </c>
      <c r="Q70" s="49" t="s">
        <v>454</v>
      </c>
      <c r="R70">
        <v>5880</v>
      </c>
      <c r="S70" s="49" t="s">
        <v>3036</v>
      </c>
      <c r="T70">
        <v>7001</v>
      </c>
      <c r="U70" s="49" t="s">
        <v>1253</v>
      </c>
      <c r="V70">
        <v>0</v>
      </c>
      <c r="W70">
        <v>0</v>
      </c>
      <c r="X70">
        <v>0</v>
      </c>
      <c r="Y70" s="49" t="s">
        <v>3036</v>
      </c>
      <c r="Z70">
        <v>148370</v>
      </c>
      <c r="AA70" s="49" t="s">
        <v>981</v>
      </c>
      <c r="AB70" s="49" t="s">
        <v>1194</v>
      </c>
    </row>
    <row r="71" spans="1:28">
      <c r="A71" s="151" t="s">
        <v>2957</v>
      </c>
      <c r="B71" t="s">
        <v>1418</v>
      </c>
      <c r="C71" t="s">
        <v>28</v>
      </c>
      <c r="D71" t="s">
        <v>1934</v>
      </c>
      <c r="E71" t="s">
        <v>1719</v>
      </c>
      <c r="F71" t="s">
        <v>56</v>
      </c>
      <c r="G71">
        <v>16</v>
      </c>
      <c r="H71">
        <v>16617</v>
      </c>
      <c r="I71">
        <v>77</v>
      </c>
      <c r="J71">
        <v>125107</v>
      </c>
      <c r="K71">
        <v>6</v>
      </c>
      <c r="L71" s="49" t="s">
        <v>796</v>
      </c>
      <c r="M71">
        <v>7300</v>
      </c>
      <c r="N71">
        <v>7966</v>
      </c>
      <c r="O71" s="49" t="s">
        <v>2937</v>
      </c>
      <c r="P71">
        <v>3</v>
      </c>
      <c r="Q71" s="49" t="s">
        <v>791</v>
      </c>
      <c r="R71">
        <v>4420</v>
      </c>
      <c r="S71" s="49" t="s">
        <v>1769</v>
      </c>
      <c r="T71">
        <v>4986</v>
      </c>
      <c r="U71" s="49" t="s">
        <v>679</v>
      </c>
      <c r="V71">
        <v>0</v>
      </c>
      <c r="W71">
        <v>0</v>
      </c>
      <c r="X71">
        <v>0</v>
      </c>
      <c r="Y71" s="49" t="s">
        <v>3037</v>
      </c>
      <c r="Z71">
        <v>125107</v>
      </c>
      <c r="AA71" s="49" t="s">
        <v>1229</v>
      </c>
      <c r="AB71" s="49" t="s">
        <v>1004</v>
      </c>
    </row>
    <row r="72" spans="1:28">
      <c r="A72" s="151" t="s">
        <v>2957</v>
      </c>
      <c r="B72" t="s">
        <v>1418</v>
      </c>
      <c r="C72" t="s">
        <v>28</v>
      </c>
      <c r="D72" t="s">
        <v>1729</v>
      </c>
      <c r="E72" t="s">
        <v>1719</v>
      </c>
      <c r="F72" t="s">
        <v>56</v>
      </c>
      <c r="G72">
        <v>15</v>
      </c>
      <c r="H72">
        <v>32520</v>
      </c>
      <c r="I72">
        <v>56</v>
      </c>
      <c r="J72">
        <v>107134</v>
      </c>
      <c r="K72">
        <v>5</v>
      </c>
      <c r="L72" s="49" t="s">
        <v>454</v>
      </c>
      <c r="M72">
        <v>14620</v>
      </c>
      <c r="N72">
        <v>16142</v>
      </c>
      <c r="O72" s="49" t="s">
        <v>3038</v>
      </c>
      <c r="P72">
        <v>3</v>
      </c>
      <c r="Q72" s="49" t="s">
        <v>713</v>
      </c>
      <c r="R72">
        <v>12860</v>
      </c>
      <c r="S72" s="49" t="s">
        <v>2873</v>
      </c>
      <c r="T72">
        <v>14108</v>
      </c>
      <c r="U72" s="49" t="s">
        <v>3039</v>
      </c>
      <c r="V72">
        <v>0</v>
      </c>
      <c r="W72">
        <v>0</v>
      </c>
      <c r="X72">
        <v>0</v>
      </c>
      <c r="Y72" s="49" t="s">
        <v>3040</v>
      </c>
      <c r="Z72">
        <v>107134</v>
      </c>
      <c r="AA72" s="49" t="s">
        <v>822</v>
      </c>
      <c r="AB72" s="49" t="s">
        <v>3041</v>
      </c>
    </row>
    <row r="73" spans="1:28">
      <c r="A73" s="151" t="s">
        <v>2957</v>
      </c>
      <c r="B73" t="s">
        <v>1418</v>
      </c>
      <c r="C73" t="s">
        <v>28</v>
      </c>
      <c r="D73" t="s">
        <v>1731</v>
      </c>
      <c r="E73" t="s">
        <v>1719</v>
      </c>
      <c r="F73" t="s">
        <v>56</v>
      </c>
      <c r="G73">
        <v>16</v>
      </c>
      <c r="H73">
        <v>22540</v>
      </c>
      <c r="I73">
        <v>75</v>
      </c>
      <c r="J73">
        <v>120364</v>
      </c>
      <c r="K73">
        <v>7</v>
      </c>
      <c r="L73" s="49" t="s">
        <v>811</v>
      </c>
      <c r="M73">
        <v>8560</v>
      </c>
      <c r="N73">
        <v>11651</v>
      </c>
      <c r="O73" s="49" t="s">
        <v>800</v>
      </c>
      <c r="P73">
        <v>3</v>
      </c>
      <c r="Q73" s="49" t="s">
        <v>791</v>
      </c>
      <c r="R73">
        <v>5840</v>
      </c>
      <c r="S73" s="49" t="s">
        <v>3042</v>
      </c>
      <c r="T73">
        <v>6278</v>
      </c>
      <c r="U73" s="49" t="s">
        <v>3043</v>
      </c>
      <c r="V73">
        <v>0</v>
      </c>
      <c r="W73">
        <v>0</v>
      </c>
      <c r="X73">
        <v>0</v>
      </c>
      <c r="Y73" s="49" t="s">
        <v>3044</v>
      </c>
      <c r="Z73">
        <v>120364</v>
      </c>
      <c r="AA73" s="49" t="s">
        <v>1423</v>
      </c>
      <c r="AB73" s="49" t="s">
        <v>1315</v>
      </c>
    </row>
    <row r="74" spans="1:28">
      <c r="A74" s="151" t="s">
        <v>2957</v>
      </c>
      <c r="B74" t="s">
        <v>1418</v>
      </c>
      <c r="C74" t="s">
        <v>28</v>
      </c>
      <c r="D74" t="s">
        <v>1732</v>
      </c>
      <c r="E74" t="s">
        <v>1719</v>
      </c>
      <c r="F74" t="s">
        <v>56</v>
      </c>
      <c r="G74">
        <v>15</v>
      </c>
      <c r="H74">
        <v>32608</v>
      </c>
      <c r="I74">
        <v>67</v>
      </c>
      <c r="J74">
        <v>137128</v>
      </c>
      <c r="K74">
        <v>1</v>
      </c>
      <c r="L74" s="49" t="s">
        <v>771</v>
      </c>
      <c r="M74">
        <v>3600</v>
      </c>
      <c r="N74">
        <v>3870</v>
      </c>
      <c r="O74" s="49" t="s">
        <v>852</v>
      </c>
      <c r="P74">
        <v>1</v>
      </c>
      <c r="Q74" s="49" t="s">
        <v>929</v>
      </c>
      <c r="R74">
        <v>3600</v>
      </c>
      <c r="S74" s="49" t="s">
        <v>1723</v>
      </c>
      <c r="T74">
        <v>3870</v>
      </c>
      <c r="U74" s="49" t="s">
        <v>3045</v>
      </c>
      <c r="V74">
        <v>0</v>
      </c>
      <c r="W74">
        <v>0</v>
      </c>
      <c r="X74">
        <v>0</v>
      </c>
      <c r="Y74" s="49" t="s">
        <v>1723</v>
      </c>
      <c r="Z74">
        <v>137128</v>
      </c>
      <c r="AA74" s="49" t="s">
        <v>995</v>
      </c>
      <c r="AB74" s="49" t="s">
        <v>1149</v>
      </c>
    </row>
    <row r="75" spans="1:28">
      <c r="A75" s="151" t="s">
        <v>2957</v>
      </c>
      <c r="B75" t="s">
        <v>1418</v>
      </c>
      <c r="C75" t="s">
        <v>28</v>
      </c>
      <c r="D75" t="s">
        <v>1710</v>
      </c>
      <c r="E75" t="s">
        <v>1694</v>
      </c>
      <c r="F75" t="s">
        <v>56</v>
      </c>
      <c r="G75">
        <v>15</v>
      </c>
      <c r="H75">
        <v>19620</v>
      </c>
      <c r="I75">
        <v>72</v>
      </c>
      <c r="J75">
        <v>129382</v>
      </c>
      <c r="K75">
        <v>5</v>
      </c>
      <c r="L75" s="49" t="s">
        <v>454</v>
      </c>
      <c r="M75">
        <v>4240</v>
      </c>
      <c r="N75">
        <v>6443</v>
      </c>
      <c r="O75" s="49" t="s">
        <v>1989</v>
      </c>
      <c r="P75">
        <v>2</v>
      </c>
      <c r="Q75" s="49" t="s">
        <v>932</v>
      </c>
      <c r="R75">
        <v>2640</v>
      </c>
      <c r="S75" s="49" t="s">
        <v>3046</v>
      </c>
      <c r="T75">
        <v>2943</v>
      </c>
      <c r="U75" s="49" t="s">
        <v>2839</v>
      </c>
      <c r="V75">
        <v>0</v>
      </c>
      <c r="W75">
        <v>0</v>
      </c>
      <c r="X75">
        <v>0</v>
      </c>
      <c r="Y75" s="49" t="s">
        <v>2343</v>
      </c>
      <c r="Z75">
        <v>129382</v>
      </c>
      <c r="AA75" s="49" t="s">
        <v>1820</v>
      </c>
      <c r="AB75" s="49" t="s">
        <v>987</v>
      </c>
    </row>
    <row r="76" spans="1:28">
      <c r="A76" s="151" t="s">
        <v>2957</v>
      </c>
      <c r="B76" t="s">
        <v>1418</v>
      </c>
      <c r="C76" t="s">
        <v>28</v>
      </c>
      <c r="D76" t="s">
        <v>1712</v>
      </c>
      <c r="E76" t="s">
        <v>1694</v>
      </c>
      <c r="F76" t="s">
        <v>56</v>
      </c>
      <c r="G76">
        <v>15</v>
      </c>
      <c r="H76">
        <v>20100</v>
      </c>
      <c r="I76">
        <v>78</v>
      </c>
      <c r="J76">
        <v>160303</v>
      </c>
      <c r="K76">
        <v>4</v>
      </c>
      <c r="L76" s="49" t="s">
        <v>944</v>
      </c>
      <c r="M76">
        <v>3940</v>
      </c>
      <c r="N76">
        <v>4478</v>
      </c>
      <c r="O76" s="49" t="s">
        <v>3047</v>
      </c>
      <c r="P76">
        <v>3</v>
      </c>
      <c r="Q76" s="49" t="s">
        <v>713</v>
      </c>
      <c r="R76">
        <v>3540</v>
      </c>
      <c r="S76" s="49" t="s">
        <v>3006</v>
      </c>
      <c r="T76">
        <v>3928</v>
      </c>
      <c r="U76" s="49" t="s">
        <v>2215</v>
      </c>
      <c r="V76">
        <v>0</v>
      </c>
      <c r="W76">
        <v>0</v>
      </c>
      <c r="X76">
        <v>0</v>
      </c>
      <c r="Y76" s="49" t="s">
        <v>2615</v>
      </c>
      <c r="Z76">
        <v>160303</v>
      </c>
      <c r="AA76" s="49" t="s">
        <v>723</v>
      </c>
      <c r="AB76" s="49" t="s">
        <v>1152</v>
      </c>
    </row>
    <row r="77" spans="1:28">
      <c r="A77" s="151" t="s">
        <v>2957</v>
      </c>
      <c r="B77" t="s">
        <v>1418</v>
      </c>
      <c r="C77" t="s">
        <v>28</v>
      </c>
      <c r="D77" t="s">
        <v>1733</v>
      </c>
      <c r="E77" t="s">
        <v>1719</v>
      </c>
      <c r="F77" t="s">
        <v>56</v>
      </c>
      <c r="G77">
        <v>15</v>
      </c>
      <c r="H77">
        <v>15300</v>
      </c>
      <c r="I77">
        <v>77</v>
      </c>
      <c r="J77">
        <v>132542</v>
      </c>
      <c r="K77">
        <v>4</v>
      </c>
      <c r="L77" s="49" t="s">
        <v>944</v>
      </c>
      <c r="M77">
        <v>5300</v>
      </c>
      <c r="N77">
        <v>6290</v>
      </c>
      <c r="O77" s="49" t="s">
        <v>2710</v>
      </c>
      <c r="P77">
        <v>2</v>
      </c>
      <c r="Q77" s="49" t="s">
        <v>932</v>
      </c>
      <c r="R77">
        <v>1200</v>
      </c>
      <c r="S77" s="49" t="s">
        <v>499</v>
      </c>
      <c r="T77">
        <v>1290</v>
      </c>
      <c r="U77" s="49" t="s">
        <v>487</v>
      </c>
      <c r="V77">
        <v>0</v>
      </c>
      <c r="W77">
        <v>0</v>
      </c>
      <c r="X77">
        <v>0</v>
      </c>
      <c r="Y77" s="49" t="s">
        <v>1395</v>
      </c>
      <c r="Z77">
        <v>132542</v>
      </c>
      <c r="AA77" s="49" t="s">
        <v>502</v>
      </c>
      <c r="AB77" s="49" t="s">
        <v>692</v>
      </c>
    </row>
    <row r="78" spans="1:28">
      <c r="A78" s="151" t="s">
        <v>2957</v>
      </c>
      <c r="B78" t="s">
        <v>1418</v>
      </c>
      <c r="C78" t="s">
        <v>28</v>
      </c>
      <c r="D78" t="s">
        <v>2832</v>
      </c>
      <c r="E78" t="s">
        <v>1719</v>
      </c>
      <c r="F78" t="s">
        <v>56</v>
      </c>
      <c r="G78">
        <v>16</v>
      </c>
      <c r="H78">
        <v>17100</v>
      </c>
      <c r="I78">
        <v>37</v>
      </c>
      <c r="J78">
        <v>57241</v>
      </c>
      <c r="K78">
        <v>4</v>
      </c>
      <c r="L78" s="49" t="s">
        <v>680</v>
      </c>
      <c r="M78">
        <v>4800</v>
      </c>
      <c r="N78">
        <v>5377</v>
      </c>
      <c r="O78" s="49" t="s">
        <v>1675</v>
      </c>
      <c r="P78">
        <v>4</v>
      </c>
      <c r="Q78" s="49" t="s">
        <v>680</v>
      </c>
      <c r="R78">
        <v>4800</v>
      </c>
      <c r="S78" s="49" t="s">
        <v>498</v>
      </c>
      <c r="T78">
        <v>5377</v>
      </c>
      <c r="U78" s="49" t="s">
        <v>1013</v>
      </c>
      <c r="V78">
        <v>0</v>
      </c>
      <c r="W78">
        <v>0</v>
      </c>
      <c r="X78">
        <v>0</v>
      </c>
      <c r="Y78" s="49" t="s">
        <v>498</v>
      </c>
      <c r="Z78">
        <v>57241</v>
      </c>
      <c r="AA78" s="49" t="s">
        <v>3048</v>
      </c>
      <c r="AB78" s="49" t="s">
        <v>1744</v>
      </c>
    </row>
    <row r="79" spans="1:28">
      <c r="A79" s="151" t="s">
        <v>2957</v>
      </c>
      <c r="B79" t="s">
        <v>1418</v>
      </c>
      <c r="C79" t="s">
        <v>28</v>
      </c>
      <c r="D79" t="s">
        <v>2833</v>
      </c>
      <c r="E79" t="s">
        <v>1719</v>
      </c>
      <c r="F79" t="s">
        <v>56</v>
      </c>
      <c r="G79">
        <v>2</v>
      </c>
      <c r="H79">
        <v>1800</v>
      </c>
      <c r="I79">
        <v>31</v>
      </c>
      <c r="J79" s="458">
        <v>64792</v>
      </c>
      <c r="K79">
        <v>0</v>
      </c>
      <c r="L79" s="49" t="s">
        <v>678</v>
      </c>
      <c r="M79">
        <v>0</v>
      </c>
      <c r="N79">
        <v>0</v>
      </c>
      <c r="O79" s="49" t="s">
        <v>678</v>
      </c>
      <c r="P79">
        <v>0</v>
      </c>
      <c r="Q79" s="49" t="s">
        <v>678</v>
      </c>
      <c r="R79">
        <v>0</v>
      </c>
      <c r="S79" s="49" t="s">
        <v>678</v>
      </c>
      <c r="T79">
        <v>0</v>
      </c>
      <c r="U79" s="49" t="s">
        <v>678</v>
      </c>
      <c r="V79">
        <v>0</v>
      </c>
      <c r="W79">
        <v>0</v>
      </c>
      <c r="X79">
        <v>0</v>
      </c>
      <c r="Y79" s="49" t="s">
        <v>678</v>
      </c>
      <c r="Z79" s="458">
        <v>64792</v>
      </c>
      <c r="AA79" s="49" t="s">
        <v>678</v>
      </c>
      <c r="AB79" s="49" t="s">
        <v>678</v>
      </c>
    </row>
    <row r="80" spans="1:28">
      <c r="A80" s="151" t="s">
        <v>2957</v>
      </c>
      <c r="B80" t="s">
        <v>1418</v>
      </c>
      <c r="C80" t="s">
        <v>28</v>
      </c>
      <c r="D80" t="s">
        <v>1713</v>
      </c>
      <c r="E80" t="s">
        <v>1694</v>
      </c>
      <c r="F80" t="s">
        <v>56</v>
      </c>
      <c r="G80">
        <v>15</v>
      </c>
      <c r="H80">
        <v>22079</v>
      </c>
      <c r="I80">
        <v>81</v>
      </c>
      <c r="J80">
        <v>160535</v>
      </c>
      <c r="K80">
        <v>7</v>
      </c>
      <c r="L80" s="49" t="s">
        <v>1164</v>
      </c>
      <c r="M80">
        <v>8560</v>
      </c>
      <c r="N80">
        <v>9531</v>
      </c>
      <c r="O80" s="49" t="s">
        <v>815</v>
      </c>
      <c r="P80">
        <v>5</v>
      </c>
      <c r="Q80" s="49" t="s">
        <v>454</v>
      </c>
      <c r="R80">
        <v>7440</v>
      </c>
      <c r="S80" s="49" t="s">
        <v>3049</v>
      </c>
      <c r="T80">
        <v>8243</v>
      </c>
      <c r="U80" s="49" t="s">
        <v>2267</v>
      </c>
      <c r="V80">
        <v>0</v>
      </c>
      <c r="W80">
        <v>0</v>
      </c>
      <c r="X80">
        <v>0</v>
      </c>
      <c r="Y80" s="49" t="s">
        <v>3050</v>
      </c>
      <c r="Z80">
        <v>160535</v>
      </c>
      <c r="AA80" s="49" t="s">
        <v>793</v>
      </c>
      <c r="AB80" s="49" t="s">
        <v>1222</v>
      </c>
    </row>
    <row r="81" spans="1:28">
      <c r="A81" s="151" t="s">
        <v>2957</v>
      </c>
      <c r="B81" t="s">
        <v>1418</v>
      </c>
      <c r="C81" t="s">
        <v>28</v>
      </c>
      <c r="D81" t="s">
        <v>1714</v>
      </c>
      <c r="E81" t="s">
        <v>1694</v>
      </c>
      <c r="F81" t="s">
        <v>56</v>
      </c>
      <c r="G81">
        <v>16</v>
      </c>
      <c r="H81">
        <v>21135</v>
      </c>
      <c r="I81">
        <v>77</v>
      </c>
      <c r="J81">
        <v>132520</v>
      </c>
      <c r="K81">
        <v>4</v>
      </c>
      <c r="L81" s="49" t="s">
        <v>680</v>
      </c>
      <c r="M81">
        <v>3511</v>
      </c>
      <c r="N81">
        <v>7054</v>
      </c>
      <c r="O81" s="49" t="s">
        <v>2365</v>
      </c>
      <c r="P81">
        <v>3</v>
      </c>
      <c r="Q81" s="49" t="s">
        <v>791</v>
      </c>
      <c r="R81">
        <v>2471</v>
      </c>
      <c r="S81" s="49" t="s">
        <v>1429</v>
      </c>
      <c r="T81">
        <v>2660</v>
      </c>
      <c r="U81" s="49" t="s">
        <v>1187</v>
      </c>
      <c r="V81">
        <v>0</v>
      </c>
      <c r="W81">
        <v>0</v>
      </c>
      <c r="X81">
        <v>0</v>
      </c>
      <c r="Y81" s="49" t="s">
        <v>1845</v>
      </c>
      <c r="Z81">
        <v>132520</v>
      </c>
      <c r="AA81" s="49" t="s">
        <v>502</v>
      </c>
      <c r="AB81" s="49" t="s">
        <v>827</v>
      </c>
    </row>
    <row r="82" spans="1:28">
      <c r="A82" s="151" t="s">
        <v>2957</v>
      </c>
      <c r="B82" t="s">
        <v>1418</v>
      </c>
      <c r="C82" t="s">
        <v>28</v>
      </c>
      <c r="D82" t="s">
        <v>1692</v>
      </c>
      <c r="E82" t="s">
        <v>1678</v>
      </c>
      <c r="F82" t="s">
        <v>56</v>
      </c>
      <c r="G82">
        <v>15</v>
      </c>
      <c r="H82">
        <v>21397</v>
      </c>
      <c r="I82">
        <v>71</v>
      </c>
      <c r="J82">
        <v>110708</v>
      </c>
      <c r="K82">
        <v>8</v>
      </c>
      <c r="L82" s="49" t="s">
        <v>1196</v>
      </c>
      <c r="M82">
        <v>16176</v>
      </c>
      <c r="N82">
        <v>18561</v>
      </c>
      <c r="O82" s="49" t="s">
        <v>2661</v>
      </c>
      <c r="P82">
        <v>6</v>
      </c>
      <c r="Q82" s="49" t="s">
        <v>685</v>
      </c>
      <c r="R82">
        <v>10936</v>
      </c>
      <c r="S82" s="49" t="s">
        <v>3051</v>
      </c>
      <c r="T82">
        <v>11872</v>
      </c>
      <c r="U82" s="49" t="s">
        <v>3052</v>
      </c>
      <c r="V82">
        <v>0</v>
      </c>
      <c r="W82">
        <v>0</v>
      </c>
      <c r="X82">
        <v>0</v>
      </c>
      <c r="Y82" s="49" t="s">
        <v>3053</v>
      </c>
      <c r="Z82">
        <v>110708</v>
      </c>
      <c r="AA82" s="49" t="s">
        <v>1859</v>
      </c>
      <c r="AB82" s="49" t="s">
        <v>1488</v>
      </c>
    </row>
    <row r="83" spans="1:28">
      <c r="A83" s="151" t="s">
        <v>2957</v>
      </c>
      <c r="B83" t="s">
        <v>1418</v>
      </c>
      <c r="C83" t="s">
        <v>28</v>
      </c>
      <c r="D83" t="s">
        <v>1735</v>
      </c>
      <c r="E83" t="s">
        <v>1719</v>
      </c>
      <c r="F83" t="s">
        <v>56</v>
      </c>
      <c r="G83">
        <v>15</v>
      </c>
      <c r="H83">
        <v>16986</v>
      </c>
      <c r="I83">
        <v>77</v>
      </c>
      <c r="J83">
        <v>151073</v>
      </c>
      <c r="K83">
        <v>3</v>
      </c>
      <c r="L83" s="49" t="s">
        <v>713</v>
      </c>
      <c r="M83">
        <v>4960</v>
      </c>
      <c r="N83">
        <v>5332</v>
      </c>
      <c r="O83" s="49" t="s">
        <v>1068</v>
      </c>
      <c r="P83">
        <v>3</v>
      </c>
      <c r="Q83" s="49" t="s">
        <v>713</v>
      </c>
      <c r="R83">
        <v>4960</v>
      </c>
      <c r="S83" s="49" t="s">
        <v>1996</v>
      </c>
      <c r="T83">
        <v>5332</v>
      </c>
      <c r="U83" s="49" t="s">
        <v>883</v>
      </c>
      <c r="V83">
        <v>0</v>
      </c>
      <c r="W83">
        <v>0</v>
      </c>
      <c r="X83">
        <v>0</v>
      </c>
      <c r="Y83" s="49" t="s">
        <v>1996</v>
      </c>
      <c r="Z83">
        <v>151073</v>
      </c>
      <c r="AA83" s="49" t="s">
        <v>1138</v>
      </c>
      <c r="AB83" s="49" t="s">
        <v>987</v>
      </c>
    </row>
    <row r="84" spans="1:28">
      <c r="A84" s="151" t="s">
        <v>2957</v>
      </c>
      <c r="B84" t="s">
        <v>1418</v>
      </c>
      <c r="C84" t="s">
        <v>28</v>
      </c>
      <c r="D84" t="s">
        <v>1693</v>
      </c>
      <c r="E84" t="s">
        <v>1678</v>
      </c>
      <c r="F84" t="s">
        <v>56</v>
      </c>
      <c r="G84">
        <v>15</v>
      </c>
      <c r="H84">
        <v>25224</v>
      </c>
      <c r="I84">
        <v>67</v>
      </c>
      <c r="J84">
        <v>137109</v>
      </c>
      <c r="K84">
        <v>5</v>
      </c>
      <c r="L84" s="49" t="s">
        <v>454</v>
      </c>
      <c r="M84">
        <v>5344</v>
      </c>
      <c r="N84">
        <v>5926</v>
      </c>
      <c r="O84" s="49" t="s">
        <v>1788</v>
      </c>
      <c r="P84">
        <v>2</v>
      </c>
      <c r="Q84" s="49" t="s">
        <v>932</v>
      </c>
      <c r="R84">
        <v>1324</v>
      </c>
      <c r="S84" s="49" t="s">
        <v>1118</v>
      </c>
      <c r="T84">
        <v>1436</v>
      </c>
      <c r="U84" s="49" t="s">
        <v>3054</v>
      </c>
      <c r="V84">
        <v>0</v>
      </c>
      <c r="W84">
        <v>0</v>
      </c>
      <c r="X84">
        <v>0</v>
      </c>
      <c r="Y84" s="49" t="s">
        <v>3055</v>
      </c>
      <c r="Z84">
        <v>137109</v>
      </c>
      <c r="AA84" s="49" t="s">
        <v>1071</v>
      </c>
      <c r="AB84" s="49" t="s">
        <v>1138</v>
      </c>
    </row>
    <row r="85" spans="1:28">
      <c r="A85" s="151" t="s">
        <v>2957</v>
      </c>
      <c r="B85" t="s">
        <v>1418</v>
      </c>
      <c r="C85" t="s">
        <v>28</v>
      </c>
      <c r="D85" t="s">
        <v>1736</v>
      </c>
      <c r="E85" t="s">
        <v>1719</v>
      </c>
      <c r="F85" t="s">
        <v>56</v>
      </c>
      <c r="G85">
        <v>0</v>
      </c>
      <c r="H85">
        <v>0</v>
      </c>
      <c r="I85">
        <v>0</v>
      </c>
      <c r="J85">
        <v>0</v>
      </c>
      <c r="K85">
        <v>0</v>
      </c>
      <c r="L85" s="49" t="s">
        <v>678</v>
      </c>
      <c r="M85">
        <v>0</v>
      </c>
      <c r="N85">
        <v>0</v>
      </c>
      <c r="O85" s="49" t="s">
        <v>678</v>
      </c>
      <c r="P85">
        <v>0</v>
      </c>
      <c r="Q85" s="49" t="s">
        <v>678</v>
      </c>
      <c r="R85">
        <v>0</v>
      </c>
      <c r="S85" s="49" t="s">
        <v>678</v>
      </c>
      <c r="T85">
        <v>0</v>
      </c>
      <c r="U85" s="49" t="s">
        <v>678</v>
      </c>
      <c r="V85">
        <v>0</v>
      </c>
      <c r="W85">
        <v>0</v>
      </c>
      <c r="X85">
        <v>0</v>
      </c>
      <c r="Y85" s="49" t="s">
        <v>678</v>
      </c>
      <c r="Z85">
        <v>0</v>
      </c>
      <c r="AA85" s="49" t="s">
        <v>678</v>
      </c>
      <c r="AB85" s="49" t="s">
        <v>678</v>
      </c>
    </row>
    <row r="86" spans="1:28">
      <c r="A86" s="151" t="s">
        <v>2957</v>
      </c>
      <c r="B86" t="s">
        <v>1418</v>
      </c>
      <c r="C86" t="s">
        <v>28</v>
      </c>
      <c r="D86" t="s">
        <v>1716</v>
      </c>
      <c r="E86" t="s">
        <v>1694</v>
      </c>
      <c r="F86" t="s">
        <v>56</v>
      </c>
      <c r="G86">
        <v>15</v>
      </c>
      <c r="H86">
        <v>24836</v>
      </c>
      <c r="I86">
        <v>80</v>
      </c>
      <c r="J86">
        <v>147877</v>
      </c>
      <c r="K86">
        <v>6</v>
      </c>
      <c r="L86" s="49" t="s">
        <v>685</v>
      </c>
      <c r="M86">
        <v>11280</v>
      </c>
      <c r="N86">
        <v>13171</v>
      </c>
      <c r="O86" s="49" t="s">
        <v>1074</v>
      </c>
      <c r="P86">
        <v>3</v>
      </c>
      <c r="Q86" s="49" t="s">
        <v>713</v>
      </c>
      <c r="R86">
        <v>5880</v>
      </c>
      <c r="S86" s="49" t="s">
        <v>3056</v>
      </c>
      <c r="T86">
        <v>6629</v>
      </c>
      <c r="U86" s="49" t="s">
        <v>2617</v>
      </c>
      <c r="V86">
        <v>0</v>
      </c>
      <c r="W86">
        <v>0</v>
      </c>
      <c r="X86">
        <v>0</v>
      </c>
      <c r="Y86" s="49" t="s">
        <v>2695</v>
      </c>
      <c r="Z86">
        <v>147877</v>
      </c>
      <c r="AA86" s="49" t="s">
        <v>2226</v>
      </c>
      <c r="AB86" s="49" t="s">
        <v>1745</v>
      </c>
    </row>
    <row r="87" spans="1:28">
      <c r="A87" s="151" t="s">
        <v>2957</v>
      </c>
      <c r="B87" t="s">
        <v>1418</v>
      </c>
      <c r="C87" t="s">
        <v>28</v>
      </c>
      <c r="D87" t="s">
        <v>1737</v>
      </c>
      <c r="E87" t="s">
        <v>1719</v>
      </c>
      <c r="F87" t="s">
        <v>56</v>
      </c>
      <c r="G87">
        <v>15</v>
      </c>
      <c r="H87">
        <v>16140</v>
      </c>
      <c r="I87">
        <v>65</v>
      </c>
      <c r="J87">
        <v>112050</v>
      </c>
      <c r="K87">
        <v>4</v>
      </c>
      <c r="L87" s="49" t="s">
        <v>944</v>
      </c>
      <c r="M87">
        <v>4320</v>
      </c>
      <c r="N87">
        <v>3486</v>
      </c>
      <c r="O87" s="49" t="s">
        <v>878</v>
      </c>
      <c r="P87">
        <v>3</v>
      </c>
      <c r="Q87" s="49" t="s">
        <v>713</v>
      </c>
      <c r="R87">
        <v>3720</v>
      </c>
      <c r="S87" s="49" t="s">
        <v>3057</v>
      </c>
      <c r="T87">
        <v>4020</v>
      </c>
      <c r="U87" s="49" t="s">
        <v>2218</v>
      </c>
      <c r="V87">
        <v>0</v>
      </c>
      <c r="W87">
        <v>0</v>
      </c>
      <c r="X87">
        <v>0</v>
      </c>
      <c r="Y87" s="49" t="s">
        <v>1011</v>
      </c>
      <c r="Z87">
        <v>112050</v>
      </c>
      <c r="AA87" s="49" t="s">
        <v>825</v>
      </c>
      <c r="AB87" s="49" t="s">
        <v>1158</v>
      </c>
    </row>
    <row r="88" spans="1:28">
      <c r="A88" s="151" t="s">
        <v>2957</v>
      </c>
      <c r="B88" t="s">
        <v>1418</v>
      </c>
      <c r="C88" t="s">
        <v>28</v>
      </c>
      <c r="D88" t="s">
        <v>1834</v>
      </c>
      <c r="E88" t="s">
        <v>1678</v>
      </c>
      <c r="F88" t="s">
        <v>56</v>
      </c>
      <c r="G88">
        <v>0</v>
      </c>
      <c r="H88">
        <v>0</v>
      </c>
      <c r="I88">
        <v>0</v>
      </c>
      <c r="J88">
        <v>0</v>
      </c>
      <c r="K88">
        <v>0</v>
      </c>
      <c r="L88" s="49" t="s">
        <v>678</v>
      </c>
      <c r="M88">
        <v>0</v>
      </c>
      <c r="N88">
        <v>0</v>
      </c>
      <c r="O88" s="49" t="s">
        <v>678</v>
      </c>
      <c r="P88">
        <v>0</v>
      </c>
      <c r="Q88" s="49" t="s">
        <v>678</v>
      </c>
      <c r="R88">
        <v>0</v>
      </c>
      <c r="S88" s="49" t="s">
        <v>678</v>
      </c>
      <c r="T88">
        <v>0</v>
      </c>
      <c r="U88" s="49" t="s">
        <v>678</v>
      </c>
      <c r="V88">
        <v>0</v>
      </c>
      <c r="W88">
        <v>0</v>
      </c>
      <c r="X88">
        <v>0</v>
      </c>
      <c r="Y88" s="49" t="s">
        <v>678</v>
      </c>
      <c r="Z88">
        <v>0</v>
      </c>
      <c r="AA88" s="49" t="s">
        <v>678</v>
      </c>
      <c r="AB88" s="49" t="s">
        <v>678</v>
      </c>
    </row>
    <row r="89" spans="1:28">
      <c r="A89" s="151" t="s">
        <v>2957</v>
      </c>
      <c r="B89" t="s">
        <v>27</v>
      </c>
      <c r="C89" t="s">
        <v>28</v>
      </c>
      <c r="D89" t="s">
        <v>618</v>
      </c>
      <c r="E89" t="s">
        <v>1464</v>
      </c>
      <c r="F89" t="s">
        <v>56</v>
      </c>
      <c r="G89">
        <v>16</v>
      </c>
      <c r="H89">
        <v>24620</v>
      </c>
      <c r="I89">
        <v>74</v>
      </c>
      <c r="J89">
        <v>119412</v>
      </c>
      <c r="K89">
        <v>3</v>
      </c>
      <c r="L89" s="49" t="s">
        <v>791</v>
      </c>
      <c r="M89">
        <v>2840</v>
      </c>
      <c r="N89">
        <v>3083</v>
      </c>
      <c r="O89" s="49" t="s">
        <v>738</v>
      </c>
      <c r="P89">
        <v>2</v>
      </c>
      <c r="Q89" s="49" t="s">
        <v>792</v>
      </c>
      <c r="R89">
        <v>2640</v>
      </c>
      <c r="S89" s="49" t="s">
        <v>2700</v>
      </c>
      <c r="T89">
        <v>2838</v>
      </c>
      <c r="U89" s="49" t="s">
        <v>3058</v>
      </c>
      <c r="V89">
        <v>0</v>
      </c>
      <c r="W89">
        <v>0</v>
      </c>
      <c r="X89">
        <v>0</v>
      </c>
      <c r="Y89" s="49" t="s">
        <v>1208</v>
      </c>
      <c r="Z89">
        <v>119412</v>
      </c>
      <c r="AA89" s="49" t="s">
        <v>715</v>
      </c>
      <c r="AB89" s="49" t="s">
        <v>760</v>
      </c>
    </row>
    <row r="90" spans="1:28">
      <c r="A90" s="151" t="s">
        <v>2957</v>
      </c>
      <c r="B90" t="s">
        <v>27</v>
      </c>
      <c r="C90" t="s">
        <v>28</v>
      </c>
      <c r="D90" t="s">
        <v>446</v>
      </c>
      <c r="E90" t="s">
        <v>1464</v>
      </c>
      <c r="F90" t="s">
        <v>56</v>
      </c>
      <c r="G90">
        <v>15</v>
      </c>
      <c r="H90">
        <v>21560</v>
      </c>
      <c r="I90">
        <v>72</v>
      </c>
      <c r="J90">
        <v>133250</v>
      </c>
      <c r="K90">
        <v>3</v>
      </c>
      <c r="L90" s="49" t="s">
        <v>713</v>
      </c>
      <c r="M90">
        <v>2920</v>
      </c>
      <c r="N90">
        <v>3159</v>
      </c>
      <c r="O90" s="49" t="s">
        <v>1176</v>
      </c>
      <c r="P90">
        <v>3</v>
      </c>
      <c r="Q90" s="49" t="s">
        <v>713</v>
      </c>
      <c r="R90">
        <v>2920</v>
      </c>
      <c r="S90" s="49" t="s">
        <v>1036</v>
      </c>
      <c r="T90">
        <v>3159</v>
      </c>
      <c r="U90" s="49" t="s">
        <v>3059</v>
      </c>
      <c r="V90">
        <v>0</v>
      </c>
      <c r="W90">
        <v>0</v>
      </c>
      <c r="X90">
        <v>0</v>
      </c>
      <c r="Y90" s="49" t="s">
        <v>1036</v>
      </c>
      <c r="Z90">
        <v>133250</v>
      </c>
      <c r="AA90" s="49" t="s">
        <v>926</v>
      </c>
      <c r="AB90" s="49" t="s">
        <v>1833</v>
      </c>
    </row>
    <row r="91" spans="1:28">
      <c r="A91" s="151" t="s">
        <v>2957</v>
      </c>
      <c r="B91" t="s">
        <v>27</v>
      </c>
      <c r="C91" t="s">
        <v>28</v>
      </c>
      <c r="D91" t="s">
        <v>619</v>
      </c>
      <c r="E91" t="s">
        <v>1464</v>
      </c>
      <c r="F91" t="s">
        <v>56</v>
      </c>
      <c r="G91">
        <v>15</v>
      </c>
      <c r="H91">
        <v>28720</v>
      </c>
      <c r="I91">
        <v>74</v>
      </c>
      <c r="J91">
        <v>143787</v>
      </c>
      <c r="K91">
        <v>4</v>
      </c>
      <c r="L91" s="49" t="s">
        <v>944</v>
      </c>
      <c r="M91">
        <v>5580</v>
      </c>
      <c r="N91">
        <v>7726</v>
      </c>
      <c r="O91" s="49" t="s">
        <v>1307</v>
      </c>
      <c r="P91">
        <v>2</v>
      </c>
      <c r="Q91" s="49" t="s">
        <v>932</v>
      </c>
      <c r="R91">
        <v>3900</v>
      </c>
      <c r="S91" s="49" t="s">
        <v>3060</v>
      </c>
      <c r="T91">
        <v>5550</v>
      </c>
      <c r="U91" s="49" t="s">
        <v>2664</v>
      </c>
      <c r="V91">
        <v>0</v>
      </c>
      <c r="W91">
        <v>0</v>
      </c>
      <c r="X91">
        <v>0</v>
      </c>
      <c r="Y91" s="49" t="s">
        <v>1841</v>
      </c>
      <c r="Z91">
        <v>143787</v>
      </c>
      <c r="AA91" s="49" t="s">
        <v>1008</v>
      </c>
      <c r="AB91" s="49" t="s">
        <v>2099</v>
      </c>
    </row>
    <row r="92" spans="1:28">
      <c r="A92" s="151" t="s">
        <v>2957</v>
      </c>
      <c r="B92" t="s">
        <v>27</v>
      </c>
      <c r="C92" t="s">
        <v>28</v>
      </c>
      <c r="D92" t="s">
        <v>630</v>
      </c>
      <c r="E92" t="s">
        <v>669</v>
      </c>
      <c r="F92" t="s">
        <v>56</v>
      </c>
      <c r="G92">
        <v>15</v>
      </c>
      <c r="H92">
        <v>27183</v>
      </c>
      <c r="I92">
        <v>78</v>
      </c>
      <c r="J92">
        <v>175989</v>
      </c>
      <c r="K92">
        <v>3</v>
      </c>
      <c r="L92" s="49" t="s">
        <v>713</v>
      </c>
      <c r="M92">
        <v>3868</v>
      </c>
      <c r="N92">
        <v>4538</v>
      </c>
      <c r="O92" s="49" t="s">
        <v>738</v>
      </c>
      <c r="P92">
        <v>1</v>
      </c>
      <c r="Q92" s="49" t="s">
        <v>929</v>
      </c>
      <c r="R92">
        <v>393</v>
      </c>
      <c r="S92" s="49" t="s">
        <v>471</v>
      </c>
      <c r="T92">
        <v>423</v>
      </c>
      <c r="U92" s="49" t="s">
        <v>2377</v>
      </c>
      <c r="V92">
        <v>0</v>
      </c>
      <c r="W92">
        <v>0</v>
      </c>
      <c r="X92">
        <v>0</v>
      </c>
      <c r="Y92" s="49" t="s">
        <v>3061</v>
      </c>
      <c r="Z92">
        <v>175989</v>
      </c>
      <c r="AA92" s="49" t="s">
        <v>453</v>
      </c>
      <c r="AB92" s="49" t="s">
        <v>1123</v>
      </c>
    </row>
    <row r="93" spans="1:28">
      <c r="A93" s="151" t="s">
        <v>2957</v>
      </c>
      <c r="B93" t="s">
        <v>27</v>
      </c>
      <c r="C93" t="s">
        <v>28</v>
      </c>
      <c r="D93" t="s">
        <v>1669</v>
      </c>
      <c r="E93" t="s">
        <v>608</v>
      </c>
      <c r="F93" t="s">
        <v>56</v>
      </c>
      <c r="G93">
        <v>15</v>
      </c>
      <c r="H93">
        <v>18620</v>
      </c>
      <c r="I93">
        <v>76</v>
      </c>
      <c r="J93">
        <v>121195</v>
      </c>
      <c r="K93">
        <v>6</v>
      </c>
      <c r="L93" s="49" t="s">
        <v>685</v>
      </c>
      <c r="M93">
        <v>2880</v>
      </c>
      <c r="N93">
        <v>3816</v>
      </c>
      <c r="O93" s="49" t="s">
        <v>1278</v>
      </c>
      <c r="P93">
        <v>2</v>
      </c>
      <c r="Q93" s="49" t="s">
        <v>932</v>
      </c>
      <c r="R93">
        <v>600</v>
      </c>
      <c r="S93" s="49" t="s">
        <v>1886</v>
      </c>
      <c r="T93">
        <v>645</v>
      </c>
      <c r="U93" s="49" t="s">
        <v>1114</v>
      </c>
      <c r="V93">
        <v>0</v>
      </c>
      <c r="W93">
        <v>0</v>
      </c>
      <c r="X93">
        <v>0</v>
      </c>
      <c r="Y93" s="49" t="s">
        <v>3062</v>
      </c>
      <c r="Z93">
        <v>121195</v>
      </c>
      <c r="AA93" s="49" t="s">
        <v>1151</v>
      </c>
      <c r="AB93" s="49" t="s">
        <v>760</v>
      </c>
    </row>
    <row r="94" spans="1:28">
      <c r="A94" s="151" t="s">
        <v>2957</v>
      </c>
      <c r="B94" t="s">
        <v>27</v>
      </c>
      <c r="C94" t="s">
        <v>28</v>
      </c>
      <c r="D94" t="s">
        <v>4148</v>
      </c>
      <c r="E94" t="s">
        <v>669</v>
      </c>
      <c r="F94" t="s">
        <v>56</v>
      </c>
      <c r="G94">
        <v>15</v>
      </c>
      <c r="H94">
        <v>21712</v>
      </c>
      <c r="I94">
        <v>78</v>
      </c>
      <c r="J94">
        <v>125632</v>
      </c>
      <c r="K94">
        <v>2</v>
      </c>
      <c r="L94" s="49" t="s">
        <v>932</v>
      </c>
      <c r="M94">
        <v>2640</v>
      </c>
      <c r="N94">
        <v>4350</v>
      </c>
      <c r="O94" s="49" t="s">
        <v>1114</v>
      </c>
      <c r="P94">
        <v>2</v>
      </c>
      <c r="Q94" s="49" t="s">
        <v>932</v>
      </c>
      <c r="R94">
        <v>2640</v>
      </c>
      <c r="S94" s="49" t="s">
        <v>1200</v>
      </c>
      <c r="T94">
        <v>2850</v>
      </c>
      <c r="U94" s="49" t="s">
        <v>2230</v>
      </c>
      <c r="V94">
        <v>0</v>
      </c>
      <c r="W94">
        <v>0</v>
      </c>
      <c r="X94">
        <v>0</v>
      </c>
      <c r="Y94" s="49" t="s">
        <v>2000</v>
      </c>
      <c r="Z94">
        <v>125632</v>
      </c>
      <c r="AA94" s="49" t="s">
        <v>837</v>
      </c>
      <c r="AB94" s="49" t="s">
        <v>1116</v>
      </c>
    </row>
    <row r="95" spans="1:28">
      <c r="A95" s="151" t="s">
        <v>2957</v>
      </c>
      <c r="B95" t="s">
        <v>27</v>
      </c>
      <c r="C95" t="s">
        <v>28</v>
      </c>
      <c r="D95" t="s">
        <v>2834</v>
      </c>
      <c r="E95" t="s">
        <v>608</v>
      </c>
      <c r="F95" t="s">
        <v>56</v>
      </c>
      <c r="G95">
        <v>15</v>
      </c>
      <c r="H95">
        <v>17835</v>
      </c>
      <c r="I95">
        <v>45</v>
      </c>
      <c r="J95">
        <v>68753</v>
      </c>
      <c r="K95">
        <v>2</v>
      </c>
      <c r="L95" s="49" t="s">
        <v>932</v>
      </c>
      <c r="M95">
        <v>1120</v>
      </c>
      <c r="N95">
        <v>1656</v>
      </c>
      <c r="O95" s="49" t="s">
        <v>1747</v>
      </c>
      <c r="P95">
        <v>0</v>
      </c>
      <c r="Q95" s="49" t="s">
        <v>678</v>
      </c>
      <c r="R95">
        <v>0</v>
      </c>
      <c r="S95" s="49" t="s">
        <v>678</v>
      </c>
      <c r="T95">
        <v>0</v>
      </c>
      <c r="U95" s="49" t="s">
        <v>678</v>
      </c>
      <c r="V95">
        <v>0</v>
      </c>
      <c r="W95">
        <v>0</v>
      </c>
      <c r="X95">
        <v>0</v>
      </c>
      <c r="Y95" s="49" t="s">
        <v>1125</v>
      </c>
      <c r="Z95">
        <v>68753</v>
      </c>
      <c r="AA95" s="49" t="s">
        <v>882</v>
      </c>
      <c r="AB95" s="49" t="s">
        <v>3063</v>
      </c>
    </row>
    <row r="96" spans="1:28">
      <c r="A96" s="151" t="s">
        <v>2957</v>
      </c>
      <c r="B96" t="s">
        <v>27</v>
      </c>
      <c r="C96" t="s">
        <v>28</v>
      </c>
      <c r="D96" t="s">
        <v>2835</v>
      </c>
      <c r="E96" t="s">
        <v>669</v>
      </c>
      <c r="F96" t="s">
        <v>56</v>
      </c>
      <c r="G96">
        <v>15</v>
      </c>
      <c r="H96">
        <v>24901</v>
      </c>
      <c r="I96">
        <v>83</v>
      </c>
      <c r="J96">
        <v>178458</v>
      </c>
      <c r="K96">
        <v>1</v>
      </c>
      <c r="L96" s="49" t="s">
        <v>771</v>
      </c>
      <c r="M96">
        <v>1000</v>
      </c>
      <c r="N96">
        <v>1225</v>
      </c>
      <c r="O96" s="49" t="s">
        <v>492</v>
      </c>
      <c r="P96">
        <v>0</v>
      </c>
      <c r="Q96" s="49" t="s">
        <v>678</v>
      </c>
      <c r="R96">
        <v>0</v>
      </c>
      <c r="S96" s="49" t="s">
        <v>678</v>
      </c>
      <c r="T96">
        <v>0</v>
      </c>
      <c r="U96" s="49" t="s">
        <v>678</v>
      </c>
      <c r="V96">
        <v>0</v>
      </c>
      <c r="W96">
        <v>0</v>
      </c>
      <c r="X96">
        <v>0</v>
      </c>
      <c r="Y96" s="49" t="s">
        <v>1813</v>
      </c>
      <c r="Z96">
        <v>178458</v>
      </c>
      <c r="AA96" s="49" t="s">
        <v>725</v>
      </c>
      <c r="AB96" s="49" t="s">
        <v>3064</v>
      </c>
    </row>
    <row r="97" spans="1:28">
      <c r="A97" s="151" t="s">
        <v>2957</v>
      </c>
      <c r="B97" t="s">
        <v>27</v>
      </c>
      <c r="C97" t="s">
        <v>28</v>
      </c>
      <c r="D97" t="s">
        <v>620</v>
      </c>
      <c r="E97" t="s">
        <v>1464</v>
      </c>
      <c r="F97" t="s">
        <v>56</v>
      </c>
      <c r="G97">
        <v>15</v>
      </c>
      <c r="H97">
        <v>18455</v>
      </c>
      <c r="I97">
        <v>66</v>
      </c>
      <c r="J97">
        <v>104658</v>
      </c>
      <c r="K97">
        <v>3</v>
      </c>
      <c r="L97" s="49" t="s">
        <v>713</v>
      </c>
      <c r="M97">
        <v>1745</v>
      </c>
      <c r="N97">
        <v>1847</v>
      </c>
      <c r="O97" s="49" t="s">
        <v>1218</v>
      </c>
      <c r="P97">
        <v>2</v>
      </c>
      <c r="Q97" s="49" t="s">
        <v>932</v>
      </c>
      <c r="R97">
        <v>1345</v>
      </c>
      <c r="S97" s="49" t="s">
        <v>1308</v>
      </c>
      <c r="T97">
        <v>1447</v>
      </c>
      <c r="U97" s="49" t="s">
        <v>499</v>
      </c>
      <c r="V97">
        <v>0</v>
      </c>
      <c r="W97">
        <v>0</v>
      </c>
      <c r="X97">
        <v>0</v>
      </c>
      <c r="Y97" s="49" t="s">
        <v>2152</v>
      </c>
      <c r="Z97">
        <v>104658</v>
      </c>
      <c r="AA97" s="49" t="s">
        <v>872</v>
      </c>
      <c r="AB97" s="49" t="s">
        <v>973</v>
      </c>
    </row>
    <row r="98" spans="1:28">
      <c r="A98" s="151" t="s">
        <v>2957</v>
      </c>
      <c r="B98" t="s">
        <v>27</v>
      </c>
      <c r="C98" t="s">
        <v>28</v>
      </c>
      <c r="D98" t="s">
        <v>1670</v>
      </c>
      <c r="E98" t="s">
        <v>608</v>
      </c>
      <c r="F98" t="s">
        <v>56</v>
      </c>
      <c r="G98">
        <v>15</v>
      </c>
      <c r="H98">
        <v>18600</v>
      </c>
      <c r="I98">
        <v>76</v>
      </c>
      <c r="J98">
        <v>136884</v>
      </c>
      <c r="K98">
        <v>3</v>
      </c>
      <c r="L98" s="49" t="s">
        <v>713</v>
      </c>
      <c r="M98">
        <v>2540</v>
      </c>
      <c r="N98">
        <v>2769</v>
      </c>
      <c r="O98" s="49" t="s">
        <v>914</v>
      </c>
      <c r="P98">
        <v>3</v>
      </c>
      <c r="Q98" s="49" t="s">
        <v>713</v>
      </c>
      <c r="R98">
        <v>2540</v>
      </c>
      <c r="S98" s="49" t="s">
        <v>3041</v>
      </c>
      <c r="T98">
        <v>2769</v>
      </c>
      <c r="U98" s="49" t="s">
        <v>2100</v>
      </c>
      <c r="V98">
        <v>0</v>
      </c>
      <c r="W98">
        <v>0</v>
      </c>
      <c r="X98">
        <v>0</v>
      </c>
      <c r="Y98" s="49" t="s">
        <v>1850</v>
      </c>
      <c r="Z98">
        <v>136884</v>
      </c>
      <c r="AA98" s="49" t="s">
        <v>1212</v>
      </c>
      <c r="AB98" s="49" t="s">
        <v>530</v>
      </c>
    </row>
    <row r="99" spans="1:28">
      <c r="A99" s="151" t="s">
        <v>2957</v>
      </c>
      <c r="B99" t="s">
        <v>27</v>
      </c>
      <c r="C99" t="s">
        <v>28</v>
      </c>
      <c r="D99" t="s">
        <v>639</v>
      </c>
      <c r="E99" t="s">
        <v>608</v>
      </c>
      <c r="F99" t="s">
        <v>56</v>
      </c>
      <c r="G99">
        <v>15</v>
      </c>
      <c r="H99">
        <v>23820</v>
      </c>
      <c r="I99">
        <v>73</v>
      </c>
      <c r="J99">
        <v>126263</v>
      </c>
      <c r="K99">
        <v>6</v>
      </c>
      <c r="L99" s="49" t="s">
        <v>685</v>
      </c>
      <c r="M99">
        <v>4400</v>
      </c>
      <c r="N99">
        <v>5364</v>
      </c>
      <c r="O99" s="49" t="s">
        <v>2410</v>
      </c>
      <c r="P99">
        <v>3</v>
      </c>
      <c r="Q99" s="49" t="s">
        <v>713</v>
      </c>
      <c r="R99">
        <v>1940</v>
      </c>
      <c r="S99" s="49" t="s">
        <v>2844</v>
      </c>
      <c r="T99">
        <v>2187</v>
      </c>
      <c r="U99" s="49" t="s">
        <v>1237</v>
      </c>
      <c r="V99">
        <v>0</v>
      </c>
      <c r="W99">
        <v>0</v>
      </c>
      <c r="X99">
        <v>0</v>
      </c>
      <c r="Y99" s="49" t="s">
        <v>3065</v>
      </c>
      <c r="Z99">
        <v>126263</v>
      </c>
      <c r="AA99" s="49" t="s">
        <v>1135</v>
      </c>
      <c r="AB99" s="49" t="s">
        <v>768</v>
      </c>
    </row>
    <row r="100" spans="1:28">
      <c r="A100" s="151" t="s">
        <v>2957</v>
      </c>
      <c r="B100" t="s">
        <v>27</v>
      </c>
      <c r="C100" t="s">
        <v>28</v>
      </c>
      <c r="D100" t="s">
        <v>677</v>
      </c>
      <c r="E100" t="s">
        <v>1464</v>
      </c>
      <c r="F100" t="s">
        <v>56</v>
      </c>
      <c r="G100">
        <v>16</v>
      </c>
      <c r="H100">
        <v>30913</v>
      </c>
      <c r="I100">
        <v>79</v>
      </c>
      <c r="J100">
        <v>148717</v>
      </c>
      <c r="K100">
        <v>2</v>
      </c>
      <c r="L100" s="49" t="s">
        <v>792</v>
      </c>
      <c r="M100">
        <v>3840</v>
      </c>
      <c r="N100">
        <v>6216</v>
      </c>
      <c r="O100" s="49" t="s">
        <v>2153</v>
      </c>
      <c r="P100">
        <v>1</v>
      </c>
      <c r="Q100" s="49" t="s">
        <v>762</v>
      </c>
      <c r="R100">
        <v>2880</v>
      </c>
      <c r="S100" s="49" t="s">
        <v>1094</v>
      </c>
      <c r="T100">
        <v>3096</v>
      </c>
      <c r="U100" s="49" t="s">
        <v>1406</v>
      </c>
      <c r="V100">
        <v>0</v>
      </c>
      <c r="W100">
        <v>0</v>
      </c>
      <c r="X100">
        <v>0</v>
      </c>
      <c r="Y100" s="49" t="s">
        <v>741</v>
      </c>
      <c r="Z100">
        <v>148717</v>
      </c>
      <c r="AA100" s="49" t="s">
        <v>510</v>
      </c>
      <c r="AB100" s="49" t="s">
        <v>738</v>
      </c>
    </row>
    <row r="101" spans="1:28">
      <c r="A101" s="151" t="s">
        <v>2957</v>
      </c>
      <c r="B101" t="s">
        <v>27</v>
      </c>
      <c r="C101" t="s">
        <v>28</v>
      </c>
      <c r="D101" t="s">
        <v>625</v>
      </c>
      <c r="E101" t="s">
        <v>608</v>
      </c>
      <c r="F101" t="s">
        <v>56</v>
      </c>
      <c r="G101">
        <v>16</v>
      </c>
      <c r="H101">
        <v>26958</v>
      </c>
      <c r="I101">
        <v>66</v>
      </c>
      <c r="J101">
        <v>114965</v>
      </c>
      <c r="K101">
        <v>6</v>
      </c>
      <c r="L101" s="49" t="s">
        <v>796</v>
      </c>
      <c r="M101">
        <v>9520</v>
      </c>
      <c r="N101">
        <v>13414</v>
      </c>
      <c r="O101" s="49" t="s">
        <v>3066</v>
      </c>
      <c r="P101">
        <v>4</v>
      </c>
      <c r="Q101" s="49" t="s">
        <v>680</v>
      </c>
      <c r="R101">
        <v>5658</v>
      </c>
      <c r="S101" s="49" t="s">
        <v>3067</v>
      </c>
      <c r="T101">
        <v>6159</v>
      </c>
      <c r="U101" s="49" t="s">
        <v>1430</v>
      </c>
      <c r="V101">
        <v>0</v>
      </c>
      <c r="W101">
        <v>0</v>
      </c>
      <c r="X101">
        <v>0</v>
      </c>
      <c r="Y101" s="49" t="s">
        <v>3020</v>
      </c>
      <c r="Z101">
        <v>114965</v>
      </c>
      <c r="AA101" s="49" t="s">
        <v>737</v>
      </c>
      <c r="AB101" s="49" t="s">
        <v>1243</v>
      </c>
    </row>
    <row r="102" spans="1:28">
      <c r="A102" s="151"/>
      <c r="L102" s="49"/>
      <c r="O102" s="49"/>
      <c r="Q102" s="49"/>
      <c r="S102" s="49"/>
      <c r="U102" s="49"/>
      <c r="Y102" s="49"/>
      <c r="AA102" s="49"/>
      <c r="AB102" s="49"/>
    </row>
    <row r="103" spans="1:28">
      <c r="A103" s="151"/>
      <c r="L103" s="49"/>
      <c r="O103" s="49"/>
      <c r="Q103" s="49"/>
      <c r="S103" s="49"/>
      <c r="U103" s="49"/>
      <c r="Y103" s="49"/>
      <c r="AA103" s="49"/>
      <c r="AB103" s="49"/>
    </row>
    <row r="104" spans="1:28">
      <c r="A104" s="151"/>
      <c r="L104" s="49"/>
      <c r="O104" s="49"/>
      <c r="Q104" s="49"/>
      <c r="S104" s="49"/>
      <c r="U104" s="49"/>
      <c r="Y104" s="49"/>
      <c r="AA104" s="49"/>
      <c r="AB104" s="49"/>
    </row>
    <row r="105" spans="1:28">
      <c r="A105" s="151" t="s">
        <v>32</v>
      </c>
      <c r="B105" t="s">
        <v>33</v>
      </c>
      <c r="C105" t="s">
        <v>26</v>
      </c>
      <c r="D105" t="s">
        <v>34</v>
      </c>
      <c r="E105" t="s">
        <v>35</v>
      </c>
      <c r="F105" t="s">
        <v>36</v>
      </c>
      <c r="G105" t="s">
        <v>449</v>
      </c>
      <c r="H105" t="s">
        <v>37</v>
      </c>
      <c r="I105" t="s">
        <v>450</v>
      </c>
      <c r="J105" t="s">
        <v>38</v>
      </c>
      <c r="K105" t="s">
        <v>39</v>
      </c>
      <c r="L105" s="49" t="s">
        <v>40</v>
      </c>
      <c r="M105" t="s">
        <v>41</v>
      </c>
      <c r="N105" t="s">
        <v>42</v>
      </c>
      <c r="O105" s="49" t="s">
        <v>43</v>
      </c>
      <c r="P105" t="s">
        <v>44</v>
      </c>
      <c r="Q105" s="49" t="s">
        <v>45</v>
      </c>
      <c r="R105" t="s">
        <v>46</v>
      </c>
      <c r="S105" s="49" t="s">
        <v>47</v>
      </c>
      <c r="T105" t="s">
        <v>48</v>
      </c>
      <c r="U105" s="49" t="s">
        <v>49</v>
      </c>
      <c r="V105" t="s">
        <v>451</v>
      </c>
      <c r="W105" t="s">
        <v>50</v>
      </c>
      <c r="X105" t="s">
        <v>51</v>
      </c>
      <c r="Y105" s="49" t="s">
        <v>52</v>
      </c>
      <c r="Z105" t="s">
        <v>53</v>
      </c>
      <c r="AA105" s="49" t="s">
        <v>54</v>
      </c>
      <c r="AB105" s="49" t="s">
        <v>55</v>
      </c>
    </row>
    <row r="106" spans="1:28">
      <c r="A106" s="151" t="s">
        <v>3144</v>
      </c>
      <c r="B106" t="s">
        <v>1418</v>
      </c>
      <c r="C106" t="s">
        <v>28</v>
      </c>
      <c r="D106" t="s">
        <v>3074</v>
      </c>
      <c r="E106" t="s">
        <v>2274</v>
      </c>
      <c r="F106" t="s">
        <v>56</v>
      </c>
      <c r="G106">
        <v>16</v>
      </c>
      <c r="H106">
        <v>26505</v>
      </c>
      <c r="I106">
        <v>33</v>
      </c>
      <c r="J106">
        <v>64108</v>
      </c>
      <c r="K106">
        <v>5</v>
      </c>
      <c r="L106" s="49" t="s">
        <v>819</v>
      </c>
      <c r="M106">
        <v>8240</v>
      </c>
      <c r="N106">
        <v>9248</v>
      </c>
      <c r="O106" s="49" t="s">
        <v>3145</v>
      </c>
      <c r="P106">
        <v>5</v>
      </c>
      <c r="Q106" s="49" t="s">
        <v>819</v>
      </c>
      <c r="R106">
        <v>8240</v>
      </c>
      <c r="S106" s="49" t="s">
        <v>3146</v>
      </c>
      <c r="T106">
        <v>9248</v>
      </c>
      <c r="U106" s="49" t="s">
        <v>3147</v>
      </c>
      <c r="V106">
        <v>0</v>
      </c>
      <c r="W106">
        <v>0</v>
      </c>
      <c r="X106">
        <v>0</v>
      </c>
      <c r="Y106" s="49" t="s">
        <v>3148</v>
      </c>
      <c r="Z106">
        <v>64108</v>
      </c>
      <c r="AA106" s="49" t="s">
        <v>3149</v>
      </c>
      <c r="AB106" s="49" t="s">
        <v>3140</v>
      </c>
    </row>
    <row r="107" spans="1:28">
      <c r="A107" s="151" t="s">
        <v>3144</v>
      </c>
      <c r="B107" t="s">
        <v>1418</v>
      </c>
      <c r="C107" t="s">
        <v>28</v>
      </c>
      <c r="D107" t="s">
        <v>2275</v>
      </c>
      <c r="E107" t="s">
        <v>2274</v>
      </c>
      <c r="F107" t="s">
        <v>56</v>
      </c>
      <c r="G107">
        <v>0</v>
      </c>
      <c r="H107">
        <v>0</v>
      </c>
      <c r="I107">
        <v>35</v>
      </c>
      <c r="J107">
        <v>84686</v>
      </c>
      <c r="K107">
        <v>1</v>
      </c>
      <c r="L107" s="49" t="s">
        <v>678</v>
      </c>
      <c r="M107">
        <v>3120</v>
      </c>
      <c r="N107">
        <v>5355</v>
      </c>
      <c r="O107" s="49" t="s">
        <v>726</v>
      </c>
      <c r="P107">
        <v>0</v>
      </c>
      <c r="Q107" s="49" t="s">
        <v>678</v>
      </c>
      <c r="R107">
        <v>0</v>
      </c>
      <c r="S107" s="49" t="s">
        <v>678</v>
      </c>
      <c r="T107">
        <v>0</v>
      </c>
      <c r="U107" s="49" t="s">
        <v>678</v>
      </c>
      <c r="V107">
        <v>0</v>
      </c>
      <c r="W107">
        <v>0</v>
      </c>
      <c r="X107">
        <v>0</v>
      </c>
      <c r="Y107" s="49" t="s">
        <v>678</v>
      </c>
      <c r="Z107">
        <v>84686</v>
      </c>
      <c r="AA107" s="49" t="s">
        <v>748</v>
      </c>
      <c r="AB107" s="49" t="s">
        <v>2352</v>
      </c>
    </row>
    <row r="108" spans="1:28">
      <c r="A108" s="151" t="s">
        <v>3144</v>
      </c>
      <c r="B108" t="s">
        <v>1418</v>
      </c>
      <c r="C108" t="s">
        <v>28</v>
      </c>
      <c r="D108" t="s">
        <v>2277</v>
      </c>
      <c r="E108" t="s">
        <v>2274</v>
      </c>
      <c r="F108" t="s">
        <v>56</v>
      </c>
      <c r="G108">
        <v>0</v>
      </c>
      <c r="H108">
        <v>0</v>
      </c>
      <c r="I108">
        <v>32</v>
      </c>
      <c r="J108">
        <v>105428</v>
      </c>
      <c r="K108">
        <v>0</v>
      </c>
      <c r="L108" s="49" t="s">
        <v>678</v>
      </c>
      <c r="M108">
        <v>0</v>
      </c>
      <c r="N108">
        <v>0</v>
      </c>
      <c r="O108" s="49" t="s">
        <v>678</v>
      </c>
      <c r="P108">
        <v>0</v>
      </c>
      <c r="Q108" s="49" t="s">
        <v>678</v>
      </c>
      <c r="R108">
        <v>0</v>
      </c>
      <c r="S108" s="49" t="s">
        <v>678</v>
      </c>
      <c r="T108">
        <v>0</v>
      </c>
      <c r="U108" s="49" t="s">
        <v>678</v>
      </c>
      <c r="V108">
        <v>0</v>
      </c>
      <c r="W108">
        <v>0</v>
      </c>
      <c r="X108">
        <v>0</v>
      </c>
      <c r="Y108" s="49" t="s">
        <v>678</v>
      </c>
      <c r="Z108">
        <v>105428</v>
      </c>
      <c r="AA108" s="49" t="s">
        <v>678</v>
      </c>
      <c r="AB108" s="49" t="s">
        <v>678</v>
      </c>
    </row>
    <row r="109" spans="1:28">
      <c r="A109" s="151" t="s">
        <v>3144</v>
      </c>
      <c r="B109" t="s">
        <v>1418</v>
      </c>
      <c r="C109" t="s">
        <v>28</v>
      </c>
      <c r="D109" t="s">
        <v>2251</v>
      </c>
      <c r="E109" t="s">
        <v>2252</v>
      </c>
      <c r="F109" t="s">
        <v>56</v>
      </c>
      <c r="G109">
        <v>16</v>
      </c>
      <c r="H109">
        <v>21070</v>
      </c>
      <c r="I109">
        <v>66</v>
      </c>
      <c r="J109">
        <v>141954</v>
      </c>
      <c r="K109">
        <v>3</v>
      </c>
      <c r="L109" s="49" t="s">
        <v>791</v>
      </c>
      <c r="M109">
        <v>3540</v>
      </c>
      <c r="N109">
        <v>3417</v>
      </c>
      <c r="O109" s="49" t="s">
        <v>1747</v>
      </c>
      <c r="P109">
        <v>0</v>
      </c>
      <c r="Q109" s="49" t="s">
        <v>678</v>
      </c>
      <c r="R109">
        <v>0</v>
      </c>
      <c r="S109" s="49" t="s">
        <v>678</v>
      </c>
      <c r="T109">
        <v>0</v>
      </c>
      <c r="U109" s="49" t="s">
        <v>678</v>
      </c>
      <c r="V109">
        <v>0</v>
      </c>
      <c r="W109">
        <v>0</v>
      </c>
      <c r="X109">
        <v>0</v>
      </c>
      <c r="Y109" s="49" t="s">
        <v>1780</v>
      </c>
      <c r="Z109">
        <v>141954</v>
      </c>
      <c r="AA109" s="49" t="s">
        <v>872</v>
      </c>
      <c r="AB109" s="49" t="s">
        <v>818</v>
      </c>
    </row>
    <row r="110" spans="1:28">
      <c r="A110" s="151" t="s">
        <v>3144</v>
      </c>
      <c r="B110" t="s">
        <v>1418</v>
      </c>
      <c r="C110" t="s">
        <v>28</v>
      </c>
      <c r="D110" t="s">
        <v>2279</v>
      </c>
      <c r="E110" t="s">
        <v>2274</v>
      </c>
      <c r="F110" t="s">
        <v>56</v>
      </c>
      <c r="G110">
        <v>0</v>
      </c>
      <c r="H110">
        <v>0</v>
      </c>
      <c r="I110">
        <v>32</v>
      </c>
      <c r="J110">
        <v>87093</v>
      </c>
      <c r="K110">
        <v>1</v>
      </c>
      <c r="L110" s="49" t="s">
        <v>678</v>
      </c>
      <c r="M110">
        <v>840</v>
      </c>
      <c r="N110">
        <v>2400</v>
      </c>
      <c r="O110" s="49" t="s">
        <v>880</v>
      </c>
      <c r="P110">
        <v>0</v>
      </c>
      <c r="Q110" s="49" t="s">
        <v>678</v>
      </c>
      <c r="R110">
        <v>0</v>
      </c>
      <c r="S110" s="49" t="s">
        <v>678</v>
      </c>
      <c r="T110">
        <v>0</v>
      </c>
      <c r="U110" s="49" t="s">
        <v>678</v>
      </c>
      <c r="V110">
        <v>0</v>
      </c>
      <c r="W110">
        <v>0</v>
      </c>
      <c r="X110">
        <v>0</v>
      </c>
      <c r="Y110" s="49" t="s">
        <v>678</v>
      </c>
      <c r="Z110">
        <v>87093</v>
      </c>
      <c r="AA110" s="49" t="s">
        <v>706</v>
      </c>
      <c r="AB110" s="49" t="s">
        <v>1033</v>
      </c>
    </row>
    <row r="111" spans="1:28">
      <c r="A111" s="151" t="s">
        <v>3144</v>
      </c>
      <c r="B111" t="s">
        <v>1418</v>
      </c>
      <c r="C111" t="s">
        <v>28</v>
      </c>
      <c r="D111" t="s">
        <v>2302</v>
      </c>
      <c r="E111" t="s">
        <v>2303</v>
      </c>
      <c r="F111" t="s">
        <v>56</v>
      </c>
      <c r="G111">
        <v>16</v>
      </c>
      <c r="H111">
        <v>23655</v>
      </c>
      <c r="I111">
        <v>71</v>
      </c>
      <c r="J111">
        <v>156141</v>
      </c>
      <c r="K111">
        <v>1</v>
      </c>
      <c r="L111" s="49" t="s">
        <v>762</v>
      </c>
      <c r="M111">
        <v>600</v>
      </c>
      <c r="N111">
        <v>3575</v>
      </c>
      <c r="O111" s="49" t="s">
        <v>3143</v>
      </c>
      <c r="P111">
        <v>1</v>
      </c>
      <c r="Q111" s="49" t="s">
        <v>762</v>
      </c>
      <c r="R111">
        <v>600</v>
      </c>
      <c r="S111" s="49" t="s">
        <v>510</v>
      </c>
      <c r="T111">
        <v>680</v>
      </c>
      <c r="U111" s="49" t="s">
        <v>1001</v>
      </c>
      <c r="V111">
        <v>0</v>
      </c>
      <c r="W111">
        <v>0</v>
      </c>
      <c r="X111">
        <v>0</v>
      </c>
      <c r="Y111" s="49" t="s">
        <v>524</v>
      </c>
      <c r="Z111">
        <v>156141</v>
      </c>
      <c r="AA111" s="49" t="s">
        <v>1146</v>
      </c>
      <c r="AB111" s="49" t="s">
        <v>463</v>
      </c>
    </row>
    <row r="112" spans="1:28">
      <c r="A112" s="151" t="s">
        <v>3144</v>
      </c>
      <c r="B112" t="s">
        <v>1418</v>
      </c>
      <c r="C112" t="s">
        <v>28</v>
      </c>
      <c r="D112" t="s">
        <v>2281</v>
      </c>
      <c r="E112" t="s">
        <v>2274</v>
      </c>
      <c r="F112" t="s">
        <v>56</v>
      </c>
      <c r="G112">
        <v>16</v>
      </c>
      <c r="H112">
        <v>23685</v>
      </c>
      <c r="I112">
        <v>58</v>
      </c>
      <c r="J112">
        <v>114571</v>
      </c>
      <c r="K112">
        <v>6</v>
      </c>
      <c r="L112" s="49" t="s">
        <v>796</v>
      </c>
      <c r="M112">
        <v>5260</v>
      </c>
      <c r="N112">
        <v>6272</v>
      </c>
      <c r="O112" s="49" t="s">
        <v>1275</v>
      </c>
      <c r="P112">
        <v>3</v>
      </c>
      <c r="Q112" s="49" t="s">
        <v>791</v>
      </c>
      <c r="R112">
        <v>3040</v>
      </c>
      <c r="S112" s="49" t="s">
        <v>1104</v>
      </c>
      <c r="T112">
        <v>3760</v>
      </c>
      <c r="U112" s="49" t="s">
        <v>2919</v>
      </c>
      <c r="V112">
        <v>0</v>
      </c>
      <c r="W112">
        <v>0</v>
      </c>
      <c r="X112">
        <v>0</v>
      </c>
      <c r="Y112" s="49" t="s">
        <v>1163</v>
      </c>
      <c r="Z112">
        <v>114571</v>
      </c>
      <c r="AA112" s="49" t="s">
        <v>1175</v>
      </c>
      <c r="AB112" s="49" t="s">
        <v>2859</v>
      </c>
    </row>
    <row r="113" spans="1:28">
      <c r="A113" s="151" t="s">
        <v>3144</v>
      </c>
      <c r="B113" t="s">
        <v>1418</v>
      </c>
      <c r="C113" t="s">
        <v>28</v>
      </c>
      <c r="D113" t="s">
        <v>2304</v>
      </c>
      <c r="E113" t="s">
        <v>2303</v>
      </c>
      <c r="F113" t="s">
        <v>56</v>
      </c>
      <c r="G113">
        <v>15</v>
      </c>
      <c r="H113">
        <v>23220</v>
      </c>
      <c r="I113">
        <v>70</v>
      </c>
      <c r="J113">
        <v>180737</v>
      </c>
      <c r="K113">
        <v>4</v>
      </c>
      <c r="L113" s="49" t="s">
        <v>944</v>
      </c>
      <c r="M113">
        <v>4280</v>
      </c>
      <c r="N113">
        <v>8004</v>
      </c>
      <c r="O113" s="49" t="s">
        <v>3150</v>
      </c>
      <c r="P113">
        <v>2</v>
      </c>
      <c r="Q113" s="49" t="s">
        <v>932</v>
      </c>
      <c r="R113">
        <v>2580</v>
      </c>
      <c r="S113" s="49" t="s">
        <v>1065</v>
      </c>
      <c r="T113">
        <v>2944</v>
      </c>
      <c r="U113" s="49" t="s">
        <v>3151</v>
      </c>
      <c r="V113">
        <v>0</v>
      </c>
      <c r="W113">
        <v>0</v>
      </c>
      <c r="X113">
        <v>0</v>
      </c>
      <c r="Y113" s="49" t="s">
        <v>2837</v>
      </c>
      <c r="Z113">
        <v>180737</v>
      </c>
      <c r="AA113" s="49" t="s">
        <v>727</v>
      </c>
      <c r="AB113" s="49" t="s">
        <v>1176</v>
      </c>
    </row>
    <row r="114" spans="1:28">
      <c r="A114" s="151" t="s">
        <v>3144</v>
      </c>
      <c r="B114" t="s">
        <v>1418</v>
      </c>
      <c r="C114" t="s">
        <v>28</v>
      </c>
      <c r="D114" t="s">
        <v>3075</v>
      </c>
      <c r="E114" t="s">
        <v>2274</v>
      </c>
      <c r="F114" t="s">
        <v>56</v>
      </c>
      <c r="G114">
        <v>16</v>
      </c>
      <c r="H114">
        <v>21272</v>
      </c>
      <c r="I114">
        <v>37</v>
      </c>
      <c r="J114">
        <v>59164</v>
      </c>
      <c r="K114">
        <v>2</v>
      </c>
      <c r="L114" s="49" t="s">
        <v>792</v>
      </c>
      <c r="M114">
        <v>425</v>
      </c>
      <c r="N114">
        <v>2419</v>
      </c>
      <c r="O114" s="49" t="s">
        <v>1775</v>
      </c>
      <c r="P114">
        <v>2</v>
      </c>
      <c r="Q114" s="49" t="s">
        <v>792</v>
      </c>
      <c r="R114">
        <v>425</v>
      </c>
      <c r="S114" s="49" t="s">
        <v>2334</v>
      </c>
      <c r="T114">
        <v>481</v>
      </c>
      <c r="U114" s="49" t="s">
        <v>1084</v>
      </c>
      <c r="V114">
        <v>0</v>
      </c>
      <c r="W114">
        <v>0</v>
      </c>
      <c r="X114">
        <v>0</v>
      </c>
      <c r="Y114" s="49" t="s">
        <v>693</v>
      </c>
      <c r="Z114">
        <v>59164</v>
      </c>
      <c r="AA114" s="49" t="s">
        <v>1008</v>
      </c>
      <c r="AB114" s="49" t="s">
        <v>484</v>
      </c>
    </row>
    <row r="115" spans="1:28">
      <c r="A115" s="151" t="s">
        <v>3144</v>
      </c>
      <c r="B115" t="s">
        <v>1418</v>
      </c>
      <c r="C115" t="s">
        <v>28</v>
      </c>
      <c r="D115" t="s">
        <v>3073</v>
      </c>
      <c r="E115" t="s">
        <v>2303</v>
      </c>
      <c r="F115" t="s">
        <v>56</v>
      </c>
      <c r="G115">
        <v>16</v>
      </c>
      <c r="H115">
        <v>22722</v>
      </c>
      <c r="I115">
        <v>36</v>
      </c>
      <c r="J115">
        <v>59339</v>
      </c>
      <c r="K115">
        <v>4</v>
      </c>
      <c r="L115" s="49" t="s">
        <v>680</v>
      </c>
      <c r="M115">
        <v>3670</v>
      </c>
      <c r="N115">
        <v>4634</v>
      </c>
      <c r="O115" s="49" t="s">
        <v>945</v>
      </c>
      <c r="P115">
        <v>2</v>
      </c>
      <c r="Q115" s="49" t="s">
        <v>792</v>
      </c>
      <c r="R115">
        <v>1200</v>
      </c>
      <c r="S115" s="49" t="s">
        <v>1232</v>
      </c>
      <c r="T115">
        <v>1360</v>
      </c>
      <c r="U115" s="49" t="s">
        <v>2347</v>
      </c>
      <c r="V115">
        <v>0</v>
      </c>
      <c r="W115">
        <v>0</v>
      </c>
      <c r="X115">
        <v>0</v>
      </c>
      <c r="Y115" s="49" t="s">
        <v>3152</v>
      </c>
      <c r="Z115">
        <v>59339</v>
      </c>
      <c r="AA115" s="49" t="s">
        <v>1065</v>
      </c>
      <c r="AB115" s="49" t="s">
        <v>704</v>
      </c>
    </row>
    <row r="116" spans="1:28">
      <c r="A116" s="151" t="s">
        <v>3144</v>
      </c>
      <c r="B116" t="s">
        <v>1418</v>
      </c>
      <c r="C116" t="s">
        <v>28</v>
      </c>
      <c r="D116" t="s">
        <v>2254</v>
      </c>
      <c r="E116" t="s">
        <v>2252</v>
      </c>
      <c r="F116" t="s">
        <v>56</v>
      </c>
      <c r="G116">
        <v>16</v>
      </c>
      <c r="H116">
        <v>20855</v>
      </c>
      <c r="I116">
        <v>16</v>
      </c>
      <c r="J116">
        <v>23519</v>
      </c>
      <c r="K116">
        <v>4</v>
      </c>
      <c r="L116" s="49" t="s">
        <v>680</v>
      </c>
      <c r="M116">
        <v>5240</v>
      </c>
      <c r="N116">
        <v>4832</v>
      </c>
      <c r="O116" s="49" t="s">
        <v>3153</v>
      </c>
      <c r="P116">
        <v>4</v>
      </c>
      <c r="Q116" s="49" t="s">
        <v>680</v>
      </c>
      <c r="R116">
        <v>5240</v>
      </c>
      <c r="S116" s="49" t="s">
        <v>2656</v>
      </c>
      <c r="T116">
        <v>5832</v>
      </c>
      <c r="U116" s="49" t="s">
        <v>2869</v>
      </c>
      <c r="V116">
        <v>0</v>
      </c>
      <c r="W116">
        <v>0</v>
      </c>
      <c r="X116">
        <v>0</v>
      </c>
      <c r="Y116" s="49" t="s">
        <v>3154</v>
      </c>
      <c r="Z116">
        <v>23519</v>
      </c>
      <c r="AA116" s="49" t="s">
        <v>680</v>
      </c>
      <c r="AB116" s="49" t="s">
        <v>1108</v>
      </c>
    </row>
    <row r="117" spans="1:28">
      <c r="A117" s="151" t="s">
        <v>3144</v>
      </c>
      <c r="B117" t="s">
        <v>1418</v>
      </c>
      <c r="C117" t="s">
        <v>28</v>
      </c>
      <c r="D117" t="s">
        <v>2286</v>
      </c>
      <c r="E117" t="s">
        <v>2274</v>
      </c>
      <c r="F117" t="s">
        <v>56</v>
      </c>
      <c r="G117">
        <v>16</v>
      </c>
      <c r="H117">
        <v>19754</v>
      </c>
      <c r="I117">
        <v>71</v>
      </c>
      <c r="J117">
        <v>151071</v>
      </c>
      <c r="K117">
        <v>8</v>
      </c>
      <c r="L117" s="49" t="s">
        <v>708</v>
      </c>
      <c r="M117">
        <v>7214</v>
      </c>
      <c r="N117">
        <v>8494</v>
      </c>
      <c r="O117" s="49" t="s">
        <v>2831</v>
      </c>
      <c r="P117">
        <v>5</v>
      </c>
      <c r="Q117" s="49" t="s">
        <v>819</v>
      </c>
      <c r="R117">
        <v>4754</v>
      </c>
      <c r="S117" s="49" t="s">
        <v>3155</v>
      </c>
      <c r="T117">
        <v>5378</v>
      </c>
      <c r="U117" s="49" t="s">
        <v>2907</v>
      </c>
      <c r="V117">
        <v>0</v>
      </c>
      <c r="W117">
        <v>0</v>
      </c>
      <c r="X117">
        <v>0</v>
      </c>
      <c r="Y117" s="49" t="s">
        <v>1654</v>
      </c>
      <c r="Z117">
        <v>151071</v>
      </c>
      <c r="AA117" s="49" t="s">
        <v>1859</v>
      </c>
      <c r="AB117" s="49" t="s">
        <v>1165</v>
      </c>
    </row>
    <row r="118" spans="1:28">
      <c r="A118" s="151" t="s">
        <v>3144</v>
      </c>
      <c r="B118" t="s">
        <v>1418</v>
      </c>
      <c r="C118" t="s">
        <v>28</v>
      </c>
      <c r="D118" t="s">
        <v>2289</v>
      </c>
      <c r="E118" t="s">
        <v>2274</v>
      </c>
      <c r="F118" t="s">
        <v>56</v>
      </c>
      <c r="G118">
        <v>15</v>
      </c>
      <c r="H118">
        <v>27874</v>
      </c>
      <c r="I118">
        <v>76</v>
      </c>
      <c r="J118">
        <v>164738</v>
      </c>
      <c r="K118">
        <v>7</v>
      </c>
      <c r="L118" s="49" t="s">
        <v>1164</v>
      </c>
      <c r="M118">
        <v>9994</v>
      </c>
      <c r="N118">
        <v>13539</v>
      </c>
      <c r="O118" s="49" t="s">
        <v>1135</v>
      </c>
      <c r="P118">
        <v>5</v>
      </c>
      <c r="Q118" s="49" t="s">
        <v>454</v>
      </c>
      <c r="R118">
        <v>6814</v>
      </c>
      <c r="S118" s="49" t="s">
        <v>1842</v>
      </c>
      <c r="T118">
        <v>8327</v>
      </c>
      <c r="U118" s="49" t="s">
        <v>3156</v>
      </c>
      <c r="V118">
        <v>0</v>
      </c>
      <c r="W118">
        <v>0</v>
      </c>
      <c r="X118">
        <v>0</v>
      </c>
      <c r="Y118" s="49" t="s">
        <v>2209</v>
      </c>
      <c r="Z118">
        <v>164738</v>
      </c>
      <c r="AA118" s="49" t="s">
        <v>886</v>
      </c>
      <c r="AB118" s="49" t="s">
        <v>1230</v>
      </c>
    </row>
    <row r="119" spans="1:28">
      <c r="A119" s="151" t="s">
        <v>3144</v>
      </c>
      <c r="B119" t="s">
        <v>1418</v>
      </c>
      <c r="C119" t="s">
        <v>28</v>
      </c>
      <c r="D119" t="s">
        <v>2305</v>
      </c>
      <c r="E119" t="s">
        <v>2303</v>
      </c>
      <c r="F119" t="s">
        <v>56</v>
      </c>
      <c r="G119">
        <v>16</v>
      </c>
      <c r="H119">
        <v>20480</v>
      </c>
      <c r="I119">
        <v>73</v>
      </c>
      <c r="J119">
        <v>154559</v>
      </c>
      <c r="K119">
        <v>5</v>
      </c>
      <c r="L119" s="49" t="s">
        <v>819</v>
      </c>
      <c r="M119">
        <v>5820</v>
      </c>
      <c r="N119">
        <v>7496</v>
      </c>
      <c r="O119" s="49" t="s">
        <v>1192</v>
      </c>
      <c r="P119">
        <v>5</v>
      </c>
      <c r="Q119" s="49" t="s">
        <v>819</v>
      </c>
      <c r="R119">
        <v>5820</v>
      </c>
      <c r="S119" s="49" t="s">
        <v>3083</v>
      </c>
      <c r="T119">
        <v>7496</v>
      </c>
      <c r="U119" s="49" t="s">
        <v>3157</v>
      </c>
      <c r="V119">
        <v>0</v>
      </c>
      <c r="W119">
        <v>0</v>
      </c>
      <c r="X119">
        <v>0</v>
      </c>
      <c r="Y119" s="49" t="s">
        <v>2188</v>
      </c>
      <c r="Z119">
        <v>154559</v>
      </c>
      <c r="AA119" s="49" t="s">
        <v>1838</v>
      </c>
      <c r="AB119" s="49" t="s">
        <v>957</v>
      </c>
    </row>
    <row r="120" spans="1:28">
      <c r="A120" s="151" t="s">
        <v>3144</v>
      </c>
      <c r="B120" t="s">
        <v>1418</v>
      </c>
      <c r="C120" t="s">
        <v>28</v>
      </c>
      <c r="D120" t="s">
        <v>2291</v>
      </c>
      <c r="E120" t="s">
        <v>2274</v>
      </c>
      <c r="F120" t="s">
        <v>56</v>
      </c>
      <c r="G120">
        <v>15</v>
      </c>
      <c r="H120">
        <v>22524</v>
      </c>
      <c r="I120">
        <v>65</v>
      </c>
      <c r="J120">
        <v>129103</v>
      </c>
      <c r="K120">
        <v>5</v>
      </c>
      <c r="L120" s="49" t="s">
        <v>454</v>
      </c>
      <c r="M120">
        <v>2795</v>
      </c>
      <c r="N120">
        <v>7058</v>
      </c>
      <c r="O120" s="49" t="s">
        <v>1275</v>
      </c>
      <c r="P120">
        <v>1</v>
      </c>
      <c r="Q120" s="49" t="s">
        <v>929</v>
      </c>
      <c r="R120">
        <v>600</v>
      </c>
      <c r="S120" s="49" t="s">
        <v>2372</v>
      </c>
      <c r="T120">
        <v>680</v>
      </c>
      <c r="U120" s="49" t="s">
        <v>1925</v>
      </c>
      <c r="V120">
        <v>0</v>
      </c>
      <c r="W120">
        <v>0</v>
      </c>
      <c r="X120">
        <v>0</v>
      </c>
      <c r="Y120" s="49" t="s">
        <v>2167</v>
      </c>
      <c r="Z120">
        <v>129103</v>
      </c>
      <c r="AA120" s="49" t="s">
        <v>1037</v>
      </c>
      <c r="AB120" s="49" t="s">
        <v>1087</v>
      </c>
    </row>
    <row r="121" spans="1:28">
      <c r="A121" s="151" t="s">
        <v>3144</v>
      </c>
      <c r="B121" t="s">
        <v>1418</v>
      </c>
      <c r="C121" t="s">
        <v>28</v>
      </c>
      <c r="D121" t="s">
        <v>2292</v>
      </c>
      <c r="E121" t="s">
        <v>2274</v>
      </c>
      <c r="F121" t="s">
        <v>56</v>
      </c>
      <c r="G121">
        <v>16</v>
      </c>
      <c r="H121">
        <v>15290</v>
      </c>
      <c r="I121">
        <v>59</v>
      </c>
      <c r="J121">
        <v>109023</v>
      </c>
      <c r="K121">
        <v>4</v>
      </c>
      <c r="L121" s="49" t="s">
        <v>680</v>
      </c>
      <c r="M121">
        <v>5700</v>
      </c>
      <c r="N121">
        <v>5704</v>
      </c>
      <c r="O121" s="49" t="s">
        <v>1073</v>
      </c>
      <c r="P121">
        <v>2</v>
      </c>
      <c r="Q121" s="49" t="s">
        <v>792</v>
      </c>
      <c r="R121">
        <v>2700</v>
      </c>
      <c r="S121" s="49" t="s">
        <v>651</v>
      </c>
      <c r="T121">
        <v>3060</v>
      </c>
      <c r="U121" s="49" t="s">
        <v>3120</v>
      </c>
      <c r="V121">
        <v>0</v>
      </c>
      <c r="W121">
        <v>0</v>
      </c>
      <c r="X121">
        <v>0</v>
      </c>
      <c r="Y121" s="49" t="s">
        <v>1652</v>
      </c>
      <c r="Z121">
        <v>109023</v>
      </c>
      <c r="AA121" s="49" t="s">
        <v>804</v>
      </c>
      <c r="AB121" s="49" t="s">
        <v>1073</v>
      </c>
    </row>
    <row r="122" spans="1:28">
      <c r="A122" s="151" t="s">
        <v>3144</v>
      </c>
      <c r="B122" t="s">
        <v>1418</v>
      </c>
      <c r="C122" t="s">
        <v>28</v>
      </c>
      <c r="D122" t="s">
        <v>2307</v>
      </c>
      <c r="E122" t="s">
        <v>2303</v>
      </c>
      <c r="F122" t="s">
        <v>56</v>
      </c>
      <c r="G122">
        <v>16</v>
      </c>
      <c r="H122">
        <v>17680</v>
      </c>
      <c r="I122">
        <v>63</v>
      </c>
      <c r="J122">
        <v>151989</v>
      </c>
      <c r="K122">
        <v>4</v>
      </c>
      <c r="L122" s="49" t="s">
        <v>680</v>
      </c>
      <c r="M122">
        <v>3600</v>
      </c>
      <c r="N122">
        <v>7306</v>
      </c>
      <c r="O122" s="49" t="s">
        <v>1030</v>
      </c>
      <c r="P122">
        <v>2</v>
      </c>
      <c r="Q122" s="49" t="s">
        <v>792</v>
      </c>
      <c r="R122">
        <v>2220</v>
      </c>
      <c r="S122" s="49" t="s">
        <v>2886</v>
      </c>
      <c r="T122">
        <v>2516</v>
      </c>
      <c r="U122" s="49" t="s">
        <v>3061</v>
      </c>
      <c r="V122">
        <v>1</v>
      </c>
      <c r="W122">
        <v>490</v>
      </c>
      <c r="X122">
        <v>650</v>
      </c>
      <c r="Y122" s="49" t="s">
        <v>2681</v>
      </c>
      <c r="Z122">
        <v>151989</v>
      </c>
      <c r="AA122" s="49" t="s">
        <v>891</v>
      </c>
      <c r="AB122" s="49" t="s">
        <v>2691</v>
      </c>
    </row>
    <row r="123" spans="1:28">
      <c r="A123" s="151" t="s">
        <v>3144</v>
      </c>
      <c r="B123" t="s">
        <v>1418</v>
      </c>
      <c r="C123" t="s">
        <v>28</v>
      </c>
      <c r="D123" t="s">
        <v>2308</v>
      </c>
      <c r="E123" t="s">
        <v>2303</v>
      </c>
      <c r="F123" t="s">
        <v>56</v>
      </c>
      <c r="G123">
        <v>16</v>
      </c>
      <c r="H123">
        <v>24173</v>
      </c>
      <c r="I123">
        <v>70</v>
      </c>
      <c r="J123">
        <v>146001</v>
      </c>
      <c r="K123">
        <v>1</v>
      </c>
      <c r="L123" s="49" t="s">
        <v>762</v>
      </c>
      <c r="M123">
        <v>528</v>
      </c>
      <c r="N123">
        <v>5600</v>
      </c>
      <c r="O123" s="49" t="s">
        <v>1829</v>
      </c>
      <c r="P123">
        <v>1</v>
      </c>
      <c r="Q123" s="49" t="s">
        <v>762</v>
      </c>
      <c r="R123">
        <v>528</v>
      </c>
      <c r="S123" s="49" t="s">
        <v>740</v>
      </c>
      <c r="T123">
        <v>600</v>
      </c>
      <c r="U123" s="49" t="s">
        <v>3158</v>
      </c>
      <c r="V123">
        <v>0</v>
      </c>
      <c r="W123">
        <v>0</v>
      </c>
      <c r="X123">
        <v>0</v>
      </c>
      <c r="Y123" s="49" t="s">
        <v>740</v>
      </c>
      <c r="Z123">
        <v>146001</v>
      </c>
      <c r="AA123" s="49" t="s">
        <v>1080</v>
      </c>
      <c r="AB123" s="49" t="s">
        <v>493</v>
      </c>
    </row>
    <row r="124" spans="1:28">
      <c r="A124" s="151" t="s">
        <v>3144</v>
      </c>
      <c r="B124" t="s">
        <v>1418</v>
      </c>
      <c r="C124" t="s">
        <v>28</v>
      </c>
      <c r="D124" t="s">
        <v>2294</v>
      </c>
      <c r="E124" t="s">
        <v>2274</v>
      </c>
      <c r="F124" t="s">
        <v>56</v>
      </c>
      <c r="G124">
        <v>16</v>
      </c>
      <c r="H124">
        <v>22566</v>
      </c>
      <c r="I124">
        <v>65</v>
      </c>
      <c r="J124">
        <v>146031</v>
      </c>
      <c r="K124">
        <v>3</v>
      </c>
      <c r="L124" s="49" t="s">
        <v>791</v>
      </c>
      <c r="M124">
        <v>2450</v>
      </c>
      <c r="N124">
        <v>3050</v>
      </c>
      <c r="O124" s="49" t="s">
        <v>1793</v>
      </c>
      <c r="P124">
        <v>2</v>
      </c>
      <c r="Q124" s="49" t="s">
        <v>792</v>
      </c>
      <c r="R124">
        <v>1850</v>
      </c>
      <c r="S124" s="49" t="s">
        <v>1020</v>
      </c>
      <c r="T124">
        <v>2090</v>
      </c>
      <c r="U124" s="49" t="s">
        <v>1096</v>
      </c>
      <c r="V124">
        <v>0</v>
      </c>
      <c r="W124">
        <v>0</v>
      </c>
      <c r="X124">
        <v>0</v>
      </c>
      <c r="Y124" s="49" t="s">
        <v>3141</v>
      </c>
      <c r="Z124">
        <v>146031</v>
      </c>
      <c r="AA124" s="49" t="s">
        <v>879</v>
      </c>
      <c r="AB124" s="49" t="s">
        <v>459</v>
      </c>
    </row>
    <row r="125" spans="1:28">
      <c r="A125" s="151" t="s">
        <v>3144</v>
      </c>
      <c r="B125" t="s">
        <v>1418</v>
      </c>
      <c r="C125" t="s">
        <v>28</v>
      </c>
      <c r="D125" t="s">
        <v>2309</v>
      </c>
      <c r="E125" t="s">
        <v>2303</v>
      </c>
      <c r="F125" t="s">
        <v>56</v>
      </c>
      <c r="G125">
        <v>0</v>
      </c>
      <c r="H125">
        <v>0</v>
      </c>
      <c r="I125">
        <v>31</v>
      </c>
      <c r="J125">
        <v>93941</v>
      </c>
      <c r="K125">
        <v>1</v>
      </c>
      <c r="L125" s="49" t="s">
        <v>678</v>
      </c>
      <c r="M125">
        <v>400</v>
      </c>
      <c r="N125">
        <v>2300</v>
      </c>
      <c r="O125" s="49" t="s">
        <v>2065</v>
      </c>
      <c r="P125">
        <v>0</v>
      </c>
      <c r="Q125" s="49" t="s">
        <v>678</v>
      </c>
      <c r="R125">
        <v>0</v>
      </c>
      <c r="S125" s="49" t="s">
        <v>678</v>
      </c>
      <c r="T125">
        <v>0</v>
      </c>
      <c r="U125" s="49" t="s">
        <v>678</v>
      </c>
      <c r="V125">
        <v>0</v>
      </c>
      <c r="W125">
        <v>0</v>
      </c>
      <c r="X125">
        <v>0</v>
      </c>
      <c r="Y125" s="49" t="s">
        <v>678</v>
      </c>
      <c r="Z125">
        <v>93941</v>
      </c>
      <c r="AA125" s="49" t="s">
        <v>755</v>
      </c>
      <c r="AB125" s="49" t="s">
        <v>3032</v>
      </c>
    </row>
    <row r="126" spans="1:28">
      <c r="A126" s="151" t="s">
        <v>3144</v>
      </c>
      <c r="B126" t="s">
        <v>1418</v>
      </c>
      <c r="C126" t="s">
        <v>28</v>
      </c>
      <c r="D126" t="s">
        <v>2310</v>
      </c>
      <c r="E126" t="s">
        <v>2303</v>
      </c>
      <c r="F126" t="s">
        <v>56</v>
      </c>
      <c r="G126">
        <v>15</v>
      </c>
      <c r="H126">
        <v>28500</v>
      </c>
      <c r="I126">
        <v>72</v>
      </c>
      <c r="J126">
        <v>147019</v>
      </c>
      <c r="K126">
        <v>5</v>
      </c>
      <c r="L126" s="49" t="s">
        <v>454</v>
      </c>
      <c r="M126">
        <v>6135</v>
      </c>
      <c r="N126">
        <v>12533</v>
      </c>
      <c r="O126" s="49" t="s">
        <v>1160</v>
      </c>
      <c r="P126">
        <v>4</v>
      </c>
      <c r="Q126" s="49" t="s">
        <v>951</v>
      </c>
      <c r="R126">
        <v>5940</v>
      </c>
      <c r="S126" s="49" t="s">
        <v>3159</v>
      </c>
      <c r="T126">
        <v>11832</v>
      </c>
      <c r="U126" s="49" t="s">
        <v>2213</v>
      </c>
      <c r="V126">
        <v>0</v>
      </c>
      <c r="W126">
        <v>0</v>
      </c>
      <c r="X126">
        <v>0</v>
      </c>
      <c r="Y126" s="49" t="s">
        <v>1937</v>
      </c>
      <c r="Z126">
        <v>147019</v>
      </c>
      <c r="AA126" s="49" t="s">
        <v>1820</v>
      </c>
      <c r="AB126" s="49" t="s">
        <v>926</v>
      </c>
    </row>
    <row r="127" spans="1:28">
      <c r="A127" s="151" t="s">
        <v>3144</v>
      </c>
      <c r="B127" t="s">
        <v>1418</v>
      </c>
      <c r="C127" t="s">
        <v>28</v>
      </c>
      <c r="D127" t="s">
        <v>2296</v>
      </c>
      <c r="E127" t="s">
        <v>2274</v>
      </c>
      <c r="F127" t="s">
        <v>56</v>
      </c>
      <c r="G127">
        <v>0</v>
      </c>
      <c r="H127">
        <v>0</v>
      </c>
      <c r="I127">
        <v>33</v>
      </c>
      <c r="J127">
        <v>89421</v>
      </c>
      <c r="K127">
        <v>1</v>
      </c>
      <c r="L127" s="49" t="s">
        <v>678</v>
      </c>
      <c r="M127">
        <v>520</v>
      </c>
      <c r="N127">
        <v>776</v>
      </c>
      <c r="O127" s="49" t="s">
        <v>2052</v>
      </c>
      <c r="P127">
        <v>0</v>
      </c>
      <c r="Q127" s="49" t="s">
        <v>678</v>
      </c>
      <c r="R127">
        <v>0</v>
      </c>
      <c r="S127" s="49" t="s">
        <v>678</v>
      </c>
      <c r="T127">
        <v>0</v>
      </c>
      <c r="U127" s="49" t="s">
        <v>678</v>
      </c>
      <c r="V127">
        <v>0</v>
      </c>
      <c r="W127">
        <v>0</v>
      </c>
      <c r="X127">
        <v>0</v>
      </c>
      <c r="Y127" s="49" t="s">
        <v>678</v>
      </c>
      <c r="Z127">
        <v>89421</v>
      </c>
      <c r="AA127" s="49" t="s">
        <v>698</v>
      </c>
      <c r="AB127" s="49" t="s">
        <v>3160</v>
      </c>
    </row>
    <row r="128" spans="1:28">
      <c r="A128" s="151" t="s">
        <v>3144</v>
      </c>
      <c r="B128" t="s">
        <v>1418</v>
      </c>
      <c r="C128" t="s">
        <v>28</v>
      </c>
      <c r="D128" t="s">
        <v>2298</v>
      </c>
      <c r="E128" t="s">
        <v>2274</v>
      </c>
      <c r="F128" t="s">
        <v>56</v>
      </c>
      <c r="G128">
        <v>16</v>
      </c>
      <c r="H128">
        <v>27911</v>
      </c>
      <c r="I128">
        <v>58</v>
      </c>
      <c r="J128">
        <v>105742</v>
      </c>
      <c r="K128">
        <v>4</v>
      </c>
      <c r="L128" s="49" t="s">
        <v>680</v>
      </c>
      <c r="M128">
        <v>3650</v>
      </c>
      <c r="N128">
        <v>3744</v>
      </c>
      <c r="O128" s="49" t="s">
        <v>1868</v>
      </c>
      <c r="P128">
        <v>3</v>
      </c>
      <c r="Q128" s="49" t="s">
        <v>791</v>
      </c>
      <c r="R128">
        <v>2450</v>
      </c>
      <c r="S128" s="49" t="s">
        <v>978</v>
      </c>
      <c r="T128">
        <v>3420</v>
      </c>
      <c r="U128" s="49" t="s">
        <v>3161</v>
      </c>
      <c r="V128">
        <v>0</v>
      </c>
      <c r="W128">
        <v>0</v>
      </c>
      <c r="X128">
        <v>0</v>
      </c>
      <c r="Y128" s="49" t="s">
        <v>1009</v>
      </c>
      <c r="Z128">
        <v>105742</v>
      </c>
      <c r="AA128" s="49" t="s">
        <v>1961</v>
      </c>
      <c r="AB128" s="49" t="s">
        <v>717</v>
      </c>
    </row>
    <row r="129" spans="1:28">
      <c r="A129" s="151" t="s">
        <v>3144</v>
      </c>
      <c r="B129" t="s">
        <v>1418</v>
      </c>
      <c r="C129" t="s">
        <v>28</v>
      </c>
      <c r="D129" t="s">
        <v>2256</v>
      </c>
      <c r="E129" t="s">
        <v>2252</v>
      </c>
      <c r="F129" t="s">
        <v>56</v>
      </c>
      <c r="G129">
        <v>16</v>
      </c>
      <c r="H129">
        <v>25060</v>
      </c>
      <c r="I129">
        <v>61</v>
      </c>
      <c r="J129">
        <v>115526</v>
      </c>
      <c r="K129">
        <v>4</v>
      </c>
      <c r="L129" s="49" t="s">
        <v>680</v>
      </c>
      <c r="M129">
        <v>2380</v>
      </c>
      <c r="N129">
        <v>7008</v>
      </c>
      <c r="O129" s="49" t="s">
        <v>1230</v>
      </c>
      <c r="P129">
        <v>3</v>
      </c>
      <c r="Q129" s="49" t="s">
        <v>791</v>
      </c>
      <c r="R129">
        <v>2200</v>
      </c>
      <c r="S129" s="49" t="s">
        <v>978</v>
      </c>
      <c r="T129">
        <v>4880</v>
      </c>
      <c r="U129" s="49" t="s">
        <v>3087</v>
      </c>
      <c r="V129">
        <v>0</v>
      </c>
      <c r="W129">
        <v>0</v>
      </c>
      <c r="X129">
        <v>0</v>
      </c>
      <c r="Y129" s="49" t="s">
        <v>2032</v>
      </c>
      <c r="Z129">
        <v>115526</v>
      </c>
      <c r="AA129" s="49" t="s">
        <v>807</v>
      </c>
      <c r="AB129" s="49" t="s">
        <v>996</v>
      </c>
    </row>
    <row r="130" spans="1:28">
      <c r="A130" s="151"/>
      <c r="L130" s="49"/>
      <c r="O130" s="49"/>
      <c r="Q130" s="49"/>
      <c r="S130" s="49"/>
      <c r="U130" s="49"/>
      <c r="Y130" s="49"/>
      <c r="AA130" s="49"/>
      <c r="AB130" s="49"/>
    </row>
    <row r="131" spans="1:28">
      <c r="A131" s="151" t="s">
        <v>3144</v>
      </c>
      <c r="B131" t="s">
        <v>1418</v>
      </c>
      <c r="C131" t="s">
        <v>28</v>
      </c>
      <c r="D131" t="s">
        <v>3076</v>
      </c>
      <c r="E131" t="s">
        <v>2274</v>
      </c>
      <c r="F131" t="s">
        <v>56</v>
      </c>
      <c r="G131">
        <v>16</v>
      </c>
      <c r="H131">
        <v>32582</v>
      </c>
      <c r="I131">
        <v>36</v>
      </c>
      <c r="J131">
        <v>69474</v>
      </c>
      <c r="K131">
        <v>4</v>
      </c>
      <c r="L131" s="49" t="s">
        <v>680</v>
      </c>
      <c r="M131">
        <v>8100</v>
      </c>
      <c r="N131">
        <v>8480</v>
      </c>
      <c r="O131" s="49" t="s">
        <v>1849</v>
      </c>
      <c r="P131">
        <v>3</v>
      </c>
      <c r="Q131" s="49" t="s">
        <v>791</v>
      </c>
      <c r="R131">
        <v>7540</v>
      </c>
      <c r="S131" s="49" t="s">
        <v>1276</v>
      </c>
      <c r="T131">
        <v>8532</v>
      </c>
      <c r="U131" s="49" t="s">
        <v>3082</v>
      </c>
      <c r="V131">
        <v>1</v>
      </c>
      <c r="W131">
        <v>1421</v>
      </c>
      <c r="X131">
        <v>1740</v>
      </c>
      <c r="Y131" s="49" t="s">
        <v>3162</v>
      </c>
      <c r="Z131">
        <v>69474</v>
      </c>
      <c r="AA131" s="49" t="s">
        <v>3163</v>
      </c>
      <c r="AB131" s="49" t="s">
        <v>722</v>
      </c>
    </row>
    <row r="132" spans="1:28">
      <c r="A132" s="151" t="s">
        <v>3144</v>
      </c>
      <c r="B132" t="s">
        <v>1418</v>
      </c>
      <c r="C132" t="s">
        <v>28</v>
      </c>
      <c r="D132" t="s">
        <v>2312</v>
      </c>
      <c r="E132" t="s">
        <v>2303</v>
      </c>
      <c r="F132" t="s">
        <v>56</v>
      </c>
      <c r="G132">
        <v>16</v>
      </c>
      <c r="H132">
        <v>27442</v>
      </c>
      <c r="I132">
        <v>49</v>
      </c>
      <c r="J132">
        <v>131970</v>
      </c>
      <c r="K132">
        <v>4</v>
      </c>
      <c r="L132" s="49" t="s">
        <v>680</v>
      </c>
      <c r="M132">
        <v>6420</v>
      </c>
      <c r="N132">
        <v>6112</v>
      </c>
      <c r="O132" s="49" t="s">
        <v>2390</v>
      </c>
      <c r="P132">
        <v>3</v>
      </c>
      <c r="Q132" s="49" t="s">
        <v>791</v>
      </c>
      <c r="R132">
        <v>5400</v>
      </c>
      <c r="S132" s="49" t="s">
        <v>2391</v>
      </c>
      <c r="T132">
        <v>6172</v>
      </c>
      <c r="U132" s="49" t="s">
        <v>2272</v>
      </c>
      <c r="V132">
        <v>0</v>
      </c>
      <c r="W132">
        <v>0</v>
      </c>
      <c r="X132">
        <v>0</v>
      </c>
      <c r="Y132" s="49" t="s">
        <v>1288</v>
      </c>
      <c r="Z132">
        <v>131970</v>
      </c>
      <c r="AA132" s="49" t="s">
        <v>1310</v>
      </c>
      <c r="AB132" s="49" t="s">
        <v>529</v>
      </c>
    </row>
    <row r="133" spans="1:28">
      <c r="A133" s="151" t="s">
        <v>3144</v>
      </c>
      <c r="B133" t="s">
        <v>1418</v>
      </c>
      <c r="C133" t="s">
        <v>28</v>
      </c>
      <c r="D133" t="s">
        <v>2258</v>
      </c>
      <c r="E133" t="s">
        <v>2252</v>
      </c>
      <c r="F133" t="s">
        <v>56</v>
      </c>
      <c r="G133">
        <v>16</v>
      </c>
      <c r="H133">
        <v>25664</v>
      </c>
      <c r="I133">
        <v>67</v>
      </c>
      <c r="J133">
        <v>162822</v>
      </c>
      <c r="K133">
        <v>1</v>
      </c>
      <c r="L133" s="49" t="s">
        <v>762</v>
      </c>
      <c r="M133">
        <v>180</v>
      </c>
      <c r="N133">
        <v>228</v>
      </c>
      <c r="O133" s="49" t="s">
        <v>3164</v>
      </c>
      <c r="P133">
        <v>0</v>
      </c>
      <c r="Q133" s="49" t="s">
        <v>678</v>
      </c>
      <c r="R133">
        <v>0</v>
      </c>
      <c r="S133" s="49" t="s">
        <v>678</v>
      </c>
      <c r="T133">
        <v>0</v>
      </c>
      <c r="U133" s="49" t="s">
        <v>678</v>
      </c>
      <c r="V133">
        <v>0</v>
      </c>
      <c r="W133">
        <v>0</v>
      </c>
      <c r="X133">
        <v>0</v>
      </c>
      <c r="Y133" s="49" t="s">
        <v>1002</v>
      </c>
      <c r="Z133">
        <v>162822</v>
      </c>
      <c r="AA133" s="49" t="s">
        <v>995</v>
      </c>
      <c r="AB133" s="49" t="s">
        <v>461</v>
      </c>
    </row>
    <row r="134" spans="1:28">
      <c r="A134" s="151" t="s">
        <v>3144</v>
      </c>
      <c r="B134" t="s">
        <v>1418</v>
      </c>
      <c r="C134" t="s">
        <v>28</v>
      </c>
      <c r="D134" t="s">
        <v>2314</v>
      </c>
      <c r="E134" t="s">
        <v>2303</v>
      </c>
      <c r="F134" t="s">
        <v>56</v>
      </c>
      <c r="G134">
        <v>16</v>
      </c>
      <c r="H134">
        <v>19816</v>
      </c>
      <c r="I134">
        <v>62</v>
      </c>
      <c r="J134">
        <v>127998</v>
      </c>
      <c r="K134">
        <v>5</v>
      </c>
      <c r="L134" s="49" t="s">
        <v>819</v>
      </c>
      <c r="M134">
        <v>7114</v>
      </c>
      <c r="N134">
        <v>9854</v>
      </c>
      <c r="O134" s="49" t="s">
        <v>1289</v>
      </c>
      <c r="P134">
        <v>3</v>
      </c>
      <c r="Q134" s="49" t="s">
        <v>791</v>
      </c>
      <c r="R134">
        <v>1894</v>
      </c>
      <c r="S134" s="49" t="s">
        <v>2338</v>
      </c>
      <c r="T134">
        <v>3296</v>
      </c>
      <c r="U134" s="49" t="s">
        <v>3165</v>
      </c>
      <c r="V134">
        <v>0</v>
      </c>
      <c r="W134">
        <v>0</v>
      </c>
      <c r="X134">
        <v>0</v>
      </c>
      <c r="Y134" s="49" t="s">
        <v>3166</v>
      </c>
      <c r="Z134">
        <v>127998</v>
      </c>
      <c r="AA134" s="49" t="s">
        <v>751</v>
      </c>
      <c r="AB134" s="49" t="s">
        <v>714</v>
      </c>
    </row>
    <row r="135" spans="1:28">
      <c r="A135" s="151" t="s">
        <v>3144</v>
      </c>
      <c r="B135" t="s">
        <v>682</v>
      </c>
      <c r="C135" t="s">
        <v>28</v>
      </c>
      <c r="D135" t="s">
        <v>686</v>
      </c>
      <c r="E135" t="s">
        <v>534</v>
      </c>
      <c r="F135" t="s">
        <v>56</v>
      </c>
      <c r="G135">
        <v>16</v>
      </c>
      <c r="H135">
        <v>22510</v>
      </c>
      <c r="I135">
        <v>76</v>
      </c>
      <c r="J135">
        <v>178083</v>
      </c>
      <c r="K135">
        <v>7</v>
      </c>
      <c r="L135" s="49" t="s">
        <v>811</v>
      </c>
      <c r="M135">
        <v>7450</v>
      </c>
      <c r="N135">
        <v>6946</v>
      </c>
      <c r="O135" s="49" t="s">
        <v>1138</v>
      </c>
      <c r="P135">
        <v>6</v>
      </c>
      <c r="Q135" s="49" t="s">
        <v>796</v>
      </c>
      <c r="R135">
        <v>5650</v>
      </c>
      <c r="S135" s="49" t="s">
        <v>1257</v>
      </c>
      <c r="T135">
        <v>6946</v>
      </c>
      <c r="U135" s="49" t="s">
        <v>2066</v>
      </c>
      <c r="V135">
        <v>0</v>
      </c>
      <c r="W135">
        <v>0</v>
      </c>
      <c r="X135">
        <v>0</v>
      </c>
      <c r="Y135" s="49" t="s">
        <v>2349</v>
      </c>
      <c r="Z135">
        <v>178083</v>
      </c>
      <c r="AA135" s="49" t="s">
        <v>886</v>
      </c>
      <c r="AB135" s="49" t="s">
        <v>2153</v>
      </c>
    </row>
    <row r="136" spans="1:28">
      <c r="A136" s="151" t="s">
        <v>3144</v>
      </c>
      <c r="B136" t="s">
        <v>682</v>
      </c>
      <c r="C136" t="s">
        <v>28</v>
      </c>
      <c r="D136" t="s">
        <v>557</v>
      </c>
      <c r="E136" t="s">
        <v>541</v>
      </c>
      <c r="F136" t="s">
        <v>56</v>
      </c>
      <c r="G136">
        <v>15</v>
      </c>
      <c r="H136">
        <v>21700</v>
      </c>
      <c r="I136">
        <v>72</v>
      </c>
      <c r="J136">
        <v>160959</v>
      </c>
      <c r="K136">
        <v>3</v>
      </c>
      <c r="L136" s="49" t="s">
        <v>713</v>
      </c>
      <c r="M136">
        <v>3000</v>
      </c>
      <c r="N136">
        <v>6900</v>
      </c>
      <c r="O136" s="49" t="s">
        <v>1754</v>
      </c>
      <c r="P136">
        <v>2</v>
      </c>
      <c r="Q136" s="49" t="s">
        <v>932</v>
      </c>
      <c r="R136">
        <v>2400</v>
      </c>
      <c r="S136" s="49" t="s">
        <v>2970</v>
      </c>
      <c r="T136">
        <v>2720</v>
      </c>
      <c r="U136" s="49" t="s">
        <v>1895</v>
      </c>
      <c r="V136">
        <v>0</v>
      </c>
      <c r="W136">
        <v>0</v>
      </c>
      <c r="X136">
        <v>0</v>
      </c>
      <c r="Y136" s="49" t="s">
        <v>3167</v>
      </c>
      <c r="Z136">
        <v>160959</v>
      </c>
      <c r="AA136" s="49" t="s">
        <v>926</v>
      </c>
      <c r="AB136" s="49" t="s">
        <v>530</v>
      </c>
    </row>
    <row r="137" spans="1:28">
      <c r="A137" s="151" t="s">
        <v>3144</v>
      </c>
      <c r="B137" t="s">
        <v>682</v>
      </c>
      <c r="C137" t="s">
        <v>28</v>
      </c>
      <c r="D137" t="s">
        <v>3071</v>
      </c>
      <c r="E137" t="s">
        <v>534</v>
      </c>
      <c r="F137" t="s">
        <v>56</v>
      </c>
      <c r="G137">
        <v>16</v>
      </c>
      <c r="H137">
        <v>35638</v>
      </c>
      <c r="I137">
        <v>68</v>
      </c>
      <c r="J137">
        <v>156877</v>
      </c>
      <c r="K137">
        <v>7</v>
      </c>
      <c r="L137" s="49" t="s">
        <v>811</v>
      </c>
      <c r="M137">
        <v>11748</v>
      </c>
      <c r="N137">
        <v>15664</v>
      </c>
      <c r="O137" s="49" t="s">
        <v>2749</v>
      </c>
      <c r="P137">
        <v>6</v>
      </c>
      <c r="Q137" s="49" t="s">
        <v>796</v>
      </c>
      <c r="R137">
        <v>8628</v>
      </c>
      <c r="S137" s="49" t="s">
        <v>2323</v>
      </c>
      <c r="T137">
        <v>12756</v>
      </c>
      <c r="U137" s="49" t="s">
        <v>3168</v>
      </c>
      <c r="V137">
        <v>0</v>
      </c>
      <c r="W137">
        <v>0</v>
      </c>
      <c r="X137">
        <v>0</v>
      </c>
      <c r="Y137" s="49" t="s">
        <v>1674</v>
      </c>
      <c r="Z137">
        <v>156877</v>
      </c>
      <c r="AA137" s="49" t="s">
        <v>2101</v>
      </c>
      <c r="AB137" s="49" t="s">
        <v>1174</v>
      </c>
    </row>
    <row r="138" spans="1:28">
      <c r="A138" s="151" t="s">
        <v>3144</v>
      </c>
      <c r="B138" t="s">
        <v>682</v>
      </c>
      <c r="C138" t="s">
        <v>28</v>
      </c>
      <c r="D138" t="s">
        <v>543</v>
      </c>
      <c r="E138" t="s">
        <v>532</v>
      </c>
      <c r="F138" t="s">
        <v>56</v>
      </c>
      <c r="G138">
        <v>16</v>
      </c>
      <c r="H138">
        <v>17854</v>
      </c>
      <c r="I138">
        <v>74</v>
      </c>
      <c r="J138">
        <v>149804</v>
      </c>
      <c r="K138">
        <v>2</v>
      </c>
      <c r="L138" s="49" t="s">
        <v>792</v>
      </c>
      <c r="M138">
        <v>1320</v>
      </c>
      <c r="N138">
        <v>1927</v>
      </c>
      <c r="O138" s="49" t="s">
        <v>3169</v>
      </c>
      <c r="P138">
        <v>1</v>
      </c>
      <c r="Q138" s="49" t="s">
        <v>762</v>
      </c>
      <c r="R138">
        <v>600</v>
      </c>
      <c r="S138" s="49" t="s">
        <v>857</v>
      </c>
      <c r="T138">
        <v>680</v>
      </c>
      <c r="U138" s="49" t="s">
        <v>718</v>
      </c>
      <c r="V138">
        <v>0</v>
      </c>
      <c r="W138">
        <v>0</v>
      </c>
      <c r="X138">
        <v>0</v>
      </c>
      <c r="Y138" s="49" t="s">
        <v>1105</v>
      </c>
      <c r="Z138">
        <v>149804</v>
      </c>
      <c r="AA138" s="49" t="s">
        <v>744</v>
      </c>
      <c r="AB138" s="49" t="s">
        <v>774</v>
      </c>
    </row>
    <row r="139" spans="1:28">
      <c r="A139" s="151" t="s">
        <v>3144</v>
      </c>
      <c r="B139" t="s">
        <v>682</v>
      </c>
      <c r="C139" t="s">
        <v>28</v>
      </c>
      <c r="D139" t="s">
        <v>558</v>
      </c>
      <c r="E139" t="s">
        <v>541</v>
      </c>
      <c r="F139" t="s">
        <v>56</v>
      </c>
      <c r="G139">
        <v>16</v>
      </c>
      <c r="H139">
        <v>18383</v>
      </c>
      <c r="I139">
        <v>66</v>
      </c>
      <c r="J139">
        <v>144246</v>
      </c>
      <c r="K139">
        <v>0</v>
      </c>
      <c r="L139" s="49" t="s">
        <v>678</v>
      </c>
      <c r="M139">
        <v>0</v>
      </c>
      <c r="N139">
        <v>1300</v>
      </c>
      <c r="O139" s="49" t="s">
        <v>494</v>
      </c>
      <c r="P139">
        <v>0</v>
      </c>
      <c r="Q139" s="49" t="s">
        <v>678</v>
      </c>
      <c r="R139">
        <v>0</v>
      </c>
      <c r="S139" s="49" t="s">
        <v>678</v>
      </c>
      <c r="T139">
        <v>0</v>
      </c>
      <c r="U139" s="49" t="s">
        <v>678</v>
      </c>
      <c r="V139">
        <v>0</v>
      </c>
      <c r="W139">
        <v>0</v>
      </c>
      <c r="X139">
        <v>0</v>
      </c>
      <c r="Y139" s="49" t="s">
        <v>678</v>
      </c>
      <c r="Z139">
        <v>144246</v>
      </c>
      <c r="AA139" s="49" t="s">
        <v>678</v>
      </c>
      <c r="AB139" s="49" t="s">
        <v>678</v>
      </c>
    </row>
    <row r="140" spans="1:28">
      <c r="A140" s="151" t="s">
        <v>3144</v>
      </c>
      <c r="B140" t="s">
        <v>682</v>
      </c>
      <c r="C140" t="s">
        <v>28</v>
      </c>
      <c r="D140" s="459" t="s">
        <v>544</v>
      </c>
      <c r="E140" t="s">
        <v>532</v>
      </c>
      <c r="F140" t="s">
        <v>56</v>
      </c>
      <c r="G140">
        <v>16</v>
      </c>
      <c r="H140">
        <v>25820</v>
      </c>
      <c r="I140">
        <v>72</v>
      </c>
      <c r="J140">
        <v>154736</v>
      </c>
      <c r="K140">
        <v>4</v>
      </c>
      <c r="L140" s="49" t="s">
        <v>680</v>
      </c>
      <c r="M140">
        <v>5340</v>
      </c>
      <c r="N140">
        <v>9424</v>
      </c>
      <c r="O140" s="49" t="s">
        <v>1262</v>
      </c>
      <c r="P140">
        <v>2</v>
      </c>
      <c r="Q140" s="49" t="s">
        <v>792</v>
      </c>
      <c r="R140">
        <v>3540</v>
      </c>
      <c r="S140" s="49" t="s">
        <v>3170</v>
      </c>
      <c r="T140">
        <v>4012</v>
      </c>
      <c r="U140" s="49" t="s">
        <v>3171</v>
      </c>
      <c r="V140">
        <v>0</v>
      </c>
      <c r="W140">
        <v>0</v>
      </c>
      <c r="X140">
        <v>0</v>
      </c>
      <c r="Y140" s="49" t="s">
        <v>2373</v>
      </c>
      <c r="Z140">
        <v>154736</v>
      </c>
      <c r="AA140" s="49" t="s">
        <v>714</v>
      </c>
      <c r="AB140" s="49" t="s">
        <v>717</v>
      </c>
    </row>
    <row r="141" spans="1:28">
      <c r="A141" s="151" t="s">
        <v>3144</v>
      </c>
      <c r="B141" t="s">
        <v>682</v>
      </c>
      <c r="C141" t="s">
        <v>28</v>
      </c>
      <c r="D141" t="s">
        <v>2221</v>
      </c>
      <c r="E141" t="s">
        <v>534</v>
      </c>
      <c r="F141" t="s">
        <v>56</v>
      </c>
      <c r="G141">
        <v>15</v>
      </c>
      <c r="H141">
        <v>13690</v>
      </c>
      <c r="I141">
        <v>73</v>
      </c>
      <c r="J141">
        <v>163394</v>
      </c>
      <c r="K141">
        <v>5</v>
      </c>
      <c r="L141" s="49" t="s">
        <v>454</v>
      </c>
      <c r="M141">
        <v>6840</v>
      </c>
      <c r="N141">
        <v>10324</v>
      </c>
      <c r="O141" s="49" t="s">
        <v>726</v>
      </c>
      <c r="P141">
        <v>2</v>
      </c>
      <c r="Q141" s="49" t="s">
        <v>932</v>
      </c>
      <c r="R141">
        <v>2880</v>
      </c>
      <c r="S141" s="49" t="s">
        <v>2652</v>
      </c>
      <c r="T141">
        <v>4044</v>
      </c>
      <c r="U141" s="49" t="s">
        <v>3172</v>
      </c>
      <c r="V141">
        <v>0</v>
      </c>
      <c r="W141">
        <v>0</v>
      </c>
      <c r="X141">
        <v>0</v>
      </c>
      <c r="Y141" s="49" t="s">
        <v>3173</v>
      </c>
      <c r="Z141">
        <v>163394</v>
      </c>
      <c r="AA141" s="49" t="s">
        <v>1838</v>
      </c>
      <c r="AB141" s="49" t="s">
        <v>2364</v>
      </c>
    </row>
    <row r="142" spans="1:28">
      <c r="A142" s="151" t="s">
        <v>3144</v>
      </c>
      <c r="B142" t="s">
        <v>682</v>
      </c>
      <c r="C142" t="s">
        <v>28</v>
      </c>
      <c r="D142" t="s">
        <v>594</v>
      </c>
      <c r="E142" t="s">
        <v>534</v>
      </c>
      <c r="F142" t="s">
        <v>56</v>
      </c>
      <c r="G142">
        <v>16</v>
      </c>
      <c r="H142">
        <v>23072</v>
      </c>
      <c r="I142">
        <v>64</v>
      </c>
      <c r="J142">
        <v>122758</v>
      </c>
      <c r="K142">
        <v>3</v>
      </c>
      <c r="L142" s="49" t="s">
        <v>791</v>
      </c>
      <c r="M142">
        <v>1706</v>
      </c>
      <c r="N142">
        <v>4090</v>
      </c>
      <c r="O142" s="49" t="s">
        <v>701</v>
      </c>
      <c r="P142">
        <v>1</v>
      </c>
      <c r="Q142" s="49" t="s">
        <v>762</v>
      </c>
      <c r="R142">
        <v>600</v>
      </c>
      <c r="S142" s="49" t="s">
        <v>1139</v>
      </c>
      <c r="T142">
        <v>680</v>
      </c>
      <c r="U142" s="49" t="s">
        <v>472</v>
      </c>
      <c r="V142">
        <v>0</v>
      </c>
      <c r="W142">
        <v>0</v>
      </c>
      <c r="X142">
        <v>0</v>
      </c>
      <c r="Y142" s="49" t="s">
        <v>1105</v>
      </c>
      <c r="Z142">
        <v>122758</v>
      </c>
      <c r="AA142" s="49" t="s">
        <v>873</v>
      </c>
      <c r="AB142" s="49" t="s">
        <v>1028</v>
      </c>
    </row>
    <row r="143" spans="1:28">
      <c r="A143" s="151" t="s">
        <v>3144</v>
      </c>
      <c r="B143" t="s">
        <v>682</v>
      </c>
      <c r="C143" t="s">
        <v>28</v>
      </c>
      <c r="D143" t="s">
        <v>568</v>
      </c>
      <c r="E143" t="s">
        <v>532</v>
      </c>
      <c r="F143" t="s">
        <v>56</v>
      </c>
      <c r="G143">
        <v>15</v>
      </c>
      <c r="H143">
        <v>24394</v>
      </c>
      <c r="I143">
        <v>76</v>
      </c>
      <c r="J143">
        <v>139457</v>
      </c>
      <c r="K143">
        <v>4</v>
      </c>
      <c r="L143" s="49" t="s">
        <v>944</v>
      </c>
      <c r="M143">
        <v>2554</v>
      </c>
      <c r="N143">
        <v>3165</v>
      </c>
      <c r="O143" s="49" t="s">
        <v>1161</v>
      </c>
      <c r="P143">
        <v>2</v>
      </c>
      <c r="Q143" s="49" t="s">
        <v>932</v>
      </c>
      <c r="R143">
        <v>1174</v>
      </c>
      <c r="S143" s="49" t="s">
        <v>1030</v>
      </c>
      <c r="T143">
        <v>1334</v>
      </c>
      <c r="U143" s="49" t="s">
        <v>1314</v>
      </c>
      <c r="V143">
        <v>0</v>
      </c>
      <c r="W143">
        <v>0</v>
      </c>
      <c r="X143">
        <v>0</v>
      </c>
      <c r="Y143" s="49" t="s">
        <v>3174</v>
      </c>
      <c r="Z143">
        <v>139457</v>
      </c>
      <c r="AA143" s="49" t="s">
        <v>489</v>
      </c>
      <c r="AB143" s="49" t="s">
        <v>1027</v>
      </c>
    </row>
    <row r="144" spans="1:28">
      <c r="A144" s="151" t="s">
        <v>3144</v>
      </c>
      <c r="B144" t="s">
        <v>682</v>
      </c>
      <c r="C144" t="s">
        <v>28</v>
      </c>
      <c r="D144" t="s">
        <v>559</v>
      </c>
      <c r="E144" t="s">
        <v>541</v>
      </c>
      <c r="F144" t="s">
        <v>56</v>
      </c>
      <c r="G144">
        <v>16</v>
      </c>
      <c r="H144">
        <v>18850</v>
      </c>
      <c r="I144">
        <v>81</v>
      </c>
      <c r="J144">
        <v>197553</v>
      </c>
      <c r="K144">
        <v>4</v>
      </c>
      <c r="L144" s="49" t="s">
        <v>680</v>
      </c>
      <c r="M144">
        <v>3900</v>
      </c>
      <c r="N144">
        <v>11422</v>
      </c>
      <c r="O144" s="49" t="s">
        <v>839</v>
      </c>
      <c r="P144">
        <v>2</v>
      </c>
      <c r="Q144" s="49" t="s">
        <v>792</v>
      </c>
      <c r="R144">
        <v>1380</v>
      </c>
      <c r="S144" s="49" t="s">
        <v>731</v>
      </c>
      <c r="T144">
        <v>1564</v>
      </c>
      <c r="U144" s="49" t="s">
        <v>1908</v>
      </c>
      <c r="V144">
        <v>0</v>
      </c>
      <c r="W144">
        <v>0</v>
      </c>
      <c r="X144">
        <v>0</v>
      </c>
      <c r="Y144" s="49" t="s">
        <v>3175</v>
      </c>
      <c r="Z144">
        <v>197553</v>
      </c>
      <c r="AA144" s="49" t="s">
        <v>890</v>
      </c>
      <c r="AB144" s="49" t="s">
        <v>828</v>
      </c>
    </row>
    <row r="145" spans="1:28">
      <c r="A145" s="151" t="s">
        <v>3144</v>
      </c>
      <c r="B145" t="s">
        <v>682</v>
      </c>
      <c r="C145" t="s">
        <v>28</v>
      </c>
      <c r="D145" t="s">
        <v>545</v>
      </c>
      <c r="E145" t="s">
        <v>532</v>
      </c>
      <c r="F145" t="s">
        <v>56</v>
      </c>
      <c r="G145">
        <v>15</v>
      </c>
      <c r="H145">
        <v>15420</v>
      </c>
      <c r="I145">
        <v>67</v>
      </c>
      <c r="J145">
        <v>122003</v>
      </c>
      <c r="K145">
        <v>8</v>
      </c>
      <c r="L145" s="49" t="s">
        <v>1196</v>
      </c>
      <c r="M145">
        <v>8830</v>
      </c>
      <c r="N145">
        <v>11096</v>
      </c>
      <c r="O145" s="49" t="s">
        <v>737</v>
      </c>
      <c r="P145">
        <v>4</v>
      </c>
      <c r="Q145" s="49" t="s">
        <v>951</v>
      </c>
      <c r="R145">
        <v>4500</v>
      </c>
      <c r="S145" s="49" t="s">
        <v>1896</v>
      </c>
      <c r="T145">
        <v>5360</v>
      </c>
      <c r="U145" s="49" t="s">
        <v>3176</v>
      </c>
      <c r="V145">
        <v>0</v>
      </c>
      <c r="W145">
        <v>0</v>
      </c>
      <c r="X145">
        <v>0</v>
      </c>
      <c r="Y145" s="49" t="s">
        <v>3177</v>
      </c>
      <c r="Z145">
        <v>122003</v>
      </c>
      <c r="AA145" s="49" t="s">
        <v>2048</v>
      </c>
      <c r="AB145" s="49" t="s">
        <v>1304</v>
      </c>
    </row>
    <row r="146" spans="1:28">
      <c r="A146" s="151" t="s">
        <v>3144</v>
      </c>
      <c r="B146" t="s">
        <v>682</v>
      </c>
      <c r="C146" t="s">
        <v>28</v>
      </c>
      <c r="D146" t="s">
        <v>547</v>
      </c>
      <c r="E146" t="s">
        <v>532</v>
      </c>
      <c r="F146" t="s">
        <v>56</v>
      </c>
      <c r="G146">
        <v>16</v>
      </c>
      <c r="H146">
        <v>27706</v>
      </c>
      <c r="I146">
        <v>69</v>
      </c>
      <c r="J146">
        <v>155879</v>
      </c>
      <c r="K146">
        <v>6</v>
      </c>
      <c r="L146" s="49" t="s">
        <v>796</v>
      </c>
      <c r="M146">
        <v>7320</v>
      </c>
      <c r="N146">
        <v>9489</v>
      </c>
      <c r="O146" s="49" t="s">
        <v>1262</v>
      </c>
      <c r="P146">
        <v>3</v>
      </c>
      <c r="Q146" s="49" t="s">
        <v>791</v>
      </c>
      <c r="R146">
        <v>4200</v>
      </c>
      <c r="S146" s="49" t="s">
        <v>3149</v>
      </c>
      <c r="T146">
        <v>4760</v>
      </c>
      <c r="U146" s="49" t="s">
        <v>1942</v>
      </c>
      <c r="V146">
        <v>0</v>
      </c>
      <c r="W146">
        <v>0</v>
      </c>
      <c r="X146">
        <v>0</v>
      </c>
      <c r="Y146" s="49" t="s">
        <v>3121</v>
      </c>
      <c r="Z146">
        <v>155879</v>
      </c>
      <c r="AA146" s="49" t="s">
        <v>904</v>
      </c>
      <c r="AB146" s="49" t="s">
        <v>917</v>
      </c>
    </row>
    <row r="147" spans="1:28">
      <c r="A147" s="151" t="s">
        <v>3144</v>
      </c>
      <c r="B147" t="s">
        <v>682</v>
      </c>
      <c r="C147" t="s">
        <v>28</v>
      </c>
      <c r="D147" t="s">
        <v>587</v>
      </c>
      <c r="E147" t="s">
        <v>534</v>
      </c>
      <c r="F147" t="s">
        <v>56</v>
      </c>
      <c r="G147">
        <v>16</v>
      </c>
      <c r="H147">
        <v>41643</v>
      </c>
      <c r="I147">
        <v>72</v>
      </c>
      <c r="J147">
        <v>177873</v>
      </c>
      <c r="K147">
        <v>6</v>
      </c>
      <c r="L147" s="49" t="s">
        <v>796</v>
      </c>
      <c r="M147">
        <v>5730</v>
      </c>
      <c r="N147">
        <v>7612</v>
      </c>
      <c r="O147" s="49" t="s">
        <v>1822</v>
      </c>
      <c r="P147">
        <v>2</v>
      </c>
      <c r="Q147" s="49" t="s">
        <v>792</v>
      </c>
      <c r="R147">
        <v>2100</v>
      </c>
      <c r="S147" s="49" t="s">
        <v>3178</v>
      </c>
      <c r="T147">
        <v>2380</v>
      </c>
      <c r="U147" s="49" t="s">
        <v>727</v>
      </c>
      <c r="V147">
        <v>0</v>
      </c>
      <c r="W147">
        <v>0</v>
      </c>
      <c r="X147">
        <v>0</v>
      </c>
      <c r="Y147" s="49" t="s">
        <v>2824</v>
      </c>
      <c r="Z147">
        <v>177873</v>
      </c>
      <c r="AA147" s="49" t="s">
        <v>721</v>
      </c>
      <c r="AB147" s="49" t="s">
        <v>1886</v>
      </c>
    </row>
    <row r="148" spans="1:28">
      <c r="A148" s="151" t="s">
        <v>3144</v>
      </c>
      <c r="B148" t="s">
        <v>1418</v>
      </c>
      <c r="C148" t="s">
        <v>28</v>
      </c>
      <c r="D148" t="s">
        <v>2259</v>
      </c>
      <c r="E148" t="s">
        <v>2252</v>
      </c>
      <c r="F148" t="s">
        <v>56</v>
      </c>
      <c r="G148">
        <v>16</v>
      </c>
      <c r="H148">
        <v>24975</v>
      </c>
      <c r="I148">
        <v>73</v>
      </c>
      <c r="J148">
        <v>141934</v>
      </c>
      <c r="K148">
        <v>6</v>
      </c>
      <c r="L148" s="49" t="s">
        <v>796</v>
      </c>
      <c r="M148">
        <v>5460</v>
      </c>
      <c r="N148">
        <v>5910</v>
      </c>
      <c r="O148" s="49" t="s">
        <v>892</v>
      </c>
      <c r="P148">
        <v>2</v>
      </c>
      <c r="Q148" s="49" t="s">
        <v>792</v>
      </c>
      <c r="R148">
        <v>1800</v>
      </c>
      <c r="S148" s="49" t="s">
        <v>1207</v>
      </c>
      <c r="T148">
        <v>2046</v>
      </c>
      <c r="U148" s="49" t="s">
        <v>1020</v>
      </c>
      <c r="V148">
        <v>0</v>
      </c>
      <c r="W148">
        <v>0</v>
      </c>
      <c r="X148">
        <v>0</v>
      </c>
      <c r="Y148" s="49" t="s">
        <v>3179</v>
      </c>
      <c r="Z148">
        <v>141934</v>
      </c>
      <c r="AA148" s="49" t="s">
        <v>1135</v>
      </c>
      <c r="AB148" s="49" t="s">
        <v>453</v>
      </c>
    </row>
    <row r="149" spans="1:28">
      <c r="A149" s="151" t="s">
        <v>3144</v>
      </c>
      <c r="B149" t="s">
        <v>1418</v>
      </c>
      <c r="C149" t="s">
        <v>28</v>
      </c>
      <c r="D149" t="s">
        <v>2260</v>
      </c>
      <c r="E149" t="s">
        <v>2252</v>
      </c>
      <c r="F149" t="s">
        <v>56</v>
      </c>
      <c r="G149">
        <v>16</v>
      </c>
      <c r="H149">
        <v>19030</v>
      </c>
      <c r="I149">
        <v>59</v>
      </c>
      <c r="J149">
        <v>115800</v>
      </c>
      <c r="K149">
        <v>7</v>
      </c>
      <c r="L149" s="49" t="s">
        <v>811</v>
      </c>
      <c r="M149">
        <v>7140</v>
      </c>
      <c r="N149">
        <v>9422</v>
      </c>
      <c r="O149" s="49" t="s">
        <v>2844</v>
      </c>
      <c r="P149">
        <v>4</v>
      </c>
      <c r="Q149" s="49" t="s">
        <v>680</v>
      </c>
      <c r="R149">
        <v>4380</v>
      </c>
      <c r="S149" s="49" t="s">
        <v>1403</v>
      </c>
      <c r="T149">
        <v>4964</v>
      </c>
      <c r="U149" s="49" t="s">
        <v>1449</v>
      </c>
      <c r="V149">
        <v>0</v>
      </c>
      <c r="W149">
        <v>0</v>
      </c>
      <c r="X149">
        <v>0</v>
      </c>
      <c r="Y149" s="49" t="s">
        <v>3180</v>
      </c>
      <c r="Z149">
        <v>115800</v>
      </c>
      <c r="AA149" s="49" t="s">
        <v>3045</v>
      </c>
      <c r="AB149" s="49" t="s">
        <v>1182</v>
      </c>
    </row>
    <row r="150" spans="1:28">
      <c r="A150" s="151" t="s">
        <v>3144</v>
      </c>
      <c r="B150" t="s">
        <v>682</v>
      </c>
      <c r="C150" t="s">
        <v>28</v>
      </c>
      <c r="D150" t="s">
        <v>672</v>
      </c>
      <c r="E150" t="s">
        <v>532</v>
      </c>
      <c r="F150" t="s">
        <v>56</v>
      </c>
      <c r="G150">
        <v>16</v>
      </c>
      <c r="H150">
        <v>26121</v>
      </c>
      <c r="I150">
        <v>73</v>
      </c>
      <c r="J150">
        <v>180716</v>
      </c>
      <c r="K150">
        <v>3</v>
      </c>
      <c r="L150" s="49" t="s">
        <v>791</v>
      </c>
      <c r="M150">
        <v>5170</v>
      </c>
      <c r="N150">
        <v>5922</v>
      </c>
      <c r="O150" s="49" t="s">
        <v>987</v>
      </c>
      <c r="P150">
        <v>2</v>
      </c>
      <c r="Q150" s="49" t="s">
        <v>792</v>
      </c>
      <c r="R150">
        <v>4570</v>
      </c>
      <c r="S150" s="49" t="s">
        <v>2920</v>
      </c>
      <c r="T150">
        <v>5202</v>
      </c>
      <c r="U150" s="49" t="s">
        <v>1888</v>
      </c>
      <c r="V150">
        <v>0</v>
      </c>
      <c r="W150">
        <v>0</v>
      </c>
      <c r="X150">
        <v>0</v>
      </c>
      <c r="Y150" s="49" t="s">
        <v>2914</v>
      </c>
      <c r="Z150">
        <v>180716</v>
      </c>
      <c r="AA150" s="49" t="s">
        <v>848</v>
      </c>
      <c r="AB150" s="49" t="s">
        <v>748</v>
      </c>
    </row>
    <row r="151" spans="1:28">
      <c r="A151" s="151" t="s">
        <v>3144</v>
      </c>
      <c r="B151" t="s">
        <v>682</v>
      </c>
      <c r="C151" t="s">
        <v>28</v>
      </c>
      <c r="D151" t="s">
        <v>552</v>
      </c>
      <c r="E151" t="s">
        <v>534</v>
      </c>
      <c r="F151" t="s">
        <v>56</v>
      </c>
      <c r="G151">
        <v>16</v>
      </c>
      <c r="H151">
        <v>22702</v>
      </c>
      <c r="I151">
        <v>71</v>
      </c>
      <c r="J151">
        <v>140080</v>
      </c>
      <c r="K151">
        <v>3</v>
      </c>
      <c r="L151" s="49" t="s">
        <v>791</v>
      </c>
      <c r="M151">
        <v>3265</v>
      </c>
      <c r="N151">
        <v>4209</v>
      </c>
      <c r="O151" s="49" t="s">
        <v>2255</v>
      </c>
      <c r="P151">
        <v>2</v>
      </c>
      <c r="Q151" s="49" t="s">
        <v>792</v>
      </c>
      <c r="R151">
        <v>2810</v>
      </c>
      <c r="S151" s="49" t="s">
        <v>2698</v>
      </c>
      <c r="T151">
        <v>3162</v>
      </c>
      <c r="U151" s="49" t="s">
        <v>1197</v>
      </c>
      <c r="V151">
        <v>0</v>
      </c>
      <c r="W151">
        <v>0</v>
      </c>
      <c r="X151">
        <v>0</v>
      </c>
      <c r="Y151" s="49" t="s">
        <v>709</v>
      </c>
      <c r="Z151">
        <v>140080</v>
      </c>
      <c r="AA151" s="49" t="s">
        <v>1141</v>
      </c>
      <c r="AB151" s="49" t="s">
        <v>2195</v>
      </c>
    </row>
    <row r="152" spans="1:28">
      <c r="A152" s="151" t="s">
        <v>3144</v>
      </c>
      <c r="B152" t="s">
        <v>682</v>
      </c>
      <c r="C152" t="s">
        <v>28</v>
      </c>
      <c r="D152" t="s">
        <v>548</v>
      </c>
      <c r="E152" t="s">
        <v>532</v>
      </c>
      <c r="F152" t="s">
        <v>56</v>
      </c>
      <c r="G152">
        <v>16</v>
      </c>
      <c r="H152">
        <v>22680</v>
      </c>
      <c r="I152">
        <v>70</v>
      </c>
      <c r="J152">
        <v>147497</v>
      </c>
      <c r="K152">
        <v>4</v>
      </c>
      <c r="L152" s="49" t="s">
        <v>680</v>
      </c>
      <c r="M152">
        <v>7260</v>
      </c>
      <c r="N152">
        <v>8908</v>
      </c>
      <c r="O152" s="49" t="s">
        <v>906</v>
      </c>
      <c r="P152">
        <v>2</v>
      </c>
      <c r="Q152" s="49" t="s">
        <v>792</v>
      </c>
      <c r="R152">
        <v>2160</v>
      </c>
      <c r="S152" s="49" t="s">
        <v>1248</v>
      </c>
      <c r="T152">
        <v>2448</v>
      </c>
      <c r="U152" s="49" t="s">
        <v>3181</v>
      </c>
      <c r="V152">
        <v>0</v>
      </c>
      <c r="W152">
        <v>0</v>
      </c>
      <c r="X152">
        <v>0</v>
      </c>
      <c r="Y152" s="49" t="s">
        <v>2237</v>
      </c>
      <c r="Z152">
        <v>147497</v>
      </c>
      <c r="AA152" s="49" t="s">
        <v>727</v>
      </c>
      <c r="AB152" s="49" t="s">
        <v>970</v>
      </c>
    </row>
    <row r="153" spans="1:28">
      <c r="A153" s="151" t="s">
        <v>3144</v>
      </c>
      <c r="B153" t="s">
        <v>682</v>
      </c>
      <c r="C153" t="s">
        <v>28</v>
      </c>
      <c r="D153" t="s">
        <v>553</v>
      </c>
      <c r="E153" t="s">
        <v>534</v>
      </c>
      <c r="F153" t="s">
        <v>56</v>
      </c>
      <c r="G153">
        <v>16</v>
      </c>
      <c r="H153">
        <v>21156</v>
      </c>
      <c r="I153">
        <v>65</v>
      </c>
      <c r="J153">
        <v>135978</v>
      </c>
      <c r="K153">
        <v>6</v>
      </c>
      <c r="L153" s="49" t="s">
        <v>796</v>
      </c>
      <c r="M153">
        <v>5376</v>
      </c>
      <c r="N153">
        <v>7253</v>
      </c>
      <c r="O153" s="49" t="s">
        <v>1222</v>
      </c>
      <c r="P153">
        <v>5</v>
      </c>
      <c r="Q153" s="49" t="s">
        <v>819</v>
      </c>
      <c r="R153">
        <v>5076</v>
      </c>
      <c r="S153" s="49" t="s">
        <v>3182</v>
      </c>
      <c r="T153">
        <v>6956</v>
      </c>
      <c r="U153" s="49" t="s">
        <v>2384</v>
      </c>
      <c r="V153">
        <v>0</v>
      </c>
      <c r="W153">
        <v>0</v>
      </c>
      <c r="X153">
        <v>0</v>
      </c>
      <c r="Y153" s="49" t="s">
        <v>2955</v>
      </c>
      <c r="Z153">
        <v>135978</v>
      </c>
      <c r="AA153" s="49" t="s">
        <v>1447</v>
      </c>
      <c r="AB153" s="49" t="s">
        <v>1212</v>
      </c>
    </row>
    <row r="154" spans="1:28">
      <c r="A154" s="151" t="s">
        <v>3144</v>
      </c>
      <c r="B154" t="s">
        <v>682</v>
      </c>
      <c r="C154" t="s">
        <v>28</v>
      </c>
      <c r="D154" t="s">
        <v>2228</v>
      </c>
      <c r="E154" t="s">
        <v>534</v>
      </c>
      <c r="F154" t="s">
        <v>56</v>
      </c>
      <c r="G154">
        <v>16</v>
      </c>
      <c r="H154">
        <v>23614</v>
      </c>
      <c r="I154">
        <v>72</v>
      </c>
      <c r="J154">
        <v>182763</v>
      </c>
      <c r="K154">
        <v>5</v>
      </c>
      <c r="L154" s="49" t="s">
        <v>819</v>
      </c>
      <c r="M154">
        <v>6740</v>
      </c>
      <c r="N154">
        <v>9736</v>
      </c>
      <c r="O154" s="49" t="s">
        <v>1222</v>
      </c>
      <c r="P154">
        <v>3</v>
      </c>
      <c r="Q154" s="49" t="s">
        <v>791</v>
      </c>
      <c r="R154">
        <v>4440</v>
      </c>
      <c r="S154" s="49" t="s">
        <v>3099</v>
      </c>
      <c r="T154">
        <v>6412</v>
      </c>
      <c r="U154" s="49" t="s">
        <v>1826</v>
      </c>
      <c r="V154">
        <v>0</v>
      </c>
      <c r="W154">
        <v>0</v>
      </c>
      <c r="X154">
        <v>0</v>
      </c>
      <c r="Y154" s="49" t="s">
        <v>3183</v>
      </c>
      <c r="Z154">
        <v>182763</v>
      </c>
      <c r="AA154" s="49" t="s">
        <v>1820</v>
      </c>
      <c r="AB154" s="49" t="s">
        <v>1219</v>
      </c>
    </row>
    <row r="155" spans="1:28">
      <c r="A155" s="151" t="s">
        <v>3144</v>
      </c>
      <c r="B155" t="s">
        <v>682</v>
      </c>
      <c r="C155" t="s">
        <v>28</v>
      </c>
      <c r="D155" t="s">
        <v>581</v>
      </c>
      <c r="E155" t="s">
        <v>532</v>
      </c>
      <c r="F155" t="s">
        <v>56</v>
      </c>
      <c r="G155">
        <v>16</v>
      </c>
      <c r="H155">
        <v>16605</v>
      </c>
      <c r="I155">
        <v>74</v>
      </c>
      <c r="J155">
        <v>151695</v>
      </c>
      <c r="K155">
        <v>4</v>
      </c>
      <c r="L155" s="49" t="s">
        <v>680</v>
      </c>
      <c r="M155">
        <v>5422</v>
      </c>
      <c r="N155">
        <v>6556</v>
      </c>
      <c r="O155" s="49" t="s">
        <v>1788</v>
      </c>
      <c r="P155">
        <v>4</v>
      </c>
      <c r="Q155" s="49" t="s">
        <v>680</v>
      </c>
      <c r="R155">
        <v>5422</v>
      </c>
      <c r="S155" s="49" t="s">
        <v>2381</v>
      </c>
      <c r="T155">
        <v>6556</v>
      </c>
      <c r="U155" s="49" t="s">
        <v>2857</v>
      </c>
      <c r="V155">
        <v>0</v>
      </c>
      <c r="W155">
        <v>0</v>
      </c>
      <c r="X155">
        <v>0</v>
      </c>
      <c r="Y155" s="49" t="s">
        <v>2381</v>
      </c>
      <c r="Z155">
        <v>151695</v>
      </c>
      <c r="AA155" s="49" t="s">
        <v>1008</v>
      </c>
      <c r="AB155" s="49" t="s">
        <v>862</v>
      </c>
    </row>
    <row r="156" spans="1:28">
      <c r="A156" s="151" t="s">
        <v>3144</v>
      </c>
      <c r="B156" t="s">
        <v>682</v>
      </c>
      <c r="C156" t="s">
        <v>28</v>
      </c>
      <c r="D156" t="s">
        <v>3069</v>
      </c>
      <c r="E156" t="s">
        <v>541</v>
      </c>
      <c r="F156" t="s">
        <v>56</v>
      </c>
      <c r="G156">
        <v>16</v>
      </c>
      <c r="H156">
        <v>24556</v>
      </c>
      <c r="I156">
        <v>69</v>
      </c>
      <c r="J156">
        <v>149444</v>
      </c>
      <c r="K156">
        <v>7</v>
      </c>
      <c r="L156" s="49" t="s">
        <v>811</v>
      </c>
      <c r="M156">
        <v>9000</v>
      </c>
      <c r="N156">
        <v>10682</v>
      </c>
      <c r="O156" s="49" t="s">
        <v>963</v>
      </c>
      <c r="P156">
        <v>5</v>
      </c>
      <c r="Q156" s="49" t="s">
        <v>819</v>
      </c>
      <c r="R156">
        <v>6600</v>
      </c>
      <c r="S156" s="49" t="s">
        <v>1801</v>
      </c>
      <c r="T156">
        <v>9642</v>
      </c>
      <c r="U156" s="49" t="s">
        <v>3112</v>
      </c>
      <c r="V156">
        <v>0</v>
      </c>
      <c r="W156">
        <v>0</v>
      </c>
      <c r="X156">
        <v>0</v>
      </c>
      <c r="Y156" s="49" t="s">
        <v>2858</v>
      </c>
      <c r="Z156">
        <v>149444</v>
      </c>
      <c r="AA156" s="49" t="s">
        <v>871</v>
      </c>
      <c r="AB156" s="49" t="s">
        <v>1830</v>
      </c>
    </row>
    <row r="157" spans="1:28">
      <c r="A157" s="151" t="s">
        <v>3144</v>
      </c>
      <c r="B157" t="s">
        <v>682</v>
      </c>
      <c r="C157" t="s">
        <v>28</v>
      </c>
      <c r="D157" t="s">
        <v>673</v>
      </c>
      <c r="E157" t="s">
        <v>532</v>
      </c>
      <c r="F157" t="s">
        <v>56</v>
      </c>
      <c r="G157">
        <v>16</v>
      </c>
      <c r="H157">
        <v>28765</v>
      </c>
      <c r="I157">
        <v>61</v>
      </c>
      <c r="J157">
        <v>142045</v>
      </c>
      <c r="K157">
        <v>5</v>
      </c>
      <c r="L157" s="49" t="s">
        <v>819</v>
      </c>
      <c r="M157">
        <v>7800</v>
      </c>
      <c r="N157">
        <v>12109</v>
      </c>
      <c r="O157" s="49" t="s">
        <v>1160</v>
      </c>
      <c r="P157">
        <v>4</v>
      </c>
      <c r="Q157" s="49" t="s">
        <v>680</v>
      </c>
      <c r="R157">
        <v>7080</v>
      </c>
      <c r="S157" s="49" t="s">
        <v>3184</v>
      </c>
      <c r="T157">
        <v>8624</v>
      </c>
      <c r="U157" s="49" t="s">
        <v>3185</v>
      </c>
      <c r="V157">
        <v>1</v>
      </c>
      <c r="W157">
        <v>245</v>
      </c>
      <c r="X157">
        <v>325</v>
      </c>
      <c r="Y157" s="49" t="s">
        <v>3186</v>
      </c>
      <c r="Z157">
        <v>142045</v>
      </c>
      <c r="AA157" s="49" t="s">
        <v>3187</v>
      </c>
      <c r="AB157" s="49" t="s">
        <v>939</v>
      </c>
    </row>
    <row r="158" spans="1:28">
      <c r="A158" s="151" t="s">
        <v>3144</v>
      </c>
      <c r="B158" t="s">
        <v>682</v>
      </c>
      <c r="C158" t="s">
        <v>28</v>
      </c>
      <c r="D158" t="s">
        <v>562</v>
      </c>
      <c r="E158" t="s">
        <v>541</v>
      </c>
      <c r="F158" t="s">
        <v>56</v>
      </c>
      <c r="G158">
        <v>16</v>
      </c>
      <c r="H158">
        <v>19685</v>
      </c>
      <c r="I158">
        <v>74</v>
      </c>
      <c r="J158">
        <v>149234</v>
      </c>
      <c r="K158">
        <v>3</v>
      </c>
      <c r="L158" s="49" t="s">
        <v>791</v>
      </c>
      <c r="M158">
        <v>2210</v>
      </c>
      <c r="N158">
        <v>3798</v>
      </c>
      <c r="O158" s="49" t="s">
        <v>524</v>
      </c>
      <c r="P158">
        <v>2</v>
      </c>
      <c r="Q158" s="49" t="s">
        <v>792</v>
      </c>
      <c r="R158">
        <v>1820</v>
      </c>
      <c r="S158" s="49" t="s">
        <v>1010</v>
      </c>
      <c r="T158">
        <v>2028</v>
      </c>
      <c r="U158" s="49" t="s">
        <v>2146</v>
      </c>
      <c r="V158">
        <v>1</v>
      </c>
      <c r="W158">
        <v>980</v>
      </c>
      <c r="X158">
        <v>1174</v>
      </c>
      <c r="Y158" s="49" t="s">
        <v>1439</v>
      </c>
      <c r="Z158">
        <v>149234</v>
      </c>
      <c r="AA158" s="49" t="s">
        <v>1008</v>
      </c>
      <c r="AB158" s="49" t="s">
        <v>1161</v>
      </c>
    </row>
    <row r="159" spans="1:28">
      <c r="A159" s="151" t="s">
        <v>3144</v>
      </c>
      <c r="B159" t="s">
        <v>682</v>
      </c>
      <c r="C159" t="s">
        <v>28</v>
      </c>
      <c r="D159" t="s">
        <v>554</v>
      </c>
      <c r="E159" t="s">
        <v>534</v>
      </c>
      <c r="F159" t="s">
        <v>56</v>
      </c>
      <c r="G159">
        <v>16</v>
      </c>
      <c r="H159">
        <v>29347</v>
      </c>
      <c r="I159">
        <v>74</v>
      </c>
      <c r="J159">
        <v>177881</v>
      </c>
      <c r="K159">
        <v>4</v>
      </c>
      <c r="L159" s="49" t="s">
        <v>680</v>
      </c>
      <c r="M159">
        <v>4074</v>
      </c>
      <c r="N159">
        <v>4206</v>
      </c>
      <c r="O159" s="49" t="s">
        <v>1189</v>
      </c>
      <c r="P159">
        <v>3</v>
      </c>
      <c r="Q159" s="49" t="s">
        <v>791</v>
      </c>
      <c r="R159">
        <v>2274</v>
      </c>
      <c r="S159" s="49" t="s">
        <v>980</v>
      </c>
      <c r="T159">
        <v>2674</v>
      </c>
      <c r="U159" s="49" t="s">
        <v>1157</v>
      </c>
      <c r="V159">
        <v>0</v>
      </c>
      <c r="W159">
        <v>0</v>
      </c>
      <c r="X159">
        <v>0</v>
      </c>
      <c r="Y159" s="49" t="s">
        <v>2953</v>
      </c>
      <c r="Z159">
        <v>177881</v>
      </c>
      <c r="AA159" s="49" t="s">
        <v>1008</v>
      </c>
      <c r="AB159" s="49" t="s">
        <v>3143</v>
      </c>
    </row>
    <row r="160" spans="1:28">
      <c r="A160" s="151" t="s">
        <v>3144</v>
      </c>
      <c r="B160" t="s">
        <v>682</v>
      </c>
      <c r="C160" t="s">
        <v>28</v>
      </c>
      <c r="D160" t="s">
        <v>2233</v>
      </c>
      <c r="E160" t="s">
        <v>534</v>
      </c>
      <c r="F160" t="s">
        <v>56</v>
      </c>
      <c r="G160">
        <v>16</v>
      </c>
      <c r="H160">
        <v>23660</v>
      </c>
      <c r="I160">
        <v>75</v>
      </c>
      <c r="J160">
        <v>200813</v>
      </c>
      <c r="K160">
        <v>1</v>
      </c>
      <c r="L160" s="49" t="s">
        <v>762</v>
      </c>
      <c r="M160">
        <v>1800</v>
      </c>
      <c r="N160">
        <v>2040</v>
      </c>
      <c r="O160" s="49" t="s">
        <v>500</v>
      </c>
      <c r="P160">
        <v>1</v>
      </c>
      <c r="Q160" s="49" t="s">
        <v>762</v>
      </c>
      <c r="R160">
        <v>1800</v>
      </c>
      <c r="S160" s="49" t="s">
        <v>2086</v>
      </c>
      <c r="T160">
        <v>2040</v>
      </c>
      <c r="U160" s="49" t="s">
        <v>1853</v>
      </c>
      <c r="V160">
        <v>0</v>
      </c>
      <c r="W160">
        <v>0</v>
      </c>
      <c r="X160">
        <v>0</v>
      </c>
      <c r="Y160" s="49" t="s">
        <v>1210</v>
      </c>
      <c r="Z160">
        <v>200813</v>
      </c>
      <c r="AA160" s="49" t="s">
        <v>781</v>
      </c>
      <c r="AB160" s="49" t="s">
        <v>494</v>
      </c>
    </row>
    <row r="161" spans="1:28">
      <c r="A161" s="151" t="s">
        <v>3144</v>
      </c>
      <c r="B161" t="s">
        <v>682</v>
      </c>
      <c r="C161" t="s">
        <v>28</v>
      </c>
      <c r="D161" t="s">
        <v>674</v>
      </c>
      <c r="E161" t="s">
        <v>532</v>
      </c>
      <c r="F161" t="s">
        <v>56</v>
      </c>
      <c r="G161">
        <v>16</v>
      </c>
      <c r="H161">
        <v>19220</v>
      </c>
      <c r="I161">
        <v>75</v>
      </c>
      <c r="J161">
        <v>154861</v>
      </c>
      <c r="K161">
        <v>2</v>
      </c>
      <c r="L161" s="49" t="s">
        <v>792</v>
      </c>
      <c r="M161">
        <v>2400</v>
      </c>
      <c r="N161">
        <v>9075</v>
      </c>
      <c r="O161" s="49" t="s">
        <v>1129</v>
      </c>
      <c r="P161">
        <v>1</v>
      </c>
      <c r="Q161" s="49" t="s">
        <v>762</v>
      </c>
      <c r="R161">
        <v>1600</v>
      </c>
      <c r="S161" s="49" t="s">
        <v>847</v>
      </c>
      <c r="T161">
        <v>1760</v>
      </c>
      <c r="U161" s="49" t="s">
        <v>1015</v>
      </c>
      <c r="V161">
        <v>0</v>
      </c>
      <c r="W161">
        <v>0</v>
      </c>
      <c r="X161">
        <v>0</v>
      </c>
      <c r="Y161" s="49" t="s">
        <v>2043</v>
      </c>
      <c r="Z161">
        <v>154861</v>
      </c>
      <c r="AA161" s="49" t="s">
        <v>1078</v>
      </c>
      <c r="AB161" s="49" t="s">
        <v>2377</v>
      </c>
    </row>
    <row r="162" spans="1:28">
      <c r="A162" s="151" t="s">
        <v>3144</v>
      </c>
      <c r="B162" t="s">
        <v>682</v>
      </c>
      <c r="C162" t="s">
        <v>28</v>
      </c>
      <c r="D162" t="s">
        <v>675</v>
      </c>
      <c r="E162" t="s">
        <v>532</v>
      </c>
      <c r="F162" t="s">
        <v>56</v>
      </c>
      <c r="G162">
        <v>16</v>
      </c>
      <c r="H162">
        <v>28837</v>
      </c>
      <c r="I162">
        <v>66</v>
      </c>
      <c r="J162">
        <v>162297</v>
      </c>
      <c r="K162">
        <v>4</v>
      </c>
      <c r="L162" s="49" t="s">
        <v>680</v>
      </c>
      <c r="M162">
        <v>14110</v>
      </c>
      <c r="N162">
        <v>22454</v>
      </c>
      <c r="O162" s="49" t="s">
        <v>3188</v>
      </c>
      <c r="P162">
        <v>3</v>
      </c>
      <c r="Q162" s="49" t="s">
        <v>791</v>
      </c>
      <c r="R162">
        <v>12510</v>
      </c>
      <c r="S162" s="49" t="s">
        <v>3039</v>
      </c>
      <c r="T162">
        <v>14174</v>
      </c>
      <c r="U162" s="49" t="s">
        <v>3189</v>
      </c>
      <c r="V162">
        <v>0</v>
      </c>
      <c r="W162">
        <v>0</v>
      </c>
      <c r="X162">
        <v>0</v>
      </c>
      <c r="Y162" s="49" t="s">
        <v>1667</v>
      </c>
      <c r="Z162">
        <v>162297</v>
      </c>
      <c r="AA162" s="49" t="s">
        <v>747</v>
      </c>
      <c r="AB162" s="49" t="s">
        <v>1056</v>
      </c>
    </row>
    <row r="163" spans="1:28">
      <c r="A163" s="151" t="s">
        <v>3144</v>
      </c>
      <c r="B163" t="s">
        <v>682</v>
      </c>
      <c r="C163" t="s">
        <v>28</v>
      </c>
      <c r="D163" t="s">
        <v>564</v>
      </c>
      <c r="E163" t="s">
        <v>541</v>
      </c>
      <c r="F163" t="s">
        <v>56</v>
      </c>
      <c r="G163">
        <v>16</v>
      </c>
      <c r="H163">
        <v>26490</v>
      </c>
      <c r="I163">
        <v>69</v>
      </c>
      <c r="J163">
        <v>148178</v>
      </c>
      <c r="K163">
        <v>3</v>
      </c>
      <c r="L163" s="49" t="s">
        <v>791</v>
      </c>
      <c r="M163">
        <v>3300</v>
      </c>
      <c r="N163">
        <v>3900</v>
      </c>
      <c r="O163" s="49" t="s">
        <v>1149</v>
      </c>
      <c r="P163">
        <v>2</v>
      </c>
      <c r="Q163" s="49" t="s">
        <v>792</v>
      </c>
      <c r="R163">
        <v>2100</v>
      </c>
      <c r="S163" s="49" t="s">
        <v>1233</v>
      </c>
      <c r="T163">
        <v>2380</v>
      </c>
      <c r="U163" s="49" t="s">
        <v>1921</v>
      </c>
      <c r="V163">
        <v>0</v>
      </c>
      <c r="W163">
        <v>0</v>
      </c>
      <c r="X163">
        <v>0</v>
      </c>
      <c r="Y163" s="49" t="s">
        <v>3190</v>
      </c>
      <c r="Z163">
        <v>148178</v>
      </c>
      <c r="AA163" s="49" t="s">
        <v>909</v>
      </c>
      <c r="AB163" s="49" t="s">
        <v>2572</v>
      </c>
    </row>
    <row r="164" spans="1:28">
      <c r="A164" s="151" t="s">
        <v>3144</v>
      </c>
      <c r="B164" t="s">
        <v>1418</v>
      </c>
      <c r="C164" t="s">
        <v>28</v>
      </c>
      <c r="D164" t="s">
        <v>2261</v>
      </c>
      <c r="E164" t="s">
        <v>2252</v>
      </c>
      <c r="F164" t="s">
        <v>56</v>
      </c>
      <c r="G164">
        <v>15</v>
      </c>
      <c r="H164">
        <v>17130</v>
      </c>
      <c r="I164">
        <v>71</v>
      </c>
      <c r="J164">
        <v>142098</v>
      </c>
      <c r="K164">
        <v>6</v>
      </c>
      <c r="L164" s="49" t="s">
        <v>685</v>
      </c>
      <c r="M164">
        <v>3690</v>
      </c>
      <c r="N164">
        <v>5291</v>
      </c>
      <c r="O164" s="49" t="s">
        <v>1120</v>
      </c>
      <c r="P164">
        <v>3</v>
      </c>
      <c r="Q164" s="49" t="s">
        <v>713</v>
      </c>
      <c r="R164">
        <v>1770</v>
      </c>
      <c r="S164" s="49" t="s">
        <v>1147</v>
      </c>
      <c r="T164">
        <v>2001</v>
      </c>
      <c r="U164" s="49" t="s">
        <v>2295</v>
      </c>
      <c r="V164">
        <v>1</v>
      </c>
      <c r="W164">
        <v>490</v>
      </c>
      <c r="X164">
        <v>600</v>
      </c>
      <c r="Y164" s="49" t="s">
        <v>1435</v>
      </c>
      <c r="Z164">
        <v>142098</v>
      </c>
      <c r="AA164" s="49" t="s">
        <v>895</v>
      </c>
      <c r="AB164" s="49" t="s">
        <v>3191</v>
      </c>
    </row>
    <row r="165" spans="1:28">
      <c r="A165" s="151" t="s">
        <v>3144</v>
      </c>
      <c r="B165" t="s">
        <v>1418</v>
      </c>
      <c r="C165" t="s">
        <v>28</v>
      </c>
      <c r="D165" t="s">
        <v>2263</v>
      </c>
      <c r="E165" t="s">
        <v>2252</v>
      </c>
      <c r="F165" t="s">
        <v>56</v>
      </c>
      <c r="G165">
        <v>0</v>
      </c>
      <c r="H165">
        <v>0</v>
      </c>
      <c r="I165">
        <v>0</v>
      </c>
      <c r="J165">
        <v>0</v>
      </c>
      <c r="K165">
        <v>0</v>
      </c>
      <c r="L165" s="49" t="s">
        <v>678</v>
      </c>
      <c r="M165">
        <v>0</v>
      </c>
      <c r="N165">
        <v>0</v>
      </c>
      <c r="O165" s="49" t="s">
        <v>678</v>
      </c>
      <c r="P165">
        <v>0</v>
      </c>
      <c r="Q165" s="49" t="s">
        <v>678</v>
      </c>
      <c r="R165">
        <v>0</v>
      </c>
      <c r="S165" s="49" t="s">
        <v>678</v>
      </c>
      <c r="T165">
        <v>0</v>
      </c>
      <c r="U165" s="49" t="s">
        <v>678</v>
      </c>
      <c r="V165">
        <v>0</v>
      </c>
      <c r="W165">
        <v>0</v>
      </c>
      <c r="X165">
        <v>0</v>
      </c>
      <c r="Y165" s="49" t="s">
        <v>678</v>
      </c>
      <c r="Z165">
        <v>0</v>
      </c>
      <c r="AA165" s="49" t="s">
        <v>678</v>
      </c>
      <c r="AB165" s="49" t="s">
        <v>678</v>
      </c>
    </row>
    <row r="166" spans="1:28">
      <c r="A166" s="151" t="s">
        <v>3144</v>
      </c>
      <c r="B166" t="s">
        <v>1418</v>
      </c>
      <c r="C166" t="s">
        <v>28</v>
      </c>
      <c r="D166" s="272" t="s">
        <v>2315</v>
      </c>
      <c r="E166" t="s">
        <v>2303</v>
      </c>
      <c r="F166" t="s">
        <v>56</v>
      </c>
      <c r="G166">
        <v>15</v>
      </c>
      <c r="H166">
        <v>20207</v>
      </c>
      <c r="I166">
        <v>56</v>
      </c>
      <c r="J166">
        <v>110487</v>
      </c>
      <c r="K166">
        <v>3</v>
      </c>
      <c r="L166" s="49" t="s">
        <v>713</v>
      </c>
      <c r="M166">
        <v>1212</v>
      </c>
      <c r="N166">
        <v>1412</v>
      </c>
      <c r="O166" s="49" t="s">
        <v>504</v>
      </c>
      <c r="P166">
        <v>3</v>
      </c>
      <c r="Q166" s="49" t="s">
        <v>713</v>
      </c>
      <c r="R166">
        <v>1212</v>
      </c>
      <c r="S166" s="49" t="s">
        <v>746</v>
      </c>
      <c r="T166">
        <v>1412</v>
      </c>
      <c r="U166" s="49" t="s">
        <v>933</v>
      </c>
      <c r="V166">
        <v>0</v>
      </c>
      <c r="W166">
        <v>0</v>
      </c>
      <c r="X166">
        <v>0</v>
      </c>
      <c r="Y166" s="49" t="s">
        <v>985</v>
      </c>
      <c r="Z166">
        <v>110487</v>
      </c>
      <c r="AA166" s="49" t="s">
        <v>993</v>
      </c>
      <c r="AB166" s="49" t="s">
        <v>3192</v>
      </c>
    </row>
    <row r="167" spans="1:28">
      <c r="A167" s="151"/>
      <c r="L167" s="49"/>
      <c r="O167" s="49"/>
      <c r="Q167" s="49"/>
      <c r="S167" s="49"/>
      <c r="U167" s="49"/>
      <c r="Y167" s="49"/>
      <c r="AA167" s="49"/>
      <c r="AB167" s="49"/>
    </row>
    <row r="168" spans="1:28">
      <c r="A168" s="151" t="s">
        <v>3144</v>
      </c>
      <c r="B168" t="s">
        <v>1418</v>
      </c>
      <c r="C168" t="s">
        <v>28</v>
      </c>
      <c r="D168" t="s">
        <v>2265</v>
      </c>
      <c r="E168" t="s">
        <v>2252</v>
      </c>
      <c r="F168" t="s">
        <v>56</v>
      </c>
      <c r="G168">
        <v>16</v>
      </c>
      <c r="H168">
        <v>28485</v>
      </c>
      <c r="I168">
        <v>63</v>
      </c>
      <c r="J168">
        <v>125204</v>
      </c>
      <c r="K168">
        <v>4</v>
      </c>
      <c r="L168" s="49" t="s">
        <v>680</v>
      </c>
      <c r="M168">
        <v>5895</v>
      </c>
      <c r="N168">
        <v>7759</v>
      </c>
      <c r="O168" s="49" t="s">
        <v>1791</v>
      </c>
      <c r="P168">
        <v>1</v>
      </c>
      <c r="Q168" s="49" t="s">
        <v>762</v>
      </c>
      <c r="R168">
        <v>3360</v>
      </c>
      <c r="S168" s="49" t="s">
        <v>3193</v>
      </c>
      <c r="T168">
        <v>3808</v>
      </c>
      <c r="U168" s="49" t="s">
        <v>3194</v>
      </c>
      <c r="V168">
        <v>0</v>
      </c>
      <c r="W168">
        <v>0</v>
      </c>
      <c r="X168">
        <v>0</v>
      </c>
      <c r="Y168" s="49" t="s">
        <v>1061</v>
      </c>
      <c r="Z168">
        <v>125204</v>
      </c>
      <c r="AA168" s="49" t="s">
        <v>1265</v>
      </c>
      <c r="AB168" s="49" t="s">
        <v>1021</v>
      </c>
    </row>
    <row r="169" spans="1:28">
      <c r="A169" s="151" t="s">
        <v>3144</v>
      </c>
      <c r="B169" t="s">
        <v>1418</v>
      </c>
      <c r="C169" t="s">
        <v>28</v>
      </c>
      <c r="D169" t="s">
        <v>2299</v>
      </c>
      <c r="E169" t="s">
        <v>2274</v>
      </c>
      <c r="F169" t="s">
        <v>56</v>
      </c>
      <c r="G169">
        <v>16</v>
      </c>
      <c r="H169">
        <v>27810</v>
      </c>
      <c r="I169">
        <v>70</v>
      </c>
      <c r="J169">
        <v>173728</v>
      </c>
      <c r="K169">
        <v>2</v>
      </c>
      <c r="L169" s="49" t="s">
        <v>792</v>
      </c>
      <c r="M169">
        <v>1525</v>
      </c>
      <c r="N169">
        <v>2946</v>
      </c>
      <c r="O169" s="49" t="s">
        <v>458</v>
      </c>
      <c r="P169">
        <v>1</v>
      </c>
      <c r="Q169" s="49" t="s">
        <v>762</v>
      </c>
      <c r="R169">
        <v>1200</v>
      </c>
      <c r="S169" s="49" t="s">
        <v>806</v>
      </c>
      <c r="T169">
        <v>1360</v>
      </c>
      <c r="U169" s="49" t="s">
        <v>750</v>
      </c>
      <c r="V169">
        <v>0</v>
      </c>
      <c r="W169">
        <v>0</v>
      </c>
      <c r="X169">
        <v>0</v>
      </c>
      <c r="Y169" s="49" t="s">
        <v>1205</v>
      </c>
      <c r="Z169">
        <v>173728</v>
      </c>
      <c r="AA169" s="49" t="s">
        <v>748</v>
      </c>
      <c r="AB169" s="49" t="s">
        <v>774</v>
      </c>
    </row>
    <row r="170" spans="1:28">
      <c r="A170" s="151" t="s">
        <v>3144</v>
      </c>
      <c r="B170" t="s">
        <v>1418</v>
      </c>
      <c r="C170" t="s">
        <v>28</v>
      </c>
      <c r="D170" t="s">
        <v>3072</v>
      </c>
      <c r="E170" t="s">
        <v>2252</v>
      </c>
      <c r="F170" t="s">
        <v>56</v>
      </c>
      <c r="G170">
        <v>16</v>
      </c>
      <c r="H170">
        <v>23980</v>
      </c>
      <c r="I170">
        <v>34</v>
      </c>
      <c r="J170">
        <v>65017</v>
      </c>
      <c r="K170">
        <v>5</v>
      </c>
      <c r="L170" s="49" t="s">
        <v>819</v>
      </c>
      <c r="M170">
        <v>8320</v>
      </c>
      <c r="N170">
        <v>9375</v>
      </c>
      <c r="O170" s="49" t="s">
        <v>1825</v>
      </c>
      <c r="P170">
        <v>5</v>
      </c>
      <c r="Q170" s="49" t="s">
        <v>819</v>
      </c>
      <c r="R170">
        <v>8320</v>
      </c>
      <c r="S170" s="49" t="s">
        <v>3195</v>
      </c>
      <c r="T170">
        <v>9376</v>
      </c>
      <c r="U170" s="49" t="s">
        <v>3196</v>
      </c>
      <c r="V170">
        <v>0</v>
      </c>
      <c r="W170">
        <v>0</v>
      </c>
      <c r="X170">
        <v>0</v>
      </c>
      <c r="Y170" s="49" t="s">
        <v>1665</v>
      </c>
      <c r="Z170">
        <v>65017</v>
      </c>
      <c r="AA170" s="49" t="s">
        <v>3197</v>
      </c>
      <c r="AB170" s="49" t="s">
        <v>3198</v>
      </c>
    </row>
    <row r="171" spans="1:28">
      <c r="A171" s="151" t="s">
        <v>3144</v>
      </c>
      <c r="B171" t="s">
        <v>1418</v>
      </c>
      <c r="C171" t="s">
        <v>28</v>
      </c>
      <c r="D171" t="s">
        <v>2266</v>
      </c>
      <c r="E171" t="s">
        <v>2252</v>
      </c>
      <c r="F171" t="s">
        <v>56</v>
      </c>
      <c r="G171">
        <v>16</v>
      </c>
      <c r="H171">
        <v>18370</v>
      </c>
      <c r="I171">
        <v>70</v>
      </c>
      <c r="J171">
        <v>146605</v>
      </c>
      <c r="K171">
        <v>2</v>
      </c>
      <c r="L171" s="49" t="s">
        <v>792</v>
      </c>
      <c r="M171">
        <v>2880</v>
      </c>
      <c r="N171">
        <v>2829</v>
      </c>
      <c r="O171" s="49" t="s">
        <v>745</v>
      </c>
      <c r="P171">
        <v>2</v>
      </c>
      <c r="Q171" s="49" t="s">
        <v>792</v>
      </c>
      <c r="R171">
        <v>2880</v>
      </c>
      <c r="S171" s="49" t="s">
        <v>2359</v>
      </c>
      <c r="T171">
        <v>3200</v>
      </c>
      <c r="U171" s="49" t="s">
        <v>3199</v>
      </c>
      <c r="V171">
        <v>0</v>
      </c>
      <c r="W171">
        <v>0</v>
      </c>
      <c r="X171">
        <v>0</v>
      </c>
      <c r="Y171" s="49" t="s">
        <v>2162</v>
      </c>
      <c r="Z171">
        <v>146605</v>
      </c>
      <c r="AA171" s="49" t="s">
        <v>748</v>
      </c>
      <c r="AB171" s="49" t="s">
        <v>3200</v>
      </c>
    </row>
    <row r="172" spans="1:28">
      <c r="A172" s="151" t="s">
        <v>3144</v>
      </c>
      <c r="B172" t="s">
        <v>1418</v>
      </c>
      <c r="C172" t="s">
        <v>28</v>
      </c>
      <c r="D172" t="s">
        <v>2318</v>
      </c>
      <c r="E172" t="s">
        <v>2303</v>
      </c>
      <c r="F172" t="s">
        <v>56</v>
      </c>
      <c r="G172">
        <v>16</v>
      </c>
      <c r="H172">
        <v>18300</v>
      </c>
      <c r="I172">
        <v>63</v>
      </c>
      <c r="J172">
        <v>134900</v>
      </c>
      <c r="K172">
        <v>5</v>
      </c>
      <c r="L172" s="49" t="s">
        <v>819</v>
      </c>
      <c r="M172">
        <v>5820</v>
      </c>
      <c r="N172">
        <v>8236</v>
      </c>
      <c r="O172" s="49" t="s">
        <v>2843</v>
      </c>
      <c r="P172">
        <v>3</v>
      </c>
      <c r="Q172" s="49" t="s">
        <v>791</v>
      </c>
      <c r="R172">
        <v>2820</v>
      </c>
      <c r="S172" s="49" t="s">
        <v>2735</v>
      </c>
      <c r="T172">
        <v>3196</v>
      </c>
      <c r="U172" s="49" t="s">
        <v>3201</v>
      </c>
      <c r="V172">
        <v>0</v>
      </c>
      <c r="W172">
        <v>0</v>
      </c>
      <c r="X172">
        <v>0</v>
      </c>
      <c r="Y172" s="49" t="s">
        <v>1762</v>
      </c>
      <c r="Z172">
        <v>134900</v>
      </c>
      <c r="AA172" s="49" t="s">
        <v>891</v>
      </c>
      <c r="AB172" s="49" t="s">
        <v>806</v>
      </c>
    </row>
    <row r="173" spans="1:28">
      <c r="A173" s="151" t="s">
        <v>3144</v>
      </c>
      <c r="B173" t="s">
        <v>1418</v>
      </c>
      <c r="C173" t="s">
        <v>28</v>
      </c>
      <c r="D173" t="s">
        <v>2268</v>
      </c>
      <c r="E173" t="s">
        <v>2252</v>
      </c>
      <c r="F173" t="s">
        <v>56</v>
      </c>
      <c r="G173">
        <v>16</v>
      </c>
      <c r="H173">
        <v>20618</v>
      </c>
      <c r="I173">
        <v>64</v>
      </c>
      <c r="J173">
        <v>124353</v>
      </c>
      <c r="K173">
        <v>7</v>
      </c>
      <c r="L173" s="49" t="s">
        <v>811</v>
      </c>
      <c r="M173">
        <v>6080</v>
      </c>
      <c r="N173">
        <v>5616</v>
      </c>
      <c r="O173" s="49" t="s">
        <v>2073</v>
      </c>
      <c r="P173">
        <v>2</v>
      </c>
      <c r="Q173" s="49" t="s">
        <v>792</v>
      </c>
      <c r="R173">
        <v>2100</v>
      </c>
      <c r="S173" s="49" t="s">
        <v>2942</v>
      </c>
      <c r="T173">
        <v>2480</v>
      </c>
      <c r="U173" s="49" t="s">
        <v>3202</v>
      </c>
      <c r="V173">
        <v>0</v>
      </c>
      <c r="W173">
        <v>0</v>
      </c>
      <c r="X173">
        <v>0</v>
      </c>
      <c r="Y173" s="49" t="s">
        <v>2333</v>
      </c>
      <c r="Z173">
        <v>124353</v>
      </c>
      <c r="AA173" s="49" t="s">
        <v>949</v>
      </c>
      <c r="AB173" s="49" t="s">
        <v>750</v>
      </c>
    </row>
    <row r="174" spans="1:28">
      <c r="A174" s="151" t="s">
        <v>3144</v>
      </c>
      <c r="B174" t="s">
        <v>1418</v>
      </c>
      <c r="C174" t="s">
        <v>28</v>
      </c>
      <c r="D174" t="s">
        <v>2301</v>
      </c>
      <c r="E174" t="s">
        <v>2274</v>
      </c>
      <c r="F174" t="s">
        <v>56</v>
      </c>
      <c r="G174">
        <v>0</v>
      </c>
      <c r="H174">
        <v>0</v>
      </c>
      <c r="I174">
        <v>43</v>
      </c>
      <c r="J174">
        <v>119832</v>
      </c>
      <c r="K174">
        <v>1</v>
      </c>
      <c r="L174" s="49" t="s">
        <v>678</v>
      </c>
      <c r="M174">
        <v>1200</v>
      </c>
      <c r="N174">
        <v>2000</v>
      </c>
      <c r="O174" s="49" t="s">
        <v>973</v>
      </c>
      <c r="P174">
        <v>0</v>
      </c>
      <c r="Q174" s="49" t="s">
        <v>678</v>
      </c>
      <c r="R174">
        <v>0</v>
      </c>
      <c r="S174" s="49" t="s">
        <v>678</v>
      </c>
      <c r="T174">
        <v>0</v>
      </c>
      <c r="U174" s="49" t="s">
        <v>678</v>
      </c>
      <c r="V174">
        <v>0</v>
      </c>
      <c r="W174">
        <v>0</v>
      </c>
      <c r="X174">
        <v>0</v>
      </c>
      <c r="Y174" s="49" t="s">
        <v>678</v>
      </c>
      <c r="Z174">
        <v>119832</v>
      </c>
      <c r="AA174" s="49" t="s">
        <v>2195</v>
      </c>
      <c r="AB174" s="49" t="s">
        <v>681</v>
      </c>
    </row>
    <row r="175" spans="1:28">
      <c r="A175" s="151" t="s">
        <v>3144</v>
      </c>
      <c r="B175" t="s">
        <v>1418</v>
      </c>
      <c r="C175" t="s">
        <v>28</v>
      </c>
      <c r="D175" t="s">
        <v>1824</v>
      </c>
      <c r="E175" t="s">
        <v>2303</v>
      </c>
      <c r="F175" t="s">
        <v>56</v>
      </c>
      <c r="G175">
        <v>16</v>
      </c>
      <c r="H175">
        <v>26720</v>
      </c>
      <c r="I175">
        <v>27</v>
      </c>
      <c r="J175">
        <v>47420</v>
      </c>
      <c r="K175">
        <v>2</v>
      </c>
      <c r="L175" s="49" t="s">
        <v>792</v>
      </c>
      <c r="M175">
        <v>480</v>
      </c>
      <c r="N175">
        <v>2425</v>
      </c>
      <c r="O175" s="49" t="s">
        <v>1808</v>
      </c>
      <c r="P175">
        <v>2</v>
      </c>
      <c r="Q175" s="49" t="s">
        <v>792</v>
      </c>
      <c r="R175">
        <v>480</v>
      </c>
      <c r="S175" s="49" t="s">
        <v>885</v>
      </c>
      <c r="T175">
        <v>544</v>
      </c>
      <c r="U175" s="49" t="s">
        <v>915</v>
      </c>
      <c r="V175">
        <v>1</v>
      </c>
      <c r="W175">
        <v>1617</v>
      </c>
      <c r="X175">
        <v>1980</v>
      </c>
      <c r="Y175" s="49" t="s">
        <v>1126</v>
      </c>
      <c r="Z175">
        <v>47420</v>
      </c>
      <c r="AA175" s="49" t="s">
        <v>1065</v>
      </c>
      <c r="AB175" s="49" t="s">
        <v>502</v>
      </c>
    </row>
    <row r="176" spans="1:28">
      <c r="A176" s="151" t="s">
        <v>3144</v>
      </c>
      <c r="B176" t="s">
        <v>1418</v>
      </c>
      <c r="C176" t="s">
        <v>28</v>
      </c>
      <c r="D176" t="s">
        <v>2319</v>
      </c>
      <c r="E176" t="s">
        <v>2303</v>
      </c>
      <c r="F176" t="s">
        <v>56</v>
      </c>
      <c r="G176">
        <v>15</v>
      </c>
      <c r="H176">
        <v>19223</v>
      </c>
      <c r="I176">
        <v>72</v>
      </c>
      <c r="J176">
        <v>154459</v>
      </c>
      <c r="K176">
        <v>2</v>
      </c>
      <c r="L176" s="49" t="s">
        <v>932</v>
      </c>
      <c r="M176">
        <v>1536</v>
      </c>
      <c r="N176">
        <v>1760</v>
      </c>
      <c r="O176" s="49" t="s">
        <v>699</v>
      </c>
      <c r="P176">
        <v>2</v>
      </c>
      <c r="Q176" s="49" t="s">
        <v>932</v>
      </c>
      <c r="R176">
        <v>1536</v>
      </c>
      <c r="S176" s="49" t="s">
        <v>2285</v>
      </c>
      <c r="T176">
        <v>1760</v>
      </c>
      <c r="U176" s="49" t="s">
        <v>1015</v>
      </c>
      <c r="V176">
        <v>0</v>
      </c>
      <c r="W176">
        <v>0</v>
      </c>
      <c r="X176">
        <v>0</v>
      </c>
      <c r="Y176" s="49" t="s">
        <v>2285</v>
      </c>
      <c r="Z176">
        <v>154459</v>
      </c>
      <c r="AA176" s="49" t="s">
        <v>1024</v>
      </c>
      <c r="AB176" s="49" t="s">
        <v>1088</v>
      </c>
    </row>
    <row r="177" spans="1:28">
      <c r="A177" s="151" t="s">
        <v>3144</v>
      </c>
      <c r="B177" t="s">
        <v>1418</v>
      </c>
      <c r="C177" t="s">
        <v>28</v>
      </c>
      <c r="D177" t="s">
        <v>2320</v>
      </c>
      <c r="E177" t="s">
        <v>2303</v>
      </c>
      <c r="F177" t="s">
        <v>56</v>
      </c>
      <c r="G177">
        <v>0</v>
      </c>
      <c r="H177">
        <v>0</v>
      </c>
      <c r="I177">
        <v>40</v>
      </c>
      <c r="J177">
        <v>107014</v>
      </c>
      <c r="K177">
        <v>1</v>
      </c>
      <c r="L177" s="49" t="s">
        <v>678</v>
      </c>
      <c r="M177">
        <v>520</v>
      </c>
      <c r="N177">
        <v>1196</v>
      </c>
      <c r="O177" s="49" t="s">
        <v>907</v>
      </c>
      <c r="P177">
        <v>0</v>
      </c>
      <c r="Q177" s="49" t="s">
        <v>678</v>
      </c>
      <c r="R177">
        <v>0</v>
      </c>
      <c r="S177" s="49" t="s">
        <v>678</v>
      </c>
      <c r="T177">
        <v>0</v>
      </c>
      <c r="U177" s="49" t="s">
        <v>678</v>
      </c>
      <c r="V177">
        <v>0</v>
      </c>
      <c r="W177">
        <v>0</v>
      </c>
      <c r="X177">
        <v>0</v>
      </c>
      <c r="Y177" s="49" t="s">
        <v>678</v>
      </c>
      <c r="Z177">
        <v>107014</v>
      </c>
      <c r="AA177" s="49" t="s">
        <v>473</v>
      </c>
      <c r="AB177" s="49" t="s">
        <v>516</v>
      </c>
    </row>
    <row r="178" spans="1:28">
      <c r="A178" s="151" t="s">
        <v>3144</v>
      </c>
      <c r="B178" t="s">
        <v>1418</v>
      </c>
      <c r="C178" t="s">
        <v>28</v>
      </c>
      <c r="D178" t="s">
        <v>2270</v>
      </c>
      <c r="E178" t="s">
        <v>2252</v>
      </c>
      <c r="F178" t="s">
        <v>56</v>
      </c>
      <c r="G178">
        <v>15</v>
      </c>
      <c r="H178">
        <v>31596</v>
      </c>
      <c r="I178">
        <v>51</v>
      </c>
      <c r="J178">
        <v>95346</v>
      </c>
      <c r="K178">
        <v>5</v>
      </c>
      <c r="L178" s="49" t="s">
        <v>454</v>
      </c>
      <c r="M178">
        <v>16720</v>
      </c>
      <c r="N178">
        <v>18417</v>
      </c>
      <c r="O178" s="49" t="s">
        <v>2664</v>
      </c>
      <c r="P178">
        <v>4</v>
      </c>
      <c r="Q178" s="49" t="s">
        <v>951</v>
      </c>
      <c r="R178">
        <v>11500</v>
      </c>
      <c r="S178" s="49" t="s">
        <v>3203</v>
      </c>
      <c r="T178">
        <v>12812</v>
      </c>
      <c r="U178" s="49" t="s">
        <v>1450</v>
      </c>
      <c r="V178">
        <v>0</v>
      </c>
      <c r="W178">
        <v>0</v>
      </c>
      <c r="X178">
        <v>0</v>
      </c>
      <c r="Y178" s="49" t="s">
        <v>3204</v>
      </c>
      <c r="Z178">
        <v>95346</v>
      </c>
      <c r="AA178" s="49" t="s">
        <v>1016</v>
      </c>
      <c r="AB178" s="49" t="s">
        <v>3130</v>
      </c>
    </row>
    <row r="179" spans="1:28">
      <c r="A179" s="151" t="s">
        <v>3144</v>
      </c>
      <c r="B179" t="s">
        <v>1418</v>
      </c>
      <c r="C179" t="s">
        <v>28</v>
      </c>
      <c r="D179" t="s">
        <v>2271</v>
      </c>
      <c r="E179" t="s">
        <v>2252</v>
      </c>
      <c r="F179" t="s">
        <v>56</v>
      </c>
      <c r="G179">
        <v>16</v>
      </c>
      <c r="H179">
        <v>24732</v>
      </c>
      <c r="I179">
        <v>65</v>
      </c>
      <c r="J179">
        <v>131448</v>
      </c>
      <c r="K179">
        <v>4</v>
      </c>
      <c r="L179" s="49" t="s">
        <v>680</v>
      </c>
      <c r="M179">
        <v>2990</v>
      </c>
      <c r="N179">
        <v>4744</v>
      </c>
      <c r="O179" s="49" t="s">
        <v>528</v>
      </c>
      <c r="P179">
        <v>2</v>
      </c>
      <c r="Q179" s="49" t="s">
        <v>792</v>
      </c>
      <c r="R179">
        <v>1310</v>
      </c>
      <c r="S179" s="49" t="s">
        <v>961</v>
      </c>
      <c r="T179">
        <v>2128</v>
      </c>
      <c r="U179" s="49" t="s">
        <v>3205</v>
      </c>
      <c r="V179">
        <v>0</v>
      </c>
      <c r="W179">
        <v>0</v>
      </c>
      <c r="X179">
        <v>0</v>
      </c>
      <c r="Y179" s="49" t="s">
        <v>2538</v>
      </c>
      <c r="Z179">
        <v>131448</v>
      </c>
      <c r="AA179" s="49" t="s">
        <v>825</v>
      </c>
      <c r="AB179" s="49" t="s">
        <v>1161</v>
      </c>
    </row>
    <row r="180" spans="1:28">
      <c r="A180" s="151" t="s">
        <v>3144</v>
      </c>
      <c r="B180" t="s">
        <v>682</v>
      </c>
      <c r="C180" t="s">
        <v>28</v>
      </c>
      <c r="D180" t="s">
        <v>3068</v>
      </c>
      <c r="E180" t="s">
        <v>532</v>
      </c>
      <c r="F180" t="s">
        <v>56</v>
      </c>
      <c r="G180">
        <v>16</v>
      </c>
      <c r="H180">
        <v>20301</v>
      </c>
      <c r="I180">
        <v>64</v>
      </c>
      <c r="J180">
        <v>137499</v>
      </c>
      <c r="K180">
        <v>5</v>
      </c>
      <c r="L180" s="49" t="s">
        <v>819</v>
      </c>
      <c r="M180">
        <v>3920</v>
      </c>
      <c r="N180">
        <v>5280</v>
      </c>
      <c r="O180" s="49" t="s">
        <v>1829</v>
      </c>
      <c r="P180">
        <v>4</v>
      </c>
      <c r="Q180" s="49" t="s">
        <v>680</v>
      </c>
      <c r="R180">
        <v>3620</v>
      </c>
      <c r="S180" s="49" t="s">
        <v>3206</v>
      </c>
      <c r="T180">
        <v>4140</v>
      </c>
      <c r="U180" s="49" t="s">
        <v>3207</v>
      </c>
      <c r="V180">
        <v>0</v>
      </c>
      <c r="W180">
        <v>0</v>
      </c>
      <c r="X180">
        <v>0</v>
      </c>
      <c r="Y180" s="49" t="s">
        <v>3208</v>
      </c>
      <c r="Z180">
        <v>137499</v>
      </c>
      <c r="AA180" s="49" t="s">
        <v>945</v>
      </c>
      <c r="AB180" s="49" t="s">
        <v>786</v>
      </c>
    </row>
    <row r="181" spans="1:28">
      <c r="A181" s="151" t="s">
        <v>3144</v>
      </c>
      <c r="B181" t="s">
        <v>682</v>
      </c>
      <c r="C181" t="s">
        <v>28</v>
      </c>
      <c r="D181" s="459" t="s">
        <v>565</v>
      </c>
      <c r="E181" t="s">
        <v>541</v>
      </c>
      <c r="F181" t="s">
        <v>56</v>
      </c>
      <c r="G181">
        <v>16</v>
      </c>
      <c r="H181">
        <v>19320</v>
      </c>
      <c r="I181">
        <v>66</v>
      </c>
      <c r="J181">
        <v>159757</v>
      </c>
      <c r="K181">
        <v>2</v>
      </c>
      <c r="L181" s="49" t="s">
        <v>792</v>
      </c>
      <c r="M181">
        <v>2880</v>
      </c>
      <c r="N181">
        <v>1944</v>
      </c>
      <c r="O181" s="49" t="s">
        <v>468</v>
      </c>
      <c r="P181">
        <v>2</v>
      </c>
      <c r="Q181" s="49" t="s">
        <v>792</v>
      </c>
      <c r="R181">
        <v>2880</v>
      </c>
      <c r="S181" s="49" t="s">
        <v>1741</v>
      </c>
      <c r="T181">
        <v>3264</v>
      </c>
      <c r="U181" s="49" t="s">
        <v>3209</v>
      </c>
      <c r="V181">
        <v>0</v>
      </c>
      <c r="W181">
        <v>0</v>
      </c>
      <c r="X181">
        <v>0</v>
      </c>
      <c r="Y181" s="49" t="s">
        <v>2094</v>
      </c>
      <c r="Z181">
        <v>159757</v>
      </c>
      <c r="AA181" s="49" t="s">
        <v>698</v>
      </c>
      <c r="AB181" s="49" t="s">
        <v>1126</v>
      </c>
    </row>
    <row r="182" spans="1:28">
      <c r="A182" s="151" t="s">
        <v>3144</v>
      </c>
      <c r="B182" t="s">
        <v>682</v>
      </c>
      <c r="C182" t="s">
        <v>28</v>
      </c>
      <c r="D182" t="s">
        <v>566</v>
      </c>
      <c r="E182" t="s">
        <v>541</v>
      </c>
      <c r="F182" t="s">
        <v>56</v>
      </c>
      <c r="G182">
        <v>16</v>
      </c>
      <c r="H182">
        <v>25265</v>
      </c>
      <c r="I182">
        <v>67</v>
      </c>
      <c r="J182">
        <v>164813</v>
      </c>
      <c r="K182">
        <v>3</v>
      </c>
      <c r="L182" s="49" t="s">
        <v>791</v>
      </c>
      <c r="M182">
        <v>3185</v>
      </c>
      <c r="N182">
        <v>5510</v>
      </c>
      <c r="O182" s="49" t="s">
        <v>1119</v>
      </c>
      <c r="P182">
        <v>3</v>
      </c>
      <c r="Q182" s="49" t="s">
        <v>791</v>
      </c>
      <c r="R182">
        <v>3185</v>
      </c>
      <c r="S182" s="49" t="s">
        <v>3210</v>
      </c>
      <c r="T182">
        <v>4370</v>
      </c>
      <c r="U182" s="49" t="s">
        <v>3211</v>
      </c>
      <c r="V182">
        <v>1</v>
      </c>
      <c r="W182">
        <v>980</v>
      </c>
      <c r="X182">
        <v>1200</v>
      </c>
      <c r="Y182" s="49" t="s">
        <v>3212</v>
      </c>
      <c r="Z182">
        <v>164813</v>
      </c>
      <c r="AA182" s="49" t="s">
        <v>851</v>
      </c>
      <c r="AB182" s="49" t="s">
        <v>2372</v>
      </c>
    </row>
    <row r="183" spans="1:28">
      <c r="A183" s="151" t="s">
        <v>3144</v>
      </c>
      <c r="B183" t="s">
        <v>682</v>
      </c>
      <c r="C183" t="s">
        <v>28</v>
      </c>
      <c r="D183" t="s">
        <v>567</v>
      </c>
      <c r="E183" t="s">
        <v>541</v>
      </c>
      <c r="F183" t="s">
        <v>56</v>
      </c>
      <c r="G183">
        <v>16</v>
      </c>
      <c r="H183">
        <v>16263</v>
      </c>
      <c r="I183">
        <v>76</v>
      </c>
      <c r="J183">
        <v>178442</v>
      </c>
      <c r="K183">
        <v>4</v>
      </c>
      <c r="L183" s="49" t="s">
        <v>680</v>
      </c>
      <c r="M183">
        <v>3510</v>
      </c>
      <c r="N183">
        <v>4142</v>
      </c>
      <c r="O183" s="49" t="s">
        <v>912</v>
      </c>
      <c r="P183">
        <v>2</v>
      </c>
      <c r="Q183" s="49" t="s">
        <v>792</v>
      </c>
      <c r="R183">
        <v>2060</v>
      </c>
      <c r="S183" s="49" t="s">
        <v>2715</v>
      </c>
      <c r="T183">
        <v>2592</v>
      </c>
      <c r="U183" s="49" t="s">
        <v>3213</v>
      </c>
      <c r="V183">
        <v>0</v>
      </c>
      <c r="W183">
        <v>0</v>
      </c>
      <c r="X183">
        <v>0</v>
      </c>
      <c r="Y183" s="49" t="s">
        <v>2875</v>
      </c>
      <c r="Z183">
        <v>178442</v>
      </c>
      <c r="AA183" s="49" t="s">
        <v>489</v>
      </c>
      <c r="AB183" s="49" t="s">
        <v>828</v>
      </c>
    </row>
    <row r="184" spans="1:28">
      <c r="A184" s="151" t="s">
        <v>3144</v>
      </c>
      <c r="B184" t="s">
        <v>682</v>
      </c>
      <c r="C184" t="s">
        <v>28</v>
      </c>
      <c r="D184" t="s">
        <v>2246</v>
      </c>
      <c r="E184" t="s">
        <v>541</v>
      </c>
      <c r="F184" t="s">
        <v>56</v>
      </c>
      <c r="G184">
        <v>16</v>
      </c>
      <c r="H184">
        <v>21229</v>
      </c>
      <c r="I184">
        <v>62</v>
      </c>
      <c r="J184">
        <v>136404</v>
      </c>
      <c r="K184">
        <v>4</v>
      </c>
      <c r="L184" s="49" t="s">
        <v>680</v>
      </c>
      <c r="M184">
        <v>4694</v>
      </c>
      <c r="N184">
        <v>2643</v>
      </c>
      <c r="O184" s="49" t="s">
        <v>923</v>
      </c>
      <c r="P184">
        <v>2</v>
      </c>
      <c r="Q184" s="49" t="s">
        <v>792</v>
      </c>
      <c r="R184">
        <v>1487</v>
      </c>
      <c r="S184" s="49" t="s">
        <v>702</v>
      </c>
      <c r="T184">
        <v>1687</v>
      </c>
      <c r="U184" s="49" t="s">
        <v>891</v>
      </c>
      <c r="V184">
        <v>0</v>
      </c>
      <c r="W184">
        <v>0</v>
      </c>
      <c r="X184">
        <v>0</v>
      </c>
      <c r="Y184" s="49" t="s">
        <v>2344</v>
      </c>
      <c r="Z184">
        <v>136404</v>
      </c>
      <c r="AA184" s="49" t="s">
        <v>456</v>
      </c>
      <c r="AB184" s="49" t="s">
        <v>2085</v>
      </c>
    </row>
    <row r="185" spans="1:28">
      <c r="A185" s="151" t="s">
        <v>3144</v>
      </c>
      <c r="B185" t="s">
        <v>682</v>
      </c>
      <c r="C185" t="s">
        <v>28</v>
      </c>
      <c r="D185" t="s">
        <v>556</v>
      </c>
      <c r="E185" t="s">
        <v>534</v>
      </c>
      <c r="F185" t="s">
        <v>56</v>
      </c>
      <c r="G185">
        <v>15</v>
      </c>
      <c r="H185">
        <v>18441</v>
      </c>
      <c r="I185">
        <v>66</v>
      </c>
      <c r="J185">
        <v>133268</v>
      </c>
      <c r="K185">
        <v>5</v>
      </c>
      <c r="L185" s="49" t="s">
        <v>454</v>
      </c>
      <c r="M185">
        <v>5351</v>
      </c>
      <c r="N185">
        <v>9288</v>
      </c>
      <c r="O185" s="49" t="s">
        <v>1939</v>
      </c>
      <c r="P185">
        <v>4</v>
      </c>
      <c r="Q185" s="49" t="s">
        <v>951</v>
      </c>
      <c r="R185">
        <v>4311</v>
      </c>
      <c r="S185" s="49" t="s">
        <v>2351</v>
      </c>
      <c r="T185">
        <v>4897</v>
      </c>
      <c r="U185" s="49" t="s">
        <v>2229</v>
      </c>
      <c r="V185">
        <v>0</v>
      </c>
      <c r="W185">
        <v>0</v>
      </c>
      <c r="X185">
        <v>0</v>
      </c>
      <c r="Y185" s="49" t="s">
        <v>711</v>
      </c>
      <c r="Z185">
        <v>133268</v>
      </c>
      <c r="AA185" s="49" t="s">
        <v>1758</v>
      </c>
      <c r="AB185" s="49" t="s">
        <v>1813</v>
      </c>
    </row>
    <row r="186" spans="1:28">
      <c r="A186" s="151" t="s">
        <v>3144</v>
      </c>
      <c r="B186" t="s">
        <v>682</v>
      </c>
      <c r="C186" t="s">
        <v>28</v>
      </c>
      <c r="D186" t="s">
        <v>592</v>
      </c>
      <c r="E186" t="s">
        <v>534</v>
      </c>
      <c r="F186" t="s">
        <v>56</v>
      </c>
      <c r="G186">
        <v>16</v>
      </c>
      <c r="H186">
        <v>20920</v>
      </c>
      <c r="I186">
        <v>66</v>
      </c>
      <c r="J186">
        <v>135647</v>
      </c>
      <c r="K186">
        <v>4</v>
      </c>
      <c r="L186" s="49" t="s">
        <v>680</v>
      </c>
      <c r="M186">
        <v>7740</v>
      </c>
      <c r="N186">
        <v>5020</v>
      </c>
      <c r="O186" s="49" t="s">
        <v>897</v>
      </c>
      <c r="P186">
        <v>2</v>
      </c>
      <c r="Q186" s="49" t="s">
        <v>792</v>
      </c>
      <c r="R186">
        <v>1380</v>
      </c>
      <c r="S186" s="49" t="s">
        <v>1271</v>
      </c>
      <c r="T186">
        <v>1564</v>
      </c>
      <c r="U186" s="49" t="s">
        <v>1926</v>
      </c>
      <c r="V186">
        <v>0</v>
      </c>
      <c r="W186">
        <v>0</v>
      </c>
      <c r="X186">
        <v>0</v>
      </c>
      <c r="Y186" s="49" t="s">
        <v>1709</v>
      </c>
      <c r="Z186">
        <v>135647</v>
      </c>
      <c r="AA186" s="49" t="s">
        <v>747</v>
      </c>
      <c r="AB186" s="49" t="s">
        <v>727</v>
      </c>
    </row>
    <row r="187" spans="1:28">
      <c r="A187" s="151" t="s">
        <v>3144</v>
      </c>
      <c r="B187" t="s">
        <v>682</v>
      </c>
      <c r="C187" t="s">
        <v>28</v>
      </c>
      <c r="D187" t="s">
        <v>3070</v>
      </c>
      <c r="E187" t="s">
        <v>541</v>
      </c>
      <c r="F187" t="s">
        <v>56</v>
      </c>
      <c r="G187">
        <v>16</v>
      </c>
      <c r="H187">
        <v>20210</v>
      </c>
      <c r="I187">
        <v>80</v>
      </c>
      <c r="J187">
        <v>174710</v>
      </c>
      <c r="K187">
        <v>7</v>
      </c>
      <c r="L187" s="49" t="s">
        <v>811</v>
      </c>
      <c r="M187">
        <v>11820</v>
      </c>
      <c r="N187">
        <v>11740</v>
      </c>
      <c r="O187" s="49" t="s">
        <v>2131</v>
      </c>
      <c r="P187">
        <v>4</v>
      </c>
      <c r="Q187" s="49" t="s">
        <v>680</v>
      </c>
      <c r="R187">
        <v>8400</v>
      </c>
      <c r="S187" s="49" t="s">
        <v>3214</v>
      </c>
      <c r="T187">
        <v>11680</v>
      </c>
      <c r="U187" s="49" t="s">
        <v>3215</v>
      </c>
      <c r="V187">
        <v>0</v>
      </c>
      <c r="W187">
        <v>0</v>
      </c>
      <c r="X187">
        <v>0</v>
      </c>
      <c r="Y187" s="49" t="s">
        <v>3216</v>
      </c>
      <c r="Z187">
        <v>174710</v>
      </c>
      <c r="AA187" s="49" t="s">
        <v>1000</v>
      </c>
      <c r="AB187" s="49" t="s">
        <v>968</v>
      </c>
    </row>
    <row r="188" spans="1:28">
      <c r="A188" s="151" t="s">
        <v>3144</v>
      </c>
      <c r="B188" t="s">
        <v>682</v>
      </c>
      <c r="C188" t="s">
        <v>28</v>
      </c>
      <c r="D188" t="s">
        <v>2248</v>
      </c>
      <c r="E188" t="s">
        <v>541</v>
      </c>
      <c r="F188" t="s">
        <v>56</v>
      </c>
      <c r="G188">
        <v>16</v>
      </c>
      <c r="H188">
        <v>30455</v>
      </c>
      <c r="I188">
        <v>78</v>
      </c>
      <c r="J188">
        <v>166255</v>
      </c>
      <c r="K188">
        <v>8</v>
      </c>
      <c r="L188" s="49" t="s">
        <v>708</v>
      </c>
      <c r="M188">
        <v>9000</v>
      </c>
      <c r="N188">
        <v>16407</v>
      </c>
      <c r="O188" s="49" t="s">
        <v>2400</v>
      </c>
      <c r="P188">
        <v>4</v>
      </c>
      <c r="Q188" s="49" t="s">
        <v>680</v>
      </c>
      <c r="R188">
        <v>5640</v>
      </c>
      <c r="S188" s="49" t="s">
        <v>3217</v>
      </c>
      <c r="T188">
        <v>7485</v>
      </c>
      <c r="U188" s="49" t="s">
        <v>1407</v>
      </c>
      <c r="V188">
        <v>1</v>
      </c>
      <c r="W188">
        <v>980</v>
      </c>
      <c r="X188">
        <v>1200</v>
      </c>
      <c r="Y188" s="49" t="s">
        <v>2761</v>
      </c>
      <c r="Z188">
        <v>166255</v>
      </c>
      <c r="AA188" s="49" t="s">
        <v>1208</v>
      </c>
      <c r="AB188" s="49" t="s">
        <v>983</v>
      </c>
    </row>
    <row r="189" spans="1:28">
      <c r="A189" s="151"/>
      <c r="L189" s="49"/>
      <c r="O189" s="49"/>
      <c r="Q189" s="49"/>
      <c r="S189" s="49"/>
      <c r="U189" s="49"/>
      <c r="Y189" s="49"/>
      <c r="AA189" s="49"/>
      <c r="AB189" s="49"/>
    </row>
    <row r="190" spans="1:28">
      <c r="A190" s="151"/>
      <c r="L190" s="49"/>
      <c r="O190" s="49"/>
      <c r="Q190" s="49"/>
      <c r="S190" s="49"/>
      <c r="U190" s="49"/>
      <c r="Y190" s="49"/>
      <c r="AA190" s="49"/>
      <c r="AB190" s="49"/>
    </row>
    <row r="191" spans="1:28">
      <c r="A191" s="151"/>
      <c r="L191" s="49"/>
      <c r="O191" s="49"/>
      <c r="Q191" s="49"/>
      <c r="S191" s="49"/>
      <c r="U191" s="49"/>
      <c r="Y191" s="49"/>
      <c r="AA191" s="49"/>
      <c r="AB191" s="49"/>
    </row>
    <row r="192" spans="1:28">
      <c r="A192" s="151" t="s">
        <v>32</v>
      </c>
      <c r="B192" t="s">
        <v>33</v>
      </c>
      <c r="C192" t="s">
        <v>26</v>
      </c>
      <c r="D192" t="s">
        <v>34</v>
      </c>
      <c r="E192" t="s">
        <v>35</v>
      </c>
      <c r="F192" t="s">
        <v>36</v>
      </c>
      <c r="G192" t="s">
        <v>449</v>
      </c>
      <c r="H192" t="s">
        <v>37</v>
      </c>
      <c r="I192" t="s">
        <v>450</v>
      </c>
      <c r="J192" t="s">
        <v>38</v>
      </c>
      <c r="K192" t="s">
        <v>39</v>
      </c>
      <c r="L192" s="49" t="s">
        <v>40</v>
      </c>
      <c r="M192" t="s">
        <v>41</v>
      </c>
      <c r="N192" t="s">
        <v>42</v>
      </c>
      <c r="O192" s="49" t="s">
        <v>43</v>
      </c>
      <c r="P192" t="s">
        <v>44</v>
      </c>
      <c r="Q192" s="49" t="s">
        <v>45</v>
      </c>
      <c r="R192" t="s">
        <v>46</v>
      </c>
      <c r="S192" s="49" t="s">
        <v>47</v>
      </c>
      <c r="T192" t="s">
        <v>48</v>
      </c>
      <c r="U192" s="49" t="s">
        <v>49</v>
      </c>
      <c r="V192" t="s">
        <v>451</v>
      </c>
      <c r="W192" t="s">
        <v>50</v>
      </c>
      <c r="X192" t="s">
        <v>51</v>
      </c>
      <c r="Y192" s="49" t="s">
        <v>52</v>
      </c>
      <c r="Z192" t="s">
        <v>53</v>
      </c>
      <c r="AA192" s="49" t="s">
        <v>54</v>
      </c>
      <c r="AB192" s="49" t="s">
        <v>55</v>
      </c>
    </row>
    <row r="193" spans="1:28">
      <c r="A193" s="151" t="s">
        <v>2957</v>
      </c>
      <c r="B193" t="s">
        <v>1418</v>
      </c>
      <c r="C193" t="s">
        <v>28</v>
      </c>
      <c r="D193" t="s">
        <v>2635</v>
      </c>
      <c r="E193" t="s">
        <v>2605</v>
      </c>
      <c r="F193" t="s">
        <v>56</v>
      </c>
      <c r="G193">
        <v>14</v>
      </c>
      <c r="H193">
        <v>24145</v>
      </c>
      <c r="I193">
        <v>62</v>
      </c>
      <c r="J193">
        <v>119262</v>
      </c>
      <c r="K193">
        <v>5</v>
      </c>
      <c r="L193" s="49" t="s">
        <v>1893</v>
      </c>
      <c r="M193">
        <v>8040</v>
      </c>
      <c r="N193">
        <v>10388</v>
      </c>
      <c r="O193" s="49" t="s">
        <v>2399</v>
      </c>
      <c r="P193">
        <v>3</v>
      </c>
      <c r="Q193" s="49" t="s">
        <v>1142</v>
      </c>
      <c r="R193">
        <v>6840</v>
      </c>
      <c r="S193" s="49" t="s">
        <v>3464</v>
      </c>
      <c r="T193">
        <v>8628</v>
      </c>
      <c r="U193" s="49" t="s">
        <v>2687</v>
      </c>
      <c r="V193">
        <v>0</v>
      </c>
      <c r="W193">
        <v>0</v>
      </c>
      <c r="X193">
        <v>0</v>
      </c>
      <c r="Y193" s="49" t="s">
        <v>3465</v>
      </c>
      <c r="Z193">
        <v>119262</v>
      </c>
      <c r="AA193" s="49" t="s">
        <v>751</v>
      </c>
      <c r="AB193" s="49" t="s">
        <v>1224</v>
      </c>
    </row>
    <row r="194" spans="1:28">
      <c r="A194" s="151" t="s">
        <v>2957</v>
      </c>
      <c r="B194" t="s">
        <v>1418</v>
      </c>
      <c r="C194" t="s">
        <v>28</v>
      </c>
      <c r="D194" t="s">
        <v>2655</v>
      </c>
      <c r="E194" t="s">
        <v>2606</v>
      </c>
      <c r="F194" t="s">
        <v>56</v>
      </c>
      <c r="G194">
        <v>14</v>
      </c>
      <c r="H194">
        <v>22642</v>
      </c>
      <c r="I194">
        <v>60</v>
      </c>
      <c r="J194">
        <v>109588</v>
      </c>
      <c r="K194">
        <v>6</v>
      </c>
      <c r="L194" s="49" t="s">
        <v>1134</v>
      </c>
      <c r="M194">
        <v>8300</v>
      </c>
      <c r="N194">
        <v>9402</v>
      </c>
      <c r="O194" s="49" t="s">
        <v>2887</v>
      </c>
      <c r="P194">
        <v>3</v>
      </c>
      <c r="Q194" s="49" t="s">
        <v>1142</v>
      </c>
      <c r="R194">
        <v>5400</v>
      </c>
      <c r="S194" s="49" t="s">
        <v>3265</v>
      </c>
      <c r="T194">
        <v>6120</v>
      </c>
      <c r="U194" s="49" t="s">
        <v>1866</v>
      </c>
      <c r="V194">
        <v>0</v>
      </c>
      <c r="W194">
        <v>0</v>
      </c>
      <c r="X194">
        <v>0</v>
      </c>
      <c r="Y194" s="49" t="s">
        <v>2945</v>
      </c>
      <c r="Z194">
        <v>109588</v>
      </c>
      <c r="AA194" s="49" t="s">
        <v>705</v>
      </c>
      <c r="AB194" s="49" t="s">
        <v>455</v>
      </c>
    </row>
    <row r="195" spans="1:28">
      <c r="A195" s="151" t="s">
        <v>2957</v>
      </c>
      <c r="B195" t="s">
        <v>1418</v>
      </c>
      <c r="C195" t="s">
        <v>28</v>
      </c>
      <c r="D195" t="s">
        <v>3444</v>
      </c>
      <c r="E195" t="s">
        <v>2606</v>
      </c>
      <c r="F195" t="s">
        <v>56</v>
      </c>
      <c r="G195">
        <v>14</v>
      </c>
      <c r="H195">
        <v>29825</v>
      </c>
      <c r="I195">
        <v>32</v>
      </c>
      <c r="J195">
        <v>65762</v>
      </c>
      <c r="K195">
        <v>2</v>
      </c>
      <c r="L195" s="49" t="s">
        <v>1132</v>
      </c>
      <c r="M195">
        <v>6450</v>
      </c>
      <c r="N195">
        <v>11362</v>
      </c>
      <c r="O195" s="49" t="s">
        <v>3466</v>
      </c>
      <c r="P195">
        <v>1</v>
      </c>
      <c r="Q195" s="49" t="s">
        <v>1054</v>
      </c>
      <c r="R195">
        <v>6060</v>
      </c>
      <c r="S195" s="49" t="s">
        <v>3448</v>
      </c>
      <c r="T195">
        <v>6868</v>
      </c>
      <c r="U195" s="49" t="s">
        <v>3467</v>
      </c>
      <c r="V195">
        <v>0</v>
      </c>
      <c r="W195">
        <v>0</v>
      </c>
      <c r="X195">
        <v>0</v>
      </c>
      <c r="Y195" s="49" t="s">
        <v>2802</v>
      </c>
      <c r="Z195">
        <v>65762</v>
      </c>
      <c r="AA195" s="49" t="s">
        <v>762</v>
      </c>
      <c r="AB195" s="49" t="s">
        <v>2851</v>
      </c>
    </row>
    <row r="196" spans="1:28">
      <c r="A196" s="151" t="s">
        <v>2957</v>
      </c>
      <c r="B196" t="s">
        <v>1418</v>
      </c>
      <c r="C196" t="s">
        <v>28</v>
      </c>
      <c r="D196" t="s">
        <v>2657</v>
      </c>
      <c r="E196" t="s">
        <v>2606</v>
      </c>
      <c r="F196" t="s">
        <v>56</v>
      </c>
      <c r="G196">
        <v>13</v>
      </c>
      <c r="H196">
        <v>18540</v>
      </c>
      <c r="I196">
        <v>60</v>
      </c>
      <c r="J196">
        <v>143894</v>
      </c>
      <c r="K196">
        <v>3</v>
      </c>
      <c r="L196" s="49" t="s">
        <v>2017</v>
      </c>
      <c r="M196">
        <v>2580</v>
      </c>
      <c r="N196">
        <v>2900</v>
      </c>
      <c r="O196" s="49" t="s">
        <v>914</v>
      </c>
      <c r="P196">
        <v>0</v>
      </c>
      <c r="Q196" s="49" t="s">
        <v>678</v>
      </c>
      <c r="R196">
        <v>0</v>
      </c>
      <c r="S196" s="49" t="s">
        <v>678</v>
      </c>
      <c r="T196">
        <v>0</v>
      </c>
      <c r="U196" s="49" t="s">
        <v>678</v>
      </c>
      <c r="V196">
        <v>0</v>
      </c>
      <c r="W196">
        <v>0</v>
      </c>
      <c r="X196">
        <v>0</v>
      </c>
      <c r="Y196" s="49" t="s">
        <v>1197</v>
      </c>
      <c r="Z196">
        <v>143894</v>
      </c>
      <c r="AA196" s="49" t="s">
        <v>759</v>
      </c>
      <c r="AB196" s="49" t="s">
        <v>885</v>
      </c>
    </row>
    <row r="197" spans="1:28">
      <c r="A197" s="151" t="s">
        <v>2957</v>
      </c>
      <c r="B197" t="s">
        <v>1418</v>
      </c>
      <c r="C197" t="s">
        <v>28</v>
      </c>
      <c r="D197" t="s">
        <v>2279</v>
      </c>
      <c r="E197" t="s">
        <v>2606</v>
      </c>
      <c r="F197" t="s">
        <v>56</v>
      </c>
      <c r="G197">
        <v>14</v>
      </c>
      <c r="H197">
        <v>18830</v>
      </c>
      <c r="I197">
        <v>25</v>
      </c>
      <c r="J197">
        <v>50597</v>
      </c>
      <c r="K197">
        <v>2</v>
      </c>
      <c r="L197" s="49" t="s">
        <v>1132</v>
      </c>
      <c r="M197">
        <v>1120</v>
      </c>
      <c r="N197">
        <v>849</v>
      </c>
      <c r="O197" s="49" t="s">
        <v>459</v>
      </c>
      <c r="P197">
        <v>1</v>
      </c>
      <c r="Q197" s="49" t="s">
        <v>1054</v>
      </c>
      <c r="R197">
        <v>600</v>
      </c>
      <c r="S197" s="49" t="s">
        <v>1211</v>
      </c>
      <c r="T197">
        <v>680</v>
      </c>
      <c r="U197" s="49" t="s">
        <v>528</v>
      </c>
      <c r="V197">
        <v>0</v>
      </c>
      <c r="W197">
        <v>0</v>
      </c>
      <c r="X197">
        <v>0</v>
      </c>
      <c r="Y197" s="49" t="s">
        <v>1913</v>
      </c>
      <c r="Z197">
        <v>50597</v>
      </c>
      <c r="AA197" s="49" t="s">
        <v>687</v>
      </c>
      <c r="AB197" s="49" t="s">
        <v>3468</v>
      </c>
    </row>
    <row r="198" spans="1:28">
      <c r="A198" s="151" t="s">
        <v>2957</v>
      </c>
      <c r="B198" t="s">
        <v>1418</v>
      </c>
      <c r="C198" t="s">
        <v>28</v>
      </c>
      <c r="D198" t="s">
        <v>2658</v>
      </c>
      <c r="E198" t="s">
        <v>2606</v>
      </c>
      <c r="F198" t="s">
        <v>56</v>
      </c>
      <c r="G198">
        <v>14</v>
      </c>
      <c r="H198">
        <v>23660</v>
      </c>
      <c r="I198">
        <v>61</v>
      </c>
      <c r="J198">
        <v>132556</v>
      </c>
      <c r="K198">
        <v>3</v>
      </c>
      <c r="L198" s="49" t="s">
        <v>1128</v>
      </c>
      <c r="M198">
        <v>2140</v>
      </c>
      <c r="N198">
        <v>7440</v>
      </c>
      <c r="O198" s="49" t="s">
        <v>1081</v>
      </c>
      <c r="P198">
        <v>1</v>
      </c>
      <c r="Q198" s="49" t="s">
        <v>1054</v>
      </c>
      <c r="R198">
        <v>1200</v>
      </c>
      <c r="S198" s="49" t="s">
        <v>2242</v>
      </c>
      <c r="T198">
        <v>1360</v>
      </c>
      <c r="U198" s="49" t="s">
        <v>754</v>
      </c>
      <c r="V198">
        <v>0</v>
      </c>
      <c r="W198">
        <v>0</v>
      </c>
      <c r="X198">
        <v>0</v>
      </c>
      <c r="Y198" s="49" t="s">
        <v>3295</v>
      </c>
      <c r="Z198">
        <v>132556</v>
      </c>
      <c r="AA198" s="49" t="s">
        <v>970</v>
      </c>
      <c r="AB198" s="49" t="s">
        <v>520</v>
      </c>
    </row>
    <row r="199" spans="1:28">
      <c r="A199" s="151" t="s">
        <v>2957</v>
      </c>
      <c r="B199" t="s">
        <v>1418</v>
      </c>
      <c r="C199" t="s">
        <v>28</v>
      </c>
      <c r="D199" t="s">
        <v>2660</v>
      </c>
      <c r="E199" t="s">
        <v>2606</v>
      </c>
      <c r="F199" t="s">
        <v>56</v>
      </c>
      <c r="G199">
        <v>0</v>
      </c>
      <c r="H199">
        <v>0</v>
      </c>
      <c r="I199">
        <v>53</v>
      </c>
      <c r="J199">
        <v>115143</v>
      </c>
      <c r="K199">
        <v>1</v>
      </c>
      <c r="L199" s="49" t="s">
        <v>678</v>
      </c>
      <c r="M199">
        <v>650</v>
      </c>
      <c r="N199">
        <v>650</v>
      </c>
      <c r="O199" s="49" t="s">
        <v>3064</v>
      </c>
      <c r="P199">
        <v>0</v>
      </c>
      <c r="Q199" s="49" t="s">
        <v>678</v>
      </c>
      <c r="R199">
        <v>0</v>
      </c>
      <c r="S199" s="49" t="s">
        <v>678</v>
      </c>
      <c r="T199">
        <v>0</v>
      </c>
      <c r="U199" s="49" t="s">
        <v>678</v>
      </c>
      <c r="V199">
        <v>0</v>
      </c>
      <c r="W199">
        <v>0</v>
      </c>
      <c r="X199">
        <v>0</v>
      </c>
      <c r="Y199" s="49" t="s">
        <v>678</v>
      </c>
      <c r="Z199">
        <v>115143</v>
      </c>
      <c r="AA199" s="49" t="s">
        <v>1032</v>
      </c>
      <c r="AB199" s="49" t="s">
        <v>3064</v>
      </c>
    </row>
    <row r="200" spans="1:28">
      <c r="A200" s="151" t="s">
        <v>2957</v>
      </c>
      <c r="B200" t="s">
        <v>1418</v>
      </c>
      <c r="C200" t="s">
        <v>28</v>
      </c>
      <c r="D200" t="s">
        <v>2662</v>
      </c>
      <c r="E200" t="s">
        <v>2606</v>
      </c>
      <c r="F200" t="s">
        <v>56</v>
      </c>
      <c r="G200">
        <v>14</v>
      </c>
      <c r="H200">
        <v>15295</v>
      </c>
      <c r="I200">
        <v>59</v>
      </c>
      <c r="J200">
        <v>116451</v>
      </c>
      <c r="K200">
        <v>4</v>
      </c>
      <c r="L200" s="49" t="s">
        <v>1130</v>
      </c>
      <c r="M200">
        <v>3330</v>
      </c>
      <c r="N200">
        <v>5333</v>
      </c>
      <c r="O200" s="49" t="s">
        <v>1177</v>
      </c>
      <c r="P200">
        <v>1</v>
      </c>
      <c r="Q200" s="49" t="s">
        <v>1054</v>
      </c>
      <c r="R200">
        <v>390</v>
      </c>
      <c r="S200" s="49" t="s">
        <v>524</v>
      </c>
      <c r="T200">
        <v>438</v>
      </c>
      <c r="U200" s="49" t="s">
        <v>748</v>
      </c>
      <c r="V200">
        <v>0</v>
      </c>
      <c r="W200">
        <v>0</v>
      </c>
      <c r="X200">
        <v>0</v>
      </c>
      <c r="Y200" s="49" t="s">
        <v>1198</v>
      </c>
      <c r="Z200">
        <v>116451</v>
      </c>
      <c r="AA200" s="49" t="s">
        <v>804</v>
      </c>
      <c r="AB200" s="49" t="s">
        <v>748</v>
      </c>
    </row>
    <row r="201" spans="1:28">
      <c r="A201" s="151" t="s">
        <v>2957</v>
      </c>
      <c r="B201" t="s">
        <v>1418</v>
      </c>
      <c r="C201" t="s">
        <v>28</v>
      </c>
      <c r="D201" t="s">
        <v>2665</v>
      </c>
      <c r="E201" t="s">
        <v>2606</v>
      </c>
      <c r="F201" t="s">
        <v>56</v>
      </c>
      <c r="G201">
        <v>0</v>
      </c>
      <c r="H201">
        <v>0</v>
      </c>
      <c r="I201">
        <v>32</v>
      </c>
      <c r="J201">
        <v>76672</v>
      </c>
      <c r="K201">
        <v>0</v>
      </c>
      <c r="L201" s="49" t="s">
        <v>678</v>
      </c>
      <c r="M201">
        <v>0</v>
      </c>
      <c r="N201">
        <v>0</v>
      </c>
      <c r="O201" s="49" t="s">
        <v>678</v>
      </c>
      <c r="P201">
        <v>0</v>
      </c>
      <c r="Q201" s="49" t="s">
        <v>678</v>
      </c>
      <c r="R201">
        <v>0</v>
      </c>
      <c r="S201" s="49" t="s">
        <v>678</v>
      </c>
      <c r="T201">
        <v>0</v>
      </c>
      <c r="U201" s="49" t="s">
        <v>678</v>
      </c>
      <c r="V201">
        <v>0</v>
      </c>
      <c r="W201">
        <v>0</v>
      </c>
      <c r="X201">
        <v>0</v>
      </c>
      <c r="Y201" s="49" t="s">
        <v>678</v>
      </c>
      <c r="Z201">
        <v>76672</v>
      </c>
      <c r="AA201" s="49" t="s">
        <v>678</v>
      </c>
      <c r="AB201" s="49" t="s">
        <v>678</v>
      </c>
    </row>
    <row r="202" spans="1:28">
      <c r="A202" s="151" t="s">
        <v>2957</v>
      </c>
      <c r="B202" t="s">
        <v>1418</v>
      </c>
      <c r="C202" t="s">
        <v>28</v>
      </c>
      <c r="D202" t="s">
        <v>2666</v>
      </c>
      <c r="E202" t="s">
        <v>2606</v>
      </c>
      <c r="F202" t="s">
        <v>56</v>
      </c>
      <c r="G202">
        <v>14</v>
      </c>
      <c r="H202">
        <v>28518</v>
      </c>
      <c r="I202">
        <v>65</v>
      </c>
      <c r="J202">
        <v>158415</v>
      </c>
      <c r="K202">
        <v>4</v>
      </c>
      <c r="L202" s="49" t="s">
        <v>1130</v>
      </c>
      <c r="M202">
        <v>2760</v>
      </c>
      <c r="N202">
        <v>3384</v>
      </c>
      <c r="O202" s="49" t="s">
        <v>997</v>
      </c>
      <c r="P202">
        <v>2</v>
      </c>
      <c r="Q202" s="49" t="s">
        <v>1131</v>
      </c>
      <c r="R202">
        <v>1170</v>
      </c>
      <c r="S202" s="49" t="s">
        <v>1215</v>
      </c>
      <c r="T202">
        <v>1474</v>
      </c>
      <c r="U202" s="49" t="s">
        <v>3400</v>
      </c>
      <c r="V202">
        <v>0</v>
      </c>
      <c r="W202">
        <v>0</v>
      </c>
      <c r="X202">
        <v>0</v>
      </c>
      <c r="Y202" s="49" t="s">
        <v>800</v>
      </c>
      <c r="Z202">
        <v>158415</v>
      </c>
      <c r="AA202" s="49" t="s">
        <v>825</v>
      </c>
      <c r="AB202" s="49" t="s">
        <v>967</v>
      </c>
    </row>
    <row r="203" spans="1:28">
      <c r="A203" s="151" t="s">
        <v>2957</v>
      </c>
      <c r="B203" t="s">
        <v>1418</v>
      </c>
      <c r="C203" t="s">
        <v>28</v>
      </c>
      <c r="D203" t="s">
        <v>2667</v>
      </c>
      <c r="E203" t="s">
        <v>2606</v>
      </c>
      <c r="F203" t="s">
        <v>56</v>
      </c>
      <c r="G203">
        <v>14</v>
      </c>
      <c r="H203">
        <v>17443</v>
      </c>
      <c r="I203">
        <v>73</v>
      </c>
      <c r="J203">
        <v>165976</v>
      </c>
      <c r="K203">
        <v>8</v>
      </c>
      <c r="L203" s="49" t="s">
        <v>2374</v>
      </c>
      <c r="M203">
        <v>8235</v>
      </c>
      <c r="N203">
        <v>10607</v>
      </c>
      <c r="O203" s="49" t="s">
        <v>3469</v>
      </c>
      <c r="P203">
        <v>4</v>
      </c>
      <c r="Q203" s="49" t="s">
        <v>1130</v>
      </c>
      <c r="R203">
        <v>3325</v>
      </c>
      <c r="S203" s="49" t="s">
        <v>3139</v>
      </c>
      <c r="T203">
        <v>3805</v>
      </c>
      <c r="U203" s="49" t="s">
        <v>1427</v>
      </c>
      <c r="V203">
        <v>0</v>
      </c>
      <c r="W203">
        <v>0</v>
      </c>
      <c r="X203">
        <v>0</v>
      </c>
      <c r="Y203" s="49" t="s">
        <v>2540</v>
      </c>
      <c r="Z203">
        <v>165976</v>
      </c>
      <c r="AA203" s="49" t="s">
        <v>1199</v>
      </c>
      <c r="AB203" s="49" t="s">
        <v>1796</v>
      </c>
    </row>
    <row r="204" spans="1:28">
      <c r="A204" s="151" t="s">
        <v>2957</v>
      </c>
      <c r="B204" t="s">
        <v>1418</v>
      </c>
      <c r="C204" t="s">
        <v>28</v>
      </c>
      <c r="D204" t="s">
        <v>2668</v>
      </c>
      <c r="E204" t="s">
        <v>2606</v>
      </c>
      <c r="F204" t="s">
        <v>56</v>
      </c>
      <c r="G204">
        <v>13</v>
      </c>
      <c r="H204">
        <v>25630</v>
      </c>
      <c r="I204">
        <v>60</v>
      </c>
      <c r="J204">
        <v>136383</v>
      </c>
      <c r="K204">
        <v>2</v>
      </c>
      <c r="L204" s="49" t="s">
        <v>757</v>
      </c>
      <c r="M204">
        <v>4080</v>
      </c>
      <c r="N204">
        <v>10024</v>
      </c>
      <c r="O204" s="49" t="s">
        <v>1790</v>
      </c>
      <c r="P204">
        <v>2</v>
      </c>
      <c r="Q204" s="49" t="s">
        <v>757</v>
      </c>
      <c r="R204">
        <v>4080</v>
      </c>
      <c r="S204" s="49" t="s">
        <v>1245</v>
      </c>
      <c r="T204">
        <v>4624</v>
      </c>
      <c r="U204" s="49" t="s">
        <v>3470</v>
      </c>
      <c r="V204">
        <v>0</v>
      </c>
      <c r="W204">
        <v>0</v>
      </c>
      <c r="X204">
        <v>0</v>
      </c>
      <c r="Y204" s="49" t="s">
        <v>1420</v>
      </c>
      <c r="Z204">
        <v>136383</v>
      </c>
      <c r="AA204" s="49" t="s">
        <v>701</v>
      </c>
      <c r="AB204" s="49" t="s">
        <v>763</v>
      </c>
    </row>
    <row r="205" spans="1:28">
      <c r="A205" s="151" t="s">
        <v>2957</v>
      </c>
      <c r="B205" t="s">
        <v>1418</v>
      </c>
      <c r="C205" t="s">
        <v>28</v>
      </c>
      <c r="D205" t="s">
        <v>2669</v>
      </c>
      <c r="E205" t="s">
        <v>2606</v>
      </c>
      <c r="F205" t="s">
        <v>56</v>
      </c>
      <c r="G205">
        <v>0</v>
      </c>
      <c r="H205">
        <v>0</v>
      </c>
      <c r="I205">
        <v>32</v>
      </c>
      <c r="J205">
        <v>95215</v>
      </c>
      <c r="K205">
        <v>1</v>
      </c>
      <c r="L205" s="49" t="s">
        <v>678</v>
      </c>
      <c r="M205">
        <v>780</v>
      </c>
      <c r="N205">
        <v>880</v>
      </c>
      <c r="O205" s="49" t="s">
        <v>1882</v>
      </c>
      <c r="P205">
        <v>0</v>
      </c>
      <c r="Q205" s="49" t="s">
        <v>678</v>
      </c>
      <c r="R205">
        <v>0</v>
      </c>
      <c r="S205" s="49" t="s">
        <v>678</v>
      </c>
      <c r="T205">
        <v>0</v>
      </c>
      <c r="U205" s="49" t="s">
        <v>678</v>
      </c>
      <c r="V205">
        <v>0</v>
      </c>
      <c r="W205">
        <v>0</v>
      </c>
      <c r="X205">
        <v>0</v>
      </c>
      <c r="Y205" s="49" t="s">
        <v>678</v>
      </c>
      <c r="Z205">
        <v>95215</v>
      </c>
      <c r="AA205" s="49" t="s">
        <v>706</v>
      </c>
      <c r="AB205" s="49" t="s">
        <v>3471</v>
      </c>
    </row>
    <row r="206" spans="1:28">
      <c r="A206" s="151" t="s">
        <v>2957</v>
      </c>
      <c r="B206" t="s">
        <v>1418</v>
      </c>
      <c r="C206" t="s">
        <v>28</v>
      </c>
      <c r="D206" t="s">
        <v>3458</v>
      </c>
      <c r="E206" t="s">
        <v>2606</v>
      </c>
      <c r="F206" t="s">
        <v>56</v>
      </c>
      <c r="G206">
        <v>14</v>
      </c>
      <c r="H206">
        <v>23990</v>
      </c>
      <c r="I206">
        <v>34</v>
      </c>
      <c r="J206">
        <v>64288</v>
      </c>
      <c r="K206">
        <v>2</v>
      </c>
      <c r="L206" s="49" t="s">
        <v>1132</v>
      </c>
      <c r="M206">
        <v>4370</v>
      </c>
      <c r="N206">
        <v>4946</v>
      </c>
      <c r="O206" s="49" t="s">
        <v>1037</v>
      </c>
      <c r="P206">
        <v>2</v>
      </c>
      <c r="Q206" s="49" t="s">
        <v>1131</v>
      </c>
      <c r="R206">
        <v>4370</v>
      </c>
      <c r="S206" s="49" t="s">
        <v>3472</v>
      </c>
      <c r="T206">
        <v>4946</v>
      </c>
      <c r="U206" s="49" t="s">
        <v>2018</v>
      </c>
      <c r="V206">
        <v>0</v>
      </c>
      <c r="W206">
        <v>0</v>
      </c>
      <c r="X206">
        <v>0</v>
      </c>
      <c r="Y206" s="49" t="s">
        <v>2621</v>
      </c>
      <c r="Z206">
        <v>64288</v>
      </c>
      <c r="AA206" s="49" t="s">
        <v>1069</v>
      </c>
      <c r="AB206" s="49" t="s">
        <v>1279</v>
      </c>
    </row>
    <row r="207" spans="1:28">
      <c r="A207" s="151" t="s">
        <v>2957</v>
      </c>
      <c r="B207" t="s">
        <v>1418</v>
      </c>
      <c r="C207" t="s">
        <v>28</v>
      </c>
      <c r="D207" t="s">
        <v>2671</v>
      </c>
      <c r="E207" t="s">
        <v>2606</v>
      </c>
      <c r="F207" t="s">
        <v>56</v>
      </c>
      <c r="G207">
        <v>14</v>
      </c>
      <c r="H207">
        <v>18345</v>
      </c>
      <c r="I207">
        <v>65</v>
      </c>
      <c r="J207">
        <v>151502</v>
      </c>
      <c r="K207">
        <v>6</v>
      </c>
      <c r="L207" s="49" t="s">
        <v>1134</v>
      </c>
      <c r="M207">
        <v>12120</v>
      </c>
      <c r="N207">
        <v>13780</v>
      </c>
      <c r="O207" s="49" t="s">
        <v>3473</v>
      </c>
      <c r="P207">
        <v>5</v>
      </c>
      <c r="Q207" s="49" t="s">
        <v>1893</v>
      </c>
      <c r="R207">
        <v>11160</v>
      </c>
      <c r="S207" s="49" t="s">
        <v>3474</v>
      </c>
      <c r="T207">
        <v>12648</v>
      </c>
      <c r="U207" s="49" t="s">
        <v>3475</v>
      </c>
      <c r="V207">
        <v>0</v>
      </c>
      <c r="W207">
        <v>0</v>
      </c>
      <c r="X207">
        <v>0</v>
      </c>
      <c r="Y207" s="49" t="s">
        <v>3476</v>
      </c>
      <c r="Z207">
        <v>151502</v>
      </c>
      <c r="AA207" s="49" t="s">
        <v>1447</v>
      </c>
      <c r="AB207" s="49" t="s">
        <v>687</v>
      </c>
    </row>
    <row r="208" spans="1:28">
      <c r="A208" s="151" t="s">
        <v>2957</v>
      </c>
      <c r="B208" t="s">
        <v>1418</v>
      </c>
      <c r="C208" t="s">
        <v>28</v>
      </c>
      <c r="D208" t="s">
        <v>2311</v>
      </c>
      <c r="E208" t="s">
        <v>2606</v>
      </c>
      <c r="F208" t="s">
        <v>56</v>
      </c>
      <c r="G208">
        <v>14</v>
      </c>
      <c r="H208">
        <v>20337</v>
      </c>
      <c r="I208">
        <v>68</v>
      </c>
      <c r="J208">
        <v>130850</v>
      </c>
      <c r="K208">
        <v>5</v>
      </c>
      <c r="L208" s="49" t="s">
        <v>1893</v>
      </c>
      <c r="M208">
        <v>10695</v>
      </c>
      <c r="N208">
        <v>12879</v>
      </c>
      <c r="O208" s="49" t="s">
        <v>3187</v>
      </c>
      <c r="P208">
        <v>4</v>
      </c>
      <c r="Q208" s="49" t="s">
        <v>1130</v>
      </c>
      <c r="R208">
        <v>8175</v>
      </c>
      <c r="S208" s="49" t="s">
        <v>3477</v>
      </c>
      <c r="T208">
        <v>9287</v>
      </c>
      <c r="U208" s="49" t="s">
        <v>2943</v>
      </c>
      <c r="V208">
        <v>0</v>
      </c>
      <c r="W208">
        <v>0</v>
      </c>
      <c r="X208">
        <v>0</v>
      </c>
      <c r="Y208" s="49" t="s">
        <v>2177</v>
      </c>
      <c r="Z208">
        <v>130850</v>
      </c>
      <c r="AA208" s="49" t="s">
        <v>1790</v>
      </c>
      <c r="AB208" s="49" t="s">
        <v>2436</v>
      </c>
    </row>
    <row r="209" spans="1:28">
      <c r="A209" s="151" t="s">
        <v>2957</v>
      </c>
      <c r="B209" t="s">
        <v>1418</v>
      </c>
      <c r="C209" t="s">
        <v>28</v>
      </c>
      <c r="D209" t="s">
        <v>2673</v>
      </c>
      <c r="E209" t="s">
        <v>2606</v>
      </c>
      <c r="F209" t="s">
        <v>56</v>
      </c>
      <c r="G209">
        <v>14</v>
      </c>
      <c r="H209">
        <v>18671</v>
      </c>
      <c r="I209">
        <v>71</v>
      </c>
      <c r="J209">
        <v>167631</v>
      </c>
      <c r="K209">
        <v>0</v>
      </c>
      <c r="L209" s="49" t="s">
        <v>678</v>
      </c>
      <c r="M209">
        <v>0</v>
      </c>
      <c r="N209">
        <v>2880</v>
      </c>
      <c r="O209" s="49" t="s">
        <v>469</v>
      </c>
      <c r="P209">
        <v>0</v>
      </c>
      <c r="Q209" s="49" t="s">
        <v>678</v>
      </c>
      <c r="R209">
        <v>0</v>
      </c>
      <c r="S209" s="49" t="s">
        <v>678</v>
      </c>
      <c r="T209">
        <v>0</v>
      </c>
      <c r="U209" s="49" t="s">
        <v>678</v>
      </c>
      <c r="V209">
        <v>0</v>
      </c>
      <c r="W209">
        <v>0</v>
      </c>
      <c r="X209">
        <v>0</v>
      </c>
      <c r="Y209" s="49" t="s">
        <v>678</v>
      </c>
      <c r="Z209">
        <v>167631</v>
      </c>
      <c r="AA209" s="49" t="s">
        <v>678</v>
      </c>
      <c r="AB209" s="49" t="s">
        <v>678</v>
      </c>
    </row>
    <row r="210" spans="1:28">
      <c r="A210" s="151" t="s">
        <v>2957</v>
      </c>
      <c r="B210" t="s">
        <v>1418</v>
      </c>
      <c r="C210" t="s">
        <v>28</v>
      </c>
      <c r="D210" t="s">
        <v>2674</v>
      </c>
      <c r="E210" t="s">
        <v>2606</v>
      </c>
      <c r="F210" t="s">
        <v>56</v>
      </c>
      <c r="G210">
        <v>0</v>
      </c>
      <c r="H210">
        <v>0</v>
      </c>
      <c r="I210">
        <v>0</v>
      </c>
      <c r="J210">
        <v>0</v>
      </c>
      <c r="K210">
        <v>0</v>
      </c>
      <c r="L210" s="49" t="s">
        <v>678</v>
      </c>
      <c r="M210">
        <v>0</v>
      </c>
      <c r="N210">
        <v>0</v>
      </c>
      <c r="O210" s="49" t="s">
        <v>678</v>
      </c>
      <c r="P210">
        <v>0</v>
      </c>
      <c r="Q210" s="49" t="s">
        <v>678</v>
      </c>
      <c r="R210">
        <v>0</v>
      </c>
      <c r="S210" s="49" t="s">
        <v>678</v>
      </c>
      <c r="T210">
        <v>0</v>
      </c>
      <c r="U210" s="49" t="s">
        <v>678</v>
      </c>
      <c r="V210">
        <v>0</v>
      </c>
      <c r="W210">
        <v>0</v>
      </c>
      <c r="X210">
        <v>0</v>
      </c>
      <c r="Y210" s="49" t="s">
        <v>678</v>
      </c>
      <c r="Z210">
        <v>0</v>
      </c>
      <c r="AA210" s="49" t="s">
        <v>678</v>
      </c>
      <c r="AB210" s="49" t="s">
        <v>678</v>
      </c>
    </row>
    <row r="211" spans="1:28">
      <c r="A211" s="151" t="s">
        <v>2957</v>
      </c>
      <c r="B211" t="s">
        <v>27</v>
      </c>
      <c r="C211" t="s">
        <v>28</v>
      </c>
      <c r="D211" t="s">
        <v>2613</v>
      </c>
      <c r="E211" t="s">
        <v>570</v>
      </c>
      <c r="F211" t="s">
        <v>56</v>
      </c>
      <c r="G211">
        <v>13</v>
      </c>
      <c r="H211">
        <v>20240</v>
      </c>
      <c r="I211">
        <v>71</v>
      </c>
      <c r="J211">
        <v>175789</v>
      </c>
      <c r="K211">
        <v>3</v>
      </c>
      <c r="L211" s="49" t="s">
        <v>2017</v>
      </c>
      <c r="M211">
        <v>1470</v>
      </c>
      <c r="N211">
        <v>2239</v>
      </c>
      <c r="O211" s="49" t="s">
        <v>485</v>
      </c>
      <c r="P211">
        <v>0</v>
      </c>
      <c r="Q211" s="49" t="s">
        <v>678</v>
      </c>
      <c r="R211">
        <v>0</v>
      </c>
      <c r="S211" s="49" t="s">
        <v>678</v>
      </c>
      <c r="T211">
        <v>0</v>
      </c>
      <c r="U211" s="49" t="s">
        <v>678</v>
      </c>
      <c r="V211">
        <v>0</v>
      </c>
      <c r="W211">
        <v>0</v>
      </c>
      <c r="X211">
        <v>0</v>
      </c>
      <c r="Y211" s="49" t="s">
        <v>700</v>
      </c>
      <c r="Z211">
        <v>175789</v>
      </c>
      <c r="AA211" s="49" t="s">
        <v>1141</v>
      </c>
      <c r="AB211" s="49" t="s">
        <v>3478</v>
      </c>
    </row>
    <row r="212" spans="1:28">
      <c r="A212" s="151" t="s">
        <v>2957</v>
      </c>
      <c r="B212" t="s">
        <v>27</v>
      </c>
      <c r="C212" t="s">
        <v>28</v>
      </c>
      <c r="D212" t="s">
        <v>580</v>
      </c>
      <c r="E212" t="s">
        <v>542</v>
      </c>
      <c r="F212" t="s">
        <v>56</v>
      </c>
      <c r="G212">
        <v>14</v>
      </c>
      <c r="H212">
        <v>27264</v>
      </c>
      <c r="I212">
        <v>61</v>
      </c>
      <c r="J212">
        <v>144456</v>
      </c>
      <c r="K212">
        <v>2</v>
      </c>
      <c r="L212" s="49" t="s">
        <v>1132</v>
      </c>
      <c r="M212">
        <v>730</v>
      </c>
      <c r="N212">
        <v>2711</v>
      </c>
      <c r="O212" s="49" t="s">
        <v>3479</v>
      </c>
      <c r="P212">
        <v>1</v>
      </c>
      <c r="Q212" s="49" t="s">
        <v>1054</v>
      </c>
      <c r="R212">
        <v>600</v>
      </c>
      <c r="S212" s="49" t="s">
        <v>1123</v>
      </c>
      <c r="T212">
        <v>760</v>
      </c>
      <c r="U212" s="49" t="s">
        <v>1024</v>
      </c>
      <c r="V212">
        <v>0</v>
      </c>
      <c r="W212">
        <v>0</v>
      </c>
      <c r="X212">
        <v>0</v>
      </c>
      <c r="Y212" s="49" t="s">
        <v>1835</v>
      </c>
      <c r="Z212">
        <v>144456</v>
      </c>
      <c r="AA212" s="49" t="s">
        <v>987</v>
      </c>
      <c r="AB212" s="49" t="s">
        <v>3480</v>
      </c>
    </row>
    <row r="213" spans="1:28">
      <c r="A213" s="151" t="s">
        <v>2957</v>
      </c>
      <c r="B213" t="s">
        <v>27</v>
      </c>
      <c r="C213" t="s">
        <v>28</v>
      </c>
      <c r="D213" t="s">
        <v>2625</v>
      </c>
      <c r="E213" t="s">
        <v>542</v>
      </c>
      <c r="F213" t="s">
        <v>56</v>
      </c>
      <c r="G213">
        <v>13</v>
      </c>
      <c r="H213">
        <v>23685</v>
      </c>
      <c r="I213">
        <v>70</v>
      </c>
      <c r="J213">
        <v>145032</v>
      </c>
      <c r="K213">
        <v>4</v>
      </c>
      <c r="L213" s="49" t="s">
        <v>2680</v>
      </c>
      <c r="M213">
        <v>8520</v>
      </c>
      <c r="N213">
        <v>7316</v>
      </c>
      <c r="O213" s="49" t="s">
        <v>3178</v>
      </c>
      <c r="P213">
        <v>3</v>
      </c>
      <c r="Q213" s="49" t="s">
        <v>798</v>
      </c>
      <c r="R213">
        <v>6120</v>
      </c>
      <c r="S213" s="49" t="s">
        <v>3303</v>
      </c>
      <c r="T213">
        <v>6936</v>
      </c>
      <c r="U213" s="49" t="s">
        <v>3481</v>
      </c>
      <c r="V213">
        <v>0</v>
      </c>
      <c r="W213">
        <v>0</v>
      </c>
      <c r="X213">
        <v>0</v>
      </c>
      <c r="Y213" s="49" t="s">
        <v>3482</v>
      </c>
      <c r="Z213">
        <v>145032</v>
      </c>
      <c r="AA213" s="49" t="s">
        <v>727</v>
      </c>
      <c r="AB213" s="49" t="s">
        <v>1799</v>
      </c>
    </row>
    <row r="214" spans="1:28">
      <c r="A214" s="51" t="s">
        <v>2957</v>
      </c>
      <c r="B214" t="s">
        <v>27</v>
      </c>
      <c r="C214" t="s">
        <v>28</v>
      </c>
      <c r="D214" t="s">
        <v>573</v>
      </c>
      <c r="E214" t="s">
        <v>570</v>
      </c>
      <c r="F214" t="s">
        <v>56</v>
      </c>
      <c r="G214">
        <v>14</v>
      </c>
      <c r="H214">
        <v>16215</v>
      </c>
      <c r="I214">
        <v>67</v>
      </c>
      <c r="J214">
        <v>166333</v>
      </c>
      <c r="K214">
        <v>1</v>
      </c>
      <c r="L214" s="49" t="s">
        <v>1054</v>
      </c>
      <c r="M214">
        <v>600</v>
      </c>
      <c r="N214">
        <v>680</v>
      </c>
      <c r="O214" s="49" t="s">
        <v>464</v>
      </c>
      <c r="P214">
        <v>1</v>
      </c>
      <c r="Q214" s="49" t="s">
        <v>1054</v>
      </c>
      <c r="R214">
        <v>600</v>
      </c>
      <c r="S214" s="49" t="s">
        <v>897</v>
      </c>
      <c r="T214">
        <v>680</v>
      </c>
      <c r="U214" s="49" t="s">
        <v>2364</v>
      </c>
      <c r="V214">
        <v>0</v>
      </c>
      <c r="W214">
        <v>0</v>
      </c>
      <c r="X214">
        <v>0</v>
      </c>
      <c r="Y214" s="49" t="s">
        <v>897</v>
      </c>
      <c r="Z214">
        <v>166333</v>
      </c>
      <c r="AA214" s="49" t="s">
        <v>995</v>
      </c>
      <c r="AB214" s="49" t="s">
        <v>493</v>
      </c>
    </row>
    <row r="215" spans="1:28">
      <c r="A215" s="51" t="s">
        <v>2957</v>
      </c>
      <c r="B215" t="s">
        <v>27</v>
      </c>
      <c r="C215" t="s">
        <v>28</v>
      </c>
      <c r="D215" t="s">
        <v>574</v>
      </c>
      <c r="E215" t="s">
        <v>570</v>
      </c>
      <c r="F215" t="s">
        <v>56</v>
      </c>
      <c r="G215">
        <v>14</v>
      </c>
      <c r="H215">
        <v>16580</v>
      </c>
      <c r="I215">
        <v>59</v>
      </c>
      <c r="J215">
        <v>107998</v>
      </c>
      <c r="K215">
        <v>4</v>
      </c>
      <c r="L215" s="49" t="s">
        <v>1130</v>
      </c>
      <c r="M215">
        <v>4975</v>
      </c>
      <c r="N215">
        <v>6893</v>
      </c>
      <c r="O215" s="49" t="s">
        <v>975</v>
      </c>
      <c r="P215">
        <v>3</v>
      </c>
      <c r="Q215" s="49" t="s">
        <v>1142</v>
      </c>
      <c r="R215">
        <v>2700</v>
      </c>
      <c r="S215" s="49" t="s">
        <v>1286</v>
      </c>
      <c r="T215">
        <v>3060</v>
      </c>
      <c r="U215" s="49" t="s">
        <v>3483</v>
      </c>
      <c r="V215">
        <v>0</v>
      </c>
      <c r="W215">
        <v>0</v>
      </c>
      <c r="X215">
        <v>0</v>
      </c>
      <c r="Y215" s="49" t="s">
        <v>2622</v>
      </c>
      <c r="Z215">
        <v>107998</v>
      </c>
      <c r="AA215" s="49" t="s">
        <v>804</v>
      </c>
      <c r="AB215" s="49" t="s">
        <v>1870</v>
      </c>
    </row>
    <row r="216" spans="1:28">
      <c r="A216" s="51" t="s">
        <v>2957</v>
      </c>
      <c r="B216" t="s">
        <v>27</v>
      </c>
      <c r="C216" t="s">
        <v>28</v>
      </c>
      <c r="D216" t="s">
        <v>2614</v>
      </c>
      <c r="E216" t="s">
        <v>570</v>
      </c>
      <c r="F216" t="s">
        <v>56</v>
      </c>
      <c r="G216">
        <v>13</v>
      </c>
      <c r="H216">
        <v>23760</v>
      </c>
      <c r="I216">
        <v>62</v>
      </c>
      <c r="J216">
        <v>141693</v>
      </c>
      <c r="K216">
        <v>4</v>
      </c>
      <c r="L216" s="49" t="s">
        <v>2680</v>
      </c>
      <c r="M216">
        <v>7140</v>
      </c>
      <c r="N216">
        <v>5252</v>
      </c>
      <c r="O216" s="49" t="s">
        <v>2489</v>
      </c>
      <c r="P216">
        <v>3</v>
      </c>
      <c r="Q216" s="49" t="s">
        <v>798</v>
      </c>
      <c r="R216">
        <v>6240</v>
      </c>
      <c r="S216" s="49" t="s">
        <v>3484</v>
      </c>
      <c r="T216">
        <v>7152</v>
      </c>
      <c r="U216" s="49" t="s">
        <v>3485</v>
      </c>
      <c r="V216">
        <v>0</v>
      </c>
      <c r="W216">
        <v>0</v>
      </c>
      <c r="X216">
        <v>0</v>
      </c>
      <c r="Y216" s="49" t="s">
        <v>3339</v>
      </c>
      <c r="Z216">
        <v>141693</v>
      </c>
      <c r="AA216" s="49" t="s">
        <v>456</v>
      </c>
      <c r="AB216" s="49" t="s">
        <v>3178</v>
      </c>
    </row>
    <row r="217" spans="1:28">
      <c r="A217" s="51" t="s">
        <v>2957</v>
      </c>
      <c r="B217" t="s">
        <v>27</v>
      </c>
      <c r="C217" t="s">
        <v>28</v>
      </c>
      <c r="D217" t="s">
        <v>1394</v>
      </c>
      <c r="E217" t="s">
        <v>570</v>
      </c>
      <c r="F217" t="s">
        <v>56</v>
      </c>
      <c r="G217">
        <v>14</v>
      </c>
      <c r="H217">
        <v>12186</v>
      </c>
      <c r="I217">
        <v>63</v>
      </c>
      <c r="J217">
        <v>123965</v>
      </c>
      <c r="K217">
        <v>3</v>
      </c>
      <c r="L217" s="49" t="s">
        <v>1128</v>
      </c>
      <c r="M217">
        <v>3020</v>
      </c>
      <c r="N217">
        <v>4018</v>
      </c>
      <c r="O217" s="49" t="s">
        <v>1169</v>
      </c>
      <c r="P217">
        <v>1</v>
      </c>
      <c r="Q217" s="49" t="s">
        <v>1054</v>
      </c>
      <c r="R217">
        <v>660</v>
      </c>
      <c r="S217" s="49" t="s">
        <v>1008</v>
      </c>
      <c r="T217">
        <v>1584</v>
      </c>
      <c r="U217" s="49" t="s">
        <v>2465</v>
      </c>
      <c r="V217">
        <v>0</v>
      </c>
      <c r="W217">
        <v>0</v>
      </c>
      <c r="X217">
        <v>0</v>
      </c>
      <c r="Y217" s="49" t="s">
        <v>1967</v>
      </c>
      <c r="Z217">
        <v>123965</v>
      </c>
      <c r="AA217" s="49" t="s">
        <v>854</v>
      </c>
      <c r="AB217" s="49" t="s">
        <v>1306</v>
      </c>
    </row>
    <row r="218" spans="1:28">
      <c r="A218" s="51" t="s">
        <v>2957</v>
      </c>
      <c r="B218" t="s">
        <v>27</v>
      </c>
      <c r="C218" t="s">
        <v>28</v>
      </c>
      <c r="D218" t="s">
        <v>2626</v>
      </c>
      <c r="E218" t="s">
        <v>542</v>
      </c>
      <c r="F218" t="s">
        <v>56</v>
      </c>
      <c r="G218">
        <v>14</v>
      </c>
      <c r="H218">
        <v>20660</v>
      </c>
      <c r="I218">
        <v>59</v>
      </c>
      <c r="J218">
        <v>117319</v>
      </c>
      <c r="K218">
        <v>3</v>
      </c>
      <c r="L218" s="49" t="s">
        <v>1128</v>
      </c>
      <c r="M218">
        <v>3900</v>
      </c>
      <c r="N218">
        <v>7340</v>
      </c>
      <c r="O218" s="49" t="s">
        <v>962</v>
      </c>
      <c r="P218">
        <v>2</v>
      </c>
      <c r="Q218" s="49" t="s">
        <v>1131</v>
      </c>
      <c r="R218">
        <v>3300</v>
      </c>
      <c r="S218" s="49" t="s">
        <v>1855</v>
      </c>
      <c r="T218">
        <v>6440</v>
      </c>
      <c r="U218" s="49" t="s">
        <v>3486</v>
      </c>
      <c r="V218">
        <v>0</v>
      </c>
      <c r="W218">
        <v>0</v>
      </c>
      <c r="X218">
        <v>0</v>
      </c>
      <c r="Y218" s="49" t="s">
        <v>1398</v>
      </c>
      <c r="Z218">
        <v>117319</v>
      </c>
      <c r="AA218" s="49" t="s">
        <v>817</v>
      </c>
      <c r="AB218" s="49" t="s">
        <v>1247</v>
      </c>
    </row>
    <row r="219" spans="1:28">
      <c r="A219" s="51" t="s">
        <v>2957</v>
      </c>
      <c r="B219" t="s">
        <v>27</v>
      </c>
      <c r="C219" t="s">
        <v>28</v>
      </c>
      <c r="D219" t="s">
        <v>667</v>
      </c>
      <c r="E219" t="s">
        <v>542</v>
      </c>
      <c r="F219" t="s">
        <v>56</v>
      </c>
      <c r="G219">
        <v>14</v>
      </c>
      <c r="H219">
        <v>21595</v>
      </c>
      <c r="I219">
        <v>60</v>
      </c>
      <c r="J219">
        <v>129697</v>
      </c>
      <c r="K219">
        <v>4</v>
      </c>
      <c r="L219" s="49" t="s">
        <v>1130</v>
      </c>
      <c r="M219">
        <v>4522</v>
      </c>
      <c r="N219">
        <v>5594</v>
      </c>
      <c r="O219" s="49" t="s">
        <v>806</v>
      </c>
      <c r="P219">
        <v>2</v>
      </c>
      <c r="Q219" s="49" t="s">
        <v>1131</v>
      </c>
      <c r="R219">
        <v>1030</v>
      </c>
      <c r="S219" s="49" t="s">
        <v>854</v>
      </c>
      <c r="T219">
        <v>1142</v>
      </c>
      <c r="U219" s="49" t="s">
        <v>1232</v>
      </c>
      <c r="V219">
        <v>0</v>
      </c>
      <c r="W219">
        <v>0</v>
      </c>
      <c r="X219">
        <v>0</v>
      </c>
      <c r="Y219" s="49" t="s">
        <v>3487</v>
      </c>
      <c r="Z219">
        <v>129697</v>
      </c>
      <c r="AA219" s="49" t="s">
        <v>771</v>
      </c>
      <c r="AB219" s="49" t="s">
        <v>3488</v>
      </c>
    </row>
    <row r="220" spans="1:28">
      <c r="A220" s="51" t="s">
        <v>2957</v>
      </c>
      <c r="B220" t="s">
        <v>27</v>
      </c>
      <c r="C220" t="s">
        <v>28</v>
      </c>
      <c r="D220" t="s">
        <v>2627</v>
      </c>
      <c r="E220" t="s">
        <v>542</v>
      </c>
      <c r="F220" t="s">
        <v>56</v>
      </c>
      <c r="G220">
        <v>13</v>
      </c>
      <c r="H220">
        <v>16790</v>
      </c>
      <c r="I220">
        <v>69</v>
      </c>
      <c r="J220">
        <v>157000</v>
      </c>
      <c r="K220">
        <v>4</v>
      </c>
      <c r="L220" s="49" t="s">
        <v>2680</v>
      </c>
      <c r="M220">
        <v>5130</v>
      </c>
      <c r="N220">
        <v>10014</v>
      </c>
      <c r="O220" s="49" t="s">
        <v>975</v>
      </c>
      <c r="P220">
        <v>1</v>
      </c>
      <c r="Q220" s="49" t="s">
        <v>1037</v>
      </c>
      <c r="R220">
        <v>1200</v>
      </c>
      <c r="S220" s="49" t="s">
        <v>1054</v>
      </c>
      <c r="T220">
        <v>1360</v>
      </c>
      <c r="U220" s="49" t="s">
        <v>930</v>
      </c>
      <c r="V220">
        <v>1</v>
      </c>
      <c r="W220">
        <v>980</v>
      </c>
      <c r="X220">
        <v>1200</v>
      </c>
      <c r="Y220" s="49" t="s">
        <v>3489</v>
      </c>
      <c r="Z220">
        <v>157000</v>
      </c>
      <c r="AA220" s="49" t="s">
        <v>1178</v>
      </c>
      <c r="AB220" s="49" t="s">
        <v>1827</v>
      </c>
    </row>
    <row r="221" spans="1:28">
      <c r="A221" s="51" t="s">
        <v>2957</v>
      </c>
      <c r="B221" t="s">
        <v>27</v>
      </c>
      <c r="C221" t="s">
        <v>28</v>
      </c>
      <c r="D221" t="s">
        <v>575</v>
      </c>
      <c r="E221" t="s">
        <v>570</v>
      </c>
      <c r="F221" t="s">
        <v>56</v>
      </c>
      <c r="G221">
        <v>14</v>
      </c>
      <c r="H221">
        <v>26364</v>
      </c>
      <c r="I221">
        <v>63</v>
      </c>
      <c r="J221">
        <v>144633</v>
      </c>
      <c r="K221">
        <v>4</v>
      </c>
      <c r="L221" s="49" t="s">
        <v>1130</v>
      </c>
      <c r="M221">
        <v>8400</v>
      </c>
      <c r="N221">
        <v>14132</v>
      </c>
      <c r="O221" s="49" t="s">
        <v>2697</v>
      </c>
      <c r="P221">
        <v>3</v>
      </c>
      <c r="Q221" s="49" t="s">
        <v>1142</v>
      </c>
      <c r="R221">
        <v>7800</v>
      </c>
      <c r="S221" s="49" t="s">
        <v>2109</v>
      </c>
      <c r="T221">
        <v>8840</v>
      </c>
      <c r="U221" s="49" t="s">
        <v>2078</v>
      </c>
      <c r="V221">
        <v>0</v>
      </c>
      <c r="W221">
        <v>0</v>
      </c>
      <c r="X221">
        <v>0</v>
      </c>
      <c r="Y221" s="49" t="s">
        <v>3010</v>
      </c>
      <c r="Z221">
        <v>144633</v>
      </c>
      <c r="AA221" s="49" t="s">
        <v>1265</v>
      </c>
      <c r="AB221" s="49" t="s">
        <v>861</v>
      </c>
    </row>
    <row r="222" spans="1:28">
      <c r="A222" s="51" t="s">
        <v>2957</v>
      </c>
      <c r="B222" t="s">
        <v>27</v>
      </c>
      <c r="C222" t="s">
        <v>28</v>
      </c>
      <c r="D222" t="s">
        <v>641</v>
      </c>
      <c r="E222" t="s">
        <v>570</v>
      </c>
      <c r="F222" t="s">
        <v>56</v>
      </c>
      <c r="G222">
        <v>13</v>
      </c>
      <c r="H222">
        <v>23685</v>
      </c>
      <c r="I222">
        <v>66</v>
      </c>
      <c r="J222">
        <v>142979</v>
      </c>
      <c r="K222">
        <v>4</v>
      </c>
      <c r="L222" s="49" t="s">
        <v>2680</v>
      </c>
      <c r="M222">
        <v>4020</v>
      </c>
      <c r="N222">
        <v>6755</v>
      </c>
      <c r="O222" s="49" t="s">
        <v>813</v>
      </c>
      <c r="P222">
        <v>3</v>
      </c>
      <c r="Q222" s="49" t="s">
        <v>798</v>
      </c>
      <c r="R222">
        <v>3720</v>
      </c>
      <c r="S222" s="49" t="s">
        <v>1916</v>
      </c>
      <c r="T222">
        <v>4297</v>
      </c>
      <c r="U222" s="49" t="s">
        <v>2341</v>
      </c>
      <c r="V222">
        <v>1</v>
      </c>
      <c r="W222">
        <v>294</v>
      </c>
      <c r="X222">
        <v>390</v>
      </c>
      <c r="Y222" s="49" t="s">
        <v>3422</v>
      </c>
      <c r="Z222">
        <v>142979</v>
      </c>
      <c r="AA222" s="49" t="s">
        <v>1758</v>
      </c>
      <c r="AB222" s="49" t="s">
        <v>1133</v>
      </c>
    </row>
    <row r="223" spans="1:28">
      <c r="A223" s="51" t="s">
        <v>2957</v>
      </c>
      <c r="B223" t="s">
        <v>27</v>
      </c>
      <c r="C223" t="s">
        <v>28</v>
      </c>
      <c r="D223" t="s">
        <v>2628</v>
      </c>
      <c r="E223" t="s">
        <v>542</v>
      </c>
      <c r="F223" t="s">
        <v>56</v>
      </c>
      <c r="G223">
        <v>14</v>
      </c>
      <c r="H223">
        <v>15451</v>
      </c>
      <c r="I223">
        <v>66</v>
      </c>
      <c r="J223">
        <v>114160</v>
      </c>
      <c r="K223">
        <v>3</v>
      </c>
      <c r="L223" s="49" t="s">
        <v>1128</v>
      </c>
      <c r="M223">
        <v>3570</v>
      </c>
      <c r="N223">
        <v>6298</v>
      </c>
      <c r="O223" s="49" t="s">
        <v>764</v>
      </c>
      <c r="P223">
        <v>2</v>
      </c>
      <c r="Q223" s="49" t="s">
        <v>1131</v>
      </c>
      <c r="R223">
        <v>3180</v>
      </c>
      <c r="S223" s="49" t="s">
        <v>3490</v>
      </c>
      <c r="T223">
        <v>3604</v>
      </c>
      <c r="U223" s="49" t="s">
        <v>3378</v>
      </c>
      <c r="V223">
        <v>0</v>
      </c>
      <c r="W223">
        <v>0</v>
      </c>
      <c r="X223">
        <v>0</v>
      </c>
      <c r="Y223" s="49" t="s">
        <v>3491</v>
      </c>
      <c r="Z223">
        <v>114160</v>
      </c>
      <c r="AA223" s="49" t="s">
        <v>872</v>
      </c>
      <c r="AB223" s="49" t="s">
        <v>706</v>
      </c>
    </row>
    <row r="224" spans="1:28">
      <c r="A224" s="51" t="s">
        <v>2957</v>
      </c>
      <c r="B224" t="s">
        <v>27</v>
      </c>
      <c r="C224" t="s">
        <v>28</v>
      </c>
      <c r="D224" t="s">
        <v>2629</v>
      </c>
      <c r="E224" t="s">
        <v>542</v>
      </c>
      <c r="F224" t="s">
        <v>56</v>
      </c>
      <c r="G224">
        <v>13</v>
      </c>
      <c r="H224">
        <v>24930</v>
      </c>
      <c r="I224">
        <v>60</v>
      </c>
      <c r="J224">
        <v>137302</v>
      </c>
      <c r="K224">
        <v>2</v>
      </c>
      <c r="L224" s="49" t="s">
        <v>757</v>
      </c>
      <c r="M224">
        <v>2880</v>
      </c>
      <c r="N224">
        <v>3344</v>
      </c>
      <c r="O224" s="49" t="s">
        <v>1306</v>
      </c>
      <c r="P224">
        <v>2</v>
      </c>
      <c r="Q224" s="49" t="s">
        <v>757</v>
      </c>
      <c r="R224">
        <v>2880</v>
      </c>
      <c r="S224" s="49" t="s">
        <v>3390</v>
      </c>
      <c r="T224">
        <v>3344</v>
      </c>
      <c r="U224" s="49" t="s">
        <v>3492</v>
      </c>
      <c r="V224">
        <v>0</v>
      </c>
      <c r="W224">
        <v>0</v>
      </c>
      <c r="X224">
        <v>0</v>
      </c>
      <c r="Y224" s="49" t="s">
        <v>3390</v>
      </c>
      <c r="Z224">
        <v>137302</v>
      </c>
      <c r="AA224" s="49" t="s">
        <v>701</v>
      </c>
      <c r="AB224" s="49" t="s">
        <v>1116</v>
      </c>
    </row>
    <row r="225" spans="1:28">
      <c r="A225" s="51" t="s">
        <v>2957</v>
      </c>
      <c r="B225" t="s">
        <v>27</v>
      </c>
      <c r="C225" t="s">
        <v>28</v>
      </c>
      <c r="D225" t="s">
        <v>3420</v>
      </c>
      <c r="E225" t="s">
        <v>570</v>
      </c>
      <c r="F225" t="s">
        <v>56</v>
      </c>
      <c r="G225">
        <v>13</v>
      </c>
      <c r="H225">
        <v>23571</v>
      </c>
      <c r="I225">
        <v>65</v>
      </c>
      <c r="J225">
        <v>156856</v>
      </c>
      <c r="K225">
        <v>1</v>
      </c>
      <c r="L225" s="49" t="s">
        <v>1037</v>
      </c>
      <c r="M225">
        <v>780</v>
      </c>
      <c r="N225">
        <v>2624</v>
      </c>
      <c r="O225" s="49" t="s">
        <v>973</v>
      </c>
      <c r="P225">
        <v>1</v>
      </c>
      <c r="Q225" s="49" t="s">
        <v>1037</v>
      </c>
      <c r="R225">
        <v>780</v>
      </c>
      <c r="S225" s="49" t="s">
        <v>942</v>
      </c>
      <c r="T225">
        <v>884</v>
      </c>
      <c r="U225" s="49" t="s">
        <v>1059</v>
      </c>
      <c r="V225">
        <v>0</v>
      </c>
      <c r="W225">
        <v>0</v>
      </c>
      <c r="X225">
        <v>0</v>
      </c>
      <c r="Y225" s="49" t="s">
        <v>823</v>
      </c>
      <c r="Z225">
        <v>156856</v>
      </c>
      <c r="AA225" s="49" t="s">
        <v>470</v>
      </c>
      <c r="AB225" s="49" t="s">
        <v>486</v>
      </c>
    </row>
    <row r="226" spans="1:28">
      <c r="A226" s="51" t="s">
        <v>2957</v>
      </c>
      <c r="B226" t="s">
        <v>27</v>
      </c>
      <c r="C226" t="s">
        <v>28</v>
      </c>
      <c r="D226" t="s">
        <v>2630</v>
      </c>
      <c r="E226" t="s">
        <v>542</v>
      </c>
      <c r="F226" t="s">
        <v>56</v>
      </c>
      <c r="G226">
        <v>13</v>
      </c>
      <c r="H226">
        <v>15424</v>
      </c>
      <c r="I226">
        <v>69</v>
      </c>
      <c r="J226">
        <v>159799</v>
      </c>
      <c r="K226">
        <v>3</v>
      </c>
      <c r="L226" s="49" t="s">
        <v>2017</v>
      </c>
      <c r="M226">
        <v>3300</v>
      </c>
      <c r="N226">
        <v>7514</v>
      </c>
      <c r="O226" s="49" t="s">
        <v>917</v>
      </c>
      <c r="P226">
        <v>1</v>
      </c>
      <c r="Q226" s="49" t="s">
        <v>1037</v>
      </c>
      <c r="R226">
        <v>1380</v>
      </c>
      <c r="S226" s="49" t="s">
        <v>3493</v>
      </c>
      <c r="T226">
        <v>1564</v>
      </c>
      <c r="U226" s="49" t="s">
        <v>871</v>
      </c>
      <c r="V226">
        <v>0</v>
      </c>
      <c r="W226">
        <v>0</v>
      </c>
      <c r="X226">
        <v>0</v>
      </c>
      <c r="Y226" s="49" t="s">
        <v>3494</v>
      </c>
      <c r="Z226">
        <v>159799</v>
      </c>
      <c r="AA226" s="49" t="s">
        <v>909</v>
      </c>
      <c r="AB226" s="49" t="s">
        <v>2393</v>
      </c>
    </row>
    <row r="227" spans="1:28">
      <c r="A227" s="51" t="s">
        <v>2957</v>
      </c>
      <c r="B227" t="s">
        <v>27</v>
      </c>
      <c r="C227" t="s">
        <v>28</v>
      </c>
      <c r="D227" t="s">
        <v>668</v>
      </c>
      <c r="E227" t="s">
        <v>542</v>
      </c>
      <c r="F227" t="s">
        <v>56</v>
      </c>
      <c r="G227">
        <v>14</v>
      </c>
      <c r="H227">
        <v>28330</v>
      </c>
      <c r="I227">
        <v>53</v>
      </c>
      <c r="J227">
        <v>107158</v>
      </c>
      <c r="K227">
        <v>6</v>
      </c>
      <c r="L227" s="49" t="s">
        <v>1134</v>
      </c>
      <c r="M227">
        <v>16325</v>
      </c>
      <c r="N227">
        <v>17469</v>
      </c>
      <c r="O227" s="49" t="s">
        <v>710</v>
      </c>
      <c r="P227">
        <v>5</v>
      </c>
      <c r="Q227" s="49" t="s">
        <v>1893</v>
      </c>
      <c r="R227">
        <v>15425</v>
      </c>
      <c r="S227" s="49" t="s">
        <v>3495</v>
      </c>
      <c r="T227">
        <v>17289</v>
      </c>
      <c r="U227" s="49" t="s">
        <v>3496</v>
      </c>
      <c r="V227">
        <v>0</v>
      </c>
      <c r="W227">
        <v>0</v>
      </c>
      <c r="X227">
        <v>0</v>
      </c>
      <c r="Y227" s="49" t="s">
        <v>3497</v>
      </c>
      <c r="Z227">
        <v>107158</v>
      </c>
      <c r="AA227" s="49" t="s">
        <v>3498</v>
      </c>
      <c r="AB227" s="49" t="s">
        <v>3241</v>
      </c>
    </row>
    <row r="228" spans="1:28">
      <c r="A228" s="51" t="s">
        <v>2957</v>
      </c>
      <c r="B228" t="s">
        <v>27</v>
      </c>
      <c r="C228" t="s">
        <v>28</v>
      </c>
      <c r="D228" t="s">
        <v>582</v>
      </c>
      <c r="E228" t="s">
        <v>542</v>
      </c>
      <c r="F228" t="s">
        <v>56</v>
      </c>
      <c r="G228">
        <v>0</v>
      </c>
      <c r="H228">
        <v>0</v>
      </c>
      <c r="I228">
        <v>0</v>
      </c>
      <c r="J228">
        <v>0</v>
      </c>
      <c r="K228">
        <v>0</v>
      </c>
      <c r="L228" s="49" t="s">
        <v>678</v>
      </c>
      <c r="M228">
        <v>0</v>
      </c>
      <c r="N228">
        <v>0</v>
      </c>
      <c r="O228" s="49" t="s">
        <v>678</v>
      </c>
      <c r="P228">
        <v>0</v>
      </c>
      <c r="Q228" s="49" t="s">
        <v>678</v>
      </c>
      <c r="R228">
        <v>0</v>
      </c>
      <c r="S228" s="49" t="s">
        <v>678</v>
      </c>
      <c r="T228">
        <v>0</v>
      </c>
      <c r="U228" s="49" t="s">
        <v>678</v>
      </c>
      <c r="V228">
        <v>0</v>
      </c>
      <c r="W228">
        <v>0</v>
      </c>
      <c r="X228">
        <v>0</v>
      </c>
      <c r="Y228" s="49" t="s">
        <v>678</v>
      </c>
      <c r="Z228">
        <v>0</v>
      </c>
      <c r="AA228" s="49" t="s">
        <v>678</v>
      </c>
      <c r="AB228" s="49" t="s">
        <v>678</v>
      </c>
    </row>
    <row r="229" spans="1:28">
      <c r="A229" s="51" t="s">
        <v>2957</v>
      </c>
      <c r="B229" t="s">
        <v>27</v>
      </c>
      <c r="C229" t="s">
        <v>28</v>
      </c>
      <c r="D229" t="s">
        <v>577</v>
      </c>
      <c r="E229" t="s">
        <v>570</v>
      </c>
      <c r="F229" t="s">
        <v>56</v>
      </c>
      <c r="G229">
        <v>14</v>
      </c>
      <c r="H229">
        <v>21975</v>
      </c>
      <c r="I229">
        <v>63</v>
      </c>
      <c r="J229">
        <v>148603</v>
      </c>
      <c r="K229">
        <v>4</v>
      </c>
      <c r="L229" s="49" t="s">
        <v>1130</v>
      </c>
      <c r="M229">
        <v>10290</v>
      </c>
      <c r="N229">
        <v>16719</v>
      </c>
      <c r="O229" s="49" t="s">
        <v>2435</v>
      </c>
      <c r="P229">
        <v>2</v>
      </c>
      <c r="Q229" s="49" t="s">
        <v>1131</v>
      </c>
      <c r="R229">
        <v>1710</v>
      </c>
      <c r="S229" s="49" t="s">
        <v>835</v>
      </c>
      <c r="T229">
        <v>1934</v>
      </c>
      <c r="U229" s="49" t="s">
        <v>2836</v>
      </c>
      <c r="V229">
        <v>1</v>
      </c>
      <c r="W229">
        <v>245</v>
      </c>
      <c r="X229">
        <v>300</v>
      </c>
      <c r="Y229" s="49" t="s">
        <v>3499</v>
      </c>
      <c r="Z229">
        <v>148603</v>
      </c>
      <c r="AA229" s="49" t="s">
        <v>891</v>
      </c>
      <c r="AB229" s="49" t="s">
        <v>2257</v>
      </c>
    </row>
    <row r="230" spans="1:28">
      <c r="A230" s="51" t="s">
        <v>2957</v>
      </c>
      <c r="B230" t="s">
        <v>27</v>
      </c>
      <c r="C230" t="s">
        <v>28</v>
      </c>
      <c r="D230" t="s">
        <v>1399</v>
      </c>
      <c r="E230" t="s">
        <v>570</v>
      </c>
      <c r="F230" t="s">
        <v>56</v>
      </c>
      <c r="G230">
        <v>14</v>
      </c>
      <c r="H230">
        <v>18975</v>
      </c>
      <c r="I230">
        <v>72</v>
      </c>
      <c r="J230">
        <v>176650</v>
      </c>
      <c r="K230">
        <v>1</v>
      </c>
      <c r="L230" s="49" t="s">
        <v>1054</v>
      </c>
      <c r="M230">
        <v>600</v>
      </c>
      <c r="N230">
        <v>160</v>
      </c>
      <c r="O230" s="49" t="s">
        <v>3500</v>
      </c>
      <c r="P230">
        <v>1</v>
      </c>
      <c r="Q230" s="49" t="s">
        <v>1054</v>
      </c>
      <c r="R230">
        <v>600</v>
      </c>
      <c r="S230" s="49" t="s">
        <v>1753</v>
      </c>
      <c r="T230">
        <v>1360</v>
      </c>
      <c r="U230" s="49" t="s">
        <v>1228</v>
      </c>
      <c r="V230">
        <v>0</v>
      </c>
      <c r="W230">
        <v>0</v>
      </c>
      <c r="X230">
        <v>0</v>
      </c>
      <c r="Y230" s="49" t="s">
        <v>1753</v>
      </c>
      <c r="Z230">
        <v>176650</v>
      </c>
      <c r="AA230" s="49" t="s">
        <v>1028</v>
      </c>
      <c r="AB230" s="49" t="s">
        <v>465</v>
      </c>
    </row>
    <row r="231" spans="1:28">
      <c r="A231" s="51" t="s">
        <v>2957</v>
      </c>
      <c r="B231" t="s">
        <v>27</v>
      </c>
      <c r="C231" t="s">
        <v>28</v>
      </c>
      <c r="D231" t="s">
        <v>578</v>
      </c>
      <c r="E231" t="s">
        <v>570</v>
      </c>
      <c r="F231" t="s">
        <v>56</v>
      </c>
      <c r="G231">
        <v>14</v>
      </c>
      <c r="H231">
        <v>19275</v>
      </c>
      <c r="I231">
        <v>68</v>
      </c>
      <c r="J231">
        <v>186034</v>
      </c>
      <c r="K231">
        <v>3</v>
      </c>
      <c r="L231" s="49" t="s">
        <v>1128</v>
      </c>
      <c r="M231">
        <v>2145</v>
      </c>
      <c r="N231">
        <v>2529</v>
      </c>
      <c r="O231" s="49" t="s">
        <v>1083</v>
      </c>
      <c r="P231">
        <v>2</v>
      </c>
      <c r="Q231" s="49" t="s">
        <v>1131</v>
      </c>
      <c r="R231">
        <v>1495</v>
      </c>
      <c r="S231" s="49" t="s">
        <v>2383</v>
      </c>
      <c r="T231">
        <v>1679</v>
      </c>
      <c r="U231" s="49" t="s">
        <v>2399</v>
      </c>
      <c r="V231">
        <v>0</v>
      </c>
      <c r="W231">
        <v>0</v>
      </c>
      <c r="X231">
        <v>0</v>
      </c>
      <c r="Y231" s="49" t="s">
        <v>2090</v>
      </c>
      <c r="Z231">
        <v>186034</v>
      </c>
      <c r="AA231" s="49" t="s">
        <v>1305</v>
      </c>
      <c r="AB231" s="49" t="s">
        <v>3501</v>
      </c>
    </row>
    <row r="232" spans="1:28">
      <c r="A232" s="51" t="s">
        <v>2957</v>
      </c>
      <c r="B232" t="s">
        <v>27</v>
      </c>
      <c r="C232" t="s">
        <v>28</v>
      </c>
      <c r="D232" t="s">
        <v>583</v>
      </c>
      <c r="E232" t="s">
        <v>542</v>
      </c>
      <c r="F232" t="s">
        <v>56</v>
      </c>
      <c r="G232">
        <v>0</v>
      </c>
      <c r="H232">
        <v>0</v>
      </c>
      <c r="I232">
        <v>37</v>
      </c>
      <c r="J232">
        <v>102084</v>
      </c>
      <c r="K232">
        <v>0</v>
      </c>
      <c r="L232" s="49" t="s">
        <v>678</v>
      </c>
      <c r="M232">
        <v>0</v>
      </c>
      <c r="N232">
        <v>0</v>
      </c>
      <c r="O232" s="49" t="s">
        <v>678</v>
      </c>
      <c r="P232">
        <v>0</v>
      </c>
      <c r="Q232" s="49" t="s">
        <v>678</v>
      </c>
      <c r="R232">
        <v>0</v>
      </c>
      <c r="S232" s="49" t="s">
        <v>678</v>
      </c>
      <c r="T232">
        <v>0</v>
      </c>
      <c r="U232" s="49" t="s">
        <v>678</v>
      </c>
      <c r="V232">
        <v>0</v>
      </c>
      <c r="W232">
        <v>0</v>
      </c>
      <c r="X232">
        <v>0</v>
      </c>
      <c r="Y232" s="49" t="s">
        <v>678</v>
      </c>
      <c r="Z232">
        <v>102084</v>
      </c>
      <c r="AA232" s="49" t="s">
        <v>678</v>
      </c>
      <c r="AB232" s="49" t="s">
        <v>678</v>
      </c>
    </row>
    <row r="233" spans="1:28">
      <c r="A233" s="51" t="s">
        <v>2957</v>
      </c>
      <c r="B233" t="s">
        <v>1418</v>
      </c>
      <c r="C233" t="s">
        <v>28</v>
      </c>
      <c r="D233" t="s">
        <v>2636</v>
      </c>
      <c r="E233" t="s">
        <v>2605</v>
      </c>
      <c r="F233" t="s">
        <v>56</v>
      </c>
      <c r="G233">
        <v>14</v>
      </c>
      <c r="H233">
        <v>26115</v>
      </c>
      <c r="I233">
        <v>70</v>
      </c>
      <c r="J233">
        <v>171295</v>
      </c>
      <c r="K233">
        <v>2</v>
      </c>
      <c r="L233" s="49" t="s">
        <v>1132</v>
      </c>
      <c r="M233">
        <v>3800</v>
      </c>
      <c r="N233">
        <v>7600</v>
      </c>
      <c r="O233" s="49" t="s">
        <v>882</v>
      </c>
      <c r="P233">
        <v>1</v>
      </c>
      <c r="Q233" s="49" t="s">
        <v>1054</v>
      </c>
      <c r="R233">
        <v>800</v>
      </c>
      <c r="S233" s="49" t="s">
        <v>1082</v>
      </c>
      <c r="T233">
        <v>880</v>
      </c>
      <c r="U233" s="49" t="s">
        <v>857</v>
      </c>
      <c r="V233">
        <v>0</v>
      </c>
      <c r="W233">
        <v>0</v>
      </c>
      <c r="X233">
        <v>0</v>
      </c>
      <c r="Y233" s="49" t="s">
        <v>3502</v>
      </c>
      <c r="Z233">
        <v>171295</v>
      </c>
      <c r="AA233" s="49" t="s">
        <v>748</v>
      </c>
      <c r="AB233" s="49" t="s">
        <v>789</v>
      </c>
    </row>
    <row r="234" spans="1:28">
      <c r="A234" s="51" t="s">
        <v>2957</v>
      </c>
      <c r="B234" t="s">
        <v>1418</v>
      </c>
      <c r="C234" t="s">
        <v>28</v>
      </c>
      <c r="D234" t="s">
        <v>2638</v>
      </c>
      <c r="E234" t="s">
        <v>2605</v>
      </c>
      <c r="F234" t="s">
        <v>56</v>
      </c>
      <c r="G234">
        <v>14</v>
      </c>
      <c r="H234">
        <v>25871</v>
      </c>
      <c r="I234">
        <v>68</v>
      </c>
      <c r="J234">
        <v>185865</v>
      </c>
      <c r="K234">
        <v>3</v>
      </c>
      <c r="L234" s="49" t="s">
        <v>1128</v>
      </c>
      <c r="M234">
        <v>15420</v>
      </c>
      <c r="N234">
        <v>11220</v>
      </c>
      <c r="O234" s="49" t="s">
        <v>906</v>
      </c>
      <c r="P234">
        <v>1</v>
      </c>
      <c r="Q234" s="49" t="s">
        <v>1054</v>
      </c>
      <c r="R234">
        <v>6300</v>
      </c>
      <c r="S234" s="49" t="s">
        <v>3314</v>
      </c>
      <c r="T234">
        <v>7140</v>
      </c>
      <c r="U234" s="49" t="s">
        <v>1774</v>
      </c>
      <c r="V234">
        <v>0</v>
      </c>
      <c r="W234">
        <v>0</v>
      </c>
      <c r="X234">
        <v>0</v>
      </c>
      <c r="Y234" s="49" t="s">
        <v>3503</v>
      </c>
      <c r="Z234">
        <v>185865</v>
      </c>
      <c r="AA234" s="49" t="s">
        <v>1305</v>
      </c>
      <c r="AB234" s="49" t="s">
        <v>870</v>
      </c>
    </row>
    <row r="235" spans="1:28">
      <c r="A235" s="51" t="s">
        <v>2957</v>
      </c>
      <c r="B235" t="s">
        <v>1418</v>
      </c>
      <c r="C235" t="s">
        <v>28</v>
      </c>
      <c r="D235" t="s">
        <v>2264</v>
      </c>
      <c r="E235" t="s">
        <v>2605</v>
      </c>
      <c r="F235" t="s">
        <v>56</v>
      </c>
      <c r="G235">
        <v>14</v>
      </c>
      <c r="H235">
        <v>17734</v>
      </c>
      <c r="I235">
        <v>36</v>
      </c>
      <c r="J235">
        <v>59378</v>
      </c>
      <c r="K235">
        <v>1</v>
      </c>
      <c r="L235" s="49" t="s">
        <v>1054</v>
      </c>
      <c r="M235">
        <v>1174</v>
      </c>
      <c r="N235">
        <v>1335</v>
      </c>
      <c r="O235" s="49" t="s">
        <v>955</v>
      </c>
      <c r="P235">
        <v>1</v>
      </c>
      <c r="Q235" s="49" t="s">
        <v>1054</v>
      </c>
      <c r="R235">
        <v>1174</v>
      </c>
      <c r="S235" s="49" t="s">
        <v>2010</v>
      </c>
      <c r="T235">
        <v>1335</v>
      </c>
      <c r="U235" s="49" t="s">
        <v>925</v>
      </c>
      <c r="V235">
        <v>0</v>
      </c>
      <c r="W235">
        <v>0</v>
      </c>
      <c r="X235">
        <v>0</v>
      </c>
      <c r="Y235" s="49" t="s">
        <v>2010</v>
      </c>
      <c r="Z235">
        <v>59378</v>
      </c>
      <c r="AA235" s="49" t="s">
        <v>1024</v>
      </c>
      <c r="AB235" s="49" t="s">
        <v>522</v>
      </c>
    </row>
    <row r="236" spans="1:28">
      <c r="A236" s="51" t="s">
        <v>2957</v>
      </c>
      <c r="B236" t="s">
        <v>1418</v>
      </c>
      <c r="C236" t="s">
        <v>28</v>
      </c>
      <c r="D236" t="s">
        <v>2640</v>
      </c>
      <c r="E236" t="s">
        <v>2605</v>
      </c>
      <c r="F236" t="s">
        <v>56</v>
      </c>
      <c r="G236">
        <v>13</v>
      </c>
      <c r="H236">
        <v>15896</v>
      </c>
      <c r="I236">
        <v>62</v>
      </c>
      <c r="J236">
        <v>131121</v>
      </c>
      <c r="K236">
        <v>6</v>
      </c>
      <c r="L236" s="49" t="s">
        <v>2678</v>
      </c>
      <c r="M236">
        <v>5370</v>
      </c>
      <c r="N236">
        <v>6558</v>
      </c>
      <c r="O236" s="49" t="s">
        <v>759</v>
      </c>
      <c r="P236">
        <v>3</v>
      </c>
      <c r="Q236" s="49" t="s">
        <v>798</v>
      </c>
      <c r="R236">
        <v>3090</v>
      </c>
      <c r="S236" s="49" t="s">
        <v>1841</v>
      </c>
      <c r="T236">
        <v>4518</v>
      </c>
      <c r="U236" s="49" t="s">
        <v>2188</v>
      </c>
      <c r="V236">
        <v>0</v>
      </c>
      <c r="W236">
        <v>0</v>
      </c>
      <c r="X236">
        <v>0</v>
      </c>
      <c r="Y236" s="49" t="s">
        <v>3332</v>
      </c>
      <c r="Z236">
        <v>131121</v>
      </c>
      <c r="AA236" s="49" t="s">
        <v>800</v>
      </c>
      <c r="AB236" s="49" t="s">
        <v>1215</v>
      </c>
    </row>
    <row r="237" spans="1:28">
      <c r="A237" s="51" t="s">
        <v>2957</v>
      </c>
      <c r="B237" t="s">
        <v>1418</v>
      </c>
      <c r="C237" t="s">
        <v>28</v>
      </c>
      <c r="D237" t="s">
        <v>2641</v>
      </c>
      <c r="E237" t="s">
        <v>2605</v>
      </c>
      <c r="F237" t="s">
        <v>56</v>
      </c>
      <c r="G237">
        <v>13</v>
      </c>
      <c r="H237">
        <v>20030</v>
      </c>
      <c r="I237">
        <v>64</v>
      </c>
      <c r="J237">
        <v>159702</v>
      </c>
      <c r="K237">
        <v>3</v>
      </c>
      <c r="L237" s="49" t="s">
        <v>2017</v>
      </c>
      <c r="M237">
        <v>2460</v>
      </c>
      <c r="N237">
        <v>4060</v>
      </c>
      <c r="O237" s="49" t="s">
        <v>524</v>
      </c>
      <c r="P237">
        <v>1</v>
      </c>
      <c r="Q237" s="49" t="s">
        <v>1037</v>
      </c>
      <c r="R237">
        <v>900</v>
      </c>
      <c r="S237" s="49" t="s">
        <v>1281</v>
      </c>
      <c r="T237">
        <v>3060</v>
      </c>
      <c r="U237" s="49" t="s">
        <v>794</v>
      </c>
      <c r="V237">
        <v>0</v>
      </c>
      <c r="W237">
        <v>0</v>
      </c>
      <c r="X237">
        <v>0</v>
      </c>
      <c r="Y237" s="49" t="s">
        <v>2940</v>
      </c>
      <c r="Z237">
        <v>159702</v>
      </c>
      <c r="AA237" s="49" t="s">
        <v>873</v>
      </c>
      <c r="AB237" s="49" t="s">
        <v>470</v>
      </c>
    </row>
    <row r="238" spans="1:28">
      <c r="A238" s="51" t="s">
        <v>2957</v>
      </c>
      <c r="B238" t="s">
        <v>1418</v>
      </c>
      <c r="C238" t="s">
        <v>28</v>
      </c>
      <c r="D238" t="s">
        <v>2643</v>
      </c>
      <c r="E238" t="s">
        <v>2605</v>
      </c>
      <c r="F238" t="s">
        <v>56</v>
      </c>
      <c r="G238">
        <v>13</v>
      </c>
      <c r="H238">
        <v>21470</v>
      </c>
      <c r="I238">
        <v>61</v>
      </c>
      <c r="J238">
        <v>140560</v>
      </c>
      <c r="K238">
        <v>1</v>
      </c>
      <c r="L238" s="49" t="s">
        <v>1037</v>
      </c>
      <c r="M238">
        <v>1800</v>
      </c>
      <c r="N238">
        <v>2040</v>
      </c>
      <c r="O238" s="49" t="s">
        <v>1752</v>
      </c>
      <c r="P238">
        <v>1</v>
      </c>
      <c r="Q238" s="49" t="s">
        <v>1037</v>
      </c>
      <c r="R238">
        <v>1800</v>
      </c>
      <c r="S238" s="49" t="s">
        <v>2704</v>
      </c>
      <c r="T238">
        <v>2040</v>
      </c>
      <c r="U238" s="49" t="s">
        <v>2032</v>
      </c>
      <c r="V238">
        <v>0</v>
      </c>
      <c r="W238">
        <v>0</v>
      </c>
      <c r="X238">
        <v>0</v>
      </c>
      <c r="Y238" s="49" t="s">
        <v>2704</v>
      </c>
      <c r="Z238">
        <v>140560</v>
      </c>
      <c r="AA238" s="49" t="s">
        <v>974</v>
      </c>
      <c r="AB238" s="49" t="s">
        <v>504</v>
      </c>
    </row>
    <row r="239" spans="1:28">
      <c r="A239" s="51" t="s">
        <v>2957</v>
      </c>
      <c r="B239" t="s">
        <v>1418</v>
      </c>
      <c r="C239" t="s">
        <v>28</v>
      </c>
      <c r="D239" t="s">
        <v>2646</v>
      </c>
      <c r="E239" t="s">
        <v>2605</v>
      </c>
      <c r="F239" t="s">
        <v>56</v>
      </c>
      <c r="G239">
        <v>14</v>
      </c>
      <c r="H239">
        <v>21525</v>
      </c>
      <c r="I239">
        <v>68</v>
      </c>
      <c r="J239">
        <v>148905</v>
      </c>
      <c r="K239">
        <v>4</v>
      </c>
      <c r="L239" s="49" t="s">
        <v>1130</v>
      </c>
      <c r="M239">
        <v>2940</v>
      </c>
      <c r="N239">
        <v>3944</v>
      </c>
      <c r="O239" s="49" t="s">
        <v>827</v>
      </c>
      <c r="P239">
        <v>1</v>
      </c>
      <c r="Q239" s="49" t="s">
        <v>1054</v>
      </c>
      <c r="R239">
        <v>1800</v>
      </c>
      <c r="S239" s="49" t="s">
        <v>972</v>
      </c>
      <c r="T239">
        <v>2040</v>
      </c>
      <c r="U239" s="49" t="s">
        <v>3504</v>
      </c>
      <c r="V239">
        <v>0</v>
      </c>
      <c r="W239">
        <v>0</v>
      </c>
      <c r="X239">
        <v>0</v>
      </c>
      <c r="Y239" s="49" t="s">
        <v>1850</v>
      </c>
      <c r="Z239">
        <v>148905</v>
      </c>
      <c r="AA239" s="49" t="s">
        <v>1069</v>
      </c>
      <c r="AB239" s="49" t="s">
        <v>828</v>
      </c>
    </row>
    <row r="240" spans="1:28">
      <c r="A240" s="51" t="s">
        <v>2957</v>
      </c>
      <c r="B240" t="s">
        <v>1418</v>
      </c>
      <c r="C240" t="s">
        <v>28</v>
      </c>
      <c r="D240" t="s">
        <v>2647</v>
      </c>
      <c r="E240" t="s">
        <v>2605</v>
      </c>
      <c r="F240" t="s">
        <v>56</v>
      </c>
      <c r="G240">
        <v>0</v>
      </c>
      <c r="H240">
        <v>0</v>
      </c>
      <c r="I240">
        <v>31</v>
      </c>
      <c r="J240">
        <v>74242</v>
      </c>
      <c r="K240">
        <v>0</v>
      </c>
      <c r="L240" s="49" t="s">
        <v>678</v>
      </c>
      <c r="M240">
        <v>0</v>
      </c>
      <c r="N240">
        <v>0</v>
      </c>
      <c r="O240" s="49" t="s">
        <v>678</v>
      </c>
      <c r="P240">
        <v>0</v>
      </c>
      <c r="Q240" s="49" t="s">
        <v>678</v>
      </c>
      <c r="R240">
        <v>0</v>
      </c>
      <c r="S240" s="49" t="s">
        <v>678</v>
      </c>
      <c r="T240">
        <v>0</v>
      </c>
      <c r="U240" s="49" t="s">
        <v>678</v>
      </c>
      <c r="V240">
        <v>0</v>
      </c>
      <c r="W240">
        <v>0</v>
      </c>
      <c r="X240">
        <v>0</v>
      </c>
      <c r="Y240" s="49" t="s">
        <v>678</v>
      </c>
      <c r="Z240">
        <v>74242</v>
      </c>
      <c r="AA240" s="49" t="s">
        <v>678</v>
      </c>
      <c r="AB240" s="49" t="s">
        <v>678</v>
      </c>
    </row>
    <row r="241" spans="1:28">
      <c r="A241" s="51" t="s">
        <v>2957</v>
      </c>
      <c r="B241" t="s">
        <v>1418</v>
      </c>
      <c r="C241" t="s">
        <v>28</v>
      </c>
      <c r="D241" t="s">
        <v>2648</v>
      </c>
      <c r="E241" t="s">
        <v>2605</v>
      </c>
      <c r="F241" t="s">
        <v>56</v>
      </c>
      <c r="G241">
        <v>14</v>
      </c>
      <c r="H241">
        <v>25150</v>
      </c>
      <c r="I241">
        <v>30</v>
      </c>
      <c r="J241">
        <v>67052</v>
      </c>
      <c r="K241">
        <v>4</v>
      </c>
      <c r="L241" s="49" t="s">
        <v>1130</v>
      </c>
      <c r="M241">
        <v>8400</v>
      </c>
      <c r="N241">
        <v>10320</v>
      </c>
      <c r="O241" s="49" t="s">
        <v>3505</v>
      </c>
      <c r="P241">
        <v>2</v>
      </c>
      <c r="Q241" s="49" t="s">
        <v>1131</v>
      </c>
      <c r="R241">
        <v>4560</v>
      </c>
      <c r="S241" s="49" t="s">
        <v>833</v>
      </c>
      <c r="T241">
        <v>5168</v>
      </c>
      <c r="U241" s="49" t="s">
        <v>2913</v>
      </c>
      <c r="V241">
        <v>0</v>
      </c>
      <c r="W241">
        <v>0</v>
      </c>
      <c r="X241">
        <v>0</v>
      </c>
      <c r="Y241" s="49" t="s">
        <v>1875</v>
      </c>
      <c r="Z241">
        <v>67052</v>
      </c>
      <c r="AA241" s="49" t="s">
        <v>932</v>
      </c>
      <c r="AB241" s="49" t="s">
        <v>1895</v>
      </c>
    </row>
    <row r="242" spans="1:28">
      <c r="A242" s="51" t="s">
        <v>2957</v>
      </c>
      <c r="B242" t="s">
        <v>1418</v>
      </c>
      <c r="C242" t="s">
        <v>28</v>
      </c>
      <c r="D242" t="s">
        <v>2649</v>
      </c>
      <c r="E242" t="s">
        <v>2605</v>
      </c>
      <c r="F242" t="s">
        <v>56</v>
      </c>
      <c r="G242">
        <v>14</v>
      </c>
      <c r="H242">
        <v>19072</v>
      </c>
      <c r="I242">
        <v>69</v>
      </c>
      <c r="J242">
        <v>152241</v>
      </c>
      <c r="K242">
        <v>2</v>
      </c>
      <c r="L242" s="49" t="s">
        <v>1132</v>
      </c>
      <c r="M242">
        <v>685</v>
      </c>
      <c r="N242">
        <v>2217</v>
      </c>
      <c r="O242" s="49" t="s">
        <v>988</v>
      </c>
      <c r="P242">
        <v>0</v>
      </c>
      <c r="Q242" s="49" t="s">
        <v>678</v>
      </c>
      <c r="R242">
        <v>0</v>
      </c>
      <c r="S242" s="49" t="s">
        <v>678</v>
      </c>
      <c r="T242">
        <v>0</v>
      </c>
      <c r="U242" s="49" t="s">
        <v>678</v>
      </c>
      <c r="V242">
        <v>0</v>
      </c>
      <c r="W242">
        <v>0</v>
      </c>
      <c r="X242">
        <v>0</v>
      </c>
      <c r="Y242" s="49" t="s">
        <v>1924</v>
      </c>
      <c r="Z242">
        <v>152241</v>
      </c>
      <c r="AA242" s="49" t="s">
        <v>1851</v>
      </c>
      <c r="AB242" s="49" t="s">
        <v>3506</v>
      </c>
    </row>
    <row r="243" spans="1:28">
      <c r="A243" s="51" t="s">
        <v>2957</v>
      </c>
      <c r="B243" t="s">
        <v>1418</v>
      </c>
      <c r="C243" t="s">
        <v>28</v>
      </c>
      <c r="D243" t="s">
        <v>2650</v>
      </c>
      <c r="E243" t="s">
        <v>2605</v>
      </c>
      <c r="F243" t="s">
        <v>56</v>
      </c>
      <c r="G243">
        <v>14</v>
      </c>
      <c r="H243">
        <v>13986</v>
      </c>
      <c r="I243">
        <v>71</v>
      </c>
      <c r="J243">
        <v>166590</v>
      </c>
      <c r="K243">
        <v>2</v>
      </c>
      <c r="L243" s="49" t="s">
        <v>1132</v>
      </c>
      <c r="M243">
        <v>2036</v>
      </c>
      <c r="N243">
        <v>2316</v>
      </c>
      <c r="O243" s="49" t="s">
        <v>1028</v>
      </c>
      <c r="P243">
        <v>2</v>
      </c>
      <c r="Q243" s="49" t="s">
        <v>1131</v>
      </c>
      <c r="R243">
        <v>2036</v>
      </c>
      <c r="S243" s="49" t="s">
        <v>3502</v>
      </c>
      <c r="T243">
        <v>2316</v>
      </c>
      <c r="U243" s="49" t="s">
        <v>2220</v>
      </c>
      <c r="V243">
        <v>0</v>
      </c>
      <c r="W243">
        <v>0</v>
      </c>
      <c r="X243">
        <v>0</v>
      </c>
      <c r="Y243" s="49" t="s">
        <v>3507</v>
      </c>
      <c r="Z243">
        <v>166590</v>
      </c>
      <c r="AA243" s="49" t="s">
        <v>852</v>
      </c>
      <c r="AB243" s="49" t="s">
        <v>468</v>
      </c>
    </row>
    <row r="244" spans="1:28">
      <c r="A244" s="51" t="s">
        <v>2957</v>
      </c>
      <c r="B244" t="s">
        <v>1418</v>
      </c>
      <c r="C244" t="s">
        <v>28</v>
      </c>
      <c r="D244" t="s">
        <v>2651</v>
      </c>
      <c r="E244" t="s">
        <v>2605</v>
      </c>
      <c r="F244" t="s">
        <v>56</v>
      </c>
      <c r="G244">
        <v>0</v>
      </c>
      <c r="H244">
        <v>0</v>
      </c>
      <c r="I244">
        <v>39</v>
      </c>
      <c r="J244">
        <v>106755</v>
      </c>
      <c r="K244">
        <v>0</v>
      </c>
      <c r="L244" s="49" t="s">
        <v>678</v>
      </c>
      <c r="M244">
        <v>0</v>
      </c>
      <c r="N244">
        <v>0</v>
      </c>
      <c r="O244" s="49" t="s">
        <v>678</v>
      </c>
      <c r="P244">
        <v>0</v>
      </c>
      <c r="Q244" s="49" t="s">
        <v>678</v>
      </c>
      <c r="R244">
        <v>0</v>
      </c>
      <c r="S244" s="49" t="s">
        <v>678</v>
      </c>
      <c r="T244">
        <v>0</v>
      </c>
      <c r="U244" s="49" t="s">
        <v>678</v>
      </c>
      <c r="V244">
        <v>0</v>
      </c>
      <c r="W244">
        <v>0</v>
      </c>
      <c r="X244">
        <v>0</v>
      </c>
      <c r="Y244" s="49" t="s">
        <v>678</v>
      </c>
      <c r="Z244">
        <v>106755</v>
      </c>
      <c r="AA244" s="49" t="s">
        <v>678</v>
      </c>
      <c r="AB244" s="49" t="s">
        <v>678</v>
      </c>
    </row>
    <row r="245" spans="1:28">
      <c r="A245" s="51" t="s">
        <v>2957</v>
      </c>
      <c r="B245" t="s">
        <v>1418</v>
      </c>
      <c r="C245" t="s">
        <v>28</v>
      </c>
      <c r="D245" t="s">
        <v>2653</v>
      </c>
      <c r="E245" t="s">
        <v>2605</v>
      </c>
      <c r="F245" t="s">
        <v>56</v>
      </c>
      <c r="G245">
        <v>14</v>
      </c>
      <c r="H245">
        <v>28222</v>
      </c>
      <c r="I245">
        <v>56</v>
      </c>
      <c r="J245">
        <v>140784</v>
      </c>
      <c r="K245">
        <v>8</v>
      </c>
      <c r="L245" s="49" t="s">
        <v>2374</v>
      </c>
      <c r="M245">
        <v>11077</v>
      </c>
      <c r="N245">
        <v>12296</v>
      </c>
      <c r="O245" s="49" t="s">
        <v>3287</v>
      </c>
      <c r="P245">
        <v>4</v>
      </c>
      <c r="Q245" s="49" t="s">
        <v>1130</v>
      </c>
      <c r="R245">
        <v>5217</v>
      </c>
      <c r="S245" s="49" t="s">
        <v>3508</v>
      </c>
      <c r="T245">
        <v>7277</v>
      </c>
      <c r="U245" s="49" t="s">
        <v>1863</v>
      </c>
      <c r="V245">
        <v>0</v>
      </c>
      <c r="W245">
        <v>0</v>
      </c>
      <c r="X245">
        <v>0</v>
      </c>
      <c r="Y245" s="49" t="s">
        <v>3509</v>
      </c>
      <c r="Z245">
        <v>140784</v>
      </c>
      <c r="AA245" s="49" t="s">
        <v>1132</v>
      </c>
      <c r="AB245" s="49" t="s">
        <v>1014</v>
      </c>
    </row>
    <row r="246" spans="1:28">
      <c r="A246" s="51" t="s">
        <v>2957</v>
      </c>
      <c r="B246" t="s">
        <v>1418</v>
      </c>
      <c r="C246" t="s">
        <v>28</v>
      </c>
      <c r="D246" t="s">
        <v>2654</v>
      </c>
      <c r="E246" t="s">
        <v>2605</v>
      </c>
      <c r="F246" t="s">
        <v>56</v>
      </c>
      <c r="G246">
        <v>14</v>
      </c>
      <c r="H246">
        <v>19953</v>
      </c>
      <c r="I246">
        <v>58</v>
      </c>
      <c r="J246">
        <v>133339</v>
      </c>
      <c r="K246">
        <v>5</v>
      </c>
      <c r="L246" s="49" t="s">
        <v>1893</v>
      </c>
      <c r="M246">
        <v>5121</v>
      </c>
      <c r="N246">
        <v>6137</v>
      </c>
      <c r="O246" s="49" t="s">
        <v>784</v>
      </c>
      <c r="P246">
        <v>2</v>
      </c>
      <c r="Q246" s="49" t="s">
        <v>1131</v>
      </c>
      <c r="R246">
        <v>2320</v>
      </c>
      <c r="S246" s="49" t="s">
        <v>3510</v>
      </c>
      <c r="T246">
        <v>2624</v>
      </c>
      <c r="U246" s="49" t="s">
        <v>3356</v>
      </c>
      <c r="V246">
        <v>0</v>
      </c>
      <c r="W246">
        <v>0</v>
      </c>
      <c r="X246">
        <v>0</v>
      </c>
      <c r="Y246" s="49" t="s">
        <v>3511</v>
      </c>
      <c r="Z246">
        <v>133339</v>
      </c>
      <c r="AA246" s="49" t="s">
        <v>1853</v>
      </c>
      <c r="AB246" s="49" t="s">
        <v>1829</v>
      </c>
    </row>
    <row r="247" spans="1:28">
      <c r="A247" s="51" t="s">
        <v>2957</v>
      </c>
      <c r="B247" t="s">
        <v>27</v>
      </c>
      <c r="C247" t="s">
        <v>28</v>
      </c>
      <c r="D247" t="s">
        <v>584</v>
      </c>
      <c r="E247" t="s">
        <v>542</v>
      </c>
      <c r="F247" t="s">
        <v>56</v>
      </c>
      <c r="G247">
        <v>14</v>
      </c>
      <c r="H247">
        <v>26611</v>
      </c>
      <c r="I247">
        <v>64</v>
      </c>
      <c r="J247">
        <v>137479</v>
      </c>
      <c r="K247">
        <v>4</v>
      </c>
      <c r="L247" s="49" t="s">
        <v>1130</v>
      </c>
      <c r="M247">
        <v>7550</v>
      </c>
      <c r="N247">
        <v>8814</v>
      </c>
      <c r="O247" s="49" t="s">
        <v>981</v>
      </c>
      <c r="P247">
        <v>3</v>
      </c>
      <c r="Q247" s="49" t="s">
        <v>1142</v>
      </c>
      <c r="R247">
        <v>6750</v>
      </c>
      <c r="S247" s="49" t="s">
        <v>1781</v>
      </c>
      <c r="T247">
        <v>8084</v>
      </c>
      <c r="U247" s="49" t="s">
        <v>3096</v>
      </c>
      <c r="V247">
        <v>0</v>
      </c>
      <c r="W247">
        <v>0</v>
      </c>
      <c r="X247">
        <v>0</v>
      </c>
      <c r="Y247" s="49" t="s">
        <v>3261</v>
      </c>
      <c r="Z247">
        <v>137479</v>
      </c>
      <c r="AA247" s="49" t="s">
        <v>762</v>
      </c>
      <c r="AB247" s="49" t="s">
        <v>1227</v>
      </c>
    </row>
    <row r="248" spans="1:28">
      <c r="A248" s="51" t="s">
        <v>2957</v>
      </c>
      <c r="B248" t="s">
        <v>27</v>
      </c>
      <c r="C248" t="s">
        <v>28</v>
      </c>
      <c r="D248" t="s">
        <v>2634</v>
      </c>
      <c r="E248" t="s">
        <v>542</v>
      </c>
      <c r="F248" t="s">
        <v>56</v>
      </c>
      <c r="G248">
        <v>14</v>
      </c>
      <c r="H248">
        <v>17420</v>
      </c>
      <c r="I248">
        <v>65</v>
      </c>
      <c r="J248">
        <v>157559</v>
      </c>
      <c r="K248">
        <v>5</v>
      </c>
      <c r="L248" s="49" t="s">
        <v>1893</v>
      </c>
      <c r="M248">
        <v>4260</v>
      </c>
      <c r="N248">
        <v>5538</v>
      </c>
      <c r="O248" s="49" t="s">
        <v>810</v>
      </c>
      <c r="P248">
        <v>2</v>
      </c>
      <c r="Q248" s="49" t="s">
        <v>1131</v>
      </c>
      <c r="R248">
        <v>1800</v>
      </c>
      <c r="S248" s="49" t="s">
        <v>1147</v>
      </c>
      <c r="T248">
        <v>2000</v>
      </c>
      <c r="U248" s="49" t="s">
        <v>2881</v>
      </c>
      <c r="V248">
        <v>1</v>
      </c>
      <c r="W248">
        <v>294</v>
      </c>
      <c r="X248">
        <v>390</v>
      </c>
      <c r="Y248" s="49" t="s">
        <v>3239</v>
      </c>
      <c r="Z248">
        <v>157559</v>
      </c>
      <c r="AA248" s="49" t="s">
        <v>1447</v>
      </c>
      <c r="AB248" s="49" t="s">
        <v>778</v>
      </c>
    </row>
    <row r="249" spans="1:28">
      <c r="A249" s="51"/>
      <c r="L249" s="49"/>
      <c r="O249" s="49"/>
      <c r="Q249" s="49"/>
      <c r="S249" s="49"/>
      <c r="U249" s="49"/>
      <c r="Y249" s="49"/>
      <c r="AA249" s="49"/>
      <c r="AB249" s="49"/>
    </row>
    <row r="250" spans="1:28">
      <c r="A250" s="51"/>
      <c r="L250" s="49"/>
      <c r="O250" s="49"/>
      <c r="Q250" s="49"/>
      <c r="S250" s="49"/>
      <c r="U250" s="49"/>
      <c r="Y250" s="49"/>
      <c r="AA250" s="49"/>
      <c r="AB250" s="49"/>
    </row>
    <row r="251" spans="1:28">
      <c r="A251" s="51"/>
      <c r="L251" s="49"/>
      <c r="O251" s="49"/>
      <c r="Q251" s="49"/>
      <c r="S251" s="49"/>
      <c r="U251" s="49"/>
      <c r="Y251" s="49"/>
      <c r="AA251" s="49"/>
      <c r="AB251" s="49"/>
    </row>
    <row r="252" spans="1:28">
      <c r="A252" s="51"/>
      <c r="L252" s="49"/>
      <c r="O252" s="49"/>
      <c r="Q252" s="49"/>
      <c r="S252" s="49"/>
      <c r="U252" s="49"/>
      <c r="Y252" s="49"/>
      <c r="AA252" s="49"/>
      <c r="AB252" s="49"/>
    </row>
    <row r="253" spans="1:28">
      <c r="A253" s="51"/>
      <c r="L253" s="49"/>
      <c r="O253" s="49"/>
      <c r="Q253" s="49"/>
      <c r="S253" s="49"/>
      <c r="U253" s="49"/>
      <c r="Y253" s="49"/>
      <c r="AA253" s="49"/>
      <c r="AB253" s="49"/>
    </row>
    <row r="254" spans="1:28">
      <c r="A254" s="51"/>
      <c r="L254" s="49"/>
      <c r="O254" s="49"/>
      <c r="Q254" s="49"/>
      <c r="S254" s="49"/>
      <c r="U254" s="49"/>
      <c r="Y254" s="49"/>
      <c r="AA254" s="49"/>
      <c r="AB254" s="49"/>
    </row>
    <row r="255" spans="1:28">
      <c r="A255" s="51"/>
      <c r="L255" s="49"/>
      <c r="O255" s="49"/>
      <c r="Q255" s="49"/>
      <c r="S255" s="49"/>
      <c r="U255" s="49"/>
      <c r="Y255" s="49"/>
      <c r="AA255" s="49"/>
      <c r="AB255" s="49"/>
    </row>
    <row r="256" spans="1:28">
      <c r="A256" s="51"/>
      <c r="L256" s="49"/>
      <c r="O256" s="49"/>
      <c r="Q256" s="49"/>
      <c r="S256" s="49"/>
      <c r="U256" s="49"/>
      <c r="Y256" s="49"/>
      <c r="AA256" s="49"/>
      <c r="AB256" s="49"/>
    </row>
    <row r="257" spans="1:28">
      <c r="A257" s="51"/>
      <c r="L257" s="49"/>
      <c r="O257" s="49"/>
      <c r="Q257" s="49"/>
      <c r="S257" s="49"/>
      <c r="U257" s="49"/>
      <c r="Y257" s="49"/>
      <c r="AA257" s="49"/>
      <c r="AB257" s="49"/>
    </row>
    <row r="258" spans="1:28">
      <c r="A258" s="51"/>
      <c r="L258" s="49"/>
      <c r="O258" s="49"/>
      <c r="Q258" s="49"/>
      <c r="S258" s="49"/>
      <c r="U258" s="49"/>
      <c r="Y258" s="49"/>
      <c r="AA258" s="49"/>
      <c r="AB258" s="49"/>
    </row>
    <row r="259" spans="1:28">
      <c r="A259" s="51"/>
      <c r="L259" s="49"/>
      <c r="O259" s="49"/>
      <c r="Q259" s="49"/>
      <c r="S259" s="49"/>
      <c r="U259" s="49"/>
      <c r="Y259" s="49"/>
      <c r="AA259" s="49"/>
      <c r="AB259" s="49"/>
    </row>
    <row r="260" spans="1:28">
      <c r="A260" s="51"/>
      <c r="L260" s="49"/>
      <c r="O260" s="49"/>
      <c r="Q260" s="49"/>
      <c r="S260" s="49"/>
      <c r="U260" s="49"/>
      <c r="Y260" s="49"/>
      <c r="AA260" s="49"/>
      <c r="AB260" s="49"/>
    </row>
    <row r="261" spans="1:28">
      <c r="A261" s="51"/>
      <c r="L261" s="49"/>
      <c r="O261" s="49"/>
      <c r="Q261" s="49"/>
      <c r="S261" s="49"/>
      <c r="U261" s="49"/>
      <c r="Y261" s="49"/>
      <c r="AA261" s="49"/>
      <c r="AB261" s="49"/>
    </row>
    <row r="262" spans="1:28">
      <c r="A262" s="51"/>
      <c r="L262" s="49"/>
      <c r="O262" s="49"/>
      <c r="Q262" s="49"/>
      <c r="S262" s="49"/>
      <c r="U262" s="49"/>
      <c r="Y262" s="49"/>
      <c r="AA262" s="49"/>
      <c r="AB262" s="49"/>
    </row>
    <row r="263" spans="1:28">
      <c r="A263" s="51"/>
      <c r="L263" s="49"/>
      <c r="O263" s="49"/>
      <c r="Q263" s="49"/>
      <c r="S263" s="49"/>
      <c r="U263" s="49"/>
      <c r="Y263" s="49"/>
      <c r="AA263" s="49"/>
      <c r="AB263" s="49"/>
    </row>
    <row r="264" spans="1:28">
      <c r="A264" s="51"/>
      <c r="L264" s="49"/>
      <c r="O264" s="49"/>
      <c r="Q264" s="49"/>
      <c r="S264" s="49"/>
      <c r="U264" s="49"/>
      <c r="Y264" s="49"/>
      <c r="AA264" s="49"/>
      <c r="AB264" s="49"/>
    </row>
    <row r="265" spans="1:28">
      <c r="A265" s="51"/>
      <c r="L265" s="49"/>
      <c r="O265" s="49"/>
      <c r="Q265" s="49"/>
      <c r="S265" s="49"/>
      <c r="U265" s="49"/>
      <c r="Y265" s="49"/>
      <c r="AA265" s="49"/>
      <c r="AB265" s="49"/>
    </row>
    <row r="266" spans="1:28">
      <c r="A266" s="51"/>
      <c r="L266" s="49"/>
      <c r="O266" s="49"/>
      <c r="Q266" s="49"/>
      <c r="S266" s="49"/>
      <c r="U266" s="49"/>
      <c r="Y266" s="49"/>
      <c r="AA266" s="49"/>
      <c r="AB266" s="49"/>
    </row>
    <row r="267" spans="1:28">
      <c r="A267" s="51"/>
      <c r="L267" s="49"/>
      <c r="O267" s="49"/>
      <c r="Q267" s="49"/>
      <c r="S267" s="49"/>
      <c r="U267" s="49"/>
      <c r="Y267" s="49"/>
      <c r="AA267" s="49"/>
      <c r="AB267" s="49"/>
    </row>
    <row r="268" spans="1:28">
      <c r="A268" s="51"/>
      <c r="L268" s="49"/>
      <c r="O268" s="49"/>
      <c r="Q268" s="49"/>
      <c r="S268" s="49"/>
      <c r="U268" s="49"/>
      <c r="Y268" s="49"/>
      <c r="AA268" s="49"/>
      <c r="AB268" s="49"/>
    </row>
    <row r="269" spans="1:28">
      <c r="A269" s="51"/>
      <c r="L269" s="49"/>
      <c r="O269" s="49"/>
      <c r="Q269" s="49"/>
      <c r="S269" s="49"/>
      <c r="U269" s="49"/>
      <c r="Y269" s="49"/>
      <c r="AA269" s="49"/>
      <c r="AB269" s="49"/>
    </row>
    <row r="270" spans="1:28">
      <c r="A270" s="51"/>
      <c r="L270" s="49"/>
      <c r="O270" s="49"/>
      <c r="Q270" s="49"/>
      <c r="S270" s="49"/>
      <c r="U270" s="49"/>
      <c r="Y270" s="49"/>
      <c r="AA270" s="49"/>
      <c r="AB270" s="49"/>
    </row>
    <row r="271" spans="1:28">
      <c r="A271" s="51"/>
      <c r="L271" s="49"/>
      <c r="O271" s="49"/>
      <c r="Q271" s="49"/>
      <c r="S271" s="49"/>
      <c r="U271" s="49"/>
      <c r="Y271" s="49"/>
      <c r="AA271" s="49"/>
      <c r="AB271" s="49"/>
    </row>
    <row r="272" spans="1:28">
      <c r="A272" s="51"/>
      <c r="L272" s="49"/>
      <c r="O272" s="49"/>
      <c r="Q272" s="49"/>
      <c r="S272" s="49"/>
      <c r="U272" s="49"/>
      <c r="Y272" s="49"/>
      <c r="AA272" s="49"/>
      <c r="AB272" s="49"/>
    </row>
    <row r="273" spans="1:28">
      <c r="A273" s="51"/>
      <c r="L273" s="49"/>
      <c r="O273" s="49"/>
      <c r="Q273" s="49"/>
      <c r="S273" s="49"/>
      <c r="U273" s="49"/>
      <c r="Y273" s="49"/>
      <c r="AA273" s="49"/>
      <c r="AB273" s="49"/>
    </row>
    <row r="274" spans="1:28">
      <c r="A274" s="51"/>
      <c r="L274" s="49"/>
      <c r="O274" s="49"/>
      <c r="Q274" s="49"/>
      <c r="S274" s="49"/>
      <c r="U274" s="49"/>
      <c r="Y274" s="49"/>
      <c r="AA274" s="49"/>
      <c r="AB274" s="49"/>
    </row>
    <row r="275" spans="1:28">
      <c r="A275" s="51"/>
      <c r="L275" s="49"/>
      <c r="O275" s="49"/>
      <c r="Q275" s="49"/>
      <c r="S275" s="49"/>
      <c r="U275" s="49"/>
      <c r="Y275" s="49"/>
      <c r="AA275" s="49"/>
      <c r="AB275" s="49"/>
    </row>
    <row r="276" spans="1:28">
      <c r="A276" s="51"/>
      <c r="L276" s="49"/>
      <c r="O276" s="49"/>
      <c r="Q276" s="49"/>
      <c r="S276" s="49"/>
      <c r="U276" s="49"/>
      <c r="Y276" s="49"/>
      <c r="AA276" s="49"/>
      <c r="AB276" s="49"/>
    </row>
    <row r="277" spans="1:28">
      <c r="A277" s="51"/>
      <c r="L277" s="49"/>
      <c r="O277" s="49"/>
      <c r="Q277" s="49"/>
      <c r="S277" s="49"/>
      <c r="U277" s="49"/>
      <c r="Y277" s="49"/>
      <c r="AA277" s="49"/>
      <c r="AB277" s="49"/>
    </row>
    <row r="278" spans="1:28">
      <c r="A278" s="51"/>
      <c r="L278" s="49"/>
      <c r="O278" s="49"/>
      <c r="Q278" s="49"/>
      <c r="S278" s="49"/>
      <c r="U278" s="49"/>
      <c r="Y278" s="49"/>
      <c r="AA278" s="49"/>
      <c r="AB278" s="49"/>
    </row>
    <row r="279" spans="1:28">
      <c r="A279" s="51"/>
      <c r="L279" s="49"/>
      <c r="O279" s="49"/>
      <c r="Q279" s="49"/>
      <c r="S279" s="49"/>
      <c r="U279" s="49"/>
      <c r="Y279" s="49"/>
      <c r="AA279" s="49"/>
      <c r="AB279" s="49"/>
    </row>
    <row r="280" spans="1:28">
      <c r="A280" s="51"/>
      <c r="L280" s="49"/>
      <c r="O280" s="49"/>
      <c r="Q280" s="49"/>
      <c r="S280" s="49"/>
      <c r="U280" s="49"/>
      <c r="Y280" s="49"/>
      <c r="AA280" s="49"/>
      <c r="AB280" s="49"/>
    </row>
    <row r="281" spans="1:28">
      <c r="A281" s="51"/>
      <c r="L281" s="49"/>
      <c r="O281" s="49"/>
      <c r="Q281" s="49"/>
      <c r="S281" s="49"/>
      <c r="U281" s="49"/>
      <c r="Y281" s="49"/>
      <c r="AA281" s="49"/>
      <c r="AB281" s="49"/>
    </row>
    <row r="282" spans="1:28">
      <c r="A282" s="51"/>
      <c r="L282" s="49"/>
      <c r="O282" s="49"/>
      <c r="Q282" s="49"/>
      <c r="S282" s="49"/>
      <c r="U282" s="49"/>
      <c r="Y282" s="49"/>
      <c r="AA282" s="49"/>
      <c r="AB282" s="49"/>
    </row>
    <row r="283" spans="1:28">
      <c r="A283" s="51"/>
      <c r="L283" s="49"/>
      <c r="O283" s="49"/>
      <c r="Q283" s="49"/>
      <c r="S283" s="49"/>
      <c r="U283" s="49"/>
      <c r="Y283" s="49"/>
      <c r="AA283" s="49"/>
      <c r="AB283" s="49"/>
    </row>
    <row r="284" spans="1:28">
      <c r="A284" s="51"/>
      <c r="L284" s="49"/>
      <c r="O284" s="49"/>
      <c r="Q284" s="49"/>
      <c r="S284" s="49"/>
      <c r="U284" s="49"/>
      <c r="Y284" s="49"/>
      <c r="AA284" s="49"/>
      <c r="AB284" s="49"/>
    </row>
    <row r="285" spans="1:28">
      <c r="A285" s="51"/>
      <c r="L285" s="49"/>
      <c r="O285" s="49"/>
      <c r="Q285" s="49"/>
      <c r="S285" s="49"/>
      <c r="U285" s="49"/>
      <c r="Y285" s="49"/>
      <c r="AA285" s="49"/>
      <c r="AB285" s="49"/>
    </row>
    <row r="286" spans="1:28">
      <c r="A286" s="51"/>
      <c r="L286" s="49"/>
      <c r="O286" s="49"/>
      <c r="Q286" s="49"/>
      <c r="S286" s="49"/>
      <c r="U286" s="49"/>
      <c r="Y286" s="49"/>
      <c r="AA286" s="49"/>
      <c r="AB286" s="49"/>
    </row>
    <row r="287" spans="1:28">
      <c r="A287" s="51"/>
      <c r="L287" s="49"/>
      <c r="O287" s="49"/>
      <c r="Q287" s="49"/>
      <c r="S287" s="49"/>
      <c r="U287" s="49"/>
      <c r="Y287" s="49"/>
      <c r="AA287" s="49"/>
      <c r="AB287" s="49"/>
    </row>
    <row r="288" spans="1:28">
      <c r="A288" s="51"/>
      <c r="L288" s="49"/>
      <c r="O288" s="49"/>
      <c r="Q288" s="49"/>
      <c r="S288" s="49"/>
      <c r="U288" s="49"/>
      <c r="Y288" s="49"/>
      <c r="AA288" s="49"/>
      <c r="AB288" s="49"/>
    </row>
    <row r="289" spans="1:28">
      <c r="A289" s="51"/>
      <c r="L289" s="49"/>
      <c r="O289" s="49"/>
      <c r="Q289" s="49"/>
      <c r="S289" s="49"/>
      <c r="U289" s="49"/>
      <c r="Y289" s="49"/>
      <c r="AA289" s="49"/>
      <c r="AB289" s="49"/>
    </row>
    <row r="290" spans="1:28">
      <c r="A290" s="51"/>
      <c r="L290" s="49"/>
      <c r="O290" s="49"/>
      <c r="Q290" s="49"/>
      <c r="S290" s="49"/>
      <c r="U290" s="49"/>
      <c r="Y290" s="49"/>
      <c r="AA290" s="49"/>
      <c r="AB290" s="49"/>
    </row>
    <row r="291" spans="1:28">
      <c r="A291" s="51"/>
      <c r="L291" s="49"/>
      <c r="O291" s="49"/>
      <c r="Q291" s="49"/>
      <c r="S291" s="49"/>
      <c r="U291" s="49"/>
      <c r="Y291" s="49"/>
      <c r="AA291" s="49"/>
      <c r="AB291" s="49"/>
    </row>
    <row r="292" spans="1:28">
      <c r="A292" s="51"/>
      <c r="L292" s="49"/>
      <c r="O292" s="49"/>
      <c r="Q292" s="49"/>
      <c r="S292" s="49"/>
      <c r="U292" s="49"/>
      <c r="Y292" s="49"/>
      <c r="AA292" s="49"/>
      <c r="AB292" s="49"/>
    </row>
    <row r="293" spans="1:28">
      <c r="A293" s="51"/>
      <c r="L293" s="49"/>
      <c r="O293" s="49"/>
      <c r="Q293" s="49"/>
      <c r="S293" s="49"/>
      <c r="U293" s="49"/>
      <c r="Y293" s="49"/>
      <c r="AA293" s="49"/>
      <c r="AB293" s="49"/>
    </row>
    <row r="294" spans="1:28">
      <c r="A294" s="51"/>
      <c r="L294" s="49"/>
      <c r="O294" s="49"/>
      <c r="Q294" s="49"/>
      <c r="S294" s="49"/>
      <c r="U294" s="49"/>
      <c r="Y294" s="49"/>
      <c r="AA294" s="49"/>
      <c r="AB294" s="49"/>
    </row>
    <row r="295" spans="1:28">
      <c r="A295" s="51"/>
      <c r="L295" s="49"/>
      <c r="O295" s="49"/>
      <c r="Q295" s="49"/>
      <c r="S295" s="49"/>
      <c r="U295" s="49"/>
      <c r="Y295" s="49"/>
      <c r="AA295" s="49"/>
      <c r="AB295" s="49"/>
    </row>
    <row r="296" spans="1:28">
      <c r="A296" s="51"/>
      <c r="L296" s="49"/>
      <c r="O296" s="49"/>
      <c r="Q296" s="49"/>
      <c r="S296" s="49"/>
      <c r="U296" s="49"/>
      <c r="Y296" s="49"/>
      <c r="AA296" s="49"/>
      <c r="AB296" s="49"/>
    </row>
    <row r="297" spans="1:28">
      <c r="A297" s="51"/>
      <c r="L297" s="49"/>
      <c r="O297" s="49"/>
      <c r="Q297" s="49"/>
      <c r="S297" s="49"/>
      <c r="U297" s="49"/>
      <c r="Y297" s="49"/>
      <c r="AA297" s="49"/>
      <c r="AB297" s="49"/>
    </row>
    <row r="298" spans="1:28">
      <c r="A298" s="51"/>
      <c r="L298" s="49"/>
      <c r="O298" s="49"/>
      <c r="Q298" s="49"/>
      <c r="S298" s="49"/>
      <c r="U298" s="49"/>
      <c r="Y298" s="49"/>
      <c r="AA298" s="49"/>
      <c r="AB298" s="49"/>
    </row>
    <row r="299" spans="1:28">
      <c r="A299" s="51"/>
      <c r="L299" s="49"/>
      <c r="O299" s="49"/>
      <c r="Q299" s="49"/>
      <c r="S299" s="49"/>
      <c r="U299" s="49"/>
      <c r="Y299" s="49"/>
      <c r="AA299" s="49"/>
      <c r="AB299" s="49"/>
    </row>
    <row r="300" spans="1:28">
      <c r="A300" s="51"/>
      <c r="L300" s="49"/>
      <c r="O300" s="49"/>
      <c r="Q300" s="49"/>
      <c r="S300" s="49"/>
      <c r="U300" s="49"/>
      <c r="Y300" s="49"/>
      <c r="AA300" s="49"/>
      <c r="AB300" s="49"/>
    </row>
    <row r="301" spans="1:28">
      <c r="A301" s="51"/>
      <c r="L301" s="49"/>
      <c r="O301" s="49"/>
      <c r="Q301" s="49"/>
      <c r="S301" s="49"/>
      <c r="U301" s="49"/>
      <c r="Y301" s="49"/>
      <c r="AA301" s="49"/>
      <c r="AB301" s="49"/>
    </row>
    <row r="302" spans="1:28">
      <c r="A302" s="51"/>
      <c r="L302" s="49"/>
      <c r="O302" s="49"/>
      <c r="Q302" s="49"/>
      <c r="S302" s="49"/>
      <c r="U302" s="49"/>
      <c r="Y302" s="49"/>
      <c r="AA302" s="49"/>
      <c r="AB302" s="49"/>
    </row>
    <row r="303" spans="1:28">
      <c r="A303" s="51"/>
      <c r="L303" s="49"/>
      <c r="O303" s="49"/>
      <c r="Q303" s="49"/>
      <c r="S303" s="49"/>
      <c r="U303" s="49"/>
      <c r="Y303" s="49"/>
      <c r="AA303" s="49"/>
      <c r="AB303" s="49"/>
    </row>
    <row r="304" spans="1:28">
      <c r="A304" s="51"/>
      <c r="L304" s="49"/>
      <c r="O304" s="49"/>
      <c r="Q304" s="49"/>
      <c r="S304" s="49"/>
      <c r="U304" s="49"/>
      <c r="Y304" s="49"/>
      <c r="AA304" s="49"/>
      <c r="AB304" s="49"/>
    </row>
    <row r="305" spans="1:28">
      <c r="A305" s="51"/>
      <c r="L305" s="49"/>
      <c r="O305" s="49"/>
      <c r="Q305" s="49"/>
      <c r="S305" s="49"/>
      <c r="U305" s="49"/>
      <c r="Y305" s="49"/>
      <c r="AA305" s="49"/>
      <c r="AB305" s="49"/>
    </row>
    <row r="306" spans="1:28">
      <c r="A306" s="51"/>
      <c r="L306" s="49"/>
      <c r="O306" s="49"/>
      <c r="Q306" s="49"/>
      <c r="S306" s="49"/>
      <c r="U306" s="49"/>
      <c r="Y306" s="49"/>
      <c r="AA306" s="49"/>
      <c r="AB306" s="49"/>
    </row>
    <row r="307" spans="1:28">
      <c r="A307" s="51"/>
      <c r="L307" s="49"/>
      <c r="O307" s="49"/>
      <c r="Q307" s="49"/>
      <c r="S307" s="49"/>
      <c r="U307" s="49"/>
      <c r="Y307" s="49"/>
      <c r="AA307" s="49"/>
      <c r="AB307" s="49"/>
    </row>
    <row r="308" spans="1:28">
      <c r="A308" s="51"/>
      <c r="L308" s="49"/>
      <c r="O308" s="49"/>
      <c r="Q308" s="49"/>
      <c r="S308" s="49"/>
      <c r="U308" s="49"/>
      <c r="Y308" s="49"/>
      <c r="AA308" s="49"/>
      <c r="AB308" s="49"/>
    </row>
    <row r="309" spans="1:28">
      <c r="A309" s="51"/>
      <c r="L309" s="49"/>
      <c r="O309" s="49"/>
      <c r="Q309" s="49"/>
      <c r="S309" s="49"/>
      <c r="U309" s="49"/>
      <c r="Y309" s="49"/>
      <c r="AA309" s="49"/>
      <c r="AB309" s="49"/>
    </row>
    <row r="310" spans="1:28">
      <c r="A310" s="51"/>
      <c r="L310" s="49"/>
      <c r="O310" s="49"/>
      <c r="Q310" s="49"/>
      <c r="S310" s="49"/>
      <c r="U310" s="49"/>
      <c r="Y310" s="49"/>
      <c r="AA310" s="49"/>
      <c r="AB310" s="49"/>
    </row>
    <row r="311" spans="1:28">
      <c r="A311" s="51"/>
      <c r="L311" s="49"/>
      <c r="O311" s="49"/>
      <c r="Q311" s="49"/>
      <c r="S311" s="49"/>
      <c r="U311" s="49"/>
      <c r="Y311" s="49"/>
      <c r="AA311" s="49"/>
      <c r="AB311" s="49"/>
    </row>
    <row r="312" spans="1:28">
      <c r="A312" s="51"/>
      <c r="L312" s="49"/>
      <c r="O312" s="49"/>
      <c r="Q312" s="49"/>
      <c r="S312" s="49"/>
      <c r="U312" s="49"/>
      <c r="Y312" s="49"/>
      <c r="AA312" s="49"/>
      <c r="AB312" s="49"/>
    </row>
    <row r="313" spans="1:28">
      <c r="A313" s="51"/>
      <c r="L313" s="49"/>
      <c r="O313" s="49"/>
      <c r="Q313" s="49"/>
      <c r="S313" s="49"/>
      <c r="U313" s="49"/>
      <c r="Y313" s="49"/>
      <c r="AA313" s="49"/>
      <c r="AB313" s="49"/>
    </row>
    <row r="314" spans="1:28">
      <c r="A314" s="51"/>
      <c r="L314" s="49"/>
      <c r="O314" s="49"/>
      <c r="Q314" s="49"/>
      <c r="S314" s="49"/>
      <c r="U314" s="49"/>
      <c r="Y314" s="49"/>
      <c r="AA314" s="49"/>
      <c r="AB314" s="49"/>
    </row>
    <row r="315" spans="1:28">
      <c r="A315" s="51"/>
      <c r="L315" s="49"/>
      <c r="O315" s="49"/>
      <c r="Q315" s="49"/>
      <c r="S315" s="49"/>
      <c r="U315" s="49"/>
      <c r="Y315" s="49"/>
      <c r="AA315" s="49"/>
      <c r="AB315" s="49"/>
    </row>
    <row r="316" spans="1:28">
      <c r="A316" s="51"/>
      <c r="L316" s="49"/>
      <c r="O316" s="49"/>
      <c r="Q316" s="49"/>
      <c r="S316" s="49"/>
      <c r="U316" s="49"/>
      <c r="Y316" s="49"/>
      <c r="AA316" s="49"/>
      <c r="AB316" s="49"/>
    </row>
    <row r="317" spans="1:28">
      <c r="A317" s="51"/>
      <c r="L317" s="49"/>
      <c r="O317" s="49"/>
      <c r="Q317" s="49"/>
      <c r="S317" s="49"/>
      <c r="U317" s="49"/>
      <c r="Y317" s="49"/>
      <c r="AA317" s="49"/>
      <c r="AB317" s="49"/>
    </row>
    <row r="318" spans="1:28">
      <c r="A318" s="51"/>
      <c r="L318" s="49"/>
      <c r="O318" s="49"/>
      <c r="Q318" s="49"/>
      <c r="S318" s="49"/>
      <c r="U318" s="49"/>
      <c r="Y318" s="49"/>
      <c r="AA318" s="49"/>
      <c r="AB318" s="49"/>
    </row>
    <row r="319" spans="1:28">
      <c r="A319" s="51"/>
      <c r="L319" s="49"/>
      <c r="O319" s="49"/>
      <c r="Q319" s="49"/>
      <c r="S319" s="49"/>
      <c r="U319" s="49"/>
      <c r="Y319" s="49"/>
      <c r="AA319" s="49"/>
      <c r="AB319" s="49"/>
    </row>
    <row r="320" spans="1:28">
      <c r="A320" s="51"/>
      <c r="L320" s="49"/>
      <c r="O320" s="49"/>
      <c r="Q320" s="49"/>
      <c r="S320" s="49"/>
      <c r="U320" s="49"/>
      <c r="Y320" s="49"/>
      <c r="AA320" s="49"/>
      <c r="AB320" s="49"/>
    </row>
    <row r="321" spans="1:28">
      <c r="A321" s="51"/>
      <c r="L321" s="49"/>
      <c r="O321" s="49"/>
      <c r="Q321" s="49"/>
      <c r="S321" s="49"/>
      <c r="U321" s="49"/>
      <c r="Y321" s="49"/>
      <c r="AA321" s="49"/>
      <c r="AB321" s="49"/>
    </row>
    <row r="322" spans="1:28">
      <c r="A322" s="51"/>
      <c r="L322" s="49"/>
      <c r="O322" s="49"/>
      <c r="Q322" s="49"/>
      <c r="S322" s="49"/>
      <c r="U322" s="49"/>
      <c r="Y322" s="49"/>
      <c r="AA322" s="49"/>
      <c r="AB322" s="49"/>
    </row>
    <row r="323" spans="1:28">
      <c r="A323" s="51"/>
      <c r="L323" s="49"/>
      <c r="O323" s="49"/>
      <c r="Q323" s="49"/>
      <c r="S323" s="49"/>
      <c r="U323" s="49"/>
      <c r="Y323" s="49"/>
      <c r="AA323" s="49"/>
      <c r="AB323" s="49"/>
    </row>
    <row r="324" spans="1:28">
      <c r="A324" s="51"/>
      <c r="L324" s="49"/>
      <c r="O324" s="49"/>
      <c r="Q324" s="49"/>
      <c r="S324" s="49"/>
      <c r="U324" s="49"/>
      <c r="Y324" s="49"/>
      <c r="AA324" s="49"/>
      <c r="AB324" s="49"/>
    </row>
    <row r="325" spans="1:28">
      <c r="A325" s="51"/>
      <c r="L325" s="49"/>
      <c r="O325" s="49"/>
      <c r="Q325" s="49"/>
      <c r="S325" s="49"/>
      <c r="U325" s="49"/>
      <c r="Y325" s="49"/>
      <c r="AA325" s="49"/>
      <c r="AB325" s="49"/>
    </row>
    <row r="326" spans="1:28">
      <c r="A326" s="51"/>
      <c r="L326" s="49"/>
      <c r="O326" s="49"/>
      <c r="Q326" s="49"/>
      <c r="S326" s="49"/>
      <c r="U326" s="49"/>
      <c r="Y326" s="49"/>
      <c r="AA326" s="49"/>
      <c r="AB326" s="49"/>
    </row>
    <row r="327" spans="1:28">
      <c r="A327" s="51"/>
      <c r="L327" s="49"/>
      <c r="O327" s="49"/>
      <c r="Q327" s="49"/>
      <c r="S327" s="49"/>
      <c r="U327" s="49"/>
      <c r="Y327" s="49"/>
      <c r="AA327" s="49"/>
      <c r="AB327" s="49"/>
    </row>
    <row r="328" spans="1:28">
      <c r="A328" s="51"/>
      <c r="L328" s="49"/>
      <c r="O328" s="49"/>
      <c r="Q328" s="49"/>
      <c r="S328" s="49"/>
      <c r="U328" s="49"/>
      <c r="Y328" s="49"/>
      <c r="AA328" s="49"/>
      <c r="AB328" s="49"/>
    </row>
    <row r="329" spans="1:28">
      <c r="A329" s="51"/>
      <c r="L329" s="49"/>
      <c r="O329" s="49"/>
      <c r="Q329" s="49"/>
      <c r="S329" s="49"/>
      <c r="U329" s="49"/>
      <c r="Y329" s="49"/>
      <c r="AA329" s="49"/>
      <c r="AB329" s="49"/>
    </row>
    <row r="330" spans="1:28">
      <c r="A330" s="51"/>
      <c r="L330" s="49"/>
      <c r="O330" s="49"/>
      <c r="Q330" s="49"/>
      <c r="S330" s="49"/>
      <c r="U330" s="49"/>
      <c r="Y330" s="49"/>
      <c r="AA330" s="49"/>
      <c r="AB330" s="49"/>
    </row>
    <row r="331" spans="1:28">
      <c r="A331" s="51"/>
      <c r="L331" s="49"/>
      <c r="O331" s="49"/>
      <c r="Q331" s="49"/>
      <c r="S331" s="49"/>
      <c r="U331" s="49"/>
      <c r="Y331" s="49"/>
      <c r="AA331" s="49"/>
      <c r="AB331" s="49"/>
    </row>
    <row r="332" spans="1:28">
      <c r="A332" s="51"/>
      <c r="L332" s="49"/>
      <c r="O332" s="49"/>
      <c r="Q332" s="49"/>
      <c r="S332" s="49"/>
      <c r="U332" s="49"/>
      <c r="Y332" s="49"/>
      <c r="AA332" s="49"/>
      <c r="AB332" s="49"/>
    </row>
    <row r="333" spans="1:28">
      <c r="A333" s="51"/>
      <c r="L333" s="49"/>
      <c r="O333" s="49"/>
      <c r="Q333" s="49"/>
      <c r="S333" s="49"/>
      <c r="U333" s="49"/>
      <c r="Y333" s="49"/>
      <c r="AA333" s="49"/>
      <c r="AB333" s="49"/>
    </row>
    <row r="334" spans="1:28">
      <c r="A334" s="51"/>
      <c r="L334" s="49"/>
      <c r="O334" s="49"/>
      <c r="Q334" s="49"/>
      <c r="S334" s="49"/>
      <c r="U334" s="49"/>
      <c r="Y334" s="49"/>
      <c r="AA334" s="49"/>
      <c r="AB334" s="49"/>
    </row>
    <row r="335" spans="1:28">
      <c r="A335" s="51"/>
      <c r="L335" s="49"/>
      <c r="O335" s="49"/>
      <c r="Q335" s="49"/>
      <c r="S335" s="49"/>
      <c r="U335" s="49"/>
      <c r="Y335" s="49"/>
      <c r="AA335" s="49"/>
      <c r="AB335" s="49"/>
    </row>
    <row r="336" spans="1:28">
      <c r="A336" s="51"/>
      <c r="L336" s="49"/>
      <c r="O336" s="49"/>
      <c r="Q336" s="49"/>
      <c r="S336" s="49"/>
      <c r="U336" s="49"/>
      <c r="Y336" s="49"/>
      <c r="AA336" s="49"/>
      <c r="AB336" s="49"/>
    </row>
    <row r="337" spans="1:28">
      <c r="A337" s="51"/>
      <c r="L337" s="49"/>
      <c r="O337" s="49"/>
      <c r="Q337" s="49"/>
      <c r="S337" s="49"/>
      <c r="U337" s="49"/>
      <c r="Y337" s="49"/>
      <c r="AA337" s="49"/>
      <c r="AB337" s="49"/>
    </row>
    <row r="338" spans="1:28">
      <c r="A338" s="51"/>
      <c r="L338" s="49"/>
      <c r="O338" s="49"/>
      <c r="Q338" s="49"/>
      <c r="S338" s="49"/>
      <c r="U338" s="49"/>
      <c r="Y338" s="49"/>
      <c r="AA338" s="49"/>
      <c r="AB338" s="49"/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3F7F-FBF1-4A78-B449-2E8D496C886F}">
  <dimension ref="A1:AB338"/>
  <sheetViews>
    <sheetView topLeftCell="A159" workbookViewId="0">
      <selection activeCell="H173" sqref="H173"/>
    </sheetView>
  </sheetViews>
  <sheetFormatPr baseColWidth="10" defaultRowHeight="15"/>
  <cols>
    <col min="4" max="4" width="37.85546875" bestFit="1" customWidth="1"/>
  </cols>
  <sheetData>
    <row r="1" spans="1:28">
      <c r="A1" t="s">
        <v>32</v>
      </c>
      <c r="B1" t="s">
        <v>33</v>
      </c>
      <c r="C1" t="s">
        <v>26</v>
      </c>
      <c r="D1" t="s">
        <v>34</v>
      </c>
      <c r="E1" t="s">
        <v>35</v>
      </c>
      <c r="F1" t="s">
        <v>36</v>
      </c>
      <c r="G1" t="s">
        <v>449</v>
      </c>
      <c r="H1" t="s">
        <v>37</v>
      </c>
      <c r="I1" t="s">
        <v>450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451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s="151" t="s">
        <v>3913</v>
      </c>
      <c r="B2" t="s">
        <v>1418</v>
      </c>
      <c r="C2" t="s">
        <v>28</v>
      </c>
      <c r="D2" t="s">
        <v>1739</v>
      </c>
      <c r="E2" t="s">
        <v>1694</v>
      </c>
      <c r="F2" t="s">
        <v>56</v>
      </c>
      <c r="G2">
        <v>0</v>
      </c>
      <c r="H2">
        <v>0</v>
      </c>
      <c r="I2">
        <v>0</v>
      </c>
      <c r="J2">
        <v>0</v>
      </c>
      <c r="K2">
        <v>0</v>
      </c>
      <c r="L2" s="49" t="s">
        <v>678</v>
      </c>
      <c r="M2">
        <v>0</v>
      </c>
      <c r="N2">
        <v>0</v>
      </c>
      <c r="O2" s="49" t="s">
        <v>678</v>
      </c>
      <c r="P2">
        <v>0</v>
      </c>
      <c r="Q2" s="49" t="s">
        <v>678</v>
      </c>
      <c r="R2">
        <v>0</v>
      </c>
      <c r="S2" s="49" t="s">
        <v>678</v>
      </c>
      <c r="T2">
        <v>0</v>
      </c>
      <c r="U2" s="49" t="s">
        <v>678</v>
      </c>
      <c r="V2">
        <v>0</v>
      </c>
      <c r="W2">
        <v>0</v>
      </c>
      <c r="X2">
        <v>0</v>
      </c>
      <c r="Y2" s="49" t="s">
        <v>678</v>
      </c>
      <c r="Z2">
        <v>0</v>
      </c>
      <c r="AA2" s="49" t="s">
        <v>678</v>
      </c>
      <c r="AB2" s="49" t="s">
        <v>678</v>
      </c>
    </row>
    <row r="3" spans="1:28">
      <c r="A3" s="151" t="s">
        <v>3913</v>
      </c>
      <c r="B3" t="s">
        <v>1418</v>
      </c>
      <c r="C3" t="s">
        <v>28</v>
      </c>
      <c r="D3" t="s">
        <v>1677</v>
      </c>
      <c r="E3" t="s">
        <v>1678</v>
      </c>
      <c r="F3" t="s">
        <v>56</v>
      </c>
      <c r="G3">
        <v>15</v>
      </c>
      <c r="H3">
        <v>23140</v>
      </c>
      <c r="I3">
        <v>59</v>
      </c>
      <c r="J3">
        <v>93059</v>
      </c>
      <c r="K3">
        <v>4</v>
      </c>
      <c r="L3" s="49" t="s">
        <v>944</v>
      </c>
      <c r="M3">
        <v>2560</v>
      </c>
      <c r="N3">
        <v>4234</v>
      </c>
      <c r="O3" s="49" t="s">
        <v>872</v>
      </c>
      <c r="P3">
        <v>0</v>
      </c>
      <c r="Q3" s="49" t="s">
        <v>678</v>
      </c>
      <c r="R3">
        <v>0</v>
      </c>
      <c r="S3" s="49" t="s">
        <v>678</v>
      </c>
      <c r="T3">
        <v>0</v>
      </c>
      <c r="U3" s="49" t="s">
        <v>678</v>
      </c>
      <c r="V3">
        <v>0</v>
      </c>
      <c r="W3">
        <v>0</v>
      </c>
      <c r="X3">
        <v>0</v>
      </c>
      <c r="Y3" s="49" t="s">
        <v>2917</v>
      </c>
      <c r="Z3">
        <v>93059</v>
      </c>
      <c r="AA3" s="49" t="s">
        <v>804</v>
      </c>
      <c r="AB3" s="49" t="s">
        <v>1220</v>
      </c>
    </row>
    <row r="4" spans="1:28">
      <c r="A4" s="151" t="s">
        <v>3913</v>
      </c>
      <c r="B4" t="s">
        <v>1418</v>
      </c>
      <c r="C4" t="s">
        <v>28</v>
      </c>
      <c r="D4" t="s">
        <v>1695</v>
      </c>
      <c r="E4" t="s">
        <v>1694</v>
      </c>
      <c r="F4" t="s">
        <v>56</v>
      </c>
      <c r="G4">
        <v>14</v>
      </c>
      <c r="H4">
        <v>19040</v>
      </c>
      <c r="I4">
        <v>65</v>
      </c>
      <c r="J4">
        <v>116809</v>
      </c>
      <c r="K4">
        <v>4</v>
      </c>
      <c r="L4" s="49" t="s">
        <v>1130</v>
      </c>
      <c r="M4">
        <v>7120</v>
      </c>
      <c r="N4">
        <v>4139</v>
      </c>
      <c r="O4" s="49" t="s">
        <v>1868</v>
      </c>
      <c r="P4">
        <v>3</v>
      </c>
      <c r="Q4" s="49" t="s">
        <v>1142</v>
      </c>
      <c r="R4">
        <v>6160</v>
      </c>
      <c r="S4" s="49" t="s">
        <v>3700</v>
      </c>
      <c r="T4">
        <v>6658</v>
      </c>
      <c r="U4" s="49" t="s">
        <v>3269</v>
      </c>
      <c r="V4">
        <v>0</v>
      </c>
      <c r="W4">
        <v>0</v>
      </c>
      <c r="X4">
        <v>0</v>
      </c>
      <c r="Y4" s="49" t="s">
        <v>3914</v>
      </c>
      <c r="Z4">
        <v>116809</v>
      </c>
      <c r="AA4" s="49" t="s">
        <v>825</v>
      </c>
      <c r="AB4" s="49" t="s">
        <v>2707</v>
      </c>
    </row>
    <row r="5" spans="1:28">
      <c r="A5" s="151" t="s">
        <v>3913</v>
      </c>
      <c r="B5" t="s">
        <v>1418</v>
      </c>
      <c r="C5" t="s">
        <v>28</v>
      </c>
      <c r="D5" t="s">
        <v>1696</v>
      </c>
      <c r="E5" t="s">
        <v>1694</v>
      </c>
      <c r="F5" t="s">
        <v>56</v>
      </c>
      <c r="G5">
        <v>14</v>
      </c>
      <c r="H5">
        <v>17935</v>
      </c>
      <c r="I5">
        <v>70</v>
      </c>
      <c r="J5">
        <v>143501</v>
      </c>
      <c r="K5">
        <v>3</v>
      </c>
      <c r="L5" s="49" t="s">
        <v>1128</v>
      </c>
      <c r="M5">
        <v>3480</v>
      </c>
      <c r="N5">
        <v>3916</v>
      </c>
      <c r="O5" s="49" t="s">
        <v>3680</v>
      </c>
      <c r="P5">
        <v>2</v>
      </c>
      <c r="Q5" s="49" t="s">
        <v>1131</v>
      </c>
      <c r="R5">
        <v>1520</v>
      </c>
      <c r="S5" s="49" t="s">
        <v>1162</v>
      </c>
      <c r="T5">
        <v>1662</v>
      </c>
      <c r="U5" s="49" t="s">
        <v>1096</v>
      </c>
      <c r="V5">
        <v>0</v>
      </c>
      <c r="W5">
        <v>0</v>
      </c>
      <c r="X5">
        <v>0</v>
      </c>
      <c r="Y5" s="49" t="s">
        <v>3800</v>
      </c>
      <c r="Z5">
        <v>143501</v>
      </c>
      <c r="AA5" s="49" t="s">
        <v>1754</v>
      </c>
      <c r="AB5" s="49" t="s">
        <v>1031</v>
      </c>
    </row>
    <row r="6" spans="1:28">
      <c r="A6" s="151" t="s">
        <v>3913</v>
      </c>
      <c r="B6" t="s">
        <v>1418</v>
      </c>
      <c r="C6" t="s">
        <v>28</v>
      </c>
      <c r="D6" t="s">
        <v>3617</v>
      </c>
      <c r="E6" t="s">
        <v>1694</v>
      </c>
      <c r="F6" t="s">
        <v>56</v>
      </c>
      <c r="G6">
        <v>14</v>
      </c>
      <c r="H6">
        <v>11307</v>
      </c>
      <c r="I6">
        <v>47</v>
      </c>
      <c r="J6">
        <v>75000</v>
      </c>
      <c r="K6">
        <v>6</v>
      </c>
      <c r="L6" s="49" t="s">
        <v>1134</v>
      </c>
      <c r="M6">
        <v>5990</v>
      </c>
      <c r="N6">
        <v>4835</v>
      </c>
      <c r="O6" s="49" t="s">
        <v>456</v>
      </c>
      <c r="P6">
        <v>3</v>
      </c>
      <c r="Q6" s="49" t="s">
        <v>1142</v>
      </c>
      <c r="R6">
        <v>1710</v>
      </c>
      <c r="S6" s="49" t="s">
        <v>1871</v>
      </c>
      <c r="T6">
        <v>1845</v>
      </c>
      <c r="U6" s="49" t="s">
        <v>2369</v>
      </c>
      <c r="V6">
        <v>0</v>
      </c>
      <c r="W6">
        <v>0</v>
      </c>
      <c r="X6">
        <v>0</v>
      </c>
      <c r="Y6" s="49" t="s">
        <v>3843</v>
      </c>
      <c r="Z6">
        <v>75000</v>
      </c>
      <c r="AA6" s="49" t="s">
        <v>2396</v>
      </c>
      <c r="AB6" s="49" t="s">
        <v>2285</v>
      </c>
    </row>
    <row r="7" spans="1:28">
      <c r="A7" s="151" t="s">
        <v>3913</v>
      </c>
      <c r="B7" t="s">
        <v>1418</v>
      </c>
      <c r="C7" t="s">
        <v>28</v>
      </c>
      <c r="D7" t="s">
        <v>1697</v>
      </c>
      <c r="E7" t="s">
        <v>1694</v>
      </c>
      <c r="F7" t="s">
        <v>56</v>
      </c>
      <c r="G7">
        <v>15</v>
      </c>
      <c r="H7">
        <v>15940</v>
      </c>
      <c r="I7">
        <v>82</v>
      </c>
      <c r="J7">
        <v>139002</v>
      </c>
      <c r="K7">
        <v>3</v>
      </c>
      <c r="L7" s="49" t="s">
        <v>713</v>
      </c>
      <c r="M7">
        <v>2700</v>
      </c>
      <c r="N7">
        <v>3105</v>
      </c>
      <c r="O7" s="49" t="s">
        <v>2572</v>
      </c>
      <c r="P7">
        <v>2</v>
      </c>
      <c r="Q7" s="49" t="s">
        <v>932</v>
      </c>
      <c r="R7">
        <v>2300</v>
      </c>
      <c r="S7" s="49" t="s">
        <v>1825</v>
      </c>
      <c r="T7">
        <v>2525</v>
      </c>
      <c r="U7" s="49" t="s">
        <v>3915</v>
      </c>
      <c r="V7">
        <v>0</v>
      </c>
      <c r="W7">
        <v>0</v>
      </c>
      <c r="X7">
        <v>0</v>
      </c>
      <c r="Y7" s="49" t="s">
        <v>3916</v>
      </c>
      <c r="Z7">
        <v>139002</v>
      </c>
      <c r="AA7" s="49" t="s">
        <v>1034</v>
      </c>
      <c r="AB7" s="49" t="s">
        <v>923</v>
      </c>
    </row>
    <row r="8" spans="1:28">
      <c r="A8" s="151" t="s">
        <v>3913</v>
      </c>
      <c r="B8" t="s">
        <v>1418</v>
      </c>
      <c r="C8" t="s">
        <v>28</v>
      </c>
      <c r="D8" t="s">
        <v>1746</v>
      </c>
      <c r="E8" t="s">
        <v>1678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 s="49" t="s">
        <v>678</v>
      </c>
      <c r="M8">
        <v>0</v>
      </c>
      <c r="N8">
        <v>0</v>
      </c>
      <c r="O8" s="49" t="s">
        <v>678</v>
      </c>
      <c r="P8">
        <v>0</v>
      </c>
      <c r="Q8" s="49" t="s">
        <v>678</v>
      </c>
      <c r="R8">
        <v>0</v>
      </c>
      <c r="S8" s="49" t="s">
        <v>678</v>
      </c>
      <c r="T8">
        <v>0</v>
      </c>
      <c r="U8" s="49" t="s">
        <v>678</v>
      </c>
      <c r="V8">
        <v>0</v>
      </c>
      <c r="W8">
        <v>0</v>
      </c>
      <c r="X8">
        <v>0</v>
      </c>
      <c r="Y8" s="49" t="s">
        <v>678</v>
      </c>
      <c r="Z8">
        <v>0</v>
      </c>
      <c r="AA8" s="49" t="s">
        <v>678</v>
      </c>
      <c r="AB8" s="49" t="s">
        <v>678</v>
      </c>
    </row>
    <row r="9" spans="1:28">
      <c r="A9" s="151" t="s">
        <v>3913</v>
      </c>
      <c r="B9" t="s">
        <v>1418</v>
      </c>
      <c r="C9" t="s">
        <v>28</v>
      </c>
      <c r="D9" t="s">
        <v>1679</v>
      </c>
      <c r="E9" t="s">
        <v>1678</v>
      </c>
      <c r="F9" t="s">
        <v>56</v>
      </c>
      <c r="G9">
        <v>14</v>
      </c>
      <c r="H9">
        <v>11989</v>
      </c>
      <c r="I9">
        <v>70</v>
      </c>
      <c r="J9">
        <v>112457</v>
      </c>
      <c r="K9">
        <v>5</v>
      </c>
      <c r="L9" s="49" t="s">
        <v>1893</v>
      </c>
      <c r="M9">
        <v>3600</v>
      </c>
      <c r="N9">
        <v>4070</v>
      </c>
      <c r="O9" s="49" t="s">
        <v>1085</v>
      </c>
      <c r="P9">
        <v>3</v>
      </c>
      <c r="Q9" s="49" t="s">
        <v>1142</v>
      </c>
      <c r="R9">
        <v>1200</v>
      </c>
      <c r="S9" s="49" t="s">
        <v>705</v>
      </c>
      <c r="T9">
        <v>1290</v>
      </c>
      <c r="U9" s="49" t="s">
        <v>853</v>
      </c>
      <c r="V9">
        <v>0</v>
      </c>
      <c r="W9">
        <v>0</v>
      </c>
      <c r="X9">
        <v>0</v>
      </c>
      <c r="Y9" s="49" t="s">
        <v>3917</v>
      </c>
      <c r="Z9">
        <v>112457</v>
      </c>
      <c r="AA9" s="49" t="s">
        <v>1054</v>
      </c>
      <c r="AB9" s="49" t="s">
        <v>1168</v>
      </c>
    </row>
    <row r="10" spans="1:28">
      <c r="A10" s="151" t="s">
        <v>3913</v>
      </c>
      <c r="B10" t="s">
        <v>1418</v>
      </c>
      <c r="C10" t="s">
        <v>28</v>
      </c>
      <c r="D10" t="s">
        <v>1698</v>
      </c>
      <c r="E10" t="s">
        <v>1694</v>
      </c>
      <c r="F10" t="s">
        <v>56</v>
      </c>
      <c r="G10">
        <v>15</v>
      </c>
      <c r="H10">
        <v>26280</v>
      </c>
      <c r="I10">
        <v>71</v>
      </c>
      <c r="J10">
        <v>125293</v>
      </c>
      <c r="K10">
        <v>6</v>
      </c>
      <c r="L10" s="49" t="s">
        <v>685</v>
      </c>
      <c r="M10">
        <v>5800</v>
      </c>
      <c r="N10">
        <v>7811</v>
      </c>
      <c r="O10" s="49" t="s">
        <v>2976</v>
      </c>
      <c r="P10">
        <v>2</v>
      </c>
      <c r="Q10" s="49" t="s">
        <v>932</v>
      </c>
      <c r="R10">
        <v>2000</v>
      </c>
      <c r="S10" s="49" t="s">
        <v>1210</v>
      </c>
      <c r="T10">
        <v>2150</v>
      </c>
      <c r="U10" s="49" t="s">
        <v>1252</v>
      </c>
      <c r="V10">
        <v>1</v>
      </c>
      <c r="W10">
        <v>180</v>
      </c>
      <c r="X10">
        <v>400</v>
      </c>
      <c r="Y10" s="49" t="s">
        <v>3365</v>
      </c>
      <c r="Z10">
        <v>125293</v>
      </c>
      <c r="AA10" s="49" t="s">
        <v>895</v>
      </c>
      <c r="AB10" s="49" t="s">
        <v>3918</v>
      </c>
    </row>
    <row r="11" spans="1:28">
      <c r="A11" s="151" t="s">
        <v>3913</v>
      </c>
      <c r="B11" t="s">
        <v>1418</v>
      </c>
      <c r="C11" t="s">
        <v>28</v>
      </c>
      <c r="D11" t="s">
        <v>1680</v>
      </c>
      <c r="E11" t="s">
        <v>1678</v>
      </c>
      <c r="F11" t="s">
        <v>56</v>
      </c>
      <c r="G11">
        <v>14</v>
      </c>
      <c r="H11">
        <v>13832</v>
      </c>
      <c r="I11">
        <v>78</v>
      </c>
      <c r="J11">
        <v>145836</v>
      </c>
      <c r="K11">
        <v>4</v>
      </c>
      <c r="L11" s="49" t="s">
        <v>1130</v>
      </c>
      <c r="M11">
        <v>3040</v>
      </c>
      <c r="N11">
        <v>3525</v>
      </c>
      <c r="O11" s="49" t="s">
        <v>3441</v>
      </c>
      <c r="P11">
        <v>3</v>
      </c>
      <c r="Q11" s="49" t="s">
        <v>1142</v>
      </c>
      <c r="R11">
        <v>2080</v>
      </c>
      <c r="S11" s="49" t="s">
        <v>2724</v>
      </c>
      <c r="T11">
        <v>2341</v>
      </c>
      <c r="U11" s="49" t="s">
        <v>2206</v>
      </c>
      <c r="V11">
        <v>1</v>
      </c>
      <c r="W11">
        <v>490</v>
      </c>
      <c r="X11">
        <v>560</v>
      </c>
      <c r="Y11" s="49" t="s">
        <v>1445</v>
      </c>
      <c r="Z11">
        <v>145836</v>
      </c>
      <c r="AA11" s="49" t="s">
        <v>981</v>
      </c>
      <c r="AB11" s="49" t="s">
        <v>780</v>
      </c>
    </row>
    <row r="12" spans="1:28">
      <c r="A12" s="151" t="s">
        <v>3913</v>
      </c>
      <c r="B12" t="s">
        <v>1418</v>
      </c>
      <c r="C12" t="s">
        <v>28</v>
      </c>
      <c r="D12" t="s">
        <v>1718</v>
      </c>
      <c r="E12" t="s">
        <v>1719</v>
      </c>
      <c r="F12" t="s">
        <v>56</v>
      </c>
      <c r="G12">
        <v>14</v>
      </c>
      <c r="H12">
        <v>16061</v>
      </c>
      <c r="I12">
        <v>61</v>
      </c>
      <c r="J12">
        <v>125240</v>
      </c>
      <c r="K12">
        <v>7</v>
      </c>
      <c r="L12" s="49" t="s">
        <v>708</v>
      </c>
      <c r="M12">
        <v>5618</v>
      </c>
      <c r="N12">
        <v>6737</v>
      </c>
      <c r="O12" s="49" t="s">
        <v>1012</v>
      </c>
      <c r="P12">
        <v>3</v>
      </c>
      <c r="Q12" s="49" t="s">
        <v>1142</v>
      </c>
      <c r="R12">
        <v>2700</v>
      </c>
      <c r="S12" s="49" t="s">
        <v>3578</v>
      </c>
      <c r="T12">
        <v>3025</v>
      </c>
      <c r="U12" s="49" t="s">
        <v>2574</v>
      </c>
      <c r="V12">
        <v>0</v>
      </c>
      <c r="W12">
        <v>0</v>
      </c>
      <c r="X12">
        <v>0</v>
      </c>
      <c r="Y12" s="49" t="s">
        <v>2022</v>
      </c>
      <c r="Z12">
        <v>125240</v>
      </c>
      <c r="AA12" s="49" t="s">
        <v>2881</v>
      </c>
      <c r="AB12" s="49" t="s">
        <v>1281</v>
      </c>
    </row>
    <row r="13" spans="1:28">
      <c r="A13" s="151" t="s">
        <v>3913</v>
      </c>
      <c r="B13" t="s">
        <v>1418</v>
      </c>
      <c r="C13" t="s">
        <v>28</v>
      </c>
      <c r="D13" t="s">
        <v>1701</v>
      </c>
      <c r="E13" t="s">
        <v>1694</v>
      </c>
      <c r="F13" t="s">
        <v>56</v>
      </c>
      <c r="G13">
        <v>14</v>
      </c>
      <c r="H13">
        <v>18383</v>
      </c>
      <c r="I13">
        <v>66</v>
      </c>
      <c r="J13">
        <v>110584</v>
      </c>
      <c r="K13">
        <v>3</v>
      </c>
      <c r="L13" s="49" t="s">
        <v>1128</v>
      </c>
      <c r="M13">
        <v>1540</v>
      </c>
      <c r="N13">
        <v>1714</v>
      </c>
      <c r="O13" s="49" t="s">
        <v>2377</v>
      </c>
      <c r="P13">
        <v>1</v>
      </c>
      <c r="Q13" s="49" t="s">
        <v>1054</v>
      </c>
      <c r="R13">
        <v>900</v>
      </c>
      <c r="S13" s="49" t="s">
        <v>750</v>
      </c>
      <c r="T13">
        <v>1020</v>
      </c>
      <c r="U13" s="49" t="s">
        <v>824</v>
      </c>
      <c r="V13">
        <v>0</v>
      </c>
      <c r="W13">
        <v>0</v>
      </c>
      <c r="X13">
        <v>0</v>
      </c>
      <c r="Y13" s="49" t="s">
        <v>2704</v>
      </c>
      <c r="Z13">
        <v>110584</v>
      </c>
      <c r="AA13" s="49" t="s">
        <v>872</v>
      </c>
      <c r="AB13" s="49" t="s">
        <v>1028</v>
      </c>
    </row>
    <row r="14" spans="1:28">
      <c r="A14" s="151" t="s">
        <v>3913</v>
      </c>
      <c r="B14" t="s">
        <v>1418</v>
      </c>
      <c r="C14" t="s">
        <v>28</v>
      </c>
      <c r="D14" t="s">
        <v>1681</v>
      </c>
      <c r="E14" t="s">
        <v>1678</v>
      </c>
      <c r="F14" t="s">
        <v>56</v>
      </c>
      <c r="G14">
        <v>14</v>
      </c>
      <c r="H14">
        <v>25820</v>
      </c>
      <c r="I14">
        <v>82</v>
      </c>
      <c r="J14">
        <v>148609</v>
      </c>
      <c r="K14">
        <v>5</v>
      </c>
      <c r="L14" s="49" t="s">
        <v>1893</v>
      </c>
      <c r="M14">
        <v>3393</v>
      </c>
      <c r="N14">
        <v>6280</v>
      </c>
      <c r="O14" s="49" t="s">
        <v>1141</v>
      </c>
      <c r="P14">
        <v>1</v>
      </c>
      <c r="Q14" s="49" t="s">
        <v>1054</v>
      </c>
      <c r="R14">
        <v>800</v>
      </c>
      <c r="S14" s="49" t="s">
        <v>876</v>
      </c>
      <c r="T14">
        <v>860</v>
      </c>
      <c r="U14" s="49" t="s">
        <v>701</v>
      </c>
      <c r="V14">
        <v>1</v>
      </c>
      <c r="W14">
        <v>1620</v>
      </c>
      <c r="X14">
        <v>3600</v>
      </c>
      <c r="Y14" s="49" t="s">
        <v>3919</v>
      </c>
      <c r="Z14">
        <v>148609</v>
      </c>
      <c r="AA14" s="49" t="s">
        <v>731</v>
      </c>
      <c r="AB14" s="49" t="s">
        <v>1021</v>
      </c>
    </row>
    <row r="15" spans="1:28">
      <c r="A15" s="151" t="s">
        <v>3913</v>
      </c>
      <c r="B15" t="s">
        <v>1418</v>
      </c>
      <c r="C15" t="s">
        <v>28</v>
      </c>
      <c r="D15" t="s">
        <v>1683</v>
      </c>
      <c r="E15" t="s">
        <v>1678</v>
      </c>
      <c r="F15" t="s">
        <v>56</v>
      </c>
      <c r="G15">
        <v>15</v>
      </c>
      <c r="H15">
        <v>18212</v>
      </c>
      <c r="I15">
        <v>65</v>
      </c>
      <c r="J15">
        <v>109030</v>
      </c>
      <c r="K15">
        <v>6</v>
      </c>
      <c r="L15" s="49" t="s">
        <v>685</v>
      </c>
      <c r="M15">
        <v>8640</v>
      </c>
      <c r="N15">
        <v>10128</v>
      </c>
      <c r="O15" s="49" t="s">
        <v>2405</v>
      </c>
      <c r="P15">
        <v>2</v>
      </c>
      <c r="Q15" s="49" t="s">
        <v>932</v>
      </c>
      <c r="R15">
        <v>4000</v>
      </c>
      <c r="S15" s="49" t="s">
        <v>2154</v>
      </c>
      <c r="T15">
        <v>4342</v>
      </c>
      <c r="U15" s="49" t="s">
        <v>3265</v>
      </c>
      <c r="V15">
        <v>0</v>
      </c>
      <c r="W15">
        <v>0</v>
      </c>
      <c r="X15">
        <v>0</v>
      </c>
      <c r="Y15" s="49" t="s">
        <v>3614</v>
      </c>
      <c r="Z15">
        <v>109030</v>
      </c>
      <c r="AA15" s="49" t="s">
        <v>1447</v>
      </c>
      <c r="AB15" s="49" t="s">
        <v>1233</v>
      </c>
    </row>
    <row r="16" spans="1:28">
      <c r="A16" s="151" t="s">
        <v>3913</v>
      </c>
      <c r="B16" t="s">
        <v>1418</v>
      </c>
      <c r="C16" t="s">
        <v>28</v>
      </c>
      <c r="D16" t="s">
        <v>1684</v>
      </c>
      <c r="E16" t="s">
        <v>1678</v>
      </c>
      <c r="F16" t="s">
        <v>56</v>
      </c>
      <c r="G16">
        <v>14</v>
      </c>
      <c r="H16">
        <v>21752</v>
      </c>
      <c r="I16">
        <v>63</v>
      </c>
      <c r="J16">
        <v>104471</v>
      </c>
      <c r="K16">
        <v>3</v>
      </c>
      <c r="L16" s="49" t="s">
        <v>1128</v>
      </c>
      <c r="M16">
        <v>5760</v>
      </c>
      <c r="N16">
        <v>3978</v>
      </c>
      <c r="O16" s="49" t="s">
        <v>999</v>
      </c>
      <c r="P16">
        <v>1</v>
      </c>
      <c r="Q16" s="49" t="s">
        <v>1054</v>
      </c>
      <c r="R16">
        <v>4320</v>
      </c>
      <c r="S16" s="49" t="s">
        <v>3891</v>
      </c>
      <c r="T16">
        <v>4644</v>
      </c>
      <c r="U16" s="49" t="s">
        <v>3920</v>
      </c>
      <c r="V16">
        <v>0</v>
      </c>
      <c r="W16">
        <v>0</v>
      </c>
      <c r="X16">
        <v>0</v>
      </c>
      <c r="Y16" s="49" t="s">
        <v>3921</v>
      </c>
      <c r="Z16">
        <v>104471</v>
      </c>
      <c r="AA16" s="49" t="s">
        <v>854</v>
      </c>
      <c r="AB16" s="49" t="s">
        <v>805</v>
      </c>
    </row>
    <row r="17" spans="1:28">
      <c r="A17" s="151" t="s">
        <v>3913</v>
      </c>
      <c r="B17" t="s">
        <v>1418</v>
      </c>
      <c r="C17" t="s">
        <v>28</v>
      </c>
      <c r="D17" t="s">
        <v>1685</v>
      </c>
      <c r="E17" t="s">
        <v>1678</v>
      </c>
      <c r="F17" t="s">
        <v>56</v>
      </c>
      <c r="G17">
        <v>14</v>
      </c>
      <c r="H17">
        <v>20355</v>
      </c>
      <c r="I17">
        <v>78</v>
      </c>
      <c r="J17">
        <v>133457</v>
      </c>
      <c r="K17">
        <v>2</v>
      </c>
      <c r="L17" s="49" t="s">
        <v>1132</v>
      </c>
      <c r="M17">
        <v>9097</v>
      </c>
      <c r="N17">
        <v>8746</v>
      </c>
      <c r="O17" s="49" t="s">
        <v>3797</v>
      </c>
      <c r="P17">
        <v>2</v>
      </c>
      <c r="Q17" s="49" t="s">
        <v>1131</v>
      </c>
      <c r="R17">
        <v>9097</v>
      </c>
      <c r="S17" s="49" t="s">
        <v>2923</v>
      </c>
      <c r="T17">
        <v>9793</v>
      </c>
      <c r="U17" s="49" t="s">
        <v>3922</v>
      </c>
      <c r="V17">
        <v>0</v>
      </c>
      <c r="W17">
        <v>0</v>
      </c>
      <c r="X17">
        <v>0</v>
      </c>
      <c r="Y17" s="49" t="s">
        <v>2923</v>
      </c>
      <c r="Z17">
        <v>133457</v>
      </c>
      <c r="AA17" s="49" t="s">
        <v>837</v>
      </c>
      <c r="AB17" s="49" t="s">
        <v>918</v>
      </c>
    </row>
    <row r="18" spans="1:28">
      <c r="A18" s="151" t="s">
        <v>3913</v>
      </c>
      <c r="B18" t="s">
        <v>1418</v>
      </c>
      <c r="C18" t="s">
        <v>28</v>
      </c>
      <c r="D18" t="s">
        <v>1759</v>
      </c>
      <c r="E18" t="s">
        <v>1694</v>
      </c>
      <c r="F18" t="s">
        <v>56</v>
      </c>
      <c r="G18">
        <v>0</v>
      </c>
      <c r="H18">
        <v>0</v>
      </c>
      <c r="I18">
        <v>0</v>
      </c>
      <c r="J18">
        <v>0</v>
      </c>
      <c r="K18">
        <v>0</v>
      </c>
      <c r="L18" s="49" t="s">
        <v>678</v>
      </c>
      <c r="M18">
        <v>0</v>
      </c>
      <c r="N18">
        <v>0</v>
      </c>
      <c r="O18" s="49" t="s">
        <v>678</v>
      </c>
      <c r="P18">
        <v>0</v>
      </c>
      <c r="Q18" s="49" t="s">
        <v>678</v>
      </c>
      <c r="R18">
        <v>0</v>
      </c>
      <c r="S18" s="49" t="s">
        <v>678</v>
      </c>
      <c r="T18">
        <v>0</v>
      </c>
      <c r="U18" s="49" t="s">
        <v>678</v>
      </c>
      <c r="V18">
        <v>0</v>
      </c>
      <c r="W18">
        <v>0</v>
      </c>
      <c r="X18">
        <v>0</v>
      </c>
      <c r="Y18" s="49" t="s">
        <v>678</v>
      </c>
      <c r="Z18">
        <v>0</v>
      </c>
      <c r="AA18" s="49" t="s">
        <v>678</v>
      </c>
      <c r="AB18" s="49" t="s">
        <v>678</v>
      </c>
    </row>
    <row r="19" spans="1:28">
      <c r="A19" s="151" t="s">
        <v>3913</v>
      </c>
      <c r="B19" t="s">
        <v>1418</v>
      </c>
      <c r="C19" t="s">
        <v>28</v>
      </c>
      <c r="D19" t="s">
        <v>1686</v>
      </c>
      <c r="E19" t="s">
        <v>1678</v>
      </c>
      <c r="F19" t="s">
        <v>56</v>
      </c>
      <c r="G19">
        <v>14</v>
      </c>
      <c r="H19">
        <v>15600</v>
      </c>
      <c r="I19">
        <v>64</v>
      </c>
      <c r="J19">
        <v>111110</v>
      </c>
      <c r="K19">
        <v>4</v>
      </c>
      <c r="L19" s="49" t="s">
        <v>1130</v>
      </c>
      <c r="M19">
        <v>2440</v>
      </c>
      <c r="N19">
        <v>2672</v>
      </c>
      <c r="O19" s="49" t="s">
        <v>3923</v>
      </c>
      <c r="P19">
        <v>2</v>
      </c>
      <c r="Q19" s="49" t="s">
        <v>1131</v>
      </c>
      <c r="R19">
        <v>1200</v>
      </c>
      <c r="S19" s="49" t="s">
        <v>1037</v>
      </c>
      <c r="T19">
        <v>1360</v>
      </c>
      <c r="U19" s="49" t="s">
        <v>2399</v>
      </c>
      <c r="V19">
        <v>0</v>
      </c>
      <c r="W19">
        <v>0</v>
      </c>
      <c r="X19">
        <v>0</v>
      </c>
      <c r="Y19" s="49" t="s">
        <v>3884</v>
      </c>
      <c r="Z19">
        <v>111110</v>
      </c>
      <c r="AA19" s="49" t="s">
        <v>762</v>
      </c>
      <c r="AB19" s="49" t="s">
        <v>1123</v>
      </c>
    </row>
    <row r="20" spans="1:28">
      <c r="A20" s="151" t="s">
        <v>3913</v>
      </c>
      <c r="B20" t="s">
        <v>1418</v>
      </c>
      <c r="C20" t="s">
        <v>28</v>
      </c>
      <c r="D20" t="s">
        <v>1720</v>
      </c>
      <c r="E20" t="s">
        <v>1719</v>
      </c>
      <c r="F20" t="s">
        <v>56</v>
      </c>
      <c r="G20">
        <v>14</v>
      </c>
      <c r="H20">
        <v>20897</v>
      </c>
      <c r="I20">
        <v>77</v>
      </c>
      <c r="J20">
        <v>143446</v>
      </c>
      <c r="K20">
        <v>10</v>
      </c>
      <c r="L20" s="49" t="s">
        <v>1892</v>
      </c>
      <c r="M20">
        <v>13980</v>
      </c>
      <c r="N20">
        <v>10132</v>
      </c>
      <c r="O20" s="49" t="s">
        <v>1102</v>
      </c>
      <c r="P20">
        <v>7</v>
      </c>
      <c r="Q20" s="49" t="s">
        <v>708</v>
      </c>
      <c r="R20">
        <v>11280</v>
      </c>
      <c r="S20" s="49" t="s">
        <v>3924</v>
      </c>
      <c r="T20">
        <v>12534</v>
      </c>
      <c r="U20" s="49" t="s">
        <v>3925</v>
      </c>
      <c r="V20">
        <v>0</v>
      </c>
      <c r="W20">
        <v>0</v>
      </c>
      <c r="X20">
        <v>0</v>
      </c>
      <c r="Y20" s="49" t="s">
        <v>3926</v>
      </c>
      <c r="Z20">
        <v>143446</v>
      </c>
      <c r="AA20" s="49" t="s">
        <v>2465</v>
      </c>
      <c r="AB20" s="49" t="s">
        <v>758</v>
      </c>
    </row>
    <row r="21" spans="1:28">
      <c r="A21" s="151" t="s">
        <v>3913</v>
      </c>
      <c r="B21" t="s">
        <v>1418</v>
      </c>
      <c r="C21" t="s">
        <v>28</v>
      </c>
      <c r="D21" t="s">
        <v>1721</v>
      </c>
      <c r="E21" t="s">
        <v>1719</v>
      </c>
      <c r="F21" t="s">
        <v>56</v>
      </c>
      <c r="G21">
        <v>14</v>
      </c>
      <c r="H21">
        <v>15890</v>
      </c>
      <c r="I21">
        <v>74</v>
      </c>
      <c r="J21">
        <v>143703</v>
      </c>
      <c r="K21">
        <v>1</v>
      </c>
      <c r="L21" s="49" t="s">
        <v>1054</v>
      </c>
      <c r="M21">
        <v>960</v>
      </c>
      <c r="N21">
        <v>1032</v>
      </c>
      <c r="O21" s="49" t="s">
        <v>484</v>
      </c>
      <c r="P21">
        <v>1</v>
      </c>
      <c r="Q21" s="49" t="s">
        <v>1054</v>
      </c>
      <c r="R21">
        <v>960</v>
      </c>
      <c r="S21" s="49" t="s">
        <v>906</v>
      </c>
      <c r="T21">
        <v>1032</v>
      </c>
      <c r="U21" s="49" t="s">
        <v>952</v>
      </c>
      <c r="V21">
        <v>0</v>
      </c>
      <c r="W21">
        <v>0</v>
      </c>
      <c r="X21">
        <v>0</v>
      </c>
      <c r="Y21" s="49" t="s">
        <v>906</v>
      </c>
      <c r="Z21">
        <v>143703</v>
      </c>
      <c r="AA21" s="49" t="s">
        <v>739</v>
      </c>
      <c r="AB21" s="49" t="s">
        <v>2876</v>
      </c>
    </row>
    <row r="22" spans="1:28">
      <c r="A22" s="151" t="s">
        <v>3913</v>
      </c>
      <c r="B22" t="s">
        <v>1418</v>
      </c>
      <c r="C22" t="s">
        <v>28</v>
      </c>
      <c r="D22" t="s">
        <v>1687</v>
      </c>
      <c r="E22" t="s">
        <v>1678</v>
      </c>
      <c r="F22" t="s">
        <v>56</v>
      </c>
      <c r="G22">
        <v>14</v>
      </c>
      <c r="H22">
        <v>15223</v>
      </c>
      <c r="I22">
        <v>68</v>
      </c>
      <c r="J22">
        <v>121805</v>
      </c>
      <c r="K22">
        <v>6</v>
      </c>
      <c r="L22" s="49" t="s">
        <v>1134</v>
      </c>
      <c r="M22">
        <v>6720</v>
      </c>
      <c r="N22">
        <v>8032</v>
      </c>
      <c r="O22" s="49" t="s">
        <v>1271</v>
      </c>
      <c r="P22">
        <v>3</v>
      </c>
      <c r="Q22" s="49" t="s">
        <v>1142</v>
      </c>
      <c r="R22">
        <v>3600</v>
      </c>
      <c r="S22" s="49" t="s">
        <v>3927</v>
      </c>
      <c r="T22">
        <v>3940</v>
      </c>
      <c r="U22" s="49" t="s">
        <v>3291</v>
      </c>
      <c r="V22">
        <v>0</v>
      </c>
      <c r="W22">
        <v>0</v>
      </c>
      <c r="X22">
        <v>0</v>
      </c>
      <c r="Y22" s="49" t="s">
        <v>1911</v>
      </c>
      <c r="Z22">
        <v>121805</v>
      </c>
      <c r="AA22" s="49" t="s">
        <v>1060</v>
      </c>
      <c r="AB22" s="49" t="s">
        <v>764</v>
      </c>
    </row>
    <row r="23" spans="1:28">
      <c r="A23" s="151" t="s">
        <v>3913</v>
      </c>
      <c r="B23" t="s">
        <v>1418</v>
      </c>
      <c r="C23" t="s">
        <v>28</v>
      </c>
      <c r="D23" t="s">
        <v>1702</v>
      </c>
      <c r="E23" t="s">
        <v>1694</v>
      </c>
      <c r="F23" t="s">
        <v>56</v>
      </c>
      <c r="G23">
        <v>14</v>
      </c>
      <c r="H23">
        <v>13602</v>
      </c>
      <c r="I23">
        <v>83</v>
      </c>
      <c r="J23">
        <v>147636</v>
      </c>
      <c r="K23">
        <v>5</v>
      </c>
      <c r="L23" s="49" t="s">
        <v>1893</v>
      </c>
      <c r="M23">
        <v>3920</v>
      </c>
      <c r="N23">
        <v>4350</v>
      </c>
      <c r="O23" s="49" t="s">
        <v>778</v>
      </c>
      <c r="P23">
        <v>3</v>
      </c>
      <c r="Q23" s="49" t="s">
        <v>1142</v>
      </c>
      <c r="R23">
        <v>2000</v>
      </c>
      <c r="S23" s="49" t="s">
        <v>1777</v>
      </c>
      <c r="T23">
        <v>2220</v>
      </c>
      <c r="U23" s="49" t="s">
        <v>3826</v>
      </c>
      <c r="V23">
        <v>0</v>
      </c>
      <c r="W23">
        <v>0</v>
      </c>
      <c r="X23">
        <v>0</v>
      </c>
      <c r="Y23" s="49" t="s">
        <v>2367</v>
      </c>
      <c r="Z23">
        <v>147636</v>
      </c>
      <c r="AA23" s="49" t="s">
        <v>1830</v>
      </c>
      <c r="AB23" s="49" t="s">
        <v>2372</v>
      </c>
    </row>
    <row r="24" spans="1:28">
      <c r="A24" s="151" t="s">
        <v>3913</v>
      </c>
      <c r="B24" t="s">
        <v>1418</v>
      </c>
      <c r="C24" t="s">
        <v>28</v>
      </c>
      <c r="D24" t="s">
        <v>1703</v>
      </c>
      <c r="E24" t="s">
        <v>1694</v>
      </c>
      <c r="F24" t="s">
        <v>56</v>
      </c>
      <c r="G24">
        <v>14</v>
      </c>
      <c r="H24">
        <v>25067</v>
      </c>
      <c r="I24">
        <v>64</v>
      </c>
      <c r="J24">
        <v>108647</v>
      </c>
      <c r="K24">
        <v>5</v>
      </c>
      <c r="L24" s="49" t="s">
        <v>1893</v>
      </c>
      <c r="M24">
        <v>6929</v>
      </c>
      <c r="N24">
        <v>10231</v>
      </c>
      <c r="O24" s="49" t="s">
        <v>3343</v>
      </c>
      <c r="P24">
        <v>2</v>
      </c>
      <c r="Q24" s="49" t="s">
        <v>1131</v>
      </c>
      <c r="R24">
        <v>4369</v>
      </c>
      <c r="S24" s="49" t="s">
        <v>3242</v>
      </c>
      <c r="T24">
        <v>4715</v>
      </c>
      <c r="U24" s="49" t="s">
        <v>3099</v>
      </c>
      <c r="V24">
        <v>0</v>
      </c>
      <c r="W24">
        <v>0</v>
      </c>
      <c r="X24">
        <v>0</v>
      </c>
      <c r="Y24" s="49" t="s">
        <v>1481</v>
      </c>
      <c r="Z24">
        <v>108647</v>
      </c>
      <c r="AA24" s="49" t="s">
        <v>945</v>
      </c>
      <c r="AB24" s="49" t="s">
        <v>975</v>
      </c>
    </row>
    <row r="25" spans="1:28">
      <c r="A25" s="151" t="s">
        <v>3913</v>
      </c>
      <c r="B25" t="s">
        <v>1418</v>
      </c>
      <c r="C25" t="s">
        <v>28</v>
      </c>
      <c r="D25" t="s">
        <v>1688</v>
      </c>
      <c r="E25" t="s">
        <v>1678</v>
      </c>
      <c r="F25" t="s">
        <v>56</v>
      </c>
      <c r="G25">
        <v>0</v>
      </c>
      <c r="H25">
        <v>0</v>
      </c>
      <c r="I25">
        <v>0</v>
      </c>
      <c r="J25">
        <v>0</v>
      </c>
      <c r="K25">
        <v>1</v>
      </c>
      <c r="L25" s="49" t="s">
        <v>678</v>
      </c>
      <c r="M25">
        <v>760</v>
      </c>
      <c r="N25">
        <v>760</v>
      </c>
      <c r="O25" s="49" t="s">
        <v>678</v>
      </c>
      <c r="P25">
        <v>0</v>
      </c>
      <c r="Q25" s="49" t="s">
        <v>678</v>
      </c>
      <c r="R25">
        <v>0</v>
      </c>
      <c r="S25" s="49" t="s">
        <v>678</v>
      </c>
      <c r="T25">
        <v>0</v>
      </c>
      <c r="U25" s="49" t="s">
        <v>678</v>
      </c>
      <c r="V25">
        <v>0</v>
      </c>
      <c r="W25">
        <v>0</v>
      </c>
      <c r="X25">
        <v>0</v>
      </c>
      <c r="Y25" s="49" t="s">
        <v>678</v>
      </c>
      <c r="Z25">
        <v>0</v>
      </c>
      <c r="AA25" s="49" t="s">
        <v>678</v>
      </c>
      <c r="AB25" s="49" t="s">
        <v>678</v>
      </c>
    </row>
    <row r="26" spans="1:28">
      <c r="A26" s="151" t="s">
        <v>3913</v>
      </c>
      <c r="B26" t="s">
        <v>1418</v>
      </c>
      <c r="C26" t="s">
        <v>28</v>
      </c>
      <c r="D26" t="s">
        <v>1770</v>
      </c>
      <c r="E26" t="s">
        <v>1678</v>
      </c>
      <c r="F26" t="s">
        <v>56</v>
      </c>
      <c r="G26">
        <v>14</v>
      </c>
      <c r="H26">
        <v>21684</v>
      </c>
      <c r="I26">
        <v>69</v>
      </c>
      <c r="J26">
        <v>130738</v>
      </c>
      <c r="K26">
        <v>6</v>
      </c>
      <c r="L26" s="49" t="s">
        <v>1134</v>
      </c>
      <c r="M26">
        <v>7940</v>
      </c>
      <c r="N26">
        <v>10108</v>
      </c>
      <c r="O26" s="49" t="s">
        <v>3267</v>
      </c>
      <c r="P26">
        <v>3</v>
      </c>
      <c r="Q26" s="49" t="s">
        <v>1142</v>
      </c>
      <c r="R26">
        <v>5780</v>
      </c>
      <c r="S26" s="49" t="s">
        <v>2398</v>
      </c>
      <c r="T26">
        <v>6539</v>
      </c>
      <c r="U26" s="49" t="s">
        <v>2883</v>
      </c>
      <c r="V26">
        <v>0</v>
      </c>
      <c r="W26">
        <v>0</v>
      </c>
      <c r="X26">
        <v>0</v>
      </c>
      <c r="Y26" s="49" t="s">
        <v>2784</v>
      </c>
      <c r="Z26">
        <v>130738</v>
      </c>
      <c r="AA26" s="49" t="s">
        <v>904</v>
      </c>
      <c r="AB26" s="49" t="s">
        <v>1230</v>
      </c>
    </row>
    <row r="27" spans="1:28">
      <c r="A27" s="151" t="s">
        <v>3913</v>
      </c>
      <c r="B27" t="s">
        <v>1418</v>
      </c>
      <c r="C27" t="s">
        <v>28</v>
      </c>
      <c r="D27" t="s">
        <v>1873</v>
      </c>
      <c r="E27" t="s">
        <v>1694</v>
      </c>
      <c r="F27" t="s">
        <v>56</v>
      </c>
      <c r="G27">
        <v>15</v>
      </c>
      <c r="H27">
        <v>18914</v>
      </c>
      <c r="I27">
        <v>71</v>
      </c>
      <c r="J27">
        <v>148832</v>
      </c>
      <c r="K27">
        <v>3</v>
      </c>
      <c r="L27" s="49" t="s">
        <v>713</v>
      </c>
      <c r="M27">
        <v>2814</v>
      </c>
      <c r="N27">
        <v>3384</v>
      </c>
      <c r="O27" s="49" t="s">
        <v>1161</v>
      </c>
      <c r="P27">
        <v>2</v>
      </c>
      <c r="Q27" s="49" t="s">
        <v>932</v>
      </c>
      <c r="R27">
        <v>1134</v>
      </c>
      <c r="S27" s="49" t="s">
        <v>746</v>
      </c>
      <c r="T27">
        <v>1256</v>
      </c>
      <c r="U27" s="49" t="s">
        <v>1768</v>
      </c>
      <c r="V27">
        <v>0</v>
      </c>
      <c r="W27">
        <v>0</v>
      </c>
      <c r="X27">
        <v>0</v>
      </c>
      <c r="Y27" s="49" t="s">
        <v>2100</v>
      </c>
      <c r="Z27">
        <v>148832</v>
      </c>
      <c r="AA27" s="49" t="s">
        <v>1141</v>
      </c>
      <c r="AB27" s="49" t="s">
        <v>1032</v>
      </c>
    </row>
    <row r="28" spans="1:28">
      <c r="A28" s="151" t="s">
        <v>3913</v>
      </c>
      <c r="B28" t="s">
        <v>1418</v>
      </c>
      <c r="C28" t="s">
        <v>28</v>
      </c>
      <c r="D28" t="s">
        <v>1689</v>
      </c>
      <c r="E28" t="s">
        <v>1678</v>
      </c>
      <c r="F28" t="s">
        <v>56</v>
      </c>
      <c r="G28">
        <v>14</v>
      </c>
      <c r="H28">
        <v>23400</v>
      </c>
      <c r="I28">
        <v>66</v>
      </c>
      <c r="J28">
        <v>131537</v>
      </c>
      <c r="K28">
        <v>2</v>
      </c>
      <c r="L28" s="49" t="s">
        <v>1132</v>
      </c>
      <c r="M28">
        <v>1000</v>
      </c>
      <c r="N28">
        <v>1190</v>
      </c>
      <c r="O28" s="49" t="s">
        <v>494</v>
      </c>
      <c r="P28">
        <v>1</v>
      </c>
      <c r="Q28" s="49" t="s">
        <v>1054</v>
      </c>
      <c r="R28">
        <v>400</v>
      </c>
      <c r="S28" s="49" t="s">
        <v>458</v>
      </c>
      <c r="T28">
        <v>430</v>
      </c>
      <c r="U28" s="49" t="s">
        <v>1027</v>
      </c>
      <c r="V28">
        <v>0</v>
      </c>
      <c r="W28">
        <v>0</v>
      </c>
      <c r="X28">
        <v>0</v>
      </c>
      <c r="Y28" s="49" t="s">
        <v>1794</v>
      </c>
      <c r="Z28">
        <v>131537</v>
      </c>
      <c r="AA28" s="49" t="s">
        <v>698</v>
      </c>
      <c r="AB28" s="49" t="s">
        <v>3928</v>
      </c>
    </row>
    <row r="29" spans="1:28">
      <c r="A29" s="151" t="s">
        <v>3913</v>
      </c>
      <c r="B29" t="s">
        <v>1418</v>
      </c>
      <c r="C29" t="s">
        <v>28</v>
      </c>
      <c r="D29" t="s">
        <v>1877</v>
      </c>
      <c r="E29" t="s">
        <v>1694</v>
      </c>
      <c r="F29" t="s">
        <v>56</v>
      </c>
      <c r="G29">
        <v>0</v>
      </c>
      <c r="H29">
        <v>0</v>
      </c>
      <c r="I29">
        <v>0</v>
      </c>
      <c r="J29">
        <v>0</v>
      </c>
      <c r="K29">
        <v>0</v>
      </c>
      <c r="L29" s="49" t="s">
        <v>678</v>
      </c>
      <c r="M29">
        <v>0</v>
      </c>
      <c r="N29">
        <v>0</v>
      </c>
      <c r="O29" s="49" t="s">
        <v>678</v>
      </c>
      <c r="P29">
        <v>0</v>
      </c>
      <c r="Q29" s="49" t="s">
        <v>678</v>
      </c>
      <c r="R29">
        <v>0</v>
      </c>
      <c r="S29" s="49" t="s">
        <v>678</v>
      </c>
      <c r="T29">
        <v>0</v>
      </c>
      <c r="U29" s="49" t="s">
        <v>678</v>
      </c>
      <c r="V29">
        <v>0</v>
      </c>
      <c r="W29">
        <v>0</v>
      </c>
      <c r="X29">
        <v>0</v>
      </c>
      <c r="Y29" s="49" t="s">
        <v>678</v>
      </c>
      <c r="Z29">
        <v>0</v>
      </c>
      <c r="AA29" s="49" t="s">
        <v>678</v>
      </c>
      <c r="AB29" s="49" t="s">
        <v>678</v>
      </c>
    </row>
    <row r="30" spans="1:28">
      <c r="A30" s="151" t="s">
        <v>3913</v>
      </c>
      <c r="B30" t="s">
        <v>1418</v>
      </c>
      <c r="C30" t="s">
        <v>28</v>
      </c>
      <c r="D30" t="s">
        <v>1772</v>
      </c>
      <c r="E30" t="s">
        <v>1678</v>
      </c>
      <c r="F30" t="s">
        <v>56</v>
      </c>
      <c r="G30">
        <v>15</v>
      </c>
      <c r="H30">
        <v>12180</v>
      </c>
      <c r="I30">
        <v>73</v>
      </c>
      <c r="J30">
        <v>135896</v>
      </c>
      <c r="K30">
        <v>5</v>
      </c>
      <c r="L30" s="49" t="s">
        <v>454</v>
      </c>
      <c r="M30">
        <v>3984</v>
      </c>
      <c r="N30">
        <v>3379</v>
      </c>
      <c r="O30" s="49" t="s">
        <v>818</v>
      </c>
      <c r="P30">
        <v>2</v>
      </c>
      <c r="Q30" s="49" t="s">
        <v>932</v>
      </c>
      <c r="R30">
        <v>1380</v>
      </c>
      <c r="S30" s="49" t="s">
        <v>497</v>
      </c>
      <c r="T30">
        <v>1508</v>
      </c>
      <c r="U30" s="49" t="s">
        <v>3929</v>
      </c>
      <c r="V30">
        <v>0</v>
      </c>
      <c r="W30">
        <v>0</v>
      </c>
      <c r="X30">
        <v>0</v>
      </c>
      <c r="Y30" s="49" t="s">
        <v>3673</v>
      </c>
      <c r="Z30">
        <v>135896</v>
      </c>
      <c r="AA30" s="49" t="s">
        <v>1838</v>
      </c>
      <c r="AB30" s="49" t="s">
        <v>1782</v>
      </c>
    </row>
    <row r="31" spans="1:28">
      <c r="A31" s="151" t="s">
        <v>3913</v>
      </c>
      <c r="B31" t="s">
        <v>1418</v>
      </c>
      <c r="C31" t="s">
        <v>28</v>
      </c>
      <c r="D31" t="s">
        <v>1722</v>
      </c>
      <c r="E31" t="s">
        <v>1719</v>
      </c>
      <c r="F31" t="s">
        <v>56</v>
      </c>
      <c r="G31">
        <v>14</v>
      </c>
      <c r="H31">
        <v>18336</v>
      </c>
      <c r="I31">
        <v>74</v>
      </c>
      <c r="J31">
        <v>134137</v>
      </c>
      <c r="K31">
        <v>4</v>
      </c>
      <c r="L31" s="49" t="s">
        <v>1130</v>
      </c>
      <c r="M31">
        <v>6796</v>
      </c>
      <c r="N31">
        <v>7914</v>
      </c>
      <c r="O31" s="49" t="s">
        <v>1170</v>
      </c>
      <c r="P31">
        <v>2</v>
      </c>
      <c r="Q31" s="49" t="s">
        <v>1131</v>
      </c>
      <c r="R31">
        <v>3360</v>
      </c>
      <c r="S31" s="49" t="s">
        <v>3739</v>
      </c>
      <c r="T31">
        <v>3794</v>
      </c>
      <c r="U31" s="49" t="s">
        <v>3175</v>
      </c>
      <c r="V31">
        <v>0</v>
      </c>
      <c r="W31">
        <v>0</v>
      </c>
      <c r="X31">
        <v>0</v>
      </c>
      <c r="Y31" s="49" t="s">
        <v>3901</v>
      </c>
      <c r="Z31">
        <v>134137</v>
      </c>
      <c r="AA31" s="49" t="s">
        <v>1008</v>
      </c>
      <c r="AB31" s="49" t="s">
        <v>2242</v>
      </c>
    </row>
    <row r="32" spans="1:28">
      <c r="A32" s="151" t="s">
        <v>3913</v>
      </c>
      <c r="B32" t="s">
        <v>1418</v>
      </c>
      <c r="C32" t="s">
        <v>28</v>
      </c>
      <c r="D32" t="s">
        <v>1690</v>
      </c>
      <c r="E32" t="s">
        <v>1678</v>
      </c>
      <c r="F32" t="s">
        <v>56</v>
      </c>
      <c r="G32">
        <v>14</v>
      </c>
      <c r="H32">
        <v>20940</v>
      </c>
      <c r="I32">
        <v>61</v>
      </c>
      <c r="J32">
        <v>88825</v>
      </c>
      <c r="K32">
        <v>3</v>
      </c>
      <c r="L32" s="49" t="s">
        <v>1128</v>
      </c>
      <c r="M32">
        <v>5160</v>
      </c>
      <c r="N32">
        <v>6336</v>
      </c>
      <c r="O32" s="49" t="s">
        <v>2257</v>
      </c>
      <c r="P32">
        <v>3</v>
      </c>
      <c r="Q32" s="49" t="s">
        <v>1142</v>
      </c>
      <c r="R32">
        <v>5160</v>
      </c>
      <c r="S32" s="49" t="s">
        <v>2842</v>
      </c>
      <c r="T32">
        <v>5547</v>
      </c>
      <c r="U32" s="49" t="s">
        <v>3921</v>
      </c>
      <c r="V32">
        <v>0</v>
      </c>
      <c r="W32">
        <v>0</v>
      </c>
      <c r="X32">
        <v>0</v>
      </c>
      <c r="Y32" s="49" t="s">
        <v>2842</v>
      </c>
      <c r="Z32">
        <v>88825</v>
      </c>
      <c r="AA32" s="49" t="s">
        <v>970</v>
      </c>
      <c r="AB32" s="49" t="s">
        <v>861</v>
      </c>
    </row>
    <row r="33" spans="1:28">
      <c r="A33" s="151" t="s">
        <v>3913</v>
      </c>
      <c r="B33" t="s">
        <v>1418</v>
      </c>
      <c r="C33" t="s">
        <v>28</v>
      </c>
      <c r="D33" t="s">
        <v>1691</v>
      </c>
      <c r="E33" t="s">
        <v>1678</v>
      </c>
      <c r="F33" t="s">
        <v>56</v>
      </c>
      <c r="G33">
        <v>14</v>
      </c>
      <c r="H33">
        <v>9007</v>
      </c>
      <c r="I33">
        <v>66</v>
      </c>
      <c r="J33">
        <v>116470</v>
      </c>
      <c r="K33">
        <v>5</v>
      </c>
      <c r="L33" s="49" t="s">
        <v>1893</v>
      </c>
      <c r="M33">
        <v>2527</v>
      </c>
      <c r="N33">
        <v>2735</v>
      </c>
      <c r="O33" s="49" t="s">
        <v>490</v>
      </c>
      <c r="P33">
        <v>5</v>
      </c>
      <c r="Q33" s="49" t="s">
        <v>1893</v>
      </c>
      <c r="R33">
        <v>2527</v>
      </c>
      <c r="S33" s="49" t="s">
        <v>1807</v>
      </c>
      <c r="T33">
        <v>2735</v>
      </c>
      <c r="U33" s="49" t="s">
        <v>3799</v>
      </c>
      <c r="V33">
        <v>0</v>
      </c>
      <c r="W33">
        <v>0</v>
      </c>
      <c r="X33">
        <v>0</v>
      </c>
      <c r="Y33" s="49" t="s">
        <v>3292</v>
      </c>
      <c r="Z33">
        <v>116470</v>
      </c>
      <c r="AA33" s="49" t="s">
        <v>1758</v>
      </c>
      <c r="AB33" s="49" t="s">
        <v>1155</v>
      </c>
    </row>
    <row r="34" spans="1:28">
      <c r="A34" s="151" t="s">
        <v>3913</v>
      </c>
      <c r="B34" t="s">
        <v>27</v>
      </c>
      <c r="C34" t="s">
        <v>28</v>
      </c>
      <c r="D34" t="s">
        <v>1659</v>
      </c>
      <c r="E34" t="s">
        <v>608</v>
      </c>
      <c r="F34" t="s">
        <v>56</v>
      </c>
      <c r="G34">
        <v>15</v>
      </c>
      <c r="H34">
        <v>14423</v>
      </c>
      <c r="I34">
        <v>73</v>
      </c>
      <c r="J34">
        <v>131174</v>
      </c>
      <c r="K34">
        <v>3</v>
      </c>
      <c r="L34" s="49" t="s">
        <v>713</v>
      </c>
      <c r="M34">
        <v>1400</v>
      </c>
      <c r="N34">
        <v>3160</v>
      </c>
      <c r="O34" s="49" t="s">
        <v>1747</v>
      </c>
      <c r="P34">
        <v>3</v>
      </c>
      <c r="Q34" s="49" t="s">
        <v>713</v>
      </c>
      <c r="R34">
        <v>1400</v>
      </c>
      <c r="S34" s="49" t="s">
        <v>3930</v>
      </c>
      <c r="T34">
        <v>1540</v>
      </c>
      <c r="U34" s="49" t="s">
        <v>954</v>
      </c>
      <c r="V34">
        <v>0</v>
      </c>
      <c r="W34">
        <v>0</v>
      </c>
      <c r="X34">
        <v>0</v>
      </c>
      <c r="Y34" s="49" t="s">
        <v>2867</v>
      </c>
      <c r="Z34">
        <v>131174</v>
      </c>
      <c r="AA34" s="49" t="s">
        <v>848</v>
      </c>
      <c r="AB34" s="49" t="s">
        <v>495</v>
      </c>
    </row>
    <row r="35" spans="1:28">
      <c r="A35" s="151" t="s">
        <v>3913</v>
      </c>
      <c r="B35" t="s">
        <v>27</v>
      </c>
      <c r="C35" t="s">
        <v>28</v>
      </c>
      <c r="D35" t="s">
        <v>1660</v>
      </c>
      <c r="E35" t="s">
        <v>608</v>
      </c>
      <c r="F35" t="s">
        <v>56</v>
      </c>
      <c r="G35">
        <v>14</v>
      </c>
      <c r="H35">
        <v>18520</v>
      </c>
      <c r="I35">
        <v>68</v>
      </c>
      <c r="J35">
        <v>109958</v>
      </c>
      <c r="K35">
        <v>5</v>
      </c>
      <c r="L35" s="49" t="s">
        <v>1893</v>
      </c>
      <c r="M35">
        <v>2560</v>
      </c>
      <c r="N35">
        <v>4847</v>
      </c>
      <c r="O35" s="49" t="s">
        <v>1305</v>
      </c>
      <c r="P35">
        <v>4</v>
      </c>
      <c r="Q35" s="49" t="s">
        <v>1130</v>
      </c>
      <c r="R35">
        <v>2160</v>
      </c>
      <c r="S35" s="49" t="s">
        <v>940</v>
      </c>
      <c r="T35">
        <v>2357</v>
      </c>
      <c r="U35" s="49" t="s">
        <v>3431</v>
      </c>
      <c r="V35">
        <v>0</v>
      </c>
      <c r="W35">
        <v>0</v>
      </c>
      <c r="X35">
        <v>0</v>
      </c>
      <c r="Y35" s="49" t="s">
        <v>3167</v>
      </c>
      <c r="Z35">
        <v>109958</v>
      </c>
      <c r="AA35" s="49" t="s">
        <v>1790</v>
      </c>
      <c r="AB35" s="49" t="s">
        <v>2195</v>
      </c>
    </row>
    <row r="36" spans="1:28">
      <c r="A36" s="151" t="s">
        <v>3913</v>
      </c>
      <c r="B36" t="s">
        <v>27</v>
      </c>
      <c r="C36" t="s">
        <v>28</v>
      </c>
      <c r="D36" t="s">
        <v>609</v>
      </c>
      <c r="E36" t="s">
        <v>608</v>
      </c>
      <c r="F36" t="s">
        <v>56</v>
      </c>
      <c r="G36">
        <v>14</v>
      </c>
      <c r="H36">
        <v>21051</v>
      </c>
      <c r="I36">
        <v>59</v>
      </c>
      <c r="J36">
        <v>108675</v>
      </c>
      <c r="K36">
        <v>6</v>
      </c>
      <c r="L36" s="49" t="s">
        <v>1134</v>
      </c>
      <c r="M36">
        <v>11105</v>
      </c>
      <c r="N36">
        <v>12717</v>
      </c>
      <c r="O36" s="49" t="s">
        <v>3093</v>
      </c>
      <c r="P36">
        <v>4</v>
      </c>
      <c r="Q36" s="49" t="s">
        <v>1130</v>
      </c>
      <c r="R36">
        <v>7665</v>
      </c>
      <c r="S36" s="49" t="s">
        <v>3218</v>
      </c>
      <c r="T36">
        <v>8241</v>
      </c>
      <c r="U36" s="49" t="s">
        <v>3240</v>
      </c>
      <c r="V36">
        <v>0</v>
      </c>
      <c r="W36">
        <v>0</v>
      </c>
      <c r="X36">
        <v>0</v>
      </c>
      <c r="Y36" s="49" t="s">
        <v>3931</v>
      </c>
      <c r="Z36">
        <v>108675</v>
      </c>
      <c r="AA36" s="49" t="s">
        <v>3001</v>
      </c>
      <c r="AB36" s="49" t="s">
        <v>3535</v>
      </c>
    </row>
    <row r="37" spans="1:28">
      <c r="A37" s="151" t="s">
        <v>3913</v>
      </c>
      <c r="B37" t="s">
        <v>27</v>
      </c>
      <c r="C37" t="s">
        <v>28</v>
      </c>
      <c r="D37" t="s">
        <v>2825</v>
      </c>
      <c r="E37" t="s">
        <v>608</v>
      </c>
      <c r="F37" t="s">
        <v>56</v>
      </c>
      <c r="G37">
        <v>14</v>
      </c>
      <c r="H37">
        <v>16035</v>
      </c>
      <c r="I37">
        <v>66</v>
      </c>
      <c r="J37">
        <v>93601</v>
      </c>
      <c r="K37">
        <v>3</v>
      </c>
      <c r="L37" s="49" t="s">
        <v>1128</v>
      </c>
      <c r="M37">
        <v>3200</v>
      </c>
      <c r="N37">
        <v>3511</v>
      </c>
      <c r="O37" s="49" t="s">
        <v>1059</v>
      </c>
      <c r="P37">
        <v>1</v>
      </c>
      <c r="Q37" s="49" t="s">
        <v>1054</v>
      </c>
      <c r="R37">
        <v>1600</v>
      </c>
      <c r="S37" s="49" t="s">
        <v>3370</v>
      </c>
      <c r="T37">
        <v>1720</v>
      </c>
      <c r="U37" s="49" t="s">
        <v>2700</v>
      </c>
      <c r="V37">
        <v>0</v>
      </c>
      <c r="W37">
        <v>0</v>
      </c>
      <c r="X37">
        <v>0</v>
      </c>
      <c r="Y37" s="49" t="s">
        <v>2411</v>
      </c>
      <c r="Z37">
        <v>93601</v>
      </c>
      <c r="AA37" s="49" t="s">
        <v>872</v>
      </c>
      <c r="AB37" s="49" t="s">
        <v>1115</v>
      </c>
    </row>
    <row r="38" spans="1:28">
      <c r="A38" s="151" t="s">
        <v>3913</v>
      </c>
      <c r="B38" t="s">
        <v>27</v>
      </c>
      <c r="C38" t="s">
        <v>28</v>
      </c>
      <c r="D38" t="s">
        <v>611</v>
      </c>
      <c r="E38" t="s">
        <v>1464</v>
      </c>
      <c r="F38" t="s">
        <v>56</v>
      </c>
      <c r="G38">
        <v>15</v>
      </c>
      <c r="H38">
        <v>17830</v>
      </c>
      <c r="I38">
        <v>76</v>
      </c>
      <c r="J38">
        <v>135241</v>
      </c>
      <c r="K38">
        <v>4</v>
      </c>
      <c r="L38" s="49" t="s">
        <v>944</v>
      </c>
      <c r="M38">
        <v>5840</v>
      </c>
      <c r="N38">
        <v>6698</v>
      </c>
      <c r="O38" s="49" t="s">
        <v>3918</v>
      </c>
      <c r="P38">
        <v>4</v>
      </c>
      <c r="Q38" s="49" t="s">
        <v>951</v>
      </c>
      <c r="R38">
        <v>5840</v>
      </c>
      <c r="S38" s="49" t="s">
        <v>1658</v>
      </c>
      <c r="T38">
        <v>6348</v>
      </c>
      <c r="U38" s="49" t="s">
        <v>3587</v>
      </c>
      <c r="V38">
        <v>0</v>
      </c>
      <c r="W38">
        <v>0</v>
      </c>
      <c r="X38">
        <v>0</v>
      </c>
      <c r="Y38" s="49" t="s">
        <v>1658</v>
      </c>
      <c r="Z38">
        <v>135241</v>
      </c>
      <c r="AA38" s="49" t="s">
        <v>489</v>
      </c>
      <c r="AB38" s="49" t="s">
        <v>1788</v>
      </c>
    </row>
    <row r="39" spans="1:28">
      <c r="A39" s="151" t="s">
        <v>3913</v>
      </c>
      <c r="B39" t="s">
        <v>27</v>
      </c>
      <c r="C39" t="s">
        <v>28</v>
      </c>
      <c r="D39" t="s">
        <v>569</v>
      </c>
      <c r="E39" t="s">
        <v>669</v>
      </c>
      <c r="F39" t="s">
        <v>56</v>
      </c>
      <c r="G39">
        <v>14</v>
      </c>
      <c r="H39">
        <v>32310</v>
      </c>
      <c r="I39">
        <v>67</v>
      </c>
      <c r="J39">
        <v>126974</v>
      </c>
      <c r="K39">
        <v>4</v>
      </c>
      <c r="L39" s="49" t="s">
        <v>1130</v>
      </c>
      <c r="M39">
        <v>9110</v>
      </c>
      <c r="N39">
        <v>11365</v>
      </c>
      <c r="O39" s="49" t="s">
        <v>2417</v>
      </c>
      <c r="P39">
        <v>1</v>
      </c>
      <c r="Q39" s="49" t="s">
        <v>1054</v>
      </c>
      <c r="R39">
        <v>7510</v>
      </c>
      <c r="S39" s="49" t="s">
        <v>3932</v>
      </c>
      <c r="T39">
        <v>8092</v>
      </c>
      <c r="U39" s="49" t="s">
        <v>3360</v>
      </c>
      <c r="V39">
        <v>1</v>
      </c>
      <c r="W39">
        <v>378</v>
      </c>
      <c r="X39">
        <v>840</v>
      </c>
      <c r="Y39" s="49" t="s">
        <v>2986</v>
      </c>
      <c r="Z39">
        <v>126974</v>
      </c>
      <c r="AA39" s="49" t="s">
        <v>1071</v>
      </c>
      <c r="AB39" s="49" t="s">
        <v>499</v>
      </c>
    </row>
    <row r="40" spans="1:28">
      <c r="A40" s="151" t="s">
        <v>3913</v>
      </c>
      <c r="B40" t="s">
        <v>27</v>
      </c>
      <c r="C40" t="s">
        <v>28</v>
      </c>
      <c r="D40" t="s">
        <v>586</v>
      </c>
      <c r="E40" t="s">
        <v>669</v>
      </c>
      <c r="F40" t="s">
        <v>56</v>
      </c>
      <c r="G40">
        <v>15</v>
      </c>
      <c r="H40">
        <v>25720</v>
      </c>
      <c r="I40">
        <v>73</v>
      </c>
      <c r="J40">
        <v>126718</v>
      </c>
      <c r="K40">
        <v>6</v>
      </c>
      <c r="L40" s="49" t="s">
        <v>685</v>
      </c>
      <c r="M40">
        <v>6040</v>
      </c>
      <c r="N40">
        <v>6781</v>
      </c>
      <c r="O40" s="49" t="s">
        <v>1282</v>
      </c>
      <c r="P40">
        <v>4</v>
      </c>
      <c r="Q40" s="49" t="s">
        <v>951</v>
      </c>
      <c r="R40">
        <v>5360</v>
      </c>
      <c r="S40" s="49" t="s">
        <v>3449</v>
      </c>
      <c r="T40">
        <v>6119</v>
      </c>
      <c r="U40" s="49" t="s">
        <v>1047</v>
      </c>
      <c r="V40">
        <v>0</v>
      </c>
      <c r="W40">
        <v>0</v>
      </c>
      <c r="X40">
        <v>0</v>
      </c>
      <c r="Y40" s="49" t="s">
        <v>3523</v>
      </c>
      <c r="Z40">
        <v>126718</v>
      </c>
      <c r="AA40" s="49" t="s">
        <v>1135</v>
      </c>
      <c r="AB40" s="49" t="s">
        <v>1400</v>
      </c>
    </row>
    <row r="41" spans="1:28">
      <c r="A41" s="151" t="s">
        <v>3913</v>
      </c>
      <c r="B41" t="s">
        <v>27</v>
      </c>
      <c r="C41" t="s">
        <v>28</v>
      </c>
      <c r="D41" t="s">
        <v>551</v>
      </c>
      <c r="E41" t="s">
        <v>1464</v>
      </c>
      <c r="F41" t="s">
        <v>56</v>
      </c>
      <c r="G41">
        <v>15</v>
      </c>
      <c r="H41">
        <v>18608</v>
      </c>
      <c r="I41">
        <v>59</v>
      </c>
      <c r="J41">
        <v>116669</v>
      </c>
      <c r="K41">
        <v>1</v>
      </c>
      <c r="L41" s="49" t="s">
        <v>771</v>
      </c>
      <c r="M41">
        <v>600</v>
      </c>
      <c r="N41">
        <v>680</v>
      </c>
      <c r="O41" s="49" t="s">
        <v>3160</v>
      </c>
      <c r="P41">
        <v>1</v>
      </c>
      <c r="Q41" s="49" t="s">
        <v>929</v>
      </c>
      <c r="R41">
        <v>600</v>
      </c>
      <c r="S41" s="49" t="s">
        <v>1886</v>
      </c>
      <c r="T41">
        <v>680</v>
      </c>
      <c r="U41" s="49" t="s">
        <v>724</v>
      </c>
      <c r="V41">
        <v>0</v>
      </c>
      <c r="W41">
        <v>0</v>
      </c>
      <c r="X41">
        <v>0</v>
      </c>
      <c r="Y41" s="49" t="s">
        <v>1886</v>
      </c>
      <c r="Z41">
        <v>116669</v>
      </c>
      <c r="AA41" s="49" t="s">
        <v>931</v>
      </c>
      <c r="AB41" s="49" t="s">
        <v>3480</v>
      </c>
    </row>
    <row r="42" spans="1:28">
      <c r="A42" s="151" t="s">
        <v>3913</v>
      </c>
      <c r="B42" t="s">
        <v>27</v>
      </c>
      <c r="C42" t="s">
        <v>28</v>
      </c>
      <c r="D42" t="s">
        <v>610</v>
      </c>
      <c r="E42" t="s">
        <v>608</v>
      </c>
      <c r="F42" t="s">
        <v>56</v>
      </c>
      <c r="G42">
        <v>15</v>
      </c>
      <c r="H42">
        <v>20775</v>
      </c>
      <c r="I42">
        <v>71</v>
      </c>
      <c r="J42">
        <v>113633</v>
      </c>
      <c r="K42">
        <v>3</v>
      </c>
      <c r="L42" s="49" t="s">
        <v>713</v>
      </c>
      <c r="M42">
        <v>3535</v>
      </c>
      <c r="N42">
        <v>3723</v>
      </c>
      <c r="O42" s="49" t="s">
        <v>987</v>
      </c>
      <c r="P42">
        <v>2</v>
      </c>
      <c r="Q42" s="49" t="s">
        <v>932</v>
      </c>
      <c r="R42">
        <v>1135</v>
      </c>
      <c r="S42" s="49" t="s">
        <v>1314</v>
      </c>
      <c r="T42">
        <v>1263</v>
      </c>
      <c r="U42" s="49" t="s">
        <v>1230</v>
      </c>
      <c r="V42">
        <v>0</v>
      </c>
      <c r="W42">
        <v>0</v>
      </c>
      <c r="X42">
        <v>0</v>
      </c>
      <c r="Y42" s="49" t="s">
        <v>3545</v>
      </c>
      <c r="Z42">
        <v>113633</v>
      </c>
      <c r="AA42" s="49" t="s">
        <v>1141</v>
      </c>
      <c r="AB42" s="49" t="s">
        <v>878</v>
      </c>
    </row>
    <row r="43" spans="1:28">
      <c r="A43" s="151" t="s">
        <v>3913</v>
      </c>
      <c r="B43" t="s">
        <v>27</v>
      </c>
      <c r="C43" t="s">
        <v>28</v>
      </c>
      <c r="D43" t="s">
        <v>612</v>
      </c>
      <c r="E43" t="s">
        <v>1464</v>
      </c>
      <c r="F43" t="s">
        <v>56</v>
      </c>
      <c r="G43">
        <v>14</v>
      </c>
      <c r="H43">
        <v>9720</v>
      </c>
      <c r="I43">
        <v>72</v>
      </c>
      <c r="J43">
        <v>104116</v>
      </c>
      <c r="K43">
        <v>4</v>
      </c>
      <c r="L43" s="49" t="s">
        <v>1130</v>
      </c>
      <c r="M43">
        <v>3120</v>
      </c>
      <c r="N43">
        <v>3989</v>
      </c>
      <c r="O43" s="49" t="s">
        <v>913</v>
      </c>
      <c r="P43">
        <v>4</v>
      </c>
      <c r="Q43" s="49" t="s">
        <v>1130</v>
      </c>
      <c r="R43">
        <v>3120</v>
      </c>
      <c r="S43" s="49" t="s">
        <v>2616</v>
      </c>
      <c r="T43">
        <v>3989</v>
      </c>
      <c r="U43" s="49" t="s">
        <v>3933</v>
      </c>
      <c r="V43">
        <v>0</v>
      </c>
      <c r="W43">
        <v>0</v>
      </c>
      <c r="X43">
        <v>0</v>
      </c>
      <c r="Y43" s="49" t="s">
        <v>3934</v>
      </c>
      <c r="Z43">
        <v>104116</v>
      </c>
      <c r="AA43" s="49" t="s">
        <v>714</v>
      </c>
      <c r="AB43" s="49" t="s">
        <v>2255</v>
      </c>
    </row>
    <row r="44" spans="1:28">
      <c r="A44" s="151" t="s">
        <v>3913</v>
      </c>
      <c r="B44" t="s">
        <v>27</v>
      </c>
      <c r="C44" t="s">
        <v>28</v>
      </c>
      <c r="D44" t="s">
        <v>576</v>
      </c>
      <c r="E44" t="s">
        <v>669</v>
      </c>
      <c r="F44" t="s">
        <v>56</v>
      </c>
      <c r="G44">
        <v>0</v>
      </c>
      <c r="H44">
        <v>0</v>
      </c>
      <c r="I44">
        <v>21</v>
      </c>
      <c r="J44">
        <v>35154</v>
      </c>
      <c r="K44">
        <v>0</v>
      </c>
      <c r="L44" s="49" t="s">
        <v>678</v>
      </c>
      <c r="M44">
        <v>0</v>
      </c>
      <c r="N44">
        <v>0</v>
      </c>
      <c r="O44" s="49" t="s">
        <v>678</v>
      </c>
      <c r="P44">
        <v>0</v>
      </c>
      <c r="Q44" s="49" t="s">
        <v>678</v>
      </c>
      <c r="R44">
        <v>0</v>
      </c>
      <c r="S44" s="49" t="s">
        <v>678</v>
      </c>
      <c r="T44">
        <v>0</v>
      </c>
      <c r="U44" s="49" t="s">
        <v>678</v>
      </c>
      <c r="V44">
        <v>0</v>
      </c>
      <c r="W44">
        <v>0</v>
      </c>
      <c r="X44">
        <v>0</v>
      </c>
      <c r="Y44" s="49" t="s">
        <v>678</v>
      </c>
      <c r="Z44">
        <v>35154</v>
      </c>
      <c r="AA44" s="49" t="s">
        <v>678</v>
      </c>
      <c r="AB44" s="49" t="s">
        <v>678</v>
      </c>
    </row>
    <row r="45" spans="1:28">
      <c r="A45" s="151" t="s">
        <v>3913</v>
      </c>
      <c r="B45" t="s">
        <v>27</v>
      </c>
      <c r="C45" t="s">
        <v>28</v>
      </c>
      <c r="D45" t="s">
        <v>593</v>
      </c>
      <c r="E45" t="s">
        <v>669</v>
      </c>
      <c r="F45" t="s">
        <v>56</v>
      </c>
      <c r="G45">
        <v>14</v>
      </c>
      <c r="H45">
        <v>21758</v>
      </c>
      <c r="I45">
        <v>71</v>
      </c>
      <c r="J45">
        <v>127416</v>
      </c>
      <c r="K45">
        <v>6</v>
      </c>
      <c r="L45" s="49" t="s">
        <v>1134</v>
      </c>
      <c r="M45">
        <v>10632</v>
      </c>
      <c r="N45">
        <v>12084</v>
      </c>
      <c r="O45" s="49" t="s">
        <v>526</v>
      </c>
      <c r="P45">
        <v>4</v>
      </c>
      <c r="Q45" s="49" t="s">
        <v>1130</v>
      </c>
      <c r="R45">
        <v>6312</v>
      </c>
      <c r="S45" s="49" t="s">
        <v>2884</v>
      </c>
      <c r="T45">
        <v>6792</v>
      </c>
      <c r="U45" s="49" t="s">
        <v>3935</v>
      </c>
      <c r="V45">
        <v>0</v>
      </c>
      <c r="W45">
        <v>0</v>
      </c>
      <c r="X45">
        <v>0</v>
      </c>
      <c r="Y45" s="49" t="s">
        <v>3936</v>
      </c>
      <c r="Z45">
        <v>127416</v>
      </c>
      <c r="AA45" s="49" t="s">
        <v>1190</v>
      </c>
      <c r="AB45" s="49" t="s">
        <v>1039</v>
      </c>
    </row>
    <row r="46" spans="1:28">
      <c r="A46" s="151" t="s">
        <v>3913</v>
      </c>
      <c r="B46" t="s">
        <v>27</v>
      </c>
      <c r="C46" t="s">
        <v>28</v>
      </c>
      <c r="D46" t="s">
        <v>637</v>
      </c>
      <c r="E46" t="s">
        <v>608</v>
      </c>
      <c r="F46" t="s">
        <v>56</v>
      </c>
      <c r="G46">
        <v>15</v>
      </c>
      <c r="H46">
        <v>22695</v>
      </c>
      <c r="I46">
        <v>69</v>
      </c>
      <c r="J46">
        <v>128253</v>
      </c>
      <c r="K46">
        <v>4</v>
      </c>
      <c r="L46" s="49" t="s">
        <v>944</v>
      </c>
      <c r="M46">
        <v>2520</v>
      </c>
      <c r="N46">
        <v>3110</v>
      </c>
      <c r="O46" s="49" t="s">
        <v>3441</v>
      </c>
      <c r="P46">
        <v>2</v>
      </c>
      <c r="Q46" s="49" t="s">
        <v>932</v>
      </c>
      <c r="R46">
        <v>1000</v>
      </c>
      <c r="S46" s="49" t="s">
        <v>3462</v>
      </c>
      <c r="T46">
        <v>1110</v>
      </c>
      <c r="U46" s="49" t="s">
        <v>750</v>
      </c>
      <c r="V46">
        <v>0</v>
      </c>
      <c r="W46">
        <v>0</v>
      </c>
      <c r="X46">
        <v>0</v>
      </c>
      <c r="Y46" s="49" t="s">
        <v>3937</v>
      </c>
      <c r="Z46">
        <v>128253</v>
      </c>
      <c r="AA46" s="49" t="s">
        <v>1743</v>
      </c>
      <c r="AB46" s="49" t="s">
        <v>3200</v>
      </c>
    </row>
    <row r="47" spans="1:28">
      <c r="A47" s="151" t="s">
        <v>3913</v>
      </c>
      <c r="B47" t="s">
        <v>27</v>
      </c>
      <c r="C47" t="s">
        <v>28</v>
      </c>
      <c r="D47" t="s">
        <v>638</v>
      </c>
      <c r="E47" t="s">
        <v>608</v>
      </c>
      <c r="F47" t="s">
        <v>56</v>
      </c>
      <c r="G47">
        <v>14</v>
      </c>
      <c r="H47">
        <v>14355</v>
      </c>
      <c r="I47">
        <v>66</v>
      </c>
      <c r="J47">
        <v>87972</v>
      </c>
      <c r="K47">
        <v>4</v>
      </c>
      <c r="L47" s="49" t="s">
        <v>1130</v>
      </c>
      <c r="M47">
        <v>3920</v>
      </c>
      <c r="N47">
        <v>4528</v>
      </c>
      <c r="O47" s="49" t="s">
        <v>3297</v>
      </c>
      <c r="P47">
        <v>3</v>
      </c>
      <c r="Q47" s="49" t="s">
        <v>1142</v>
      </c>
      <c r="R47">
        <v>3320</v>
      </c>
      <c r="S47" s="49" t="s">
        <v>2331</v>
      </c>
      <c r="T47">
        <v>3768</v>
      </c>
      <c r="U47" s="49" t="s">
        <v>3784</v>
      </c>
      <c r="V47">
        <v>0</v>
      </c>
      <c r="W47">
        <v>0</v>
      </c>
      <c r="X47">
        <v>0</v>
      </c>
      <c r="Y47" s="49" t="s">
        <v>2316</v>
      </c>
      <c r="Z47">
        <v>87972</v>
      </c>
      <c r="AA47" s="49" t="s">
        <v>747</v>
      </c>
      <c r="AB47" s="49" t="s">
        <v>1865</v>
      </c>
    </row>
    <row r="48" spans="1:28">
      <c r="A48" s="151" t="s">
        <v>3913</v>
      </c>
      <c r="B48" t="s">
        <v>27</v>
      </c>
      <c r="C48" t="s">
        <v>28</v>
      </c>
      <c r="D48" t="s">
        <v>1664</v>
      </c>
      <c r="E48" t="s">
        <v>608</v>
      </c>
      <c r="F48" t="s">
        <v>56</v>
      </c>
      <c r="G48">
        <v>14</v>
      </c>
      <c r="H48">
        <v>16155</v>
      </c>
      <c r="I48">
        <v>71</v>
      </c>
      <c r="J48">
        <v>132189</v>
      </c>
      <c r="K48">
        <v>4</v>
      </c>
      <c r="L48" s="49" t="s">
        <v>1130</v>
      </c>
      <c r="M48">
        <v>3933</v>
      </c>
      <c r="N48">
        <v>6895</v>
      </c>
      <c r="O48" s="49" t="s">
        <v>1881</v>
      </c>
      <c r="P48">
        <v>3</v>
      </c>
      <c r="Q48" s="49" t="s">
        <v>1142</v>
      </c>
      <c r="R48">
        <v>2973</v>
      </c>
      <c r="S48" s="49" t="s">
        <v>3538</v>
      </c>
      <c r="T48">
        <v>3268</v>
      </c>
      <c r="U48" s="49" t="s">
        <v>3235</v>
      </c>
      <c r="V48">
        <v>0</v>
      </c>
      <c r="W48">
        <v>0</v>
      </c>
      <c r="X48">
        <v>0</v>
      </c>
      <c r="Y48" s="49" t="s">
        <v>3314</v>
      </c>
      <c r="Z48">
        <v>132189</v>
      </c>
      <c r="AA48" s="49" t="s">
        <v>1188</v>
      </c>
      <c r="AB48" s="49" t="s">
        <v>1022</v>
      </c>
    </row>
    <row r="49" spans="1:28">
      <c r="A49" s="151" t="s">
        <v>3913</v>
      </c>
      <c r="B49" t="s">
        <v>27</v>
      </c>
      <c r="C49" t="s">
        <v>28</v>
      </c>
      <c r="D49" t="s">
        <v>3828</v>
      </c>
      <c r="E49" t="s">
        <v>1464</v>
      </c>
      <c r="F49" t="s">
        <v>56</v>
      </c>
      <c r="G49">
        <v>15</v>
      </c>
      <c r="H49">
        <v>30120</v>
      </c>
      <c r="I49">
        <v>15</v>
      </c>
      <c r="J49">
        <v>33457</v>
      </c>
      <c r="K49">
        <v>1</v>
      </c>
      <c r="L49" s="49" t="s">
        <v>771</v>
      </c>
      <c r="M49">
        <v>2880</v>
      </c>
      <c r="N49">
        <v>3096</v>
      </c>
      <c r="O49" s="49" t="s">
        <v>460</v>
      </c>
      <c r="P49">
        <v>1</v>
      </c>
      <c r="Q49" s="49" t="s">
        <v>929</v>
      </c>
      <c r="R49">
        <v>2880</v>
      </c>
      <c r="S49" s="49" t="s">
        <v>986</v>
      </c>
      <c r="T49">
        <v>3096</v>
      </c>
      <c r="U49" s="49" t="s">
        <v>3114</v>
      </c>
      <c r="V49">
        <v>0</v>
      </c>
      <c r="W49">
        <v>0</v>
      </c>
      <c r="X49">
        <v>0</v>
      </c>
      <c r="Y49" s="49" t="s">
        <v>986</v>
      </c>
      <c r="Z49">
        <v>33457</v>
      </c>
      <c r="AA49" s="49" t="s">
        <v>771</v>
      </c>
      <c r="AB49" s="49" t="s">
        <v>3290</v>
      </c>
    </row>
    <row r="50" spans="1:28">
      <c r="A50" s="151" t="s">
        <v>3913</v>
      </c>
      <c r="B50" t="s">
        <v>27</v>
      </c>
      <c r="C50" t="s">
        <v>28</v>
      </c>
      <c r="D50" t="s">
        <v>2827</v>
      </c>
      <c r="E50" t="s">
        <v>669</v>
      </c>
      <c r="F50" t="s">
        <v>56</v>
      </c>
      <c r="G50">
        <v>14</v>
      </c>
      <c r="H50">
        <v>13932</v>
      </c>
      <c r="I50">
        <v>68</v>
      </c>
      <c r="J50">
        <v>97265</v>
      </c>
      <c r="K50">
        <v>7</v>
      </c>
      <c r="L50" s="49" t="s">
        <v>708</v>
      </c>
      <c r="M50">
        <v>9180</v>
      </c>
      <c r="N50">
        <v>12651</v>
      </c>
      <c r="O50" s="49" t="s">
        <v>2074</v>
      </c>
      <c r="P50">
        <v>2</v>
      </c>
      <c r="Q50" s="49" t="s">
        <v>1131</v>
      </c>
      <c r="R50">
        <v>960</v>
      </c>
      <c r="S50" s="49" t="s">
        <v>2031</v>
      </c>
      <c r="T50">
        <v>1088</v>
      </c>
      <c r="U50" s="49" t="s">
        <v>3108</v>
      </c>
      <c r="V50">
        <v>0</v>
      </c>
      <c r="W50">
        <v>0</v>
      </c>
      <c r="X50">
        <v>0</v>
      </c>
      <c r="Y50" s="49" t="s">
        <v>3938</v>
      </c>
      <c r="Z50">
        <v>97265</v>
      </c>
      <c r="AA50" s="49" t="s">
        <v>2101</v>
      </c>
      <c r="AB50" s="49" t="s">
        <v>2138</v>
      </c>
    </row>
    <row r="51" spans="1:28">
      <c r="A51" s="151" t="s">
        <v>3913</v>
      </c>
      <c r="B51" t="s">
        <v>27</v>
      </c>
      <c r="C51" t="s">
        <v>28</v>
      </c>
      <c r="D51" t="s">
        <v>2828</v>
      </c>
      <c r="E51" t="s">
        <v>669</v>
      </c>
      <c r="F51" t="s">
        <v>56</v>
      </c>
      <c r="G51">
        <v>14</v>
      </c>
      <c r="H51">
        <v>20020</v>
      </c>
      <c r="I51">
        <v>65</v>
      </c>
      <c r="J51">
        <v>110348</v>
      </c>
      <c r="K51">
        <v>3</v>
      </c>
      <c r="L51" s="49" t="s">
        <v>1128</v>
      </c>
      <c r="M51">
        <v>2140</v>
      </c>
      <c r="N51">
        <v>926</v>
      </c>
      <c r="O51" s="49" t="s">
        <v>3478</v>
      </c>
      <c r="P51">
        <v>3</v>
      </c>
      <c r="Q51" s="49" t="s">
        <v>1142</v>
      </c>
      <c r="R51">
        <v>2140</v>
      </c>
      <c r="S51" s="49" t="s">
        <v>3098</v>
      </c>
      <c r="T51">
        <v>2305</v>
      </c>
      <c r="U51" s="49" t="s">
        <v>3939</v>
      </c>
      <c r="V51">
        <v>0</v>
      </c>
      <c r="W51">
        <v>0</v>
      </c>
      <c r="X51">
        <v>0</v>
      </c>
      <c r="Y51" s="49" t="s">
        <v>3940</v>
      </c>
      <c r="Z51">
        <v>110348</v>
      </c>
      <c r="AA51" s="49" t="s">
        <v>879</v>
      </c>
      <c r="AB51" s="49" t="s">
        <v>923</v>
      </c>
    </row>
    <row r="52" spans="1:28">
      <c r="A52" s="151" t="s">
        <v>3913</v>
      </c>
      <c r="B52" t="s">
        <v>27</v>
      </c>
      <c r="C52" t="s">
        <v>28</v>
      </c>
      <c r="D52" t="s">
        <v>623</v>
      </c>
      <c r="E52" t="s">
        <v>608</v>
      </c>
      <c r="F52" t="s">
        <v>56</v>
      </c>
      <c r="G52">
        <v>14</v>
      </c>
      <c r="H52">
        <v>11174</v>
      </c>
      <c r="I52">
        <v>71</v>
      </c>
      <c r="J52">
        <v>129487</v>
      </c>
      <c r="K52">
        <v>4</v>
      </c>
      <c r="L52" s="49" t="s">
        <v>1130</v>
      </c>
      <c r="M52">
        <v>3560</v>
      </c>
      <c r="N52">
        <v>3732</v>
      </c>
      <c r="O52" s="49" t="s">
        <v>1213</v>
      </c>
      <c r="P52">
        <v>4</v>
      </c>
      <c r="Q52" s="49" t="s">
        <v>1130</v>
      </c>
      <c r="R52">
        <v>3560</v>
      </c>
      <c r="S52" s="49" t="s">
        <v>3841</v>
      </c>
      <c r="T52">
        <v>3932</v>
      </c>
      <c r="U52" s="49" t="s">
        <v>3941</v>
      </c>
      <c r="V52">
        <v>0</v>
      </c>
      <c r="W52">
        <v>0</v>
      </c>
      <c r="X52">
        <v>0</v>
      </c>
      <c r="Y52" s="49" t="s">
        <v>3010</v>
      </c>
      <c r="Z52">
        <v>129487</v>
      </c>
      <c r="AA52" s="49" t="s">
        <v>1188</v>
      </c>
      <c r="AB52" s="49" t="s">
        <v>1220</v>
      </c>
    </row>
    <row r="53" spans="1:28">
      <c r="A53" s="151" t="s">
        <v>3913</v>
      </c>
      <c r="B53" t="s">
        <v>27</v>
      </c>
      <c r="C53" t="s">
        <v>28</v>
      </c>
      <c r="D53" t="s">
        <v>658</v>
      </c>
      <c r="E53" t="s">
        <v>1464</v>
      </c>
      <c r="F53" t="s">
        <v>56</v>
      </c>
      <c r="G53">
        <v>15</v>
      </c>
      <c r="H53">
        <v>24994</v>
      </c>
      <c r="I53">
        <v>72</v>
      </c>
      <c r="J53">
        <v>136031</v>
      </c>
      <c r="K53">
        <v>4</v>
      </c>
      <c r="L53" s="49" t="s">
        <v>944</v>
      </c>
      <c r="M53">
        <v>2000</v>
      </c>
      <c r="N53">
        <v>2252</v>
      </c>
      <c r="O53" s="49" t="s">
        <v>845</v>
      </c>
      <c r="P53">
        <v>2</v>
      </c>
      <c r="Q53" s="49" t="s">
        <v>932</v>
      </c>
      <c r="R53">
        <v>640</v>
      </c>
      <c r="S53" s="49" t="s">
        <v>837</v>
      </c>
      <c r="T53">
        <v>688</v>
      </c>
      <c r="U53" s="49" t="s">
        <v>1220</v>
      </c>
      <c r="V53">
        <v>0</v>
      </c>
      <c r="W53">
        <v>0</v>
      </c>
      <c r="X53">
        <v>0</v>
      </c>
      <c r="Y53" s="49" t="s">
        <v>687</v>
      </c>
      <c r="Z53">
        <v>136031</v>
      </c>
      <c r="AA53" s="49" t="s">
        <v>714</v>
      </c>
      <c r="AB53" s="49" t="s">
        <v>849</v>
      </c>
    </row>
    <row r="54" spans="1:28">
      <c r="A54" s="151" t="s">
        <v>3913</v>
      </c>
      <c r="B54" t="s">
        <v>27</v>
      </c>
      <c r="C54" t="s">
        <v>28</v>
      </c>
      <c r="D54" t="s">
        <v>662</v>
      </c>
      <c r="E54" t="s">
        <v>1464</v>
      </c>
      <c r="F54" t="s">
        <v>56</v>
      </c>
      <c r="G54">
        <v>15</v>
      </c>
      <c r="H54">
        <v>16214</v>
      </c>
      <c r="I54">
        <v>68</v>
      </c>
      <c r="J54">
        <v>121021</v>
      </c>
      <c r="K54">
        <v>6</v>
      </c>
      <c r="L54" s="49" t="s">
        <v>685</v>
      </c>
      <c r="M54">
        <v>3474</v>
      </c>
      <c r="N54">
        <v>5405</v>
      </c>
      <c r="O54" s="49" t="s">
        <v>3539</v>
      </c>
      <c r="P54">
        <v>4</v>
      </c>
      <c r="Q54" s="49" t="s">
        <v>951</v>
      </c>
      <c r="R54">
        <v>2674</v>
      </c>
      <c r="S54" s="49" t="s">
        <v>2222</v>
      </c>
      <c r="T54">
        <v>4199</v>
      </c>
      <c r="U54" s="49" t="s">
        <v>2709</v>
      </c>
      <c r="V54">
        <v>0</v>
      </c>
      <c r="W54">
        <v>0</v>
      </c>
      <c r="X54">
        <v>0</v>
      </c>
      <c r="Y54" s="49" t="s">
        <v>1128</v>
      </c>
      <c r="Z54">
        <v>121021</v>
      </c>
      <c r="AA54" s="49" t="s">
        <v>1060</v>
      </c>
      <c r="AB54" s="49" t="s">
        <v>1001</v>
      </c>
    </row>
    <row r="55" spans="1:28">
      <c r="A55" s="151" t="s">
        <v>3913</v>
      </c>
      <c r="B55" t="s">
        <v>27</v>
      </c>
      <c r="C55" t="s">
        <v>28</v>
      </c>
      <c r="D55" t="s">
        <v>2829</v>
      </c>
      <c r="E55" t="s">
        <v>669</v>
      </c>
      <c r="F55" t="s">
        <v>56</v>
      </c>
      <c r="G55">
        <v>15</v>
      </c>
      <c r="H55">
        <v>21410</v>
      </c>
      <c r="I55">
        <v>70</v>
      </c>
      <c r="J55">
        <v>108883</v>
      </c>
      <c r="K55">
        <v>5</v>
      </c>
      <c r="L55" s="49" t="s">
        <v>454</v>
      </c>
      <c r="M55">
        <v>4320</v>
      </c>
      <c r="N55">
        <v>4018</v>
      </c>
      <c r="O55" s="49" t="s">
        <v>1219</v>
      </c>
      <c r="P55">
        <v>2</v>
      </c>
      <c r="Q55" s="49" t="s">
        <v>932</v>
      </c>
      <c r="R55">
        <v>1260</v>
      </c>
      <c r="S55" s="49" t="s">
        <v>1069</v>
      </c>
      <c r="T55">
        <v>1428</v>
      </c>
      <c r="U55" s="49" t="s">
        <v>929</v>
      </c>
      <c r="V55">
        <v>0</v>
      </c>
      <c r="W55">
        <v>0</v>
      </c>
      <c r="X55">
        <v>0</v>
      </c>
      <c r="Y55" s="49" t="s">
        <v>2902</v>
      </c>
      <c r="Z55">
        <v>108883</v>
      </c>
      <c r="AA55" s="49" t="s">
        <v>1054</v>
      </c>
      <c r="AB55" s="49" t="s">
        <v>1117</v>
      </c>
    </row>
    <row r="56" spans="1:28">
      <c r="A56" s="151" t="s">
        <v>3913</v>
      </c>
      <c r="B56" t="s">
        <v>27</v>
      </c>
      <c r="C56" t="s">
        <v>28</v>
      </c>
      <c r="D56" t="s">
        <v>670</v>
      </c>
      <c r="E56" t="s">
        <v>669</v>
      </c>
      <c r="F56" t="s">
        <v>56</v>
      </c>
      <c r="G56">
        <v>14</v>
      </c>
      <c r="H56">
        <v>28480</v>
      </c>
      <c r="I56">
        <v>74</v>
      </c>
      <c r="J56">
        <v>138895</v>
      </c>
      <c r="K56">
        <v>6</v>
      </c>
      <c r="L56" s="49" t="s">
        <v>1134</v>
      </c>
      <c r="M56">
        <v>20320</v>
      </c>
      <c r="N56">
        <v>32648</v>
      </c>
      <c r="O56" s="49" t="s">
        <v>2376</v>
      </c>
      <c r="P56">
        <v>4</v>
      </c>
      <c r="Q56" s="49" t="s">
        <v>1130</v>
      </c>
      <c r="R56">
        <v>16960</v>
      </c>
      <c r="S56" s="49" t="s">
        <v>3942</v>
      </c>
      <c r="T56">
        <v>29272</v>
      </c>
      <c r="U56" s="49" t="s">
        <v>3943</v>
      </c>
      <c r="V56">
        <v>0</v>
      </c>
      <c r="W56">
        <v>0</v>
      </c>
      <c r="X56">
        <v>0</v>
      </c>
      <c r="Y56" s="49" t="s">
        <v>3944</v>
      </c>
      <c r="Z56">
        <v>138895</v>
      </c>
      <c r="AA56" s="49" t="s">
        <v>1784</v>
      </c>
      <c r="AB56" s="49" t="s">
        <v>3600</v>
      </c>
    </row>
    <row r="57" spans="1:28">
      <c r="A57" s="151" t="s">
        <v>3913</v>
      </c>
      <c r="B57" t="s">
        <v>27</v>
      </c>
      <c r="C57" t="s">
        <v>28</v>
      </c>
      <c r="D57" t="s">
        <v>616</v>
      </c>
      <c r="E57" t="s">
        <v>1464</v>
      </c>
      <c r="F57" t="s">
        <v>56</v>
      </c>
      <c r="G57">
        <v>15</v>
      </c>
      <c r="H57">
        <v>21098</v>
      </c>
      <c r="I57">
        <v>73</v>
      </c>
      <c r="J57">
        <v>153195</v>
      </c>
      <c r="K57">
        <v>5</v>
      </c>
      <c r="L57" s="49" t="s">
        <v>454</v>
      </c>
      <c r="M57">
        <v>5160</v>
      </c>
      <c r="N57">
        <v>5798</v>
      </c>
      <c r="O57" s="49" t="s">
        <v>2326</v>
      </c>
      <c r="P57">
        <v>4</v>
      </c>
      <c r="Q57" s="49" t="s">
        <v>951</v>
      </c>
      <c r="R57">
        <v>3960</v>
      </c>
      <c r="S57" s="49" t="s">
        <v>1910</v>
      </c>
      <c r="T57">
        <v>4278</v>
      </c>
      <c r="U57" s="49" t="s">
        <v>3945</v>
      </c>
      <c r="V57">
        <v>0</v>
      </c>
      <c r="W57">
        <v>0</v>
      </c>
      <c r="X57">
        <v>0</v>
      </c>
      <c r="Y57" s="49" t="s">
        <v>3590</v>
      </c>
      <c r="Z57">
        <v>153195</v>
      </c>
      <c r="AA57" s="49" t="s">
        <v>1838</v>
      </c>
      <c r="AB57" s="49" t="s">
        <v>749</v>
      </c>
    </row>
    <row r="58" spans="1:28">
      <c r="A58" s="151" t="s">
        <v>3913</v>
      </c>
      <c r="B58" t="s">
        <v>27</v>
      </c>
      <c r="C58" t="s">
        <v>28</v>
      </c>
      <c r="D58" t="s">
        <v>676</v>
      </c>
      <c r="E58" t="s">
        <v>669</v>
      </c>
      <c r="F58" t="s">
        <v>56</v>
      </c>
      <c r="G58">
        <v>14</v>
      </c>
      <c r="H58">
        <v>18738</v>
      </c>
      <c r="I58">
        <v>64</v>
      </c>
      <c r="J58">
        <v>97375</v>
      </c>
      <c r="K58">
        <v>5</v>
      </c>
      <c r="L58" s="49" t="s">
        <v>1893</v>
      </c>
      <c r="M58">
        <v>4600</v>
      </c>
      <c r="N58">
        <v>4445</v>
      </c>
      <c r="O58" s="49" t="s">
        <v>3946</v>
      </c>
      <c r="P58">
        <v>4</v>
      </c>
      <c r="Q58" s="49" t="s">
        <v>1130</v>
      </c>
      <c r="R58">
        <v>4200</v>
      </c>
      <c r="S58" s="49" t="s">
        <v>2686</v>
      </c>
      <c r="T58">
        <v>4585</v>
      </c>
      <c r="U58" s="49" t="s">
        <v>3590</v>
      </c>
      <c r="V58">
        <v>0</v>
      </c>
      <c r="W58">
        <v>0</v>
      </c>
      <c r="X58">
        <v>0</v>
      </c>
      <c r="Y58" s="49" t="s">
        <v>2854</v>
      </c>
      <c r="Z58">
        <v>97375</v>
      </c>
      <c r="AA58" s="49" t="s">
        <v>945</v>
      </c>
      <c r="AB58" s="49" t="s">
        <v>813</v>
      </c>
    </row>
    <row r="59" spans="1:28">
      <c r="A59" s="151" t="s">
        <v>3913</v>
      </c>
      <c r="B59" t="s">
        <v>27</v>
      </c>
      <c r="C59" t="s">
        <v>28</v>
      </c>
      <c r="D59" t="s">
        <v>628</v>
      </c>
      <c r="E59" t="s">
        <v>669</v>
      </c>
      <c r="F59" t="s">
        <v>56</v>
      </c>
      <c r="G59">
        <v>15</v>
      </c>
      <c r="H59">
        <v>21145</v>
      </c>
      <c r="I59">
        <v>71</v>
      </c>
      <c r="J59">
        <v>130548</v>
      </c>
      <c r="K59">
        <v>5</v>
      </c>
      <c r="L59" s="49" t="s">
        <v>454</v>
      </c>
      <c r="M59">
        <v>6200</v>
      </c>
      <c r="N59">
        <v>10080</v>
      </c>
      <c r="O59" s="49" t="s">
        <v>869</v>
      </c>
      <c r="P59">
        <v>3</v>
      </c>
      <c r="Q59" s="49" t="s">
        <v>713</v>
      </c>
      <c r="R59">
        <v>4560</v>
      </c>
      <c r="S59" s="49" t="s">
        <v>3710</v>
      </c>
      <c r="T59">
        <v>4902</v>
      </c>
      <c r="U59" s="49" t="s">
        <v>2051</v>
      </c>
      <c r="V59">
        <v>0</v>
      </c>
      <c r="W59">
        <v>0</v>
      </c>
      <c r="X59">
        <v>0</v>
      </c>
      <c r="Y59" s="49" t="s">
        <v>3362</v>
      </c>
      <c r="Z59">
        <v>130548</v>
      </c>
      <c r="AA59" s="49" t="s">
        <v>920</v>
      </c>
      <c r="AB59" s="49" t="s">
        <v>2710</v>
      </c>
    </row>
    <row r="60" spans="1:28">
      <c r="A60" s="151" t="s">
        <v>3913</v>
      </c>
      <c r="B60" t="s">
        <v>27</v>
      </c>
      <c r="C60" t="s">
        <v>28</v>
      </c>
      <c r="D60" t="s">
        <v>617</v>
      </c>
      <c r="E60" t="s">
        <v>1464</v>
      </c>
      <c r="F60" t="s">
        <v>56</v>
      </c>
      <c r="G60">
        <v>15</v>
      </c>
      <c r="H60">
        <v>19685</v>
      </c>
      <c r="I60">
        <v>66</v>
      </c>
      <c r="J60">
        <v>105178</v>
      </c>
      <c r="K60">
        <v>6</v>
      </c>
      <c r="L60" s="49" t="s">
        <v>685</v>
      </c>
      <c r="M60">
        <v>5454</v>
      </c>
      <c r="N60">
        <v>7590</v>
      </c>
      <c r="O60" s="49" t="s">
        <v>1904</v>
      </c>
      <c r="P60">
        <v>4</v>
      </c>
      <c r="Q60" s="49" t="s">
        <v>951</v>
      </c>
      <c r="R60">
        <v>3948</v>
      </c>
      <c r="S60" s="49" t="s">
        <v>3947</v>
      </c>
      <c r="T60">
        <v>4394</v>
      </c>
      <c r="U60" s="49" t="s">
        <v>3779</v>
      </c>
      <c r="V60">
        <v>0</v>
      </c>
      <c r="W60">
        <v>0</v>
      </c>
      <c r="X60">
        <v>0</v>
      </c>
      <c r="Y60" s="49" t="s">
        <v>2355</v>
      </c>
      <c r="Z60">
        <v>105178</v>
      </c>
      <c r="AA60" s="49" t="s">
        <v>737</v>
      </c>
      <c r="AB60" s="49" t="s">
        <v>502</v>
      </c>
    </row>
    <row r="61" spans="1:28">
      <c r="A61" s="151" t="s">
        <v>3913</v>
      </c>
      <c r="B61" t="s">
        <v>27</v>
      </c>
      <c r="C61" t="s">
        <v>28</v>
      </c>
      <c r="D61" t="s">
        <v>2830</v>
      </c>
      <c r="E61" t="s">
        <v>1464</v>
      </c>
      <c r="F61" t="s">
        <v>56</v>
      </c>
      <c r="G61">
        <v>15</v>
      </c>
      <c r="H61">
        <v>17641</v>
      </c>
      <c r="I61">
        <v>70</v>
      </c>
      <c r="J61">
        <v>128760</v>
      </c>
      <c r="K61">
        <v>6</v>
      </c>
      <c r="L61" s="49" t="s">
        <v>685</v>
      </c>
      <c r="M61">
        <v>8183</v>
      </c>
      <c r="N61">
        <v>7512</v>
      </c>
      <c r="O61" s="49" t="s">
        <v>2856</v>
      </c>
      <c r="P61">
        <v>4</v>
      </c>
      <c r="Q61" s="49" t="s">
        <v>951</v>
      </c>
      <c r="R61">
        <v>6183</v>
      </c>
      <c r="S61" s="49" t="s">
        <v>3948</v>
      </c>
      <c r="T61">
        <v>6660</v>
      </c>
      <c r="U61" s="49" t="s">
        <v>3785</v>
      </c>
      <c r="V61">
        <v>0</v>
      </c>
      <c r="W61">
        <v>0</v>
      </c>
      <c r="X61">
        <v>0</v>
      </c>
      <c r="Y61" s="49" t="s">
        <v>2750</v>
      </c>
      <c r="Z61">
        <v>128760</v>
      </c>
      <c r="AA61" s="49" t="s">
        <v>1441</v>
      </c>
      <c r="AB61" s="49" t="s">
        <v>2135</v>
      </c>
    </row>
    <row r="62" spans="1:28">
      <c r="A62" s="151" t="s">
        <v>3913</v>
      </c>
      <c r="B62" t="s">
        <v>27</v>
      </c>
      <c r="C62" t="s">
        <v>28</v>
      </c>
      <c r="D62" t="s">
        <v>659</v>
      </c>
      <c r="E62" t="s">
        <v>1464</v>
      </c>
      <c r="F62" t="s">
        <v>56</v>
      </c>
      <c r="G62">
        <v>14</v>
      </c>
      <c r="H62">
        <v>15300</v>
      </c>
      <c r="I62">
        <v>61</v>
      </c>
      <c r="J62">
        <v>106613</v>
      </c>
      <c r="K62">
        <v>4</v>
      </c>
      <c r="L62" s="49" t="s">
        <v>1130</v>
      </c>
      <c r="M62">
        <v>1800</v>
      </c>
      <c r="N62">
        <v>2655</v>
      </c>
      <c r="O62" s="49" t="s">
        <v>818</v>
      </c>
      <c r="P62">
        <v>2</v>
      </c>
      <c r="Q62" s="49" t="s">
        <v>1131</v>
      </c>
      <c r="R62">
        <v>1200</v>
      </c>
      <c r="S62" s="49" t="s">
        <v>499</v>
      </c>
      <c r="T62">
        <v>1890</v>
      </c>
      <c r="U62" s="49" t="s">
        <v>2796</v>
      </c>
      <c r="V62">
        <v>0</v>
      </c>
      <c r="W62">
        <v>0</v>
      </c>
      <c r="X62">
        <v>0</v>
      </c>
      <c r="Y62" s="49" t="s">
        <v>842</v>
      </c>
      <c r="Z62">
        <v>106613</v>
      </c>
      <c r="AA62" s="49" t="s">
        <v>807</v>
      </c>
      <c r="AB62" s="49" t="s">
        <v>931</v>
      </c>
    </row>
    <row r="63" spans="1:28">
      <c r="A63" s="151" t="s">
        <v>3913</v>
      </c>
      <c r="B63" t="s">
        <v>27</v>
      </c>
      <c r="C63" t="s">
        <v>28</v>
      </c>
      <c r="D63" t="s">
        <v>563</v>
      </c>
      <c r="E63" t="s">
        <v>669</v>
      </c>
      <c r="F63" t="s">
        <v>56</v>
      </c>
      <c r="G63">
        <v>14</v>
      </c>
      <c r="H63">
        <v>15460</v>
      </c>
      <c r="I63">
        <v>64</v>
      </c>
      <c r="J63">
        <v>100554</v>
      </c>
      <c r="K63">
        <v>2</v>
      </c>
      <c r="L63" s="49" t="s">
        <v>1132</v>
      </c>
      <c r="M63">
        <v>1800</v>
      </c>
      <c r="N63">
        <v>1956</v>
      </c>
      <c r="O63" s="49" t="s">
        <v>937</v>
      </c>
      <c r="P63">
        <v>2</v>
      </c>
      <c r="Q63" s="49" t="s">
        <v>1131</v>
      </c>
      <c r="R63">
        <v>1800</v>
      </c>
      <c r="S63" s="49" t="s">
        <v>1050</v>
      </c>
      <c r="T63">
        <v>1956</v>
      </c>
      <c r="U63" s="49" t="s">
        <v>2693</v>
      </c>
      <c r="V63">
        <v>0</v>
      </c>
      <c r="W63">
        <v>0</v>
      </c>
      <c r="X63">
        <v>0</v>
      </c>
      <c r="Y63" s="49" t="s">
        <v>1050</v>
      </c>
      <c r="Z63">
        <v>100554</v>
      </c>
      <c r="AA63" s="49" t="s">
        <v>706</v>
      </c>
      <c r="AB63" s="49" t="s">
        <v>885</v>
      </c>
    </row>
    <row r="64" spans="1:28">
      <c r="A64" s="151" t="s">
        <v>3913</v>
      </c>
      <c r="B64" t="s">
        <v>27</v>
      </c>
      <c r="C64" t="s">
        <v>28</v>
      </c>
      <c r="D64" t="s">
        <v>629</v>
      </c>
      <c r="E64" t="s">
        <v>669</v>
      </c>
      <c r="F64" t="s">
        <v>56</v>
      </c>
      <c r="G64">
        <v>14</v>
      </c>
      <c r="H64">
        <v>14700</v>
      </c>
      <c r="I64">
        <v>73</v>
      </c>
      <c r="J64">
        <v>112857</v>
      </c>
      <c r="K64">
        <v>4</v>
      </c>
      <c r="L64" s="49" t="s">
        <v>1130</v>
      </c>
      <c r="M64">
        <v>2480</v>
      </c>
      <c r="N64">
        <v>3007</v>
      </c>
      <c r="O64" s="49" t="s">
        <v>2372</v>
      </c>
      <c r="P64">
        <v>2</v>
      </c>
      <c r="Q64" s="49" t="s">
        <v>1131</v>
      </c>
      <c r="R64">
        <v>1160</v>
      </c>
      <c r="S64" s="49" t="s">
        <v>1151</v>
      </c>
      <c r="T64">
        <v>1247</v>
      </c>
      <c r="U64" s="49" t="s">
        <v>820</v>
      </c>
      <c r="V64">
        <v>0</v>
      </c>
      <c r="W64">
        <v>0</v>
      </c>
      <c r="X64">
        <v>0</v>
      </c>
      <c r="Y64" s="49" t="s">
        <v>2329</v>
      </c>
      <c r="Z64">
        <v>112857</v>
      </c>
      <c r="AA64" s="49" t="s">
        <v>1205</v>
      </c>
      <c r="AB64" s="49" t="s">
        <v>1123</v>
      </c>
    </row>
    <row r="65" spans="1:28">
      <c r="A65" s="151" t="s">
        <v>3913</v>
      </c>
      <c r="B65" t="s">
        <v>27</v>
      </c>
      <c r="C65" t="s">
        <v>28</v>
      </c>
      <c r="D65" t="s">
        <v>624</v>
      </c>
      <c r="E65" t="s">
        <v>608</v>
      </c>
      <c r="F65" t="s">
        <v>56</v>
      </c>
      <c r="G65">
        <v>14</v>
      </c>
      <c r="H65">
        <v>18220</v>
      </c>
      <c r="I65">
        <v>73</v>
      </c>
      <c r="J65">
        <v>143030</v>
      </c>
      <c r="K65">
        <v>2</v>
      </c>
      <c r="L65" s="49" t="s">
        <v>1132</v>
      </c>
      <c r="M65">
        <v>1000</v>
      </c>
      <c r="N65">
        <v>1110</v>
      </c>
      <c r="O65" s="49" t="s">
        <v>910</v>
      </c>
      <c r="P65">
        <v>2</v>
      </c>
      <c r="Q65" s="49" t="s">
        <v>1131</v>
      </c>
      <c r="R65">
        <v>1000</v>
      </c>
      <c r="S65" s="49" t="s">
        <v>1205</v>
      </c>
      <c r="T65">
        <v>1110</v>
      </c>
      <c r="U65" s="49" t="s">
        <v>1262</v>
      </c>
      <c r="V65">
        <v>0</v>
      </c>
      <c r="W65">
        <v>0</v>
      </c>
      <c r="X65">
        <v>0</v>
      </c>
      <c r="Y65" s="49" t="s">
        <v>1227</v>
      </c>
      <c r="Z65">
        <v>143030</v>
      </c>
      <c r="AA65" s="49" t="s">
        <v>777</v>
      </c>
      <c r="AB65" s="49" t="s">
        <v>1002</v>
      </c>
    </row>
    <row r="66" spans="1:28">
      <c r="A66" s="151" t="s">
        <v>3913</v>
      </c>
      <c r="B66" t="s">
        <v>1418</v>
      </c>
      <c r="C66" t="s">
        <v>28</v>
      </c>
      <c r="D66" t="s">
        <v>1705</v>
      </c>
      <c r="E66" t="s">
        <v>1694</v>
      </c>
      <c r="F66" t="s">
        <v>56</v>
      </c>
      <c r="G66">
        <v>14</v>
      </c>
      <c r="H66">
        <v>13641</v>
      </c>
      <c r="I66">
        <v>68</v>
      </c>
      <c r="J66">
        <v>103889</v>
      </c>
      <c r="K66">
        <v>4</v>
      </c>
      <c r="L66" s="49" t="s">
        <v>1130</v>
      </c>
      <c r="M66">
        <v>4841</v>
      </c>
      <c r="N66">
        <v>5357</v>
      </c>
      <c r="O66" s="49" t="s">
        <v>3400</v>
      </c>
      <c r="P66">
        <v>3</v>
      </c>
      <c r="Q66" s="49" t="s">
        <v>1142</v>
      </c>
      <c r="R66">
        <v>2841</v>
      </c>
      <c r="S66" s="49" t="s">
        <v>3222</v>
      </c>
      <c r="T66">
        <v>3057</v>
      </c>
      <c r="U66" s="49" t="s">
        <v>2686</v>
      </c>
      <c r="V66">
        <v>0</v>
      </c>
      <c r="W66">
        <v>0</v>
      </c>
      <c r="X66">
        <v>0</v>
      </c>
      <c r="Y66" s="49" t="s">
        <v>3681</v>
      </c>
      <c r="Z66">
        <v>103889</v>
      </c>
      <c r="AA66" s="49" t="s">
        <v>1069</v>
      </c>
      <c r="AB66" s="49" t="s">
        <v>1231</v>
      </c>
    </row>
    <row r="67" spans="1:28">
      <c r="A67" s="151" t="s">
        <v>3913</v>
      </c>
      <c r="B67" t="s">
        <v>1418</v>
      </c>
      <c r="C67" t="s">
        <v>28</v>
      </c>
      <c r="D67" t="s">
        <v>1724</v>
      </c>
      <c r="E67" t="s">
        <v>1719</v>
      </c>
      <c r="F67" t="s">
        <v>56</v>
      </c>
      <c r="G67">
        <v>15</v>
      </c>
      <c r="H67">
        <v>21268</v>
      </c>
      <c r="I67">
        <v>74</v>
      </c>
      <c r="J67">
        <v>135898</v>
      </c>
      <c r="K67">
        <v>2</v>
      </c>
      <c r="L67" s="49" t="s">
        <v>932</v>
      </c>
      <c r="M67">
        <v>2376</v>
      </c>
      <c r="N67">
        <v>6683</v>
      </c>
      <c r="O67" s="49" t="s">
        <v>970</v>
      </c>
      <c r="P67">
        <v>1</v>
      </c>
      <c r="Q67" s="49" t="s">
        <v>929</v>
      </c>
      <c r="R67">
        <v>1176</v>
      </c>
      <c r="S67" s="49" t="s">
        <v>764</v>
      </c>
      <c r="T67">
        <v>1344</v>
      </c>
      <c r="U67" s="49" t="s">
        <v>523</v>
      </c>
      <c r="V67">
        <v>0</v>
      </c>
      <c r="W67">
        <v>0</v>
      </c>
      <c r="X67">
        <v>0</v>
      </c>
      <c r="Y67" s="49" t="s">
        <v>3372</v>
      </c>
      <c r="Z67">
        <v>135898</v>
      </c>
      <c r="AA67" s="49" t="s">
        <v>744</v>
      </c>
      <c r="AB67" s="49" t="s">
        <v>1121</v>
      </c>
    </row>
    <row r="68" spans="1:28">
      <c r="A68" s="151" t="s">
        <v>3913</v>
      </c>
      <c r="B68" t="s">
        <v>1418</v>
      </c>
      <c r="C68" t="s">
        <v>28</v>
      </c>
      <c r="D68" t="s">
        <v>1708</v>
      </c>
      <c r="E68" t="s">
        <v>1694</v>
      </c>
      <c r="F68" t="s">
        <v>56</v>
      </c>
      <c r="G68">
        <v>15</v>
      </c>
      <c r="H68">
        <v>22773</v>
      </c>
      <c r="I68">
        <v>68</v>
      </c>
      <c r="J68">
        <v>152379</v>
      </c>
      <c r="K68">
        <v>2</v>
      </c>
      <c r="L68" s="49" t="s">
        <v>932</v>
      </c>
      <c r="M68">
        <v>1840</v>
      </c>
      <c r="N68">
        <v>2116</v>
      </c>
      <c r="O68" s="49" t="s">
        <v>1028</v>
      </c>
      <c r="P68">
        <v>0</v>
      </c>
      <c r="Q68" s="49" t="s">
        <v>678</v>
      </c>
      <c r="R68">
        <v>0</v>
      </c>
      <c r="S68" s="49" t="s">
        <v>678</v>
      </c>
      <c r="T68">
        <v>0</v>
      </c>
      <c r="U68" s="49" t="s">
        <v>678</v>
      </c>
      <c r="V68">
        <v>0</v>
      </c>
      <c r="W68">
        <v>0</v>
      </c>
      <c r="X68">
        <v>0</v>
      </c>
      <c r="Y68" s="49" t="s">
        <v>2245</v>
      </c>
      <c r="Z68">
        <v>152379</v>
      </c>
      <c r="AA68" s="49" t="s">
        <v>472</v>
      </c>
      <c r="AB68" s="49" t="s">
        <v>521</v>
      </c>
    </row>
    <row r="69" spans="1:28">
      <c r="A69" s="151" t="s">
        <v>3913</v>
      </c>
      <c r="B69" t="s">
        <v>1418</v>
      </c>
      <c r="C69" t="s">
        <v>28</v>
      </c>
      <c r="D69" t="s">
        <v>1725</v>
      </c>
      <c r="E69" t="s">
        <v>1719</v>
      </c>
      <c r="F69" t="s">
        <v>56</v>
      </c>
      <c r="G69">
        <v>14</v>
      </c>
      <c r="H69">
        <v>24973</v>
      </c>
      <c r="I69">
        <v>77</v>
      </c>
      <c r="J69">
        <v>149143</v>
      </c>
      <c r="K69">
        <v>3</v>
      </c>
      <c r="L69" s="49" t="s">
        <v>1128</v>
      </c>
      <c r="M69">
        <v>1000</v>
      </c>
      <c r="N69">
        <v>1090</v>
      </c>
      <c r="O69" s="49" t="s">
        <v>506</v>
      </c>
      <c r="P69">
        <v>2</v>
      </c>
      <c r="Q69" s="49" t="s">
        <v>1131</v>
      </c>
      <c r="R69">
        <v>800</v>
      </c>
      <c r="S69" s="49" t="s">
        <v>1168</v>
      </c>
      <c r="T69">
        <v>860</v>
      </c>
      <c r="U69" s="49" t="s">
        <v>2085</v>
      </c>
      <c r="V69">
        <v>0</v>
      </c>
      <c r="W69">
        <v>0</v>
      </c>
      <c r="X69">
        <v>0</v>
      </c>
      <c r="Y69" s="49" t="s">
        <v>692</v>
      </c>
      <c r="Z69">
        <v>149143</v>
      </c>
      <c r="AA69" s="49" t="s">
        <v>1138</v>
      </c>
      <c r="AB69" s="49" t="s">
        <v>2876</v>
      </c>
    </row>
    <row r="70" spans="1:28">
      <c r="A70" s="151" t="s">
        <v>3913</v>
      </c>
      <c r="B70" t="s">
        <v>1418</v>
      </c>
      <c r="C70" t="s">
        <v>28</v>
      </c>
      <c r="D70" t="s">
        <v>1727</v>
      </c>
      <c r="E70" t="s">
        <v>1719</v>
      </c>
      <c r="F70" t="s">
        <v>56</v>
      </c>
      <c r="G70">
        <v>14</v>
      </c>
      <c r="H70">
        <v>18725</v>
      </c>
      <c r="I70">
        <v>72</v>
      </c>
      <c r="J70">
        <v>115680</v>
      </c>
      <c r="K70">
        <v>3</v>
      </c>
      <c r="L70" s="49" t="s">
        <v>1128</v>
      </c>
      <c r="M70">
        <v>5360</v>
      </c>
      <c r="N70">
        <v>5822</v>
      </c>
      <c r="O70" s="49" t="s">
        <v>866</v>
      </c>
      <c r="P70">
        <v>2</v>
      </c>
      <c r="Q70" s="49" t="s">
        <v>1131</v>
      </c>
      <c r="R70">
        <v>4960</v>
      </c>
      <c r="S70" s="49" t="s">
        <v>3921</v>
      </c>
      <c r="T70">
        <v>5332</v>
      </c>
      <c r="U70" s="49" t="s">
        <v>3683</v>
      </c>
      <c r="V70">
        <v>0</v>
      </c>
      <c r="W70">
        <v>0</v>
      </c>
      <c r="X70">
        <v>0</v>
      </c>
      <c r="Y70" s="49" t="s">
        <v>3727</v>
      </c>
      <c r="Z70">
        <v>115680</v>
      </c>
      <c r="AA70" s="49" t="s">
        <v>926</v>
      </c>
      <c r="AB70" s="49" t="s">
        <v>2390</v>
      </c>
    </row>
    <row r="71" spans="1:28">
      <c r="A71" s="151" t="s">
        <v>3913</v>
      </c>
      <c r="B71" t="s">
        <v>1418</v>
      </c>
      <c r="C71" t="s">
        <v>28</v>
      </c>
      <c r="D71" t="s">
        <v>1728</v>
      </c>
      <c r="E71" t="s">
        <v>1719</v>
      </c>
      <c r="F71" t="s">
        <v>56</v>
      </c>
      <c r="G71">
        <v>14</v>
      </c>
      <c r="H71">
        <v>22360</v>
      </c>
      <c r="I71">
        <v>66</v>
      </c>
      <c r="J71">
        <v>141355</v>
      </c>
      <c r="K71">
        <v>4</v>
      </c>
      <c r="L71" s="49" t="s">
        <v>1130</v>
      </c>
      <c r="M71">
        <v>5000</v>
      </c>
      <c r="N71">
        <v>6876</v>
      </c>
      <c r="O71" s="49" t="s">
        <v>529</v>
      </c>
      <c r="P71">
        <v>2</v>
      </c>
      <c r="Q71" s="49" t="s">
        <v>1131</v>
      </c>
      <c r="R71">
        <v>4000</v>
      </c>
      <c r="S71" s="49" t="s">
        <v>2685</v>
      </c>
      <c r="T71">
        <v>4300</v>
      </c>
      <c r="U71" s="49" t="s">
        <v>1214</v>
      </c>
      <c r="V71">
        <v>0</v>
      </c>
      <c r="W71">
        <v>0</v>
      </c>
      <c r="X71">
        <v>0</v>
      </c>
      <c r="Y71" s="49" t="s">
        <v>1442</v>
      </c>
      <c r="Z71">
        <v>141355</v>
      </c>
      <c r="AA71" s="49" t="s">
        <v>747</v>
      </c>
      <c r="AB71" s="49" t="s">
        <v>1868</v>
      </c>
    </row>
    <row r="72" spans="1:28">
      <c r="A72" s="151" t="s">
        <v>3913</v>
      </c>
      <c r="B72" t="s">
        <v>1418</v>
      </c>
      <c r="C72" t="s">
        <v>28</v>
      </c>
      <c r="D72" t="s">
        <v>1934</v>
      </c>
      <c r="E72" t="s">
        <v>1719</v>
      </c>
      <c r="F72" t="s">
        <v>56</v>
      </c>
      <c r="G72">
        <v>15</v>
      </c>
      <c r="H72">
        <v>18282</v>
      </c>
      <c r="I72">
        <v>70</v>
      </c>
      <c r="J72">
        <v>133328</v>
      </c>
      <c r="K72">
        <v>2</v>
      </c>
      <c r="L72" s="49" t="s">
        <v>932</v>
      </c>
      <c r="M72">
        <v>1360</v>
      </c>
      <c r="N72">
        <v>1480</v>
      </c>
      <c r="O72" s="49" t="s">
        <v>3949</v>
      </c>
      <c r="P72">
        <v>2</v>
      </c>
      <c r="Q72" s="49" t="s">
        <v>932</v>
      </c>
      <c r="R72">
        <v>1360</v>
      </c>
      <c r="S72" s="49" t="s">
        <v>2356</v>
      </c>
      <c r="T72">
        <v>1498</v>
      </c>
      <c r="U72" s="49" t="s">
        <v>1020</v>
      </c>
      <c r="V72">
        <v>0</v>
      </c>
      <c r="W72">
        <v>0</v>
      </c>
      <c r="X72">
        <v>0</v>
      </c>
      <c r="Y72" s="49" t="s">
        <v>846</v>
      </c>
      <c r="Z72">
        <v>133328</v>
      </c>
      <c r="AA72" s="49" t="s">
        <v>748</v>
      </c>
      <c r="AB72" s="49" t="s">
        <v>500</v>
      </c>
    </row>
    <row r="73" spans="1:28">
      <c r="A73" s="151" t="s">
        <v>3913</v>
      </c>
      <c r="B73" t="s">
        <v>1418</v>
      </c>
      <c r="C73" t="s">
        <v>28</v>
      </c>
      <c r="D73" t="s">
        <v>1729</v>
      </c>
      <c r="E73" t="s">
        <v>1719</v>
      </c>
      <c r="F73" t="s">
        <v>56</v>
      </c>
      <c r="G73">
        <v>14</v>
      </c>
      <c r="H73">
        <v>24238</v>
      </c>
      <c r="I73">
        <v>73</v>
      </c>
      <c r="J73">
        <v>151457</v>
      </c>
      <c r="K73">
        <v>3</v>
      </c>
      <c r="L73" s="49" t="s">
        <v>1128</v>
      </c>
      <c r="M73">
        <v>3216</v>
      </c>
      <c r="N73">
        <v>3828</v>
      </c>
      <c r="O73" s="49" t="s">
        <v>510</v>
      </c>
      <c r="P73">
        <v>1</v>
      </c>
      <c r="Q73" s="49" t="s">
        <v>1054</v>
      </c>
      <c r="R73">
        <v>1440</v>
      </c>
      <c r="S73" s="49" t="s">
        <v>815</v>
      </c>
      <c r="T73">
        <v>1548</v>
      </c>
      <c r="U73" s="49" t="s">
        <v>975</v>
      </c>
      <c r="V73">
        <v>0</v>
      </c>
      <c r="W73">
        <v>0</v>
      </c>
      <c r="X73">
        <v>0</v>
      </c>
      <c r="Y73" s="49" t="s">
        <v>1872</v>
      </c>
      <c r="Z73">
        <v>151457</v>
      </c>
      <c r="AA73" s="49" t="s">
        <v>848</v>
      </c>
      <c r="AB73" s="49" t="s">
        <v>1766</v>
      </c>
    </row>
    <row r="74" spans="1:28">
      <c r="A74" s="151" t="s">
        <v>3913</v>
      </c>
      <c r="B74" t="s">
        <v>1418</v>
      </c>
      <c r="C74" t="s">
        <v>28</v>
      </c>
      <c r="D74" t="s">
        <v>1731</v>
      </c>
      <c r="E74" t="s">
        <v>1719</v>
      </c>
      <c r="F74" t="s">
        <v>56</v>
      </c>
      <c r="G74">
        <v>14</v>
      </c>
      <c r="H74">
        <v>14913</v>
      </c>
      <c r="I74">
        <v>74</v>
      </c>
      <c r="J74">
        <v>110242</v>
      </c>
      <c r="K74">
        <v>4</v>
      </c>
      <c r="L74" s="49" t="s">
        <v>1130</v>
      </c>
      <c r="M74">
        <v>2400</v>
      </c>
      <c r="N74">
        <v>2524</v>
      </c>
      <c r="O74" s="49" t="s">
        <v>3143</v>
      </c>
      <c r="P74">
        <v>3</v>
      </c>
      <c r="Q74" s="49" t="s">
        <v>1142</v>
      </c>
      <c r="R74">
        <v>2160</v>
      </c>
      <c r="S74" s="49" t="s">
        <v>2116</v>
      </c>
      <c r="T74">
        <v>2448</v>
      </c>
      <c r="U74" s="49" t="s">
        <v>3671</v>
      </c>
      <c r="V74">
        <v>0</v>
      </c>
      <c r="W74">
        <v>0</v>
      </c>
      <c r="X74">
        <v>0</v>
      </c>
      <c r="Y74" s="49" t="s">
        <v>3550</v>
      </c>
      <c r="Z74">
        <v>110242</v>
      </c>
      <c r="AA74" s="49" t="s">
        <v>1008</v>
      </c>
      <c r="AB74" s="49" t="s">
        <v>740</v>
      </c>
    </row>
    <row r="75" spans="1:28">
      <c r="A75" s="151" t="s">
        <v>3913</v>
      </c>
      <c r="B75" t="s">
        <v>1418</v>
      </c>
      <c r="C75" t="s">
        <v>28</v>
      </c>
      <c r="D75" t="s">
        <v>1732</v>
      </c>
      <c r="E75" t="s">
        <v>1719</v>
      </c>
      <c r="F75" t="s">
        <v>56</v>
      </c>
      <c r="G75">
        <v>14</v>
      </c>
      <c r="H75">
        <v>16722</v>
      </c>
      <c r="I75">
        <v>70</v>
      </c>
      <c r="J75">
        <v>137564</v>
      </c>
      <c r="K75">
        <v>5</v>
      </c>
      <c r="L75" s="49" t="s">
        <v>1893</v>
      </c>
      <c r="M75">
        <v>3415</v>
      </c>
      <c r="N75">
        <v>3869</v>
      </c>
      <c r="O75" s="49" t="s">
        <v>1092</v>
      </c>
      <c r="P75">
        <v>5</v>
      </c>
      <c r="Q75" s="49" t="s">
        <v>1893</v>
      </c>
      <c r="R75">
        <v>3415</v>
      </c>
      <c r="S75" s="49" t="s">
        <v>3950</v>
      </c>
      <c r="T75">
        <v>3762</v>
      </c>
      <c r="U75" s="49" t="s">
        <v>2272</v>
      </c>
      <c r="V75">
        <v>0</v>
      </c>
      <c r="W75">
        <v>0</v>
      </c>
      <c r="X75">
        <v>0</v>
      </c>
      <c r="Y75" s="49" t="s">
        <v>3950</v>
      </c>
      <c r="Z75">
        <v>137564</v>
      </c>
      <c r="AA75" s="49" t="s">
        <v>1054</v>
      </c>
      <c r="AB75" s="49" t="s">
        <v>3158</v>
      </c>
    </row>
    <row r="76" spans="1:28">
      <c r="A76" s="151" t="s">
        <v>3913</v>
      </c>
      <c r="B76" t="s">
        <v>1418</v>
      </c>
      <c r="C76" t="s">
        <v>28</v>
      </c>
      <c r="D76" t="s">
        <v>1710</v>
      </c>
      <c r="E76" t="s">
        <v>1694</v>
      </c>
      <c r="F76" t="s">
        <v>56</v>
      </c>
      <c r="G76">
        <v>14</v>
      </c>
      <c r="H76">
        <v>15667</v>
      </c>
      <c r="I76">
        <v>63</v>
      </c>
      <c r="J76">
        <v>97944</v>
      </c>
      <c r="K76">
        <v>8</v>
      </c>
      <c r="L76" s="49" t="s">
        <v>2374</v>
      </c>
      <c r="M76">
        <v>5401</v>
      </c>
      <c r="N76">
        <v>5936</v>
      </c>
      <c r="O76" s="49" t="s">
        <v>747</v>
      </c>
      <c r="P76">
        <v>7</v>
      </c>
      <c r="Q76" s="49" t="s">
        <v>708</v>
      </c>
      <c r="R76">
        <v>4921</v>
      </c>
      <c r="S76" s="49" t="s">
        <v>3951</v>
      </c>
      <c r="T76">
        <v>5384</v>
      </c>
      <c r="U76" s="49" t="s">
        <v>1402</v>
      </c>
      <c r="V76">
        <v>0</v>
      </c>
      <c r="W76">
        <v>0</v>
      </c>
      <c r="X76">
        <v>0</v>
      </c>
      <c r="Y76" s="49" t="s">
        <v>3522</v>
      </c>
      <c r="Z76">
        <v>97944</v>
      </c>
      <c r="AA76" s="49" t="s">
        <v>2702</v>
      </c>
      <c r="AB76" s="49" t="s">
        <v>805</v>
      </c>
    </row>
    <row r="77" spans="1:28">
      <c r="A77" s="151" t="s">
        <v>3913</v>
      </c>
      <c r="B77" t="s">
        <v>1418</v>
      </c>
      <c r="C77" t="s">
        <v>28</v>
      </c>
      <c r="D77" t="s">
        <v>1712</v>
      </c>
      <c r="E77" t="s">
        <v>1694</v>
      </c>
      <c r="F77" t="s">
        <v>56</v>
      </c>
      <c r="G77">
        <v>14</v>
      </c>
      <c r="H77">
        <v>18940</v>
      </c>
      <c r="I77">
        <v>71</v>
      </c>
      <c r="J77">
        <v>108455</v>
      </c>
      <c r="K77">
        <v>2</v>
      </c>
      <c r="L77" s="49" t="s">
        <v>1132</v>
      </c>
      <c r="M77">
        <v>3840</v>
      </c>
      <c r="N77">
        <v>4307</v>
      </c>
      <c r="O77" s="49" t="s">
        <v>1117</v>
      </c>
      <c r="P77">
        <v>1</v>
      </c>
      <c r="Q77" s="49" t="s">
        <v>1054</v>
      </c>
      <c r="R77">
        <v>3600</v>
      </c>
      <c r="S77" s="49" t="s">
        <v>3226</v>
      </c>
      <c r="T77">
        <v>3870</v>
      </c>
      <c r="U77" s="49" t="s">
        <v>3666</v>
      </c>
      <c r="V77">
        <v>0</v>
      </c>
      <c r="W77">
        <v>0</v>
      </c>
      <c r="X77">
        <v>0</v>
      </c>
      <c r="Y77" s="49" t="s">
        <v>3945</v>
      </c>
      <c r="Z77">
        <v>108455</v>
      </c>
      <c r="AA77" s="49" t="s">
        <v>852</v>
      </c>
      <c r="AB77" s="49" t="s">
        <v>1868</v>
      </c>
    </row>
    <row r="78" spans="1:28">
      <c r="A78" s="151" t="s">
        <v>3913</v>
      </c>
      <c r="B78" t="s">
        <v>1418</v>
      </c>
      <c r="C78" t="s">
        <v>28</v>
      </c>
      <c r="D78" t="s">
        <v>1733</v>
      </c>
      <c r="E78" t="s">
        <v>1719</v>
      </c>
      <c r="F78" t="s">
        <v>56</v>
      </c>
      <c r="G78">
        <v>14</v>
      </c>
      <c r="H78">
        <v>22254</v>
      </c>
      <c r="I78">
        <v>67</v>
      </c>
      <c r="J78">
        <v>107638</v>
      </c>
      <c r="K78">
        <v>5</v>
      </c>
      <c r="L78" s="49" t="s">
        <v>1893</v>
      </c>
      <c r="M78">
        <v>7379</v>
      </c>
      <c r="N78">
        <v>9928</v>
      </c>
      <c r="O78" s="49" t="s">
        <v>2690</v>
      </c>
      <c r="P78">
        <v>4</v>
      </c>
      <c r="Q78" s="49" t="s">
        <v>1130</v>
      </c>
      <c r="R78">
        <v>6979</v>
      </c>
      <c r="S78" s="49" t="s">
        <v>3230</v>
      </c>
      <c r="T78">
        <v>7562</v>
      </c>
      <c r="U78" s="49" t="s">
        <v>2084</v>
      </c>
      <c r="V78">
        <v>0</v>
      </c>
      <c r="W78">
        <v>0</v>
      </c>
      <c r="X78">
        <v>0</v>
      </c>
      <c r="Y78" s="49" t="s">
        <v>3243</v>
      </c>
      <c r="Z78">
        <v>107638</v>
      </c>
      <c r="AA78" s="49" t="s">
        <v>1071</v>
      </c>
      <c r="AB78" s="49" t="s">
        <v>1751</v>
      </c>
    </row>
    <row r="79" spans="1:28">
      <c r="A79" s="151" t="s">
        <v>3913</v>
      </c>
      <c r="B79" t="s">
        <v>1418</v>
      </c>
      <c r="C79" t="s">
        <v>28</v>
      </c>
      <c r="D79" t="s">
        <v>2832</v>
      </c>
      <c r="E79" t="s">
        <v>1719</v>
      </c>
      <c r="F79" t="s">
        <v>56</v>
      </c>
      <c r="G79">
        <v>14</v>
      </c>
      <c r="H79">
        <v>13400</v>
      </c>
      <c r="I79">
        <v>71</v>
      </c>
      <c r="J79" s="458">
        <v>126766</v>
      </c>
      <c r="K79">
        <v>3</v>
      </c>
      <c r="L79" s="49" t="s">
        <v>1128</v>
      </c>
      <c r="M79">
        <v>3360</v>
      </c>
      <c r="N79">
        <v>3752</v>
      </c>
      <c r="O79" s="49" t="s">
        <v>1844</v>
      </c>
      <c r="P79">
        <v>3</v>
      </c>
      <c r="Q79" s="49" t="s">
        <v>1142</v>
      </c>
      <c r="R79">
        <v>3360</v>
      </c>
      <c r="S79" s="49" t="s">
        <v>3952</v>
      </c>
      <c r="T79">
        <v>3752</v>
      </c>
      <c r="U79" s="49" t="s">
        <v>3351</v>
      </c>
      <c r="V79">
        <v>0</v>
      </c>
      <c r="W79">
        <v>0</v>
      </c>
      <c r="X79">
        <v>0</v>
      </c>
      <c r="Y79" s="49" t="s">
        <v>3952</v>
      </c>
      <c r="Z79" s="458">
        <v>126766</v>
      </c>
      <c r="AA79" s="49" t="s">
        <v>1141</v>
      </c>
      <c r="AB79" s="49" t="s">
        <v>827</v>
      </c>
    </row>
    <row r="80" spans="1:28">
      <c r="A80" s="151" t="s">
        <v>3913</v>
      </c>
      <c r="B80" t="s">
        <v>1418</v>
      </c>
      <c r="C80" t="s">
        <v>28</v>
      </c>
      <c r="D80" t="s">
        <v>2833</v>
      </c>
      <c r="E80" t="s">
        <v>1719</v>
      </c>
      <c r="F80" t="s">
        <v>56</v>
      </c>
      <c r="G80">
        <v>0</v>
      </c>
      <c r="H80">
        <v>0</v>
      </c>
      <c r="I80">
        <v>0</v>
      </c>
      <c r="J80">
        <v>0</v>
      </c>
      <c r="K80">
        <v>0</v>
      </c>
      <c r="L80" s="49" t="s">
        <v>678</v>
      </c>
      <c r="M80">
        <v>0</v>
      </c>
      <c r="N80">
        <v>0</v>
      </c>
      <c r="O80" s="49" t="s">
        <v>678</v>
      </c>
      <c r="P80">
        <v>0</v>
      </c>
      <c r="Q80" s="49" t="s">
        <v>678</v>
      </c>
      <c r="R80">
        <v>0</v>
      </c>
      <c r="S80" s="49" t="s">
        <v>678</v>
      </c>
      <c r="T80">
        <v>0</v>
      </c>
      <c r="U80" s="49" t="s">
        <v>678</v>
      </c>
      <c r="V80">
        <v>0</v>
      </c>
      <c r="W80">
        <v>0</v>
      </c>
      <c r="X80">
        <v>0</v>
      </c>
      <c r="Y80" s="49" t="s">
        <v>678</v>
      </c>
      <c r="Z80">
        <v>0</v>
      </c>
      <c r="AA80" s="49" t="s">
        <v>678</v>
      </c>
      <c r="AB80" s="49" t="s">
        <v>678</v>
      </c>
    </row>
    <row r="81" spans="1:28">
      <c r="A81" s="151" t="s">
        <v>3913</v>
      </c>
      <c r="B81" t="s">
        <v>1418</v>
      </c>
      <c r="C81" t="s">
        <v>28</v>
      </c>
      <c r="D81" t="s">
        <v>1713</v>
      </c>
      <c r="E81" t="s">
        <v>1694</v>
      </c>
      <c r="F81" t="s">
        <v>56</v>
      </c>
      <c r="G81">
        <v>15</v>
      </c>
      <c r="H81">
        <v>29415</v>
      </c>
      <c r="I81">
        <v>70</v>
      </c>
      <c r="J81">
        <v>128050</v>
      </c>
      <c r="K81">
        <v>5</v>
      </c>
      <c r="L81" s="49" t="s">
        <v>454</v>
      </c>
      <c r="M81">
        <v>11960</v>
      </c>
      <c r="N81">
        <v>13347</v>
      </c>
      <c r="O81" s="49" t="s">
        <v>1144</v>
      </c>
      <c r="P81">
        <v>5</v>
      </c>
      <c r="Q81" s="49" t="s">
        <v>454</v>
      </c>
      <c r="R81">
        <v>11960</v>
      </c>
      <c r="S81" s="49" t="s">
        <v>3953</v>
      </c>
      <c r="T81">
        <v>13347</v>
      </c>
      <c r="U81" s="49" t="s">
        <v>3783</v>
      </c>
      <c r="V81">
        <v>0</v>
      </c>
      <c r="W81">
        <v>0</v>
      </c>
      <c r="X81">
        <v>0</v>
      </c>
      <c r="Y81" s="49" t="s">
        <v>3890</v>
      </c>
      <c r="Z81">
        <v>128050</v>
      </c>
      <c r="AA81" s="49" t="s">
        <v>1054</v>
      </c>
      <c r="AB81" s="49" t="s">
        <v>2243</v>
      </c>
    </row>
    <row r="82" spans="1:28">
      <c r="A82" s="151" t="s">
        <v>3913</v>
      </c>
      <c r="B82" t="s">
        <v>1418</v>
      </c>
      <c r="C82" t="s">
        <v>28</v>
      </c>
      <c r="D82" t="s">
        <v>1714</v>
      </c>
      <c r="E82" t="s">
        <v>1694</v>
      </c>
      <c r="F82" t="s">
        <v>56</v>
      </c>
      <c r="G82">
        <v>14</v>
      </c>
      <c r="H82">
        <v>18780</v>
      </c>
      <c r="I82">
        <v>72</v>
      </c>
      <c r="J82">
        <v>124488</v>
      </c>
      <c r="K82">
        <v>3</v>
      </c>
      <c r="L82" s="49" t="s">
        <v>1128</v>
      </c>
      <c r="M82">
        <v>3920</v>
      </c>
      <c r="N82">
        <v>4868</v>
      </c>
      <c r="O82" s="49" t="s">
        <v>826</v>
      </c>
      <c r="P82">
        <v>0</v>
      </c>
      <c r="Q82" s="49" t="s">
        <v>678</v>
      </c>
      <c r="R82">
        <v>0</v>
      </c>
      <c r="S82" s="49" t="s">
        <v>678</v>
      </c>
      <c r="T82">
        <v>0</v>
      </c>
      <c r="U82" s="49" t="s">
        <v>678</v>
      </c>
      <c r="V82">
        <v>0</v>
      </c>
      <c r="W82">
        <v>0</v>
      </c>
      <c r="X82">
        <v>0</v>
      </c>
      <c r="Y82" s="49" t="s">
        <v>3659</v>
      </c>
      <c r="Z82">
        <v>124488</v>
      </c>
      <c r="AA82" s="49" t="s">
        <v>926</v>
      </c>
      <c r="AB82" s="49" t="s">
        <v>1278</v>
      </c>
    </row>
    <row r="83" spans="1:28">
      <c r="A83" s="151" t="s">
        <v>3913</v>
      </c>
      <c r="B83" t="s">
        <v>1418</v>
      </c>
      <c r="C83" t="s">
        <v>28</v>
      </c>
      <c r="D83" t="s">
        <v>1692</v>
      </c>
      <c r="E83" t="s">
        <v>1678</v>
      </c>
      <c r="F83" t="s">
        <v>56</v>
      </c>
      <c r="G83">
        <v>14</v>
      </c>
      <c r="H83">
        <v>14009</v>
      </c>
      <c r="I83">
        <v>78</v>
      </c>
      <c r="J83">
        <v>135844</v>
      </c>
      <c r="K83">
        <v>5</v>
      </c>
      <c r="L83" s="49" t="s">
        <v>1893</v>
      </c>
      <c r="M83">
        <v>8940</v>
      </c>
      <c r="N83">
        <v>12044</v>
      </c>
      <c r="O83" s="49" t="s">
        <v>1404</v>
      </c>
      <c r="P83">
        <v>1</v>
      </c>
      <c r="Q83" s="49" t="s">
        <v>1054</v>
      </c>
      <c r="R83">
        <v>600</v>
      </c>
      <c r="S83" s="49" t="s">
        <v>1822</v>
      </c>
      <c r="T83">
        <v>680</v>
      </c>
      <c r="U83" s="49" t="s">
        <v>1192</v>
      </c>
      <c r="V83">
        <v>0</v>
      </c>
      <c r="W83">
        <v>0</v>
      </c>
      <c r="X83">
        <v>0</v>
      </c>
      <c r="Y83" s="49" t="s">
        <v>3954</v>
      </c>
      <c r="Z83">
        <v>135844</v>
      </c>
      <c r="AA83" s="49" t="s">
        <v>981</v>
      </c>
      <c r="AB83" s="49" t="s">
        <v>1202</v>
      </c>
    </row>
    <row r="84" spans="1:28">
      <c r="A84" s="151" t="s">
        <v>3913</v>
      </c>
      <c r="B84" t="s">
        <v>1418</v>
      </c>
      <c r="C84" t="s">
        <v>28</v>
      </c>
      <c r="D84" t="s">
        <v>1735</v>
      </c>
      <c r="E84" t="s">
        <v>1719</v>
      </c>
      <c r="F84" t="s">
        <v>56</v>
      </c>
      <c r="G84">
        <v>14</v>
      </c>
      <c r="H84">
        <v>16560</v>
      </c>
      <c r="I84">
        <v>65</v>
      </c>
      <c r="J84">
        <v>115846</v>
      </c>
      <c r="K84">
        <v>4</v>
      </c>
      <c r="L84" s="49" t="s">
        <v>1130</v>
      </c>
      <c r="M84">
        <v>5440</v>
      </c>
      <c r="N84">
        <v>5918</v>
      </c>
      <c r="O84" s="49" t="s">
        <v>1808</v>
      </c>
      <c r="P84">
        <v>4</v>
      </c>
      <c r="Q84" s="49" t="s">
        <v>1130</v>
      </c>
      <c r="R84">
        <v>5440</v>
      </c>
      <c r="S84" s="49" t="s">
        <v>3461</v>
      </c>
      <c r="T84">
        <v>5918</v>
      </c>
      <c r="U84" s="49" t="s">
        <v>2687</v>
      </c>
      <c r="V84">
        <v>0</v>
      </c>
      <c r="W84">
        <v>0</v>
      </c>
      <c r="X84">
        <v>0</v>
      </c>
      <c r="Y84" s="49" t="s">
        <v>3461</v>
      </c>
      <c r="Z84">
        <v>115846</v>
      </c>
      <c r="AA84" s="49" t="s">
        <v>825</v>
      </c>
      <c r="AB84" s="49" t="s">
        <v>917</v>
      </c>
    </row>
    <row r="85" spans="1:28">
      <c r="A85" s="151" t="s">
        <v>3913</v>
      </c>
      <c r="B85" t="s">
        <v>1418</v>
      </c>
      <c r="C85" t="s">
        <v>28</v>
      </c>
      <c r="D85" t="s">
        <v>1693</v>
      </c>
      <c r="E85" t="s">
        <v>1678</v>
      </c>
      <c r="F85" t="s">
        <v>56</v>
      </c>
      <c r="G85">
        <v>14</v>
      </c>
      <c r="H85">
        <v>17180</v>
      </c>
      <c r="I85">
        <v>81</v>
      </c>
      <c r="J85">
        <v>146428</v>
      </c>
      <c r="K85">
        <v>7</v>
      </c>
      <c r="L85" s="49" t="s">
        <v>708</v>
      </c>
      <c r="M85">
        <v>3335</v>
      </c>
      <c r="N85">
        <v>3895</v>
      </c>
      <c r="O85" s="49" t="s">
        <v>2372</v>
      </c>
      <c r="P85">
        <v>2</v>
      </c>
      <c r="Q85" s="49" t="s">
        <v>1131</v>
      </c>
      <c r="R85">
        <v>915</v>
      </c>
      <c r="S85" s="49" t="s">
        <v>2365</v>
      </c>
      <c r="T85">
        <v>988</v>
      </c>
      <c r="U85" s="49" t="s">
        <v>1800</v>
      </c>
      <c r="V85">
        <v>0</v>
      </c>
      <c r="W85">
        <v>0</v>
      </c>
      <c r="X85">
        <v>0</v>
      </c>
      <c r="Y85" s="49" t="s">
        <v>2389</v>
      </c>
      <c r="Z85">
        <v>146428</v>
      </c>
      <c r="AA85" s="49" t="s">
        <v>793</v>
      </c>
      <c r="AB85" s="49" t="s">
        <v>994</v>
      </c>
    </row>
    <row r="86" spans="1:28">
      <c r="A86" s="151" t="s">
        <v>3913</v>
      </c>
      <c r="B86" t="s">
        <v>1418</v>
      </c>
      <c r="C86" t="s">
        <v>28</v>
      </c>
      <c r="D86" t="s">
        <v>1736</v>
      </c>
      <c r="E86" t="s">
        <v>1719</v>
      </c>
      <c r="F86" t="s">
        <v>56</v>
      </c>
      <c r="G86">
        <v>0</v>
      </c>
      <c r="H86">
        <v>0</v>
      </c>
      <c r="I86">
        <v>0</v>
      </c>
      <c r="J86">
        <v>0</v>
      </c>
      <c r="K86">
        <v>0</v>
      </c>
      <c r="L86" s="49" t="s">
        <v>678</v>
      </c>
      <c r="M86">
        <v>0</v>
      </c>
      <c r="N86">
        <v>0</v>
      </c>
      <c r="O86" s="49" t="s">
        <v>678</v>
      </c>
      <c r="P86">
        <v>0</v>
      </c>
      <c r="Q86" s="49" t="s">
        <v>678</v>
      </c>
      <c r="R86">
        <v>0</v>
      </c>
      <c r="S86" s="49" t="s">
        <v>678</v>
      </c>
      <c r="T86">
        <v>0</v>
      </c>
      <c r="U86" s="49" t="s">
        <v>678</v>
      </c>
      <c r="V86">
        <v>0</v>
      </c>
      <c r="W86">
        <v>0</v>
      </c>
      <c r="X86">
        <v>0</v>
      </c>
      <c r="Y86" s="49" t="s">
        <v>678</v>
      </c>
      <c r="Z86">
        <v>0</v>
      </c>
      <c r="AA86" s="49" t="s">
        <v>678</v>
      </c>
      <c r="AB86" s="49" t="s">
        <v>678</v>
      </c>
    </row>
    <row r="87" spans="1:28">
      <c r="A87" s="151" t="s">
        <v>3913</v>
      </c>
      <c r="B87" t="s">
        <v>1418</v>
      </c>
      <c r="C87" t="s">
        <v>28</v>
      </c>
      <c r="D87" t="s">
        <v>1716</v>
      </c>
      <c r="E87" t="s">
        <v>1694</v>
      </c>
      <c r="F87" t="s">
        <v>56</v>
      </c>
      <c r="G87">
        <v>14</v>
      </c>
      <c r="H87">
        <v>19320</v>
      </c>
      <c r="I87">
        <v>69</v>
      </c>
      <c r="J87">
        <v>135926</v>
      </c>
      <c r="K87">
        <v>4</v>
      </c>
      <c r="L87" s="49" t="s">
        <v>1130</v>
      </c>
      <c r="M87">
        <v>2380</v>
      </c>
      <c r="N87">
        <v>2332</v>
      </c>
      <c r="O87" s="49" t="s">
        <v>469</v>
      </c>
      <c r="P87">
        <v>4</v>
      </c>
      <c r="Q87" s="49" t="s">
        <v>1130</v>
      </c>
      <c r="R87">
        <v>2380</v>
      </c>
      <c r="S87" s="49" t="s">
        <v>1920</v>
      </c>
      <c r="T87">
        <v>2582</v>
      </c>
      <c r="U87" s="49" t="s">
        <v>3194</v>
      </c>
      <c r="V87">
        <v>0</v>
      </c>
      <c r="W87">
        <v>0</v>
      </c>
      <c r="X87">
        <v>0</v>
      </c>
      <c r="Y87" s="49" t="s">
        <v>3955</v>
      </c>
      <c r="Z87">
        <v>135926</v>
      </c>
      <c r="AA87" s="49" t="s">
        <v>1743</v>
      </c>
      <c r="AB87" s="49" t="s">
        <v>1121</v>
      </c>
    </row>
    <row r="88" spans="1:28">
      <c r="A88" s="151" t="s">
        <v>3913</v>
      </c>
      <c r="B88" t="s">
        <v>1418</v>
      </c>
      <c r="C88" t="s">
        <v>28</v>
      </c>
      <c r="D88" t="s">
        <v>1737</v>
      </c>
      <c r="E88" t="s">
        <v>1719</v>
      </c>
      <c r="F88" t="s">
        <v>56</v>
      </c>
      <c r="G88">
        <v>15</v>
      </c>
      <c r="H88">
        <v>11370</v>
      </c>
      <c r="I88">
        <v>69</v>
      </c>
      <c r="J88">
        <v>118026</v>
      </c>
      <c r="K88">
        <v>1</v>
      </c>
      <c r="L88" s="49" t="s">
        <v>771</v>
      </c>
      <c r="M88">
        <v>1600</v>
      </c>
      <c r="N88">
        <v>1720</v>
      </c>
      <c r="O88" s="49" t="s">
        <v>988</v>
      </c>
      <c r="P88">
        <v>1</v>
      </c>
      <c r="Q88" s="49" t="s">
        <v>929</v>
      </c>
      <c r="R88">
        <v>1600</v>
      </c>
      <c r="S88" s="49" t="s">
        <v>3571</v>
      </c>
      <c r="T88">
        <v>1720</v>
      </c>
      <c r="U88" s="49" t="s">
        <v>1871</v>
      </c>
      <c r="V88">
        <v>0</v>
      </c>
      <c r="W88">
        <v>0</v>
      </c>
      <c r="X88">
        <v>0</v>
      </c>
      <c r="Y88" s="49" t="s">
        <v>3571</v>
      </c>
      <c r="Z88">
        <v>118026</v>
      </c>
      <c r="AA88" s="49" t="s">
        <v>1752</v>
      </c>
      <c r="AB88" s="49" t="s">
        <v>1083</v>
      </c>
    </row>
    <row r="89" spans="1:28">
      <c r="A89" s="151" t="s">
        <v>3913</v>
      </c>
      <c r="B89" t="s">
        <v>1418</v>
      </c>
      <c r="C89" t="s">
        <v>28</v>
      </c>
      <c r="D89" t="s">
        <v>1834</v>
      </c>
      <c r="E89" t="s">
        <v>1678</v>
      </c>
      <c r="F89" t="s">
        <v>56</v>
      </c>
      <c r="G89">
        <v>0</v>
      </c>
      <c r="H89">
        <v>0</v>
      </c>
      <c r="I89">
        <v>0</v>
      </c>
      <c r="J89">
        <v>0</v>
      </c>
      <c r="K89">
        <v>0</v>
      </c>
      <c r="L89" s="49" t="s">
        <v>678</v>
      </c>
      <c r="M89">
        <v>0</v>
      </c>
      <c r="N89">
        <v>0</v>
      </c>
      <c r="O89" s="49" t="s">
        <v>678</v>
      </c>
      <c r="P89">
        <v>0</v>
      </c>
      <c r="Q89" s="49" t="s">
        <v>678</v>
      </c>
      <c r="R89">
        <v>0</v>
      </c>
      <c r="S89" s="49" t="s">
        <v>678</v>
      </c>
      <c r="T89">
        <v>0</v>
      </c>
      <c r="U89" s="49" t="s">
        <v>678</v>
      </c>
      <c r="V89">
        <v>0</v>
      </c>
      <c r="W89">
        <v>0</v>
      </c>
      <c r="X89">
        <v>0</v>
      </c>
      <c r="Y89" s="49" t="s">
        <v>678</v>
      </c>
      <c r="Z89">
        <v>0</v>
      </c>
      <c r="AA89" s="49" t="s">
        <v>678</v>
      </c>
      <c r="AB89" s="49" t="s">
        <v>678</v>
      </c>
    </row>
    <row r="90" spans="1:28">
      <c r="A90" s="151" t="s">
        <v>3913</v>
      </c>
      <c r="B90" t="s">
        <v>27</v>
      </c>
      <c r="C90" t="s">
        <v>28</v>
      </c>
      <c r="D90" t="s">
        <v>618</v>
      </c>
      <c r="E90" t="s">
        <v>1464</v>
      </c>
      <c r="F90" t="s">
        <v>56</v>
      </c>
      <c r="G90">
        <v>15</v>
      </c>
      <c r="H90">
        <v>16600</v>
      </c>
      <c r="I90">
        <v>70</v>
      </c>
      <c r="J90">
        <v>116136</v>
      </c>
      <c r="K90">
        <v>4</v>
      </c>
      <c r="L90" s="49" t="s">
        <v>944</v>
      </c>
      <c r="M90">
        <v>8160</v>
      </c>
      <c r="N90">
        <v>8970</v>
      </c>
      <c r="O90" s="49" t="s">
        <v>869</v>
      </c>
      <c r="P90">
        <v>2</v>
      </c>
      <c r="Q90" s="49" t="s">
        <v>932</v>
      </c>
      <c r="R90">
        <v>3360</v>
      </c>
      <c r="S90" s="49" t="s">
        <v>3956</v>
      </c>
      <c r="T90">
        <v>3630</v>
      </c>
      <c r="U90" s="49" t="s">
        <v>3179</v>
      </c>
      <c r="V90">
        <v>0</v>
      </c>
      <c r="W90">
        <v>0</v>
      </c>
      <c r="X90">
        <v>0</v>
      </c>
      <c r="Y90" s="49" t="s">
        <v>3858</v>
      </c>
      <c r="Z90">
        <v>116136</v>
      </c>
      <c r="AA90" s="49" t="s">
        <v>727</v>
      </c>
      <c r="AB90" s="49" t="s">
        <v>1106</v>
      </c>
    </row>
    <row r="91" spans="1:28">
      <c r="A91" s="151" t="s">
        <v>3913</v>
      </c>
      <c r="B91" t="s">
        <v>27</v>
      </c>
      <c r="C91" t="s">
        <v>28</v>
      </c>
      <c r="D91" t="s">
        <v>446</v>
      </c>
      <c r="E91" t="s">
        <v>1464</v>
      </c>
      <c r="F91" t="s">
        <v>56</v>
      </c>
      <c r="G91">
        <v>14</v>
      </c>
      <c r="H91">
        <v>19945</v>
      </c>
      <c r="I91">
        <v>69</v>
      </c>
      <c r="J91">
        <v>141398</v>
      </c>
      <c r="K91">
        <v>6</v>
      </c>
      <c r="L91" s="49" t="s">
        <v>1134</v>
      </c>
      <c r="M91">
        <v>5887</v>
      </c>
      <c r="N91">
        <v>6760</v>
      </c>
      <c r="O91" s="49" t="s">
        <v>1165</v>
      </c>
      <c r="P91">
        <v>4</v>
      </c>
      <c r="Q91" s="49" t="s">
        <v>1130</v>
      </c>
      <c r="R91">
        <v>4767</v>
      </c>
      <c r="S91" s="49" t="s">
        <v>3097</v>
      </c>
      <c r="T91">
        <v>5160</v>
      </c>
      <c r="U91" s="49" t="s">
        <v>3619</v>
      </c>
      <c r="V91">
        <v>0</v>
      </c>
      <c r="W91">
        <v>0</v>
      </c>
      <c r="X91">
        <v>0</v>
      </c>
      <c r="Y91" s="49" t="s">
        <v>3908</v>
      </c>
      <c r="Z91">
        <v>141398</v>
      </c>
      <c r="AA91" s="49" t="s">
        <v>904</v>
      </c>
      <c r="AB91" s="49" t="s">
        <v>892</v>
      </c>
    </row>
    <row r="92" spans="1:28">
      <c r="A92" s="151" t="s">
        <v>3913</v>
      </c>
      <c r="B92" t="s">
        <v>27</v>
      </c>
      <c r="C92" t="s">
        <v>28</v>
      </c>
      <c r="D92" t="s">
        <v>619</v>
      </c>
      <c r="E92" t="s">
        <v>1464</v>
      </c>
      <c r="F92" t="s">
        <v>56</v>
      </c>
      <c r="G92">
        <v>14</v>
      </c>
      <c r="H92">
        <v>19138</v>
      </c>
      <c r="I92">
        <v>68</v>
      </c>
      <c r="J92">
        <v>128633</v>
      </c>
      <c r="K92">
        <v>1</v>
      </c>
      <c r="L92" s="49" t="s">
        <v>1054</v>
      </c>
      <c r="M92">
        <v>1200</v>
      </c>
      <c r="N92">
        <v>2250</v>
      </c>
      <c r="O92" s="49" t="s">
        <v>1121</v>
      </c>
      <c r="P92">
        <v>1</v>
      </c>
      <c r="Q92" s="49" t="s">
        <v>1054</v>
      </c>
      <c r="R92">
        <v>1200</v>
      </c>
      <c r="S92" s="49" t="s">
        <v>1436</v>
      </c>
      <c r="T92">
        <v>1290</v>
      </c>
      <c r="U92" s="49" t="s">
        <v>1224</v>
      </c>
      <c r="V92">
        <v>0</v>
      </c>
      <c r="W92">
        <v>0</v>
      </c>
      <c r="X92">
        <v>0</v>
      </c>
      <c r="Y92" s="49" t="s">
        <v>1436</v>
      </c>
      <c r="Z92">
        <v>128633</v>
      </c>
      <c r="AA92" s="49" t="s">
        <v>849</v>
      </c>
      <c r="AB92" s="49" t="s">
        <v>924</v>
      </c>
    </row>
    <row r="93" spans="1:28">
      <c r="A93" s="151" t="s">
        <v>3913</v>
      </c>
      <c r="B93" t="s">
        <v>27</v>
      </c>
      <c r="C93" t="s">
        <v>28</v>
      </c>
      <c r="D93" t="s">
        <v>630</v>
      </c>
      <c r="E93" t="s">
        <v>669</v>
      </c>
      <c r="F93" t="s">
        <v>56</v>
      </c>
      <c r="G93">
        <v>14</v>
      </c>
      <c r="H93">
        <v>14506</v>
      </c>
      <c r="I93">
        <v>68</v>
      </c>
      <c r="J93">
        <v>122992</v>
      </c>
      <c r="K93">
        <v>2</v>
      </c>
      <c r="L93" s="49" t="s">
        <v>1132</v>
      </c>
      <c r="M93">
        <v>1400</v>
      </c>
      <c r="N93">
        <v>1480</v>
      </c>
      <c r="O93" s="49" t="s">
        <v>725</v>
      </c>
      <c r="P93">
        <v>1</v>
      </c>
      <c r="Q93" s="49" t="s">
        <v>1054</v>
      </c>
      <c r="R93">
        <v>800</v>
      </c>
      <c r="S93" s="49" t="s">
        <v>805</v>
      </c>
      <c r="T93">
        <v>880</v>
      </c>
      <c r="U93" s="49" t="s">
        <v>747</v>
      </c>
      <c r="V93">
        <v>0</v>
      </c>
      <c r="W93">
        <v>0</v>
      </c>
      <c r="X93">
        <v>0</v>
      </c>
      <c r="Y93" s="49" t="s">
        <v>645</v>
      </c>
      <c r="Z93">
        <v>122992</v>
      </c>
      <c r="AA93" s="49" t="s">
        <v>472</v>
      </c>
      <c r="AB93" s="49" t="s">
        <v>699</v>
      </c>
    </row>
    <row r="94" spans="1:28">
      <c r="A94" s="151" t="s">
        <v>3913</v>
      </c>
      <c r="B94" t="s">
        <v>27</v>
      </c>
      <c r="C94" t="s">
        <v>28</v>
      </c>
      <c r="D94" t="s">
        <v>1669</v>
      </c>
      <c r="E94" t="s">
        <v>608</v>
      </c>
      <c r="F94" t="s">
        <v>56</v>
      </c>
      <c r="G94">
        <v>15</v>
      </c>
      <c r="H94">
        <v>22153</v>
      </c>
      <c r="I94">
        <v>63</v>
      </c>
      <c r="J94">
        <v>104991</v>
      </c>
      <c r="K94">
        <v>1</v>
      </c>
      <c r="L94" s="49" t="s">
        <v>771</v>
      </c>
      <c r="M94">
        <v>1386</v>
      </c>
      <c r="N94">
        <v>1494</v>
      </c>
      <c r="O94" s="49" t="s">
        <v>3957</v>
      </c>
      <c r="P94">
        <v>1</v>
      </c>
      <c r="Q94" s="49" t="s">
        <v>929</v>
      </c>
      <c r="R94">
        <v>1386</v>
      </c>
      <c r="S94" s="49" t="s">
        <v>762</v>
      </c>
      <c r="T94">
        <v>1494</v>
      </c>
      <c r="U94" s="49" t="s">
        <v>1224</v>
      </c>
      <c r="V94">
        <v>0</v>
      </c>
      <c r="W94">
        <v>0</v>
      </c>
      <c r="X94">
        <v>0</v>
      </c>
      <c r="Y94" s="49" t="s">
        <v>962</v>
      </c>
      <c r="Z94">
        <v>104991</v>
      </c>
      <c r="AA94" s="49" t="s">
        <v>790</v>
      </c>
      <c r="AB94" s="49" t="s">
        <v>482</v>
      </c>
    </row>
    <row r="95" spans="1:28">
      <c r="A95" s="151" t="s">
        <v>3913</v>
      </c>
      <c r="B95" t="s">
        <v>27</v>
      </c>
      <c r="C95" t="s">
        <v>28</v>
      </c>
      <c r="D95" t="s">
        <v>4148</v>
      </c>
      <c r="E95" t="s">
        <v>669</v>
      </c>
      <c r="F95" t="s">
        <v>56</v>
      </c>
      <c r="G95">
        <v>15</v>
      </c>
      <c r="H95">
        <v>16214</v>
      </c>
      <c r="I95">
        <v>64</v>
      </c>
      <c r="J95">
        <v>105285</v>
      </c>
      <c r="K95">
        <v>6</v>
      </c>
      <c r="L95" s="49" t="s">
        <v>685</v>
      </c>
      <c r="M95">
        <v>9454</v>
      </c>
      <c r="N95">
        <v>10239</v>
      </c>
      <c r="O95" s="49" t="s">
        <v>3646</v>
      </c>
      <c r="P95">
        <v>6</v>
      </c>
      <c r="Q95" s="49" t="s">
        <v>685</v>
      </c>
      <c r="R95">
        <v>9454</v>
      </c>
      <c r="S95" s="49" t="s">
        <v>3958</v>
      </c>
      <c r="T95">
        <v>10239</v>
      </c>
      <c r="U95" s="49" t="s">
        <v>3959</v>
      </c>
      <c r="V95">
        <v>0</v>
      </c>
      <c r="W95">
        <v>0</v>
      </c>
      <c r="X95">
        <v>0</v>
      </c>
      <c r="Y95" s="49" t="s">
        <v>3960</v>
      </c>
      <c r="Z95">
        <v>105285</v>
      </c>
      <c r="AA95" s="49" t="s">
        <v>1172</v>
      </c>
      <c r="AB95" s="49" t="s">
        <v>1921</v>
      </c>
    </row>
    <row r="96" spans="1:28">
      <c r="A96" s="151" t="s">
        <v>3913</v>
      </c>
      <c r="B96" t="s">
        <v>27</v>
      </c>
      <c r="C96" t="s">
        <v>28</v>
      </c>
      <c r="D96" t="s">
        <v>2834</v>
      </c>
      <c r="E96" t="s">
        <v>608</v>
      </c>
      <c r="F96" t="s">
        <v>56</v>
      </c>
      <c r="G96">
        <v>14</v>
      </c>
      <c r="H96">
        <v>15540</v>
      </c>
      <c r="I96">
        <v>75</v>
      </c>
      <c r="J96">
        <v>138738</v>
      </c>
      <c r="K96">
        <v>2</v>
      </c>
      <c r="L96" s="49" t="s">
        <v>1132</v>
      </c>
      <c r="M96">
        <v>1360</v>
      </c>
      <c r="N96">
        <v>4049</v>
      </c>
      <c r="O96" s="49" t="s">
        <v>3553</v>
      </c>
      <c r="P96">
        <v>1</v>
      </c>
      <c r="Q96" s="49" t="s">
        <v>1054</v>
      </c>
      <c r="R96">
        <v>360</v>
      </c>
      <c r="S96" s="49" t="s">
        <v>787</v>
      </c>
      <c r="T96">
        <v>410</v>
      </c>
      <c r="U96" s="49" t="s">
        <v>1149</v>
      </c>
      <c r="V96">
        <v>0</v>
      </c>
      <c r="W96">
        <v>0</v>
      </c>
      <c r="X96">
        <v>0</v>
      </c>
      <c r="Y96" s="49" t="s">
        <v>1000</v>
      </c>
      <c r="Z96">
        <v>138738</v>
      </c>
      <c r="AA96" s="49" t="s">
        <v>1078</v>
      </c>
      <c r="AB96" s="49" t="s">
        <v>481</v>
      </c>
    </row>
    <row r="97" spans="1:28">
      <c r="A97" s="151" t="s">
        <v>3913</v>
      </c>
      <c r="B97" t="s">
        <v>27</v>
      </c>
      <c r="C97" t="s">
        <v>28</v>
      </c>
      <c r="D97" t="s">
        <v>2835</v>
      </c>
      <c r="E97" t="s">
        <v>669</v>
      </c>
      <c r="F97" t="s">
        <v>56</v>
      </c>
      <c r="G97">
        <v>15</v>
      </c>
      <c r="H97">
        <v>28713</v>
      </c>
      <c r="I97">
        <v>69</v>
      </c>
      <c r="J97">
        <v>163780</v>
      </c>
      <c r="K97">
        <v>4</v>
      </c>
      <c r="L97" s="49" t="s">
        <v>944</v>
      </c>
      <c r="M97">
        <v>3920</v>
      </c>
      <c r="N97">
        <v>4332</v>
      </c>
      <c r="O97" s="49" t="s">
        <v>827</v>
      </c>
      <c r="P97">
        <v>2</v>
      </c>
      <c r="Q97" s="49" t="s">
        <v>932</v>
      </c>
      <c r="R97">
        <v>3280</v>
      </c>
      <c r="S97" s="49" t="s">
        <v>1433</v>
      </c>
      <c r="T97">
        <v>3526</v>
      </c>
      <c r="U97" s="49" t="s">
        <v>2940</v>
      </c>
      <c r="V97">
        <v>0</v>
      </c>
      <c r="W97">
        <v>0</v>
      </c>
      <c r="X97">
        <v>0</v>
      </c>
      <c r="Y97" s="49" t="s">
        <v>3041</v>
      </c>
      <c r="Z97">
        <v>163780</v>
      </c>
      <c r="AA97" s="49" t="s">
        <v>1743</v>
      </c>
      <c r="AB97" s="49" t="s">
        <v>1778</v>
      </c>
    </row>
    <row r="98" spans="1:28">
      <c r="A98" s="151" t="s">
        <v>3913</v>
      </c>
      <c r="B98" t="s">
        <v>27</v>
      </c>
      <c r="C98" t="s">
        <v>28</v>
      </c>
      <c r="D98" t="s">
        <v>620</v>
      </c>
      <c r="E98" t="s">
        <v>1464</v>
      </c>
      <c r="F98" t="s">
        <v>56</v>
      </c>
      <c r="G98">
        <v>14</v>
      </c>
      <c r="H98">
        <v>16539</v>
      </c>
      <c r="I98">
        <v>67</v>
      </c>
      <c r="J98">
        <v>82610</v>
      </c>
      <c r="K98">
        <v>6</v>
      </c>
      <c r="L98" s="49" t="s">
        <v>1134</v>
      </c>
      <c r="M98">
        <v>5339</v>
      </c>
      <c r="N98">
        <v>6305</v>
      </c>
      <c r="O98" s="49" t="s">
        <v>1745</v>
      </c>
      <c r="P98">
        <v>5</v>
      </c>
      <c r="Q98" s="49" t="s">
        <v>1893</v>
      </c>
      <c r="R98">
        <v>4299</v>
      </c>
      <c r="S98" s="49" t="s">
        <v>1434</v>
      </c>
      <c r="T98">
        <v>4719</v>
      </c>
      <c r="U98" s="49" t="s">
        <v>3961</v>
      </c>
      <c r="V98">
        <v>0</v>
      </c>
      <c r="W98">
        <v>0</v>
      </c>
      <c r="X98">
        <v>0</v>
      </c>
      <c r="Y98" s="49" t="s">
        <v>2848</v>
      </c>
      <c r="Z98">
        <v>82610</v>
      </c>
      <c r="AA98" s="49" t="s">
        <v>1137</v>
      </c>
      <c r="AB98" s="49" t="s">
        <v>1086</v>
      </c>
    </row>
    <row r="99" spans="1:28">
      <c r="A99" s="151" t="s">
        <v>3913</v>
      </c>
      <c r="B99" t="s">
        <v>27</v>
      </c>
      <c r="C99" t="s">
        <v>28</v>
      </c>
      <c r="D99" t="s">
        <v>1670</v>
      </c>
      <c r="E99" t="s">
        <v>608</v>
      </c>
      <c r="F99" t="s">
        <v>56</v>
      </c>
      <c r="G99">
        <v>15</v>
      </c>
      <c r="H99">
        <v>10505</v>
      </c>
      <c r="I99">
        <v>74</v>
      </c>
      <c r="J99">
        <v>129672</v>
      </c>
      <c r="K99">
        <v>3</v>
      </c>
      <c r="L99" s="49" t="s">
        <v>713</v>
      </c>
      <c r="M99">
        <v>4000</v>
      </c>
      <c r="N99">
        <v>4726</v>
      </c>
      <c r="O99" s="49" t="s">
        <v>865</v>
      </c>
      <c r="P99">
        <v>2</v>
      </c>
      <c r="Q99" s="49" t="s">
        <v>932</v>
      </c>
      <c r="R99">
        <v>1200</v>
      </c>
      <c r="S99" s="49" t="s">
        <v>1433</v>
      </c>
      <c r="T99">
        <v>1316</v>
      </c>
      <c r="U99" s="49" t="s">
        <v>3827</v>
      </c>
      <c r="V99">
        <v>0</v>
      </c>
      <c r="W99">
        <v>0</v>
      </c>
      <c r="X99">
        <v>0</v>
      </c>
      <c r="Y99" s="49" t="s">
        <v>3457</v>
      </c>
      <c r="Z99">
        <v>129672</v>
      </c>
      <c r="AA99" s="49" t="s">
        <v>715</v>
      </c>
      <c r="AB99" s="49" t="s">
        <v>1133</v>
      </c>
    </row>
    <row r="100" spans="1:28">
      <c r="A100" s="151" t="s">
        <v>3913</v>
      </c>
      <c r="B100" t="s">
        <v>27</v>
      </c>
      <c r="C100" t="s">
        <v>28</v>
      </c>
      <c r="D100" t="s">
        <v>639</v>
      </c>
      <c r="E100" t="s">
        <v>608</v>
      </c>
      <c r="F100" t="s">
        <v>56</v>
      </c>
      <c r="G100">
        <v>14</v>
      </c>
      <c r="H100">
        <v>19107</v>
      </c>
      <c r="I100">
        <v>79</v>
      </c>
      <c r="J100">
        <v>174843</v>
      </c>
      <c r="K100">
        <v>1</v>
      </c>
      <c r="L100" s="49" t="s">
        <v>1054</v>
      </c>
      <c r="M100">
        <v>1440</v>
      </c>
      <c r="N100">
        <v>1548</v>
      </c>
      <c r="O100" s="49" t="s">
        <v>488</v>
      </c>
      <c r="P100">
        <v>1</v>
      </c>
      <c r="Q100" s="49" t="s">
        <v>1054</v>
      </c>
      <c r="R100">
        <v>1440</v>
      </c>
      <c r="S100" s="49" t="s">
        <v>2128</v>
      </c>
      <c r="T100">
        <v>1548</v>
      </c>
      <c r="U100" s="49" t="s">
        <v>930</v>
      </c>
      <c r="V100">
        <v>0</v>
      </c>
      <c r="W100">
        <v>0</v>
      </c>
      <c r="X100">
        <v>0</v>
      </c>
      <c r="Y100" s="49" t="s">
        <v>1098</v>
      </c>
      <c r="Z100">
        <v>174843</v>
      </c>
      <c r="AA100" s="49" t="s">
        <v>485</v>
      </c>
      <c r="AB100" s="49" t="s">
        <v>3471</v>
      </c>
    </row>
    <row r="101" spans="1:28">
      <c r="A101" s="151" t="s">
        <v>3913</v>
      </c>
      <c r="B101" t="s">
        <v>27</v>
      </c>
      <c r="C101" t="s">
        <v>28</v>
      </c>
      <c r="D101" t="s">
        <v>677</v>
      </c>
      <c r="E101" t="s">
        <v>1464</v>
      </c>
      <c r="F101" t="s">
        <v>56</v>
      </c>
      <c r="G101">
        <v>15</v>
      </c>
      <c r="H101">
        <v>14729</v>
      </c>
      <c r="I101">
        <v>69</v>
      </c>
      <c r="J101">
        <v>132382</v>
      </c>
      <c r="K101">
        <v>3</v>
      </c>
      <c r="L101" s="49" t="s">
        <v>713</v>
      </c>
      <c r="M101">
        <v>2280</v>
      </c>
      <c r="N101">
        <v>2586</v>
      </c>
      <c r="O101" s="49" t="s">
        <v>937</v>
      </c>
      <c r="P101">
        <v>1</v>
      </c>
      <c r="Q101" s="49" t="s">
        <v>929</v>
      </c>
      <c r="R101">
        <v>880</v>
      </c>
      <c r="S101" s="49" t="s">
        <v>851</v>
      </c>
      <c r="T101">
        <v>946</v>
      </c>
      <c r="U101" s="49" t="s">
        <v>1026</v>
      </c>
      <c r="V101">
        <v>0</v>
      </c>
      <c r="W101">
        <v>0</v>
      </c>
      <c r="X101">
        <v>0</v>
      </c>
      <c r="Y101" s="49" t="s">
        <v>3221</v>
      </c>
      <c r="Z101">
        <v>132382</v>
      </c>
      <c r="AA101" s="49" t="s">
        <v>909</v>
      </c>
      <c r="AB101" s="49" t="s">
        <v>469</v>
      </c>
    </row>
    <row r="102" spans="1:28">
      <c r="A102" s="151" t="s">
        <v>3913</v>
      </c>
      <c r="B102" t="s">
        <v>27</v>
      </c>
      <c r="C102" t="s">
        <v>28</v>
      </c>
      <c r="D102" t="s">
        <v>625</v>
      </c>
      <c r="E102" t="s">
        <v>608</v>
      </c>
      <c r="F102" t="s">
        <v>56</v>
      </c>
      <c r="G102">
        <v>14</v>
      </c>
      <c r="H102">
        <v>19097</v>
      </c>
      <c r="I102">
        <v>67</v>
      </c>
      <c r="J102">
        <v>124713</v>
      </c>
      <c r="K102">
        <v>5</v>
      </c>
      <c r="L102" s="49" t="s">
        <v>1893</v>
      </c>
      <c r="M102">
        <v>6577</v>
      </c>
      <c r="N102">
        <v>8038</v>
      </c>
      <c r="O102" s="49" t="s">
        <v>456</v>
      </c>
      <c r="P102">
        <v>2</v>
      </c>
      <c r="Q102" s="49" t="s">
        <v>1131</v>
      </c>
      <c r="R102">
        <v>3837</v>
      </c>
      <c r="S102" s="49" t="s">
        <v>3408</v>
      </c>
      <c r="T102">
        <v>4134</v>
      </c>
      <c r="U102" s="49" t="s">
        <v>3962</v>
      </c>
      <c r="V102">
        <v>0</v>
      </c>
      <c r="W102">
        <v>0</v>
      </c>
      <c r="X102">
        <v>0</v>
      </c>
      <c r="Y102" s="49" t="s">
        <v>2150</v>
      </c>
      <c r="Z102">
        <v>124713</v>
      </c>
      <c r="AA102" s="49" t="s">
        <v>1071</v>
      </c>
      <c r="AB102" s="49" t="s">
        <v>1876</v>
      </c>
    </row>
    <row r="103" spans="1:28">
      <c r="A103" s="151"/>
      <c r="L103" s="49"/>
      <c r="O103" s="49"/>
      <c r="Q103" s="49"/>
      <c r="S103" s="49"/>
      <c r="U103" s="49"/>
      <c r="Y103" s="49"/>
      <c r="AA103" s="49"/>
      <c r="AB103" s="49"/>
    </row>
    <row r="104" spans="1:28">
      <c r="A104" s="151"/>
      <c r="L104" s="49"/>
      <c r="O104" s="49"/>
      <c r="Q104" s="49"/>
      <c r="S104" s="49"/>
      <c r="U104" s="49"/>
      <c r="Y104" s="49"/>
      <c r="AA104" s="49"/>
      <c r="AB104" s="49"/>
    </row>
    <row r="105" spans="1:28">
      <c r="A105" s="151"/>
      <c r="L105" s="49"/>
      <c r="O105" s="49"/>
      <c r="Q105" s="49"/>
      <c r="S105" s="49"/>
      <c r="U105" s="49"/>
      <c r="Y105" s="49"/>
      <c r="AA105" s="49"/>
      <c r="AB105" s="49"/>
    </row>
    <row r="106" spans="1:28">
      <c r="A106" s="151" t="s">
        <v>32</v>
      </c>
      <c r="B106" t="s">
        <v>33</v>
      </c>
      <c r="C106" t="s">
        <v>26</v>
      </c>
      <c r="D106" t="s">
        <v>34</v>
      </c>
      <c r="E106" t="s">
        <v>35</v>
      </c>
      <c r="F106" t="s">
        <v>36</v>
      </c>
      <c r="G106" t="s">
        <v>449</v>
      </c>
      <c r="H106" t="s">
        <v>37</v>
      </c>
      <c r="I106" t="s">
        <v>450</v>
      </c>
      <c r="J106" t="s">
        <v>38</v>
      </c>
      <c r="K106" t="s">
        <v>39</v>
      </c>
      <c r="L106" s="49" t="s">
        <v>40</v>
      </c>
      <c r="M106" t="s">
        <v>41</v>
      </c>
      <c r="N106" t="s">
        <v>42</v>
      </c>
      <c r="O106" s="49" t="s">
        <v>43</v>
      </c>
      <c r="P106" t="s">
        <v>44</v>
      </c>
      <c r="Q106" s="49" t="s">
        <v>45</v>
      </c>
      <c r="R106" t="s">
        <v>46</v>
      </c>
      <c r="S106" s="49" t="s">
        <v>47</v>
      </c>
      <c r="T106" t="s">
        <v>48</v>
      </c>
      <c r="U106" s="49" t="s">
        <v>49</v>
      </c>
      <c r="V106" t="s">
        <v>451</v>
      </c>
      <c r="W106" t="s">
        <v>50</v>
      </c>
      <c r="X106" t="s">
        <v>51</v>
      </c>
      <c r="Y106" s="49" t="s">
        <v>52</v>
      </c>
      <c r="Z106" t="s">
        <v>53</v>
      </c>
      <c r="AA106" s="49" t="s">
        <v>54</v>
      </c>
      <c r="AB106" s="49" t="s">
        <v>55</v>
      </c>
    </row>
    <row r="107" spans="1:28">
      <c r="A107" s="151" t="s">
        <v>4006</v>
      </c>
      <c r="B107" t="s">
        <v>1418</v>
      </c>
      <c r="C107" t="s">
        <v>28</v>
      </c>
      <c r="D107" t="s">
        <v>3074</v>
      </c>
      <c r="E107" t="s">
        <v>2274</v>
      </c>
      <c r="F107" t="s">
        <v>56</v>
      </c>
      <c r="G107">
        <v>14</v>
      </c>
      <c r="H107">
        <v>11943</v>
      </c>
      <c r="I107">
        <v>79</v>
      </c>
      <c r="J107">
        <v>171913</v>
      </c>
      <c r="K107">
        <v>5</v>
      </c>
      <c r="L107" s="49" t="s">
        <v>1893</v>
      </c>
      <c r="M107">
        <v>3640</v>
      </c>
      <c r="N107">
        <v>6618</v>
      </c>
      <c r="O107" s="49" t="s">
        <v>453</v>
      </c>
      <c r="P107">
        <v>4</v>
      </c>
      <c r="Q107" s="49" t="s">
        <v>1130</v>
      </c>
      <c r="R107">
        <v>2840</v>
      </c>
      <c r="S107" s="49" t="s">
        <v>2082</v>
      </c>
      <c r="T107">
        <v>5234</v>
      </c>
      <c r="U107" s="49" t="s">
        <v>3963</v>
      </c>
      <c r="V107">
        <v>1</v>
      </c>
      <c r="W107">
        <v>392</v>
      </c>
      <c r="X107">
        <v>480</v>
      </c>
      <c r="Y107" s="49" t="s">
        <v>3653</v>
      </c>
      <c r="Z107">
        <v>171913</v>
      </c>
      <c r="AA107" s="49" t="s">
        <v>1761</v>
      </c>
      <c r="AB107" s="49" t="s">
        <v>3923</v>
      </c>
    </row>
    <row r="108" spans="1:28">
      <c r="A108" s="151" t="s">
        <v>4006</v>
      </c>
      <c r="B108" t="s">
        <v>1418</v>
      </c>
      <c r="C108" t="s">
        <v>28</v>
      </c>
      <c r="D108" t="s">
        <v>2275</v>
      </c>
      <c r="E108" t="s">
        <v>2274</v>
      </c>
      <c r="F108" t="s">
        <v>56</v>
      </c>
      <c r="G108">
        <v>0</v>
      </c>
      <c r="H108">
        <v>0</v>
      </c>
      <c r="I108">
        <v>0</v>
      </c>
      <c r="J108">
        <v>0</v>
      </c>
      <c r="K108">
        <v>0</v>
      </c>
      <c r="L108" s="49" t="s">
        <v>678</v>
      </c>
      <c r="M108">
        <v>0</v>
      </c>
      <c r="N108">
        <v>0</v>
      </c>
      <c r="O108" s="49" t="s">
        <v>678</v>
      </c>
      <c r="P108">
        <v>0</v>
      </c>
      <c r="Q108" s="49" t="s">
        <v>678</v>
      </c>
      <c r="R108">
        <v>0</v>
      </c>
      <c r="S108" s="49" t="s">
        <v>678</v>
      </c>
      <c r="T108">
        <v>0</v>
      </c>
      <c r="U108" s="49" t="s">
        <v>678</v>
      </c>
      <c r="V108">
        <v>0</v>
      </c>
      <c r="W108">
        <v>0</v>
      </c>
      <c r="X108">
        <v>0</v>
      </c>
      <c r="Y108" s="49" t="s">
        <v>678</v>
      </c>
      <c r="Z108">
        <v>0</v>
      </c>
      <c r="AA108" s="49" t="s">
        <v>678</v>
      </c>
      <c r="AB108" s="49" t="s">
        <v>678</v>
      </c>
    </row>
    <row r="109" spans="1:28">
      <c r="A109" s="151" t="s">
        <v>4006</v>
      </c>
      <c r="B109" t="s">
        <v>1418</v>
      </c>
      <c r="C109" t="s">
        <v>28</v>
      </c>
      <c r="D109" t="s">
        <v>2277</v>
      </c>
      <c r="E109" t="s">
        <v>2274</v>
      </c>
      <c r="F109" t="s">
        <v>56</v>
      </c>
      <c r="G109">
        <v>0</v>
      </c>
      <c r="H109">
        <v>0</v>
      </c>
      <c r="I109">
        <v>0</v>
      </c>
      <c r="J109">
        <v>0</v>
      </c>
      <c r="K109">
        <v>0</v>
      </c>
      <c r="L109" s="49" t="s">
        <v>678</v>
      </c>
      <c r="M109">
        <v>0</v>
      </c>
      <c r="N109">
        <v>0</v>
      </c>
      <c r="O109" s="49" t="s">
        <v>678</v>
      </c>
      <c r="P109">
        <v>0</v>
      </c>
      <c r="Q109" s="49" t="s">
        <v>678</v>
      </c>
      <c r="R109">
        <v>0</v>
      </c>
      <c r="S109" s="49" t="s">
        <v>678</v>
      </c>
      <c r="T109">
        <v>0</v>
      </c>
      <c r="U109" s="49" t="s">
        <v>678</v>
      </c>
      <c r="V109">
        <v>0</v>
      </c>
      <c r="W109">
        <v>0</v>
      </c>
      <c r="X109">
        <v>0</v>
      </c>
      <c r="Y109" s="49" t="s">
        <v>678</v>
      </c>
      <c r="Z109">
        <v>0</v>
      </c>
      <c r="AA109" s="49" t="s">
        <v>678</v>
      </c>
      <c r="AB109" s="49" t="s">
        <v>678</v>
      </c>
    </row>
    <row r="110" spans="1:28">
      <c r="A110" s="151" t="s">
        <v>4006</v>
      </c>
      <c r="B110" t="s">
        <v>1418</v>
      </c>
      <c r="C110" t="s">
        <v>28</v>
      </c>
      <c r="D110" t="s">
        <v>2251</v>
      </c>
      <c r="E110" t="s">
        <v>2252</v>
      </c>
      <c r="F110" t="s">
        <v>56</v>
      </c>
      <c r="G110">
        <v>13</v>
      </c>
      <c r="H110">
        <v>16934</v>
      </c>
      <c r="I110">
        <v>67</v>
      </c>
      <c r="J110">
        <v>115564</v>
      </c>
      <c r="K110">
        <v>1</v>
      </c>
      <c r="L110" s="49" t="s">
        <v>1037</v>
      </c>
      <c r="M110">
        <v>1440</v>
      </c>
      <c r="N110">
        <v>0</v>
      </c>
      <c r="O110" s="49" t="s">
        <v>678</v>
      </c>
      <c r="P110">
        <v>0</v>
      </c>
      <c r="Q110" s="49" t="s">
        <v>678</v>
      </c>
      <c r="R110">
        <v>0</v>
      </c>
      <c r="S110" s="49" t="s">
        <v>678</v>
      </c>
      <c r="T110">
        <v>0</v>
      </c>
      <c r="U110" s="49" t="s">
        <v>678</v>
      </c>
      <c r="V110">
        <v>0</v>
      </c>
      <c r="W110">
        <v>0</v>
      </c>
      <c r="X110">
        <v>0</v>
      </c>
      <c r="Y110" s="49" t="s">
        <v>3582</v>
      </c>
      <c r="Z110">
        <v>115564</v>
      </c>
      <c r="AA110" s="49" t="s">
        <v>995</v>
      </c>
      <c r="AB110" s="49" t="s">
        <v>769</v>
      </c>
    </row>
    <row r="111" spans="1:28">
      <c r="A111" s="151" t="s">
        <v>4006</v>
      </c>
      <c r="B111" t="s">
        <v>1418</v>
      </c>
      <c r="C111" t="s">
        <v>28</v>
      </c>
      <c r="D111" t="s">
        <v>2279</v>
      </c>
      <c r="E111" t="s">
        <v>2274</v>
      </c>
      <c r="F111" t="s">
        <v>56</v>
      </c>
      <c r="G111">
        <v>0</v>
      </c>
      <c r="H111">
        <v>0</v>
      </c>
      <c r="I111">
        <v>0</v>
      </c>
      <c r="J111">
        <v>0</v>
      </c>
      <c r="K111">
        <v>0</v>
      </c>
      <c r="L111" s="49" t="s">
        <v>678</v>
      </c>
      <c r="M111">
        <v>0</v>
      </c>
      <c r="N111">
        <v>0</v>
      </c>
      <c r="O111" s="49" t="s">
        <v>678</v>
      </c>
      <c r="P111">
        <v>0</v>
      </c>
      <c r="Q111" s="49" t="s">
        <v>678</v>
      </c>
      <c r="R111">
        <v>0</v>
      </c>
      <c r="S111" s="49" t="s">
        <v>678</v>
      </c>
      <c r="T111">
        <v>0</v>
      </c>
      <c r="U111" s="49" t="s">
        <v>678</v>
      </c>
      <c r="V111">
        <v>0</v>
      </c>
      <c r="W111">
        <v>0</v>
      </c>
      <c r="X111">
        <v>0</v>
      </c>
      <c r="Y111" s="49" t="s">
        <v>678</v>
      </c>
      <c r="Z111">
        <v>0</v>
      </c>
      <c r="AA111" s="49" t="s">
        <v>678</v>
      </c>
      <c r="AB111" s="49" t="s">
        <v>678</v>
      </c>
    </row>
    <row r="112" spans="1:28">
      <c r="A112" s="151" t="s">
        <v>4006</v>
      </c>
      <c r="B112" t="s">
        <v>1418</v>
      </c>
      <c r="C112" t="s">
        <v>28</v>
      </c>
      <c r="D112" t="s">
        <v>2302</v>
      </c>
      <c r="E112" t="s">
        <v>2303</v>
      </c>
      <c r="F112" t="s">
        <v>56</v>
      </c>
      <c r="G112">
        <v>13</v>
      </c>
      <c r="H112">
        <v>21570</v>
      </c>
      <c r="I112">
        <v>69</v>
      </c>
      <c r="J112">
        <v>134433</v>
      </c>
      <c r="K112">
        <v>2</v>
      </c>
      <c r="L112" s="49" t="s">
        <v>757</v>
      </c>
      <c r="M112">
        <v>1200</v>
      </c>
      <c r="N112">
        <v>3918</v>
      </c>
      <c r="O112" s="49" t="s">
        <v>783</v>
      </c>
      <c r="P112">
        <v>0</v>
      </c>
      <c r="Q112" s="49" t="s">
        <v>678</v>
      </c>
      <c r="R112">
        <v>0</v>
      </c>
      <c r="S112" s="49" t="s">
        <v>678</v>
      </c>
      <c r="T112">
        <v>0</v>
      </c>
      <c r="U112" s="49" t="s">
        <v>678</v>
      </c>
      <c r="V112">
        <v>0</v>
      </c>
      <c r="W112">
        <v>0</v>
      </c>
      <c r="X112">
        <v>0</v>
      </c>
      <c r="Y112" s="49" t="s">
        <v>714</v>
      </c>
      <c r="Z112">
        <v>134433</v>
      </c>
      <c r="AA112" s="49" t="s">
        <v>1851</v>
      </c>
      <c r="AB112" s="49" t="s">
        <v>488</v>
      </c>
    </row>
    <row r="113" spans="1:28">
      <c r="A113" s="151" t="s">
        <v>4006</v>
      </c>
      <c r="B113" t="s">
        <v>1418</v>
      </c>
      <c r="C113" t="s">
        <v>28</v>
      </c>
      <c r="D113" t="s">
        <v>2281</v>
      </c>
      <c r="E113" t="s">
        <v>2274</v>
      </c>
      <c r="F113" t="s">
        <v>56</v>
      </c>
      <c r="G113">
        <v>14</v>
      </c>
      <c r="H113">
        <v>18519</v>
      </c>
      <c r="I113">
        <v>79</v>
      </c>
      <c r="J113">
        <v>182337</v>
      </c>
      <c r="K113">
        <v>3</v>
      </c>
      <c r="L113" s="49" t="s">
        <v>1128</v>
      </c>
      <c r="M113">
        <v>1475</v>
      </c>
      <c r="N113">
        <v>2367</v>
      </c>
      <c r="O113" s="49" t="s">
        <v>908</v>
      </c>
      <c r="P113">
        <v>1</v>
      </c>
      <c r="Q113" s="49" t="s">
        <v>1054</v>
      </c>
      <c r="R113">
        <v>800</v>
      </c>
      <c r="S113" s="49" t="s">
        <v>806</v>
      </c>
      <c r="T113">
        <v>880</v>
      </c>
      <c r="U113" s="49" t="s">
        <v>2710</v>
      </c>
      <c r="V113">
        <v>0</v>
      </c>
      <c r="W113">
        <v>0</v>
      </c>
      <c r="X113">
        <v>0</v>
      </c>
      <c r="Y113" s="49" t="s">
        <v>512</v>
      </c>
      <c r="Z113">
        <v>182337</v>
      </c>
      <c r="AA113" s="49" t="s">
        <v>718</v>
      </c>
      <c r="AB113" s="49" t="s">
        <v>507</v>
      </c>
    </row>
    <row r="114" spans="1:28">
      <c r="A114" s="151" t="s">
        <v>4006</v>
      </c>
      <c r="B114" t="s">
        <v>1418</v>
      </c>
      <c r="C114" t="s">
        <v>28</v>
      </c>
      <c r="D114" t="s">
        <v>2304</v>
      </c>
      <c r="E114" t="s">
        <v>2303</v>
      </c>
      <c r="F114" t="s">
        <v>56</v>
      </c>
      <c r="G114">
        <v>14</v>
      </c>
      <c r="H114">
        <v>23285</v>
      </c>
      <c r="I114">
        <v>63</v>
      </c>
      <c r="J114">
        <v>117811</v>
      </c>
      <c r="K114">
        <v>8</v>
      </c>
      <c r="L114" s="49" t="s">
        <v>2374</v>
      </c>
      <c r="M114">
        <v>12095</v>
      </c>
      <c r="N114">
        <v>17263</v>
      </c>
      <c r="O114" s="49" t="s">
        <v>3059</v>
      </c>
      <c r="P114">
        <v>8</v>
      </c>
      <c r="Q114" s="49" t="s">
        <v>2374</v>
      </c>
      <c r="R114">
        <v>12095</v>
      </c>
      <c r="S114" s="49" t="s">
        <v>3964</v>
      </c>
      <c r="T114">
        <v>13663</v>
      </c>
      <c r="U114" s="49" t="s">
        <v>3965</v>
      </c>
      <c r="V114">
        <v>0</v>
      </c>
      <c r="W114">
        <v>0</v>
      </c>
      <c r="X114">
        <v>0</v>
      </c>
      <c r="Y114" s="49" t="s">
        <v>3964</v>
      </c>
      <c r="Z114">
        <v>117811</v>
      </c>
      <c r="AA114" s="49" t="s">
        <v>2702</v>
      </c>
      <c r="AB114" s="49" t="s">
        <v>3114</v>
      </c>
    </row>
    <row r="115" spans="1:28">
      <c r="A115" s="151" t="s">
        <v>4006</v>
      </c>
      <c r="B115" t="s">
        <v>1418</v>
      </c>
      <c r="C115" t="s">
        <v>28</v>
      </c>
      <c r="D115" t="s">
        <v>3674</v>
      </c>
      <c r="E115" t="s">
        <v>2274</v>
      </c>
      <c r="F115" t="s">
        <v>56</v>
      </c>
      <c r="G115">
        <v>13</v>
      </c>
      <c r="H115">
        <v>16122</v>
      </c>
      <c r="I115">
        <v>39</v>
      </c>
      <c r="J115">
        <v>60931</v>
      </c>
      <c r="K115">
        <v>2</v>
      </c>
      <c r="L115" s="49" t="s">
        <v>757</v>
      </c>
      <c r="M115">
        <v>2500</v>
      </c>
      <c r="N115">
        <v>3980</v>
      </c>
      <c r="O115" s="49" t="s">
        <v>1206</v>
      </c>
      <c r="P115">
        <v>1</v>
      </c>
      <c r="Q115" s="49" t="s">
        <v>1037</v>
      </c>
      <c r="R115">
        <v>1600</v>
      </c>
      <c r="S115" s="49" t="s">
        <v>2946</v>
      </c>
      <c r="T115">
        <v>1760</v>
      </c>
      <c r="U115" s="49" t="s">
        <v>3803</v>
      </c>
      <c r="V115">
        <v>0</v>
      </c>
      <c r="W115">
        <v>0</v>
      </c>
      <c r="X115">
        <v>0</v>
      </c>
      <c r="Y115" s="49" t="s">
        <v>2121</v>
      </c>
      <c r="Z115">
        <v>60931</v>
      </c>
      <c r="AA115" s="49" t="s">
        <v>723</v>
      </c>
      <c r="AB115" s="49" t="s">
        <v>1215</v>
      </c>
    </row>
    <row r="116" spans="1:28">
      <c r="A116" s="151" t="s">
        <v>4006</v>
      </c>
      <c r="B116" t="s">
        <v>1418</v>
      </c>
      <c r="C116" t="s">
        <v>28</v>
      </c>
      <c r="D116" t="s">
        <v>3075</v>
      </c>
      <c r="E116" t="s">
        <v>2274</v>
      </c>
      <c r="F116" t="s">
        <v>56</v>
      </c>
      <c r="G116">
        <v>13</v>
      </c>
      <c r="H116">
        <v>22500</v>
      </c>
      <c r="I116">
        <v>67</v>
      </c>
      <c r="J116">
        <v>154905</v>
      </c>
      <c r="K116">
        <v>1</v>
      </c>
      <c r="L116" s="49" t="s">
        <v>1037</v>
      </c>
      <c r="M116">
        <v>600</v>
      </c>
      <c r="N116">
        <v>1600</v>
      </c>
      <c r="O116" s="49" t="s">
        <v>517</v>
      </c>
      <c r="P116">
        <v>0</v>
      </c>
      <c r="Q116" s="49" t="s">
        <v>678</v>
      </c>
      <c r="R116">
        <v>0</v>
      </c>
      <c r="S116" s="49" t="s">
        <v>678</v>
      </c>
      <c r="T116">
        <v>0</v>
      </c>
      <c r="U116" s="49" t="s">
        <v>678</v>
      </c>
      <c r="V116">
        <v>0</v>
      </c>
      <c r="W116">
        <v>0</v>
      </c>
      <c r="X116">
        <v>0</v>
      </c>
      <c r="Y116" s="49" t="s">
        <v>1078</v>
      </c>
      <c r="Z116">
        <v>154905</v>
      </c>
      <c r="AA116" s="49" t="s">
        <v>995</v>
      </c>
      <c r="AB116" s="49" t="s">
        <v>479</v>
      </c>
    </row>
    <row r="117" spans="1:28">
      <c r="A117" s="151" t="s">
        <v>4006</v>
      </c>
      <c r="B117" t="s">
        <v>1418</v>
      </c>
      <c r="C117" t="s">
        <v>28</v>
      </c>
      <c r="D117" t="s">
        <v>3073</v>
      </c>
      <c r="E117" t="s">
        <v>2303</v>
      </c>
      <c r="F117" t="s">
        <v>56</v>
      </c>
      <c r="G117">
        <v>13</v>
      </c>
      <c r="H117">
        <v>22560</v>
      </c>
      <c r="I117">
        <v>73</v>
      </c>
      <c r="J117">
        <v>175337</v>
      </c>
      <c r="K117">
        <v>2</v>
      </c>
      <c r="L117" s="49" t="s">
        <v>757</v>
      </c>
      <c r="M117">
        <v>4080</v>
      </c>
      <c r="N117">
        <v>4924</v>
      </c>
      <c r="O117" s="49" t="s">
        <v>1092</v>
      </c>
      <c r="P117">
        <v>2</v>
      </c>
      <c r="Q117" s="49" t="s">
        <v>757</v>
      </c>
      <c r="R117">
        <v>4080</v>
      </c>
      <c r="S117" s="49" t="s">
        <v>3638</v>
      </c>
      <c r="T117">
        <v>4624</v>
      </c>
      <c r="U117" s="49" t="s">
        <v>3707</v>
      </c>
      <c r="V117">
        <v>0</v>
      </c>
      <c r="W117">
        <v>0</v>
      </c>
      <c r="X117">
        <v>0</v>
      </c>
      <c r="Y117" s="49" t="s">
        <v>3966</v>
      </c>
      <c r="Z117">
        <v>175337</v>
      </c>
      <c r="AA117" s="49" t="s">
        <v>777</v>
      </c>
      <c r="AB117" s="49" t="s">
        <v>2195</v>
      </c>
    </row>
    <row r="118" spans="1:28">
      <c r="A118" s="151" t="s">
        <v>4006</v>
      </c>
      <c r="B118" t="s">
        <v>1418</v>
      </c>
      <c r="C118" t="s">
        <v>28</v>
      </c>
      <c r="D118" t="s">
        <v>2254</v>
      </c>
      <c r="E118" t="s">
        <v>2252</v>
      </c>
      <c r="F118" t="s">
        <v>56</v>
      </c>
      <c r="G118">
        <v>14</v>
      </c>
      <c r="H118">
        <v>18150</v>
      </c>
      <c r="I118">
        <v>66</v>
      </c>
      <c r="J118">
        <v>145942</v>
      </c>
      <c r="K118">
        <v>6</v>
      </c>
      <c r="L118" s="49" t="s">
        <v>1134</v>
      </c>
      <c r="M118">
        <v>6840</v>
      </c>
      <c r="N118">
        <v>11983</v>
      </c>
      <c r="O118" s="49" t="s">
        <v>2300</v>
      </c>
      <c r="P118">
        <v>4</v>
      </c>
      <c r="Q118" s="49" t="s">
        <v>1130</v>
      </c>
      <c r="R118">
        <v>4080</v>
      </c>
      <c r="S118" s="49" t="s">
        <v>2232</v>
      </c>
      <c r="T118">
        <v>5704</v>
      </c>
      <c r="U118" s="49" t="s">
        <v>3435</v>
      </c>
      <c r="V118">
        <v>0</v>
      </c>
      <c r="W118">
        <v>0</v>
      </c>
      <c r="X118">
        <v>0</v>
      </c>
      <c r="Y118" s="49" t="s">
        <v>3967</v>
      </c>
      <c r="Z118">
        <v>145942</v>
      </c>
      <c r="AA118" s="49" t="s">
        <v>737</v>
      </c>
      <c r="AB118" s="49" t="s">
        <v>873</v>
      </c>
    </row>
    <row r="119" spans="1:28">
      <c r="A119" s="151" t="s">
        <v>4006</v>
      </c>
      <c r="B119" t="s">
        <v>1418</v>
      </c>
      <c r="C119" t="s">
        <v>28</v>
      </c>
      <c r="D119" t="s">
        <v>2286</v>
      </c>
      <c r="E119" t="s">
        <v>2274</v>
      </c>
      <c r="F119" t="s">
        <v>56</v>
      </c>
      <c r="G119">
        <v>14</v>
      </c>
      <c r="H119">
        <v>27649</v>
      </c>
      <c r="I119">
        <v>66</v>
      </c>
      <c r="J119">
        <v>149455</v>
      </c>
      <c r="K119">
        <v>3</v>
      </c>
      <c r="L119" s="49" t="s">
        <v>1128</v>
      </c>
      <c r="M119">
        <v>4382</v>
      </c>
      <c r="N119">
        <v>5246</v>
      </c>
      <c r="O119" s="49" t="s">
        <v>810</v>
      </c>
      <c r="P119">
        <v>2</v>
      </c>
      <c r="Q119" s="49" t="s">
        <v>1131</v>
      </c>
      <c r="R119">
        <v>1982</v>
      </c>
      <c r="S119" s="49" t="s">
        <v>1228</v>
      </c>
      <c r="T119">
        <v>2206</v>
      </c>
      <c r="U119" s="49" t="s">
        <v>2865</v>
      </c>
      <c r="V119">
        <v>0</v>
      </c>
      <c r="W119">
        <v>0</v>
      </c>
      <c r="X119">
        <v>0</v>
      </c>
      <c r="Y119" s="49" t="s">
        <v>3968</v>
      </c>
      <c r="Z119">
        <v>149455</v>
      </c>
      <c r="AA119" s="49" t="s">
        <v>872</v>
      </c>
      <c r="AB119" s="49" t="s">
        <v>1782</v>
      </c>
    </row>
    <row r="120" spans="1:28">
      <c r="A120" s="151" t="s">
        <v>4006</v>
      </c>
      <c r="B120" t="s">
        <v>1418</v>
      </c>
      <c r="C120" t="s">
        <v>28</v>
      </c>
      <c r="D120" t="s">
        <v>2289</v>
      </c>
      <c r="E120" t="s">
        <v>2274</v>
      </c>
      <c r="F120" t="s">
        <v>56</v>
      </c>
      <c r="G120">
        <v>14</v>
      </c>
      <c r="H120">
        <v>33405</v>
      </c>
      <c r="I120">
        <v>63</v>
      </c>
      <c r="J120">
        <v>169095</v>
      </c>
      <c r="K120">
        <v>3</v>
      </c>
      <c r="L120" s="49" t="s">
        <v>1128</v>
      </c>
      <c r="M120">
        <v>2320</v>
      </c>
      <c r="N120">
        <v>3744</v>
      </c>
      <c r="O120" s="49" t="s">
        <v>3468</v>
      </c>
      <c r="P120">
        <v>1</v>
      </c>
      <c r="Q120" s="49" t="s">
        <v>1054</v>
      </c>
      <c r="R120">
        <v>1500</v>
      </c>
      <c r="S120" s="49" t="s">
        <v>1281</v>
      </c>
      <c r="T120">
        <v>1700</v>
      </c>
      <c r="U120" s="49" t="s">
        <v>817</v>
      </c>
      <c r="V120">
        <v>0</v>
      </c>
      <c r="W120">
        <v>0</v>
      </c>
      <c r="X120">
        <v>0</v>
      </c>
      <c r="Y120" s="49" t="s">
        <v>989</v>
      </c>
      <c r="Z120">
        <v>169095</v>
      </c>
      <c r="AA120" s="49" t="s">
        <v>854</v>
      </c>
      <c r="AB120" s="49" t="s">
        <v>919</v>
      </c>
    </row>
    <row r="121" spans="1:28">
      <c r="A121" s="151" t="s">
        <v>4006</v>
      </c>
      <c r="B121" t="s">
        <v>1418</v>
      </c>
      <c r="C121" t="s">
        <v>28</v>
      </c>
      <c r="D121" t="s">
        <v>2305</v>
      </c>
      <c r="E121" t="s">
        <v>2303</v>
      </c>
      <c r="F121" t="s">
        <v>56</v>
      </c>
      <c r="G121">
        <v>13</v>
      </c>
      <c r="H121">
        <v>19391</v>
      </c>
      <c r="I121">
        <v>68</v>
      </c>
      <c r="J121">
        <v>143467</v>
      </c>
      <c r="K121">
        <v>4</v>
      </c>
      <c r="L121" s="49" t="s">
        <v>2680</v>
      </c>
      <c r="M121">
        <v>3932</v>
      </c>
      <c r="N121">
        <v>4200</v>
      </c>
      <c r="O121" s="49" t="s">
        <v>1782</v>
      </c>
      <c r="P121">
        <v>2</v>
      </c>
      <c r="Q121" s="49" t="s">
        <v>757</v>
      </c>
      <c r="R121">
        <v>2160</v>
      </c>
      <c r="S121" s="49" t="s">
        <v>2090</v>
      </c>
      <c r="T121">
        <v>2448</v>
      </c>
      <c r="U121" s="49" t="s">
        <v>2216</v>
      </c>
      <c r="V121">
        <v>0</v>
      </c>
      <c r="W121">
        <v>0</v>
      </c>
      <c r="X121">
        <v>0</v>
      </c>
      <c r="Y121" s="49" t="s">
        <v>1052</v>
      </c>
      <c r="Z121">
        <v>143467</v>
      </c>
      <c r="AA121" s="49" t="s">
        <v>1069</v>
      </c>
      <c r="AB121" s="49" t="s">
        <v>777</v>
      </c>
    </row>
    <row r="122" spans="1:28">
      <c r="A122" s="151" t="s">
        <v>4006</v>
      </c>
      <c r="B122" t="s">
        <v>1418</v>
      </c>
      <c r="C122" t="s">
        <v>28</v>
      </c>
      <c r="D122" t="s">
        <v>2291</v>
      </c>
      <c r="E122" t="s">
        <v>2274</v>
      </c>
      <c r="F122" t="s">
        <v>56</v>
      </c>
      <c r="G122">
        <v>13</v>
      </c>
      <c r="H122">
        <v>20894</v>
      </c>
      <c r="I122">
        <v>67</v>
      </c>
      <c r="J122">
        <v>135766</v>
      </c>
      <c r="K122">
        <v>6</v>
      </c>
      <c r="L122" s="49" t="s">
        <v>2678</v>
      </c>
      <c r="M122">
        <v>9634</v>
      </c>
      <c r="N122">
        <v>8624</v>
      </c>
      <c r="O122" s="49" t="s">
        <v>1265</v>
      </c>
      <c r="P122">
        <v>5</v>
      </c>
      <c r="Q122" s="49" t="s">
        <v>2675</v>
      </c>
      <c r="R122">
        <v>8974</v>
      </c>
      <c r="S122" s="49" t="s">
        <v>3580</v>
      </c>
      <c r="T122">
        <v>10182</v>
      </c>
      <c r="U122" s="49" t="s">
        <v>3969</v>
      </c>
      <c r="V122">
        <v>0</v>
      </c>
      <c r="W122">
        <v>0</v>
      </c>
      <c r="X122">
        <v>0</v>
      </c>
      <c r="Y122" s="49" t="s">
        <v>1715</v>
      </c>
      <c r="Z122">
        <v>135766</v>
      </c>
      <c r="AA122" s="49" t="s">
        <v>1137</v>
      </c>
      <c r="AB122" s="49" t="s">
        <v>1313</v>
      </c>
    </row>
    <row r="123" spans="1:28">
      <c r="A123" s="151" t="s">
        <v>4006</v>
      </c>
      <c r="B123" t="s">
        <v>1418</v>
      </c>
      <c r="C123" t="s">
        <v>28</v>
      </c>
      <c r="D123" t="s">
        <v>2292</v>
      </c>
      <c r="E123" t="s">
        <v>2274</v>
      </c>
      <c r="F123" t="s">
        <v>56</v>
      </c>
      <c r="G123">
        <v>13</v>
      </c>
      <c r="H123">
        <v>31310</v>
      </c>
      <c r="I123">
        <v>67</v>
      </c>
      <c r="J123">
        <v>172676</v>
      </c>
      <c r="K123">
        <v>5</v>
      </c>
      <c r="L123" s="49" t="s">
        <v>2675</v>
      </c>
      <c r="M123">
        <v>14580</v>
      </c>
      <c r="N123">
        <v>17268</v>
      </c>
      <c r="O123" s="49" t="s">
        <v>705</v>
      </c>
      <c r="P123">
        <v>4</v>
      </c>
      <c r="Q123" s="49" t="s">
        <v>2429</v>
      </c>
      <c r="R123">
        <v>13620</v>
      </c>
      <c r="S123" s="49" t="s">
        <v>2840</v>
      </c>
      <c r="T123">
        <v>15372</v>
      </c>
      <c r="U123" s="49" t="s">
        <v>3761</v>
      </c>
      <c r="V123">
        <v>0</v>
      </c>
      <c r="W123">
        <v>0</v>
      </c>
      <c r="X123">
        <v>0</v>
      </c>
      <c r="Y123" s="49" t="s">
        <v>2458</v>
      </c>
      <c r="Z123">
        <v>172676</v>
      </c>
      <c r="AA123" s="49" t="s">
        <v>1071</v>
      </c>
      <c r="AB123" s="49" t="s">
        <v>3310</v>
      </c>
    </row>
    <row r="124" spans="1:28">
      <c r="A124" s="151" t="s">
        <v>4006</v>
      </c>
      <c r="B124" t="s">
        <v>1418</v>
      </c>
      <c r="C124" t="s">
        <v>28</v>
      </c>
      <c r="D124" t="s">
        <v>2307</v>
      </c>
      <c r="E124" t="s">
        <v>2303</v>
      </c>
      <c r="F124" t="s">
        <v>56</v>
      </c>
      <c r="G124">
        <v>13</v>
      </c>
      <c r="H124">
        <v>15314</v>
      </c>
      <c r="I124">
        <v>74</v>
      </c>
      <c r="J124">
        <v>181209</v>
      </c>
      <c r="K124">
        <v>12</v>
      </c>
      <c r="L124" s="49" t="s">
        <v>2773</v>
      </c>
      <c r="M124">
        <v>17774</v>
      </c>
      <c r="N124">
        <v>29751</v>
      </c>
      <c r="O124" s="49" t="s">
        <v>1764</v>
      </c>
      <c r="P124">
        <v>7</v>
      </c>
      <c r="Q124" s="49" t="s">
        <v>2787</v>
      </c>
      <c r="R124">
        <v>6374</v>
      </c>
      <c r="S124" s="49" t="s">
        <v>3562</v>
      </c>
      <c r="T124">
        <v>7814</v>
      </c>
      <c r="U124" s="49" t="s">
        <v>3970</v>
      </c>
      <c r="V124">
        <v>0</v>
      </c>
      <c r="W124">
        <v>0</v>
      </c>
      <c r="X124">
        <v>0</v>
      </c>
      <c r="Y124" s="49" t="s">
        <v>3971</v>
      </c>
      <c r="Z124">
        <v>181209</v>
      </c>
      <c r="AA124" s="49" t="s">
        <v>2443</v>
      </c>
      <c r="AB124" s="49" t="s">
        <v>2851</v>
      </c>
    </row>
    <row r="125" spans="1:28">
      <c r="A125" s="151" t="s">
        <v>4006</v>
      </c>
      <c r="B125" t="s">
        <v>1418</v>
      </c>
      <c r="C125" t="s">
        <v>28</v>
      </c>
      <c r="D125" t="s">
        <v>2308</v>
      </c>
      <c r="E125" t="s">
        <v>2303</v>
      </c>
      <c r="F125" t="s">
        <v>56</v>
      </c>
      <c r="G125">
        <v>14</v>
      </c>
      <c r="H125">
        <v>22630</v>
      </c>
      <c r="I125">
        <v>56</v>
      </c>
      <c r="J125">
        <v>117400</v>
      </c>
      <c r="K125">
        <v>1</v>
      </c>
      <c r="L125" s="49" t="s">
        <v>1054</v>
      </c>
      <c r="M125">
        <v>1080</v>
      </c>
      <c r="N125">
        <v>2104</v>
      </c>
      <c r="O125" s="49" t="s">
        <v>885</v>
      </c>
      <c r="P125">
        <v>1</v>
      </c>
      <c r="Q125" s="49" t="s">
        <v>1054</v>
      </c>
      <c r="R125">
        <v>1080</v>
      </c>
      <c r="S125" s="49" t="s">
        <v>1400</v>
      </c>
      <c r="T125">
        <v>1224</v>
      </c>
      <c r="U125" s="49" t="s">
        <v>3117</v>
      </c>
      <c r="V125">
        <v>0</v>
      </c>
      <c r="W125">
        <v>0</v>
      </c>
      <c r="X125">
        <v>0</v>
      </c>
      <c r="Y125" s="49" t="s">
        <v>1400</v>
      </c>
      <c r="Z125">
        <v>117400</v>
      </c>
      <c r="AA125" s="49" t="s">
        <v>885</v>
      </c>
      <c r="AB125" s="49" t="s">
        <v>1882</v>
      </c>
    </row>
    <row r="126" spans="1:28">
      <c r="A126" s="151" t="s">
        <v>4006</v>
      </c>
      <c r="B126" t="s">
        <v>1418</v>
      </c>
      <c r="C126" t="s">
        <v>28</v>
      </c>
      <c r="D126" t="s">
        <v>2294</v>
      </c>
      <c r="E126" t="s">
        <v>2274</v>
      </c>
      <c r="F126" t="s">
        <v>56</v>
      </c>
      <c r="G126">
        <v>13</v>
      </c>
      <c r="H126">
        <v>27840</v>
      </c>
      <c r="I126">
        <v>80</v>
      </c>
      <c r="J126">
        <v>196190</v>
      </c>
      <c r="K126">
        <v>4</v>
      </c>
      <c r="L126" s="49" t="s">
        <v>2680</v>
      </c>
      <c r="M126">
        <v>12200</v>
      </c>
      <c r="N126">
        <v>19268</v>
      </c>
      <c r="O126" s="49" t="s">
        <v>1048</v>
      </c>
      <c r="P126">
        <v>1</v>
      </c>
      <c r="Q126" s="49" t="s">
        <v>1037</v>
      </c>
      <c r="R126">
        <v>7560</v>
      </c>
      <c r="S126" s="49" t="s">
        <v>1826</v>
      </c>
      <c r="T126">
        <v>8568</v>
      </c>
      <c r="U126" s="49" t="s">
        <v>2680</v>
      </c>
      <c r="V126">
        <v>0</v>
      </c>
      <c r="W126">
        <v>0</v>
      </c>
      <c r="X126">
        <v>0</v>
      </c>
      <c r="Y126" s="49" t="s">
        <v>3963</v>
      </c>
      <c r="Z126">
        <v>196190</v>
      </c>
      <c r="AA126" s="49" t="s">
        <v>759</v>
      </c>
      <c r="AB126" s="49" t="s">
        <v>3344</v>
      </c>
    </row>
    <row r="127" spans="1:28">
      <c r="A127" s="151" t="s">
        <v>4006</v>
      </c>
      <c r="B127" t="s">
        <v>1418</v>
      </c>
      <c r="C127" t="s">
        <v>28</v>
      </c>
      <c r="D127" t="s">
        <v>3678</v>
      </c>
      <c r="E127" t="s">
        <v>2274</v>
      </c>
      <c r="F127" t="s">
        <v>56</v>
      </c>
      <c r="G127">
        <v>14</v>
      </c>
      <c r="H127">
        <v>32940</v>
      </c>
      <c r="I127">
        <v>45</v>
      </c>
      <c r="J127">
        <v>97583</v>
      </c>
      <c r="K127">
        <v>4</v>
      </c>
      <c r="L127" s="49" t="s">
        <v>1130</v>
      </c>
      <c r="M127">
        <v>20040</v>
      </c>
      <c r="N127">
        <v>7752</v>
      </c>
      <c r="O127" s="49" t="s">
        <v>891</v>
      </c>
      <c r="P127">
        <v>4</v>
      </c>
      <c r="Q127" s="49" t="s">
        <v>1130</v>
      </c>
      <c r="R127">
        <v>20040</v>
      </c>
      <c r="S127" s="49" t="s">
        <v>3474</v>
      </c>
      <c r="T127">
        <v>20952</v>
      </c>
      <c r="U127" s="49" t="s">
        <v>3972</v>
      </c>
      <c r="V127">
        <v>0</v>
      </c>
      <c r="W127">
        <v>0</v>
      </c>
      <c r="X127">
        <v>0</v>
      </c>
      <c r="Y127" s="49" t="s">
        <v>3973</v>
      </c>
      <c r="Z127">
        <v>97583</v>
      </c>
      <c r="AA127" s="49" t="s">
        <v>703</v>
      </c>
      <c r="AB127" s="49" t="s">
        <v>2913</v>
      </c>
    </row>
    <row r="128" spans="1:28">
      <c r="A128" s="151" t="s">
        <v>4006</v>
      </c>
      <c r="B128" t="s">
        <v>1418</v>
      </c>
      <c r="C128" t="s">
        <v>28</v>
      </c>
      <c r="D128" t="s">
        <v>2309</v>
      </c>
      <c r="E128" t="s">
        <v>2303</v>
      </c>
      <c r="F128" t="s">
        <v>56</v>
      </c>
      <c r="G128">
        <v>0</v>
      </c>
      <c r="H128">
        <v>0</v>
      </c>
      <c r="I128">
        <v>0</v>
      </c>
      <c r="J128">
        <v>0</v>
      </c>
      <c r="K128">
        <v>0</v>
      </c>
      <c r="L128" s="49" t="s">
        <v>678</v>
      </c>
      <c r="M128">
        <v>0</v>
      </c>
      <c r="N128">
        <v>0</v>
      </c>
      <c r="O128" s="49" t="s">
        <v>678</v>
      </c>
      <c r="P128">
        <v>0</v>
      </c>
      <c r="Q128" s="49" t="s">
        <v>678</v>
      </c>
      <c r="R128">
        <v>0</v>
      </c>
      <c r="S128" s="49" t="s">
        <v>678</v>
      </c>
      <c r="T128">
        <v>0</v>
      </c>
      <c r="U128" s="49" t="s">
        <v>678</v>
      </c>
      <c r="V128">
        <v>0</v>
      </c>
      <c r="W128">
        <v>0</v>
      </c>
      <c r="X128">
        <v>0</v>
      </c>
      <c r="Y128" s="49" t="s">
        <v>678</v>
      </c>
      <c r="Z128">
        <v>0</v>
      </c>
      <c r="AA128" s="49" t="s">
        <v>678</v>
      </c>
      <c r="AB128" s="49" t="s">
        <v>678</v>
      </c>
    </row>
    <row r="129" spans="1:28">
      <c r="A129" s="151" t="s">
        <v>4006</v>
      </c>
      <c r="B129" t="s">
        <v>1418</v>
      </c>
      <c r="C129" t="s">
        <v>28</v>
      </c>
      <c r="D129" t="s">
        <v>2310</v>
      </c>
      <c r="E129" t="s">
        <v>2303</v>
      </c>
      <c r="F129" t="s">
        <v>56</v>
      </c>
      <c r="G129">
        <v>13</v>
      </c>
      <c r="H129">
        <v>19370</v>
      </c>
      <c r="I129">
        <v>76</v>
      </c>
      <c r="J129">
        <v>160510</v>
      </c>
      <c r="K129">
        <v>4</v>
      </c>
      <c r="L129" s="49" t="s">
        <v>2680</v>
      </c>
      <c r="M129">
        <v>7595</v>
      </c>
      <c r="N129">
        <v>9323</v>
      </c>
      <c r="O129" s="49" t="s">
        <v>861</v>
      </c>
      <c r="P129">
        <v>3</v>
      </c>
      <c r="Q129" s="49" t="s">
        <v>798</v>
      </c>
      <c r="R129">
        <v>6815</v>
      </c>
      <c r="S129" s="49" t="s">
        <v>3941</v>
      </c>
      <c r="T129">
        <v>7703</v>
      </c>
      <c r="U129" s="49" t="s">
        <v>3974</v>
      </c>
      <c r="V129">
        <v>1</v>
      </c>
      <c r="W129">
        <v>392</v>
      </c>
      <c r="X129">
        <v>640</v>
      </c>
      <c r="Y129" s="49" t="s">
        <v>3634</v>
      </c>
      <c r="Z129">
        <v>160510</v>
      </c>
      <c r="AA129" s="49" t="s">
        <v>1202</v>
      </c>
      <c r="AB129" s="49" t="s">
        <v>723</v>
      </c>
    </row>
    <row r="130" spans="1:28">
      <c r="A130" s="151" t="s">
        <v>4006</v>
      </c>
      <c r="B130" t="s">
        <v>1418</v>
      </c>
      <c r="C130" t="s">
        <v>28</v>
      </c>
      <c r="D130" t="s">
        <v>2296</v>
      </c>
      <c r="E130" t="s">
        <v>2274</v>
      </c>
      <c r="F130" t="s">
        <v>56</v>
      </c>
      <c r="G130">
        <v>0</v>
      </c>
      <c r="H130">
        <v>0</v>
      </c>
      <c r="I130">
        <v>0</v>
      </c>
      <c r="J130">
        <v>0</v>
      </c>
      <c r="K130">
        <v>0</v>
      </c>
      <c r="L130" s="49" t="s">
        <v>678</v>
      </c>
      <c r="M130">
        <v>0</v>
      </c>
      <c r="N130">
        <v>0</v>
      </c>
      <c r="O130" s="49" t="s">
        <v>678</v>
      </c>
      <c r="P130">
        <v>0</v>
      </c>
      <c r="Q130" s="49" t="s">
        <v>678</v>
      </c>
      <c r="R130">
        <v>0</v>
      </c>
      <c r="S130" s="49" t="s">
        <v>678</v>
      </c>
      <c r="T130">
        <v>0</v>
      </c>
      <c r="U130" s="49" t="s">
        <v>678</v>
      </c>
      <c r="V130">
        <v>0</v>
      </c>
      <c r="W130">
        <v>0</v>
      </c>
      <c r="X130">
        <v>0</v>
      </c>
      <c r="Y130" s="49" t="s">
        <v>678</v>
      </c>
      <c r="Z130">
        <v>0</v>
      </c>
      <c r="AA130" s="49" t="s">
        <v>678</v>
      </c>
      <c r="AB130" s="49" t="s">
        <v>678</v>
      </c>
    </row>
    <row r="131" spans="1:28">
      <c r="A131" s="151" t="s">
        <v>4006</v>
      </c>
      <c r="B131" t="s">
        <v>1418</v>
      </c>
      <c r="C131" t="s">
        <v>28</v>
      </c>
      <c r="D131" t="s">
        <v>2298</v>
      </c>
      <c r="E131" t="s">
        <v>2274</v>
      </c>
      <c r="F131" t="s">
        <v>56</v>
      </c>
      <c r="G131">
        <v>14</v>
      </c>
      <c r="H131">
        <v>22240</v>
      </c>
      <c r="I131">
        <v>76</v>
      </c>
      <c r="J131">
        <v>158367</v>
      </c>
      <c r="K131">
        <v>1</v>
      </c>
      <c r="L131" s="49" t="s">
        <v>1054</v>
      </c>
      <c r="M131">
        <v>3360</v>
      </c>
      <c r="N131">
        <v>508</v>
      </c>
      <c r="O131" s="49" t="s">
        <v>770</v>
      </c>
      <c r="P131">
        <v>1</v>
      </c>
      <c r="Q131" s="49" t="s">
        <v>1054</v>
      </c>
      <c r="R131">
        <v>3360</v>
      </c>
      <c r="S131" s="49" t="s">
        <v>3975</v>
      </c>
      <c r="T131">
        <v>3808</v>
      </c>
      <c r="U131" s="49" t="s">
        <v>3708</v>
      </c>
      <c r="V131">
        <v>0</v>
      </c>
      <c r="W131">
        <v>0</v>
      </c>
      <c r="X131">
        <v>0</v>
      </c>
      <c r="Y131" s="49" t="s">
        <v>3867</v>
      </c>
      <c r="Z131">
        <v>158367</v>
      </c>
      <c r="AA131" s="49" t="s">
        <v>482</v>
      </c>
      <c r="AB131" s="49" t="s">
        <v>1766</v>
      </c>
    </row>
    <row r="132" spans="1:28">
      <c r="A132" s="151" t="s">
        <v>4006</v>
      </c>
      <c r="B132" t="s">
        <v>1418</v>
      </c>
      <c r="C132" t="s">
        <v>28</v>
      </c>
      <c r="D132" t="s">
        <v>2256</v>
      </c>
      <c r="E132" t="s">
        <v>2252</v>
      </c>
      <c r="F132" t="s">
        <v>56</v>
      </c>
      <c r="G132">
        <v>14</v>
      </c>
      <c r="H132">
        <v>18355</v>
      </c>
      <c r="I132">
        <v>70</v>
      </c>
      <c r="J132">
        <v>189147</v>
      </c>
      <c r="K132">
        <v>4</v>
      </c>
      <c r="L132" s="49" t="s">
        <v>1130</v>
      </c>
      <c r="M132">
        <v>11130</v>
      </c>
      <c r="N132">
        <v>16433</v>
      </c>
      <c r="O132" s="49" t="s">
        <v>1056</v>
      </c>
      <c r="P132">
        <v>2</v>
      </c>
      <c r="Q132" s="49" t="s">
        <v>1131</v>
      </c>
      <c r="R132">
        <v>7980</v>
      </c>
      <c r="S132" s="49" t="s">
        <v>3642</v>
      </c>
      <c r="T132">
        <v>9044</v>
      </c>
      <c r="U132" s="49" t="s">
        <v>3976</v>
      </c>
      <c r="V132">
        <v>1</v>
      </c>
      <c r="W132">
        <v>1617</v>
      </c>
      <c r="X132">
        <v>1980</v>
      </c>
      <c r="Y132" s="49" t="s">
        <v>3977</v>
      </c>
      <c r="Z132">
        <v>189147</v>
      </c>
      <c r="AA132" s="49" t="s">
        <v>1054</v>
      </c>
      <c r="AB132" s="49" t="s">
        <v>3568</v>
      </c>
    </row>
    <row r="133" spans="1:28">
      <c r="A133" s="151"/>
      <c r="L133" s="49"/>
      <c r="O133" s="49"/>
      <c r="Q133" s="49"/>
      <c r="S133" s="49"/>
      <c r="U133" s="49"/>
      <c r="Y133" s="49"/>
      <c r="AA133" s="49"/>
      <c r="AB133" s="49"/>
    </row>
    <row r="134" spans="1:28">
      <c r="A134" s="151" t="s">
        <v>4006</v>
      </c>
      <c r="B134" t="s">
        <v>1418</v>
      </c>
      <c r="C134" t="s">
        <v>28</v>
      </c>
      <c r="D134" t="s">
        <v>3076</v>
      </c>
      <c r="E134" t="s">
        <v>2274</v>
      </c>
      <c r="F134" t="s">
        <v>56</v>
      </c>
      <c r="G134">
        <v>13</v>
      </c>
      <c r="H134">
        <v>27490</v>
      </c>
      <c r="I134">
        <v>71</v>
      </c>
      <c r="J134">
        <v>154623</v>
      </c>
      <c r="K134">
        <v>6</v>
      </c>
      <c r="L134" s="49" t="s">
        <v>2678</v>
      </c>
      <c r="M134">
        <v>4650</v>
      </c>
      <c r="N134">
        <v>6450</v>
      </c>
      <c r="O134" s="49" t="s">
        <v>926</v>
      </c>
      <c r="P134">
        <v>3</v>
      </c>
      <c r="Q134" s="49" t="s">
        <v>798</v>
      </c>
      <c r="R134">
        <v>3380</v>
      </c>
      <c r="S134" s="49" t="s">
        <v>3336</v>
      </c>
      <c r="T134">
        <v>4556</v>
      </c>
      <c r="U134" s="49" t="s">
        <v>3340</v>
      </c>
      <c r="V134">
        <v>0</v>
      </c>
      <c r="W134">
        <v>0</v>
      </c>
      <c r="X134">
        <v>0</v>
      </c>
      <c r="Y134" s="49" t="s">
        <v>2206</v>
      </c>
      <c r="Z134">
        <v>154623</v>
      </c>
      <c r="AA134" s="49" t="s">
        <v>1190</v>
      </c>
      <c r="AB134" s="49" t="s">
        <v>1925</v>
      </c>
    </row>
    <row r="135" spans="1:28">
      <c r="A135" s="151" t="s">
        <v>4006</v>
      </c>
      <c r="B135" t="s">
        <v>1418</v>
      </c>
      <c r="C135" t="s">
        <v>28</v>
      </c>
      <c r="D135" t="s">
        <v>2312</v>
      </c>
      <c r="E135" t="s">
        <v>2303</v>
      </c>
      <c r="F135" t="s">
        <v>56</v>
      </c>
      <c r="G135">
        <v>13</v>
      </c>
      <c r="H135">
        <v>16550</v>
      </c>
      <c r="I135">
        <v>71</v>
      </c>
      <c r="J135">
        <v>145564</v>
      </c>
      <c r="K135">
        <v>1</v>
      </c>
      <c r="L135" s="49" t="s">
        <v>1037</v>
      </c>
      <c r="M135">
        <v>3000</v>
      </c>
      <c r="N135">
        <v>6321</v>
      </c>
      <c r="O135" s="49" t="s">
        <v>3347</v>
      </c>
      <c r="P135">
        <v>0</v>
      </c>
      <c r="Q135" s="49" t="s">
        <v>678</v>
      </c>
      <c r="R135">
        <v>0</v>
      </c>
      <c r="S135" s="49" t="s">
        <v>678</v>
      </c>
      <c r="T135">
        <v>0</v>
      </c>
      <c r="U135" s="49" t="s">
        <v>678</v>
      </c>
      <c r="V135">
        <v>0</v>
      </c>
      <c r="W135">
        <v>0</v>
      </c>
      <c r="X135">
        <v>0</v>
      </c>
      <c r="Y135" s="49" t="s">
        <v>833</v>
      </c>
      <c r="Z135">
        <v>145564</v>
      </c>
      <c r="AA135" s="49" t="s">
        <v>1146</v>
      </c>
      <c r="AB135" s="49" t="s">
        <v>996</v>
      </c>
    </row>
    <row r="136" spans="1:28">
      <c r="A136" s="151" t="s">
        <v>4006</v>
      </c>
      <c r="B136" t="s">
        <v>1418</v>
      </c>
      <c r="C136" t="s">
        <v>28</v>
      </c>
      <c r="D136" t="s">
        <v>2258</v>
      </c>
      <c r="E136" t="s">
        <v>2252</v>
      </c>
      <c r="F136" t="s">
        <v>56</v>
      </c>
      <c r="G136">
        <v>0</v>
      </c>
      <c r="H136">
        <v>0</v>
      </c>
      <c r="I136">
        <v>33</v>
      </c>
      <c r="J136">
        <v>78931</v>
      </c>
      <c r="K136">
        <v>1</v>
      </c>
      <c r="L136" s="49" t="s">
        <v>678</v>
      </c>
      <c r="M136">
        <v>900</v>
      </c>
      <c r="N136">
        <v>900</v>
      </c>
      <c r="O136" s="49" t="s">
        <v>699</v>
      </c>
      <c r="P136">
        <v>0</v>
      </c>
      <c r="Q136" s="49" t="s">
        <v>678</v>
      </c>
      <c r="R136">
        <v>0</v>
      </c>
      <c r="S136" s="49" t="s">
        <v>678</v>
      </c>
      <c r="T136">
        <v>0</v>
      </c>
      <c r="U136" s="49" t="s">
        <v>678</v>
      </c>
      <c r="V136">
        <v>0</v>
      </c>
      <c r="W136">
        <v>0</v>
      </c>
      <c r="X136">
        <v>0</v>
      </c>
      <c r="Y136" s="49" t="s">
        <v>678</v>
      </c>
      <c r="Z136">
        <v>78931</v>
      </c>
      <c r="AA136" s="49" t="s">
        <v>698</v>
      </c>
      <c r="AB136" s="49" t="s">
        <v>699</v>
      </c>
    </row>
    <row r="137" spans="1:28">
      <c r="A137" s="151" t="s">
        <v>4006</v>
      </c>
      <c r="B137" t="s">
        <v>1418</v>
      </c>
      <c r="C137" t="s">
        <v>28</v>
      </c>
      <c r="D137" t="s">
        <v>2314</v>
      </c>
      <c r="E137" t="s">
        <v>2303</v>
      </c>
      <c r="F137" t="s">
        <v>56</v>
      </c>
      <c r="G137">
        <v>13</v>
      </c>
      <c r="H137">
        <v>22770</v>
      </c>
      <c r="I137">
        <v>76</v>
      </c>
      <c r="J137">
        <v>171582</v>
      </c>
      <c r="K137">
        <v>6</v>
      </c>
      <c r="L137" s="49" t="s">
        <v>2678</v>
      </c>
      <c r="M137">
        <v>16940</v>
      </c>
      <c r="N137">
        <v>12487</v>
      </c>
      <c r="O137" s="49" t="s">
        <v>1308</v>
      </c>
      <c r="P137">
        <v>3</v>
      </c>
      <c r="Q137" s="49" t="s">
        <v>798</v>
      </c>
      <c r="R137">
        <v>10940</v>
      </c>
      <c r="S137" s="49" t="s">
        <v>3978</v>
      </c>
      <c r="T137">
        <v>12252</v>
      </c>
      <c r="U137" s="49" t="s">
        <v>2779</v>
      </c>
      <c r="V137">
        <v>0</v>
      </c>
      <c r="W137">
        <v>0</v>
      </c>
      <c r="X137">
        <v>0</v>
      </c>
      <c r="Y137" s="49" t="s">
        <v>3979</v>
      </c>
      <c r="Z137">
        <v>171582</v>
      </c>
      <c r="AA137" s="49" t="s">
        <v>1151</v>
      </c>
      <c r="AB137" s="49" t="s">
        <v>2400</v>
      </c>
    </row>
    <row r="138" spans="1:28">
      <c r="A138" s="151" t="s">
        <v>4006</v>
      </c>
      <c r="B138" t="s">
        <v>682</v>
      </c>
      <c r="C138" t="s">
        <v>28</v>
      </c>
      <c r="D138" t="s">
        <v>686</v>
      </c>
      <c r="E138" t="s">
        <v>534</v>
      </c>
      <c r="F138" t="s">
        <v>56</v>
      </c>
      <c r="G138">
        <v>14</v>
      </c>
      <c r="H138">
        <v>27000</v>
      </c>
      <c r="I138">
        <v>71</v>
      </c>
      <c r="J138">
        <v>180598</v>
      </c>
      <c r="K138">
        <v>5</v>
      </c>
      <c r="L138" s="49" t="s">
        <v>1893</v>
      </c>
      <c r="M138">
        <v>4865</v>
      </c>
      <c r="N138">
        <v>6129</v>
      </c>
      <c r="O138" s="49" t="s">
        <v>868</v>
      </c>
      <c r="P138">
        <v>5</v>
      </c>
      <c r="Q138" s="49" t="s">
        <v>1893</v>
      </c>
      <c r="R138">
        <v>4865</v>
      </c>
      <c r="S138" s="49" t="s">
        <v>3526</v>
      </c>
      <c r="T138">
        <v>6129</v>
      </c>
      <c r="U138" s="49" t="s">
        <v>3698</v>
      </c>
      <c r="V138">
        <v>0</v>
      </c>
      <c r="W138">
        <v>0</v>
      </c>
      <c r="X138">
        <v>0</v>
      </c>
      <c r="Y138" s="49" t="s">
        <v>1489</v>
      </c>
      <c r="Z138">
        <v>180598</v>
      </c>
      <c r="AA138" s="49" t="s">
        <v>920</v>
      </c>
      <c r="AB138" s="49" t="s">
        <v>1249</v>
      </c>
    </row>
    <row r="139" spans="1:28">
      <c r="A139" s="151" t="s">
        <v>4006</v>
      </c>
      <c r="B139" t="s">
        <v>682</v>
      </c>
      <c r="C139" t="s">
        <v>28</v>
      </c>
      <c r="D139" t="s">
        <v>557</v>
      </c>
      <c r="E139" t="s">
        <v>541</v>
      </c>
      <c r="F139" t="s">
        <v>56</v>
      </c>
      <c r="G139">
        <v>14</v>
      </c>
      <c r="H139">
        <v>26286</v>
      </c>
      <c r="I139">
        <v>58</v>
      </c>
      <c r="J139">
        <v>145307</v>
      </c>
      <c r="K139">
        <v>2</v>
      </c>
      <c r="L139" s="49" t="s">
        <v>1132</v>
      </c>
      <c r="M139">
        <v>1175</v>
      </c>
      <c r="N139">
        <v>1782</v>
      </c>
      <c r="O139" s="49" t="s">
        <v>776</v>
      </c>
      <c r="P139">
        <v>2</v>
      </c>
      <c r="Q139" s="49" t="s">
        <v>1131</v>
      </c>
      <c r="R139">
        <v>1175</v>
      </c>
      <c r="S139" s="49" t="s">
        <v>3539</v>
      </c>
      <c r="T139">
        <v>1782</v>
      </c>
      <c r="U139" s="49" t="s">
        <v>968</v>
      </c>
      <c r="V139">
        <v>0</v>
      </c>
      <c r="W139">
        <v>0</v>
      </c>
      <c r="X139">
        <v>0</v>
      </c>
      <c r="Y139" s="49" t="s">
        <v>3539</v>
      </c>
      <c r="Z139">
        <v>145307</v>
      </c>
      <c r="AA139" s="49" t="s">
        <v>717</v>
      </c>
      <c r="AB139" s="49" t="s">
        <v>507</v>
      </c>
    </row>
    <row r="140" spans="1:28">
      <c r="A140" s="151" t="s">
        <v>4006</v>
      </c>
      <c r="B140" t="s">
        <v>682</v>
      </c>
      <c r="C140" t="s">
        <v>28</v>
      </c>
      <c r="D140" s="459" t="s">
        <v>3071</v>
      </c>
      <c r="E140" t="s">
        <v>534</v>
      </c>
      <c r="F140" t="s">
        <v>56</v>
      </c>
      <c r="G140">
        <v>14</v>
      </c>
      <c r="H140">
        <v>17820</v>
      </c>
      <c r="I140">
        <v>69</v>
      </c>
      <c r="J140">
        <v>119351</v>
      </c>
      <c r="K140">
        <v>1</v>
      </c>
      <c r="L140" s="49" t="s">
        <v>1054</v>
      </c>
      <c r="M140">
        <v>600</v>
      </c>
      <c r="N140">
        <v>1200</v>
      </c>
      <c r="O140" s="49" t="s">
        <v>841</v>
      </c>
      <c r="P140">
        <v>0</v>
      </c>
      <c r="Q140" s="49" t="s">
        <v>678</v>
      </c>
      <c r="R140">
        <v>0</v>
      </c>
      <c r="S140" s="49" t="s">
        <v>678</v>
      </c>
      <c r="T140">
        <v>0</v>
      </c>
      <c r="U140" s="49" t="s">
        <v>678</v>
      </c>
      <c r="V140">
        <v>0</v>
      </c>
      <c r="W140">
        <v>0</v>
      </c>
      <c r="X140">
        <v>0</v>
      </c>
      <c r="Y140" s="49" t="s">
        <v>749</v>
      </c>
      <c r="Z140">
        <v>119351</v>
      </c>
      <c r="AA140" s="49" t="s">
        <v>1752</v>
      </c>
      <c r="AB140" s="49" t="s">
        <v>486</v>
      </c>
    </row>
    <row r="141" spans="1:28">
      <c r="A141" s="151" t="s">
        <v>4006</v>
      </c>
      <c r="B141" t="s">
        <v>682</v>
      </c>
      <c r="C141" t="s">
        <v>28</v>
      </c>
      <c r="D141" t="s">
        <v>543</v>
      </c>
      <c r="E141" t="s">
        <v>532</v>
      </c>
      <c r="F141" t="s">
        <v>56</v>
      </c>
      <c r="G141">
        <v>13</v>
      </c>
      <c r="H141">
        <v>24440</v>
      </c>
      <c r="I141">
        <v>68</v>
      </c>
      <c r="J141">
        <v>173148</v>
      </c>
      <c r="K141">
        <v>3</v>
      </c>
      <c r="L141" s="49" t="s">
        <v>2017</v>
      </c>
      <c r="M141">
        <v>7800</v>
      </c>
      <c r="N141">
        <v>9128</v>
      </c>
      <c r="O141" s="49" t="s">
        <v>1876</v>
      </c>
      <c r="P141">
        <v>2</v>
      </c>
      <c r="Q141" s="49" t="s">
        <v>757</v>
      </c>
      <c r="R141">
        <v>6720</v>
      </c>
      <c r="S141" s="49" t="s">
        <v>3980</v>
      </c>
      <c r="T141">
        <v>7616</v>
      </c>
      <c r="U141" s="49" t="s">
        <v>2632</v>
      </c>
      <c r="V141">
        <v>0</v>
      </c>
      <c r="W141">
        <v>0</v>
      </c>
      <c r="X141">
        <v>0</v>
      </c>
      <c r="Y141" s="49" t="s">
        <v>3585</v>
      </c>
      <c r="Z141">
        <v>173148</v>
      </c>
      <c r="AA141" s="49" t="s">
        <v>1305</v>
      </c>
      <c r="AB141" s="49" t="s">
        <v>1787</v>
      </c>
    </row>
    <row r="142" spans="1:28">
      <c r="A142" s="151" t="s">
        <v>4006</v>
      </c>
      <c r="B142" t="s">
        <v>682</v>
      </c>
      <c r="C142" t="s">
        <v>28</v>
      </c>
      <c r="D142" t="s">
        <v>558</v>
      </c>
      <c r="E142" t="s">
        <v>541</v>
      </c>
      <c r="F142" t="s">
        <v>56</v>
      </c>
      <c r="G142">
        <v>13</v>
      </c>
      <c r="H142">
        <v>20283</v>
      </c>
      <c r="I142">
        <v>71</v>
      </c>
      <c r="J142">
        <v>176691</v>
      </c>
      <c r="K142">
        <v>7</v>
      </c>
      <c r="L142" s="49" t="s">
        <v>2682</v>
      </c>
      <c r="M142">
        <v>7714</v>
      </c>
      <c r="N142">
        <v>9008</v>
      </c>
      <c r="O142" s="49" t="s">
        <v>1903</v>
      </c>
      <c r="P142">
        <v>3</v>
      </c>
      <c r="Q142" s="49" t="s">
        <v>798</v>
      </c>
      <c r="R142">
        <v>4680</v>
      </c>
      <c r="S142" s="49" t="s">
        <v>798</v>
      </c>
      <c r="T142">
        <v>5288</v>
      </c>
      <c r="U142" s="49" t="s">
        <v>3595</v>
      </c>
      <c r="V142">
        <v>0</v>
      </c>
      <c r="W142">
        <v>0</v>
      </c>
      <c r="X142">
        <v>0</v>
      </c>
      <c r="Y142" s="49" t="s">
        <v>3981</v>
      </c>
      <c r="Z142">
        <v>176691</v>
      </c>
      <c r="AA142" s="49" t="s">
        <v>895</v>
      </c>
      <c r="AB142" s="49" t="s">
        <v>874</v>
      </c>
    </row>
    <row r="143" spans="1:28">
      <c r="A143" s="151" t="s">
        <v>4006</v>
      </c>
      <c r="B143" t="s">
        <v>682</v>
      </c>
      <c r="C143" t="s">
        <v>28</v>
      </c>
      <c r="D143" t="s">
        <v>544</v>
      </c>
      <c r="E143" t="s">
        <v>532</v>
      </c>
      <c r="F143" t="s">
        <v>56</v>
      </c>
      <c r="G143">
        <v>14</v>
      </c>
      <c r="H143">
        <v>19464</v>
      </c>
      <c r="I143">
        <v>65</v>
      </c>
      <c r="J143">
        <v>131203</v>
      </c>
      <c r="K143">
        <v>6</v>
      </c>
      <c r="L143" s="49" t="s">
        <v>1134</v>
      </c>
      <c r="M143">
        <v>4753</v>
      </c>
      <c r="N143">
        <v>7264</v>
      </c>
      <c r="O143" s="49" t="s">
        <v>824</v>
      </c>
      <c r="P143">
        <v>2</v>
      </c>
      <c r="Q143" s="49" t="s">
        <v>1131</v>
      </c>
      <c r="R143">
        <v>1894</v>
      </c>
      <c r="S143" s="49" t="s">
        <v>3646</v>
      </c>
      <c r="T143">
        <v>2150</v>
      </c>
      <c r="U143" s="49" t="s">
        <v>1723</v>
      </c>
      <c r="V143">
        <v>0</v>
      </c>
      <c r="W143">
        <v>0</v>
      </c>
      <c r="X143">
        <v>0</v>
      </c>
      <c r="Y143" s="49" t="s">
        <v>3864</v>
      </c>
      <c r="Z143">
        <v>131203</v>
      </c>
      <c r="AA143" s="49" t="s">
        <v>1447</v>
      </c>
      <c r="AB143" s="49" t="s">
        <v>1085</v>
      </c>
    </row>
    <row r="144" spans="1:28">
      <c r="A144" s="151" t="s">
        <v>4006</v>
      </c>
      <c r="B144" t="s">
        <v>682</v>
      </c>
      <c r="C144" t="s">
        <v>28</v>
      </c>
      <c r="D144" t="s">
        <v>2221</v>
      </c>
      <c r="E144" t="s">
        <v>534</v>
      </c>
      <c r="F144" t="s">
        <v>56</v>
      </c>
      <c r="G144">
        <v>14</v>
      </c>
      <c r="H144">
        <v>20100</v>
      </c>
      <c r="I144">
        <v>70</v>
      </c>
      <c r="J144">
        <v>187699</v>
      </c>
      <c r="K144">
        <v>2</v>
      </c>
      <c r="L144" s="49" t="s">
        <v>1132</v>
      </c>
      <c r="M144">
        <v>6060</v>
      </c>
      <c r="N144">
        <v>8022</v>
      </c>
      <c r="O144" s="49" t="s">
        <v>1794</v>
      </c>
      <c r="P144">
        <v>1</v>
      </c>
      <c r="Q144" s="49" t="s">
        <v>1054</v>
      </c>
      <c r="R144">
        <v>3360</v>
      </c>
      <c r="S144" s="49" t="s">
        <v>3115</v>
      </c>
      <c r="T144">
        <v>3696</v>
      </c>
      <c r="U144" s="49" t="s">
        <v>3110</v>
      </c>
      <c r="V144">
        <v>1</v>
      </c>
      <c r="W144">
        <v>1470</v>
      </c>
      <c r="X144">
        <v>1800</v>
      </c>
      <c r="Y144" s="49" t="s">
        <v>2883</v>
      </c>
      <c r="Z144">
        <v>187699</v>
      </c>
      <c r="AA144" s="49" t="s">
        <v>1754</v>
      </c>
      <c r="AB144" s="49" t="s">
        <v>2364</v>
      </c>
    </row>
    <row r="145" spans="1:28">
      <c r="A145" s="151" t="s">
        <v>4006</v>
      </c>
      <c r="B145" t="s">
        <v>682</v>
      </c>
      <c r="C145" t="s">
        <v>28</v>
      </c>
      <c r="D145" t="s">
        <v>594</v>
      </c>
      <c r="E145" t="s">
        <v>534</v>
      </c>
      <c r="F145" t="s">
        <v>56</v>
      </c>
      <c r="G145">
        <v>14</v>
      </c>
      <c r="H145">
        <v>20325</v>
      </c>
      <c r="I145">
        <v>80</v>
      </c>
      <c r="J145">
        <v>162651</v>
      </c>
      <c r="K145">
        <v>3</v>
      </c>
      <c r="L145" s="49" t="s">
        <v>1128</v>
      </c>
      <c r="M145">
        <v>3385</v>
      </c>
      <c r="N145">
        <v>4019</v>
      </c>
      <c r="O145" s="49" t="s">
        <v>780</v>
      </c>
      <c r="P145">
        <v>2</v>
      </c>
      <c r="Q145" s="49" t="s">
        <v>1131</v>
      </c>
      <c r="R145">
        <v>2150</v>
      </c>
      <c r="S145" s="49" t="s">
        <v>3665</v>
      </c>
      <c r="T145">
        <v>2430</v>
      </c>
      <c r="U145" s="49" t="s">
        <v>3982</v>
      </c>
      <c r="V145">
        <v>0</v>
      </c>
      <c r="W145">
        <v>0</v>
      </c>
      <c r="X145">
        <v>0</v>
      </c>
      <c r="Y145" s="49" t="s">
        <v>2095</v>
      </c>
      <c r="Z145">
        <v>162651</v>
      </c>
      <c r="AA145" s="49" t="s">
        <v>1059</v>
      </c>
      <c r="AB145" s="49" t="s">
        <v>1767</v>
      </c>
    </row>
    <row r="146" spans="1:28">
      <c r="A146" s="151" t="s">
        <v>4006</v>
      </c>
      <c r="B146" t="s">
        <v>682</v>
      </c>
      <c r="C146" t="s">
        <v>28</v>
      </c>
      <c r="D146" t="s">
        <v>568</v>
      </c>
      <c r="E146" t="s">
        <v>532</v>
      </c>
      <c r="F146" t="s">
        <v>56</v>
      </c>
      <c r="G146">
        <v>14</v>
      </c>
      <c r="H146">
        <v>22620</v>
      </c>
      <c r="I146">
        <v>55</v>
      </c>
      <c r="J146">
        <v>118601</v>
      </c>
      <c r="K146">
        <v>1</v>
      </c>
      <c r="L146" s="49" t="s">
        <v>1054</v>
      </c>
      <c r="M146">
        <v>5700</v>
      </c>
      <c r="N146">
        <v>1663</v>
      </c>
      <c r="O146" s="49" t="s">
        <v>1290</v>
      </c>
      <c r="P146">
        <v>0</v>
      </c>
      <c r="Q146" s="49" t="s">
        <v>678</v>
      </c>
      <c r="R146">
        <v>0</v>
      </c>
      <c r="S146" s="49" t="s">
        <v>678</v>
      </c>
      <c r="T146">
        <v>0</v>
      </c>
      <c r="U146" s="49" t="s">
        <v>678</v>
      </c>
      <c r="V146">
        <v>0</v>
      </c>
      <c r="W146">
        <v>0</v>
      </c>
      <c r="X146">
        <v>0</v>
      </c>
      <c r="Y146" s="49" t="s">
        <v>3983</v>
      </c>
      <c r="Z146">
        <v>118601</v>
      </c>
      <c r="AA146" s="49" t="s">
        <v>860</v>
      </c>
      <c r="AB146" s="49" t="s">
        <v>1030</v>
      </c>
    </row>
    <row r="147" spans="1:28">
      <c r="A147" s="151" t="s">
        <v>4006</v>
      </c>
      <c r="B147" t="s">
        <v>682</v>
      </c>
      <c r="C147" t="s">
        <v>28</v>
      </c>
      <c r="D147" t="s">
        <v>559</v>
      </c>
      <c r="E147" t="s">
        <v>541</v>
      </c>
      <c r="F147" t="s">
        <v>56</v>
      </c>
      <c r="G147">
        <v>13</v>
      </c>
      <c r="H147">
        <v>17920</v>
      </c>
      <c r="I147">
        <v>71</v>
      </c>
      <c r="J147">
        <v>152734</v>
      </c>
      <c r="K147">
        <v>1</v>
      </c>
      <c r="L147" s="49" t="s">
        <v>1037</v>
      </c>
      <c r="M147">
        <v>720</v>
      </c>
      <c r="N147">
        <v>720</v>
      </c>
      <c r="O147" s="49" t="s">
        <v>508</v>
      </c>
      <c r="P147">
        <v>0</v>
      </c>
      <c r="Q147" s="49" t="s">
        <v>678</v>
      </c>
      <c r="R147">
        <v>0</v>
      </c>
      <c r="S147" s="49" t="s">
        <v>678</v>
      </c>
      <c r="T147">
        <v>0</v>
      </c>
      <c r="U147" s="49" t="s">
        <v>678</v>
      </c>
      <c r="V147">
        <v>0</v>
      </c>
      <c r="W147">
        <v>0</v>
      </c>
      <c r="X147">
        <v>0</v>
      </c>
      <c r="Y147" s="49" t="s">
        <v>1813</v>
      </c>
      <c r="Z147">
        <v>152734</v>
      </c>
      <c r="AA147" s="49" t="s">
        <v>1146</v>
      </c>
      <c r="AB147" s="49" t="s">
        <v>508</v>
      </c>
    </row>
    <row r="148" spans="1:28">
      <c r="A148" s="151" t="s">
        <v>4006</v>
      </c>
      <c r="B148" t="s">
        <v>682</v>
      </c>
      <c r="C148" t="s">
        <v>28</v>
      </c>
      <c r="D148" t="s">
        <v>545</v>
      </c>
      <c r="E148" t="s">
        <v>532</v>
      </c>
      <c r="F148" t="s">
        <v>56</v>
      </c>
      <c r="G148">
        <v>13</v>
      </c>
      <c r="H148">
        <v>16111</v>
      </c>
      <c r="I148">
        <v>68</v>
      </c>
      <c r="J148">
        <v>135341</v>
      </c>
      <c r="K148">
        <v>2</v>
      </c>
      <c r="L148" s="49" t="s">
        <v>757</v>
      </c>
      <c r="M148">
        <v>1500</v>
      </c>
      <c r="N148">
        <v>2600</v>
      </c>
      <c r="O148" s="49" t="s">
        <v>515</v>
      </c>
      <c r="P148">
        <v>2</v>
      </c>
      <c r="Q148" s="49" t="s">
        <v>757</v>
      </c>
      <c r="R148">
        <v>1500</v>
      </c>
      <c r="S148" s="49" t="s">
        <v>1094</v>
      </c>
      <c r="T148">
        <v>2600</v>
      </c>
      <c r="U148" s="49" t="s">
        <v>3984</v>
      </c>
      <c r="V148">
        <v>0</v>
      </c>
      <c r="W148">
        <v>0</v>
      </c>
      <c r="X148">
        <v>0</v>
      </c>
      <c r="Y148" s="49" t="s">
        <v>1094</v>
      </c>
      <c r="Z148">
        <v>135341</v>
      </c>
      <c r="AA148" s="49" t="s">
        <v>472</v>
      </c>
      <c r="AB148" s="49" t="s">
        <v>3949</v>
      </c>
    </row>
    <row r="149" spans="1:28">
      <c r="A149" s="151" t="s">
        <v>4006</v>
      </c>
      <c r="B149" t="s">
        <v>682</v>
      </c>
      <c r="C149" t="s">
        <v>28</v>
      </c>
      <c r="D149" t="s">
        <v>547</v>
      </c>
      <c r="E149" t="s">
        <v>532</v>
      </c>
      <c r="F149" t="s">
        <v>56</v>
      </c>
      <c r="G149">
        <v>14</v>
      </c>
      <c r="H149">
        <v>36791</v>
      </c>
      <c r="I149">
        <v>66</v>
      </c>
      <c r="J149">
        <v>147894</v>
      </c>
      <c r="K149">
        <v>4</v>
      </c>
      <c r="L149" s="49" t="s">
        <v>1130</v>
      </c>
      <c r="M149">
        <v>9203</v>
      </c>
      <c r="N149">
        <v>18056</v>
      </c>
      <c r="O149" s="49" t="s">
        <v>1849</v>
      </c>
      <c r="P149">
        <v>4</v>
      </c>
      <c r="Q149" s="49" t="s">
        <v>1130</v>
      </c>
      <c r="R149">
        <v>9203</v>
      </c>
      <c r="S149" s="49" t="s">
        <v>2847</v>
      </c>
      <c r="T149">
        <v>15644</v>
      </c>
      <c r="U149" s="49" t="s">
        <v>3540</v>
      </c>
      <c r="V149">
        <v>0</v>
      </c>
      <c r="W149">
        <v>0</v>
      </c>
      <c r="X149">
        <v>0</v>
      </c>
      <c r="Y149" s="49" t="s">
        <v>2847</v>
      </c>
      <c r="Z149">
        <v>147894</v>
      </c>
      <c r="AA149" s="49" t="s">
        <v>747</v>
      </c>
      <c r="AB149" s="49" t="s">
        <v>3344</v>
      </c>
    </row>
    <row r="150" spans="1:28">
      <c r="A150" s="151" t="s">
        <v>4006</v>
      </c>
      <c r="B150" t="s">
        <v>682</v>
      </c>
      <c r="C150" t="s">
        <v>28</v>
      </c>
      <c r="D150" t="s">
        <v>587</v>
      </c>
      <c r="E150" t="s">
        <v>534</v>
      </c>
      <c r="F150" t="s">
        <v>56</v>
      </c>
      <c r="G150">
        <v>14</v>
      </c>
      <c r="H150">
        <v>20060</v>
      </c>
      <c r="I150">
        <v>62</v>
      </c>
      <c r="J150">
        <v>147791</v>
      </c>
      <c r="K150">
        <v>3</v>
      </c>
      <c r="L150" s="49" t="s">
        <v>1128</v>
      </c>
      <c r="M150">
        <v>2160</v>
      </c>
      <c r="N150">
        <v>6488</v>
      </c>
      <c r="O150" s="49" t="s">
        <v>1898</v>
      </c>
      <c r="P150">
        <v>3</v>
      </c>
      <c r="Q150" s="49" t="s">
        <v>1142</v>
      </c>
      <c r="R150">
        <v>2160</v>
      </c>
      <c r="S150" s="49" t="s">
        <v>2087</v>
      </c>
      <c r="T150">
        <v>2448</v>
      </c>
      <c r="U150" s="49" t="s">
        <v>1974</v>
      </c>
      <c r="V150">
        <v>2</v>
      </c>
      <c r="W150">
        <v>2597</v>
      </c>
      <c r="X150">
        <v>3840</v>
      </c>
      <c r="Y150" s="49" t="s">
        <v>3385</v>
      </c>
      <c r="Z150">
        <v>147791</v>
      </c>
      <c r="AA150" s="49" t="s">
        <v>751</v>
      </c>
      <c r="AB150" s="49" t="s">
        <v>867</v>
      </c>
    </row>
    <row r="151" spans="1:28">
      <c r="A151" s="151" t="s">
        <v>4006</v>
      </c>
      <c r="B151" t="s">
        <v>1418</v>
      </c>
      <c r="C151" t="s">
        <v>28</v>
      </c>
      <c r="D151" t="s">
        <v>2259</v>
      </c>
      <c r="E151" t="s">
        <v>2252</v>
      </c>
      <c r="F151" t="s">
        <v>56</v>
      </c>
      <c r="G151">
        <v>14</v>
      </c>
      <c r="H151">
        <v>13263</v>
      </c>
      <c r="I151">
        <v>75</v>
      </c>
      <c r="J151">
        <v>165611</v>
      </c>
      <c r="K151">
        <v>3</v>
      </c>
      <c r="L151" s="49" t="s">
        <v>1128</v>
      </c>
      <c r="M151">
        <v>2100</v>
      </c>
      <c r="N151">
        <v>2069</v>
      </c>
      <c r="O151" s="49" t="s">
        <v>769</v>
      </c>
      <c r="P151">
        <v>1</v>
      </c>
      <c r="Q151" s="49" t="s">
        <v>1054</v>
      </c>
      <c r="R151">
        <v>900</v>
      </c>
      <c r="S151" s="49" t="s">
        <v>804</v>
      </c>
      <c r="T151">
        <v>1020</v>
      </c>
      <c r="U151" s="49" t="s">
        <v>1037</v>
      </c>
      <c r="V151">
        <v>0</v>
      </c>
      <c r="W151">
        <v>0</v>
      </c>
      <c r="X151">
        <v>0</v>
      </c>
      <c r="Y151" s="49" t="s">
        <v>3811</v>
      </c>
      <c r="Z151">
        <v>165611</v>
      </c>
      <c r="AA151" s="49" t="s">
        <v>692</v>
      </c>
      <c r="AB151" s="49" t="s">
        <v>485</v>
      </c>
    </row>
    <row r="152" spans="1:28">
      <c r="A152" s="151" t="s">
        <v>4006</v>
      </c>
      <c r="B152" t="s">
        <v>1418</v>
      </c>
      <c r="C152" t="s">
        <v>28</v>
      </c>
      <c r="D152" t="s">
        <v>2260</v>
      </c>
      <c r="E152" t="s">
        <v>2252</v>
      </c>
      <c r="F152" t="s">
        <v>56</v>
      </c>
      <c r="G152">
        <v>13</v>
      </c>
      <c r="H152">
        <v>21870</v>
      </c>
      <c r="I152">
        <v>70</v>
      </c>
      <c r="J152">
        <v>165464</v>
      </c>
      <c r="K152">
        <v>3</v>
      </c>
      <c r="L152" s="49" t="s">
        <v>2017</v>
      </c>
      <c r="M152">
        <v>1446</v>
      </c>
      <c r="N152">
        <v>2106</v>
      </c>
      <c r="O152" s="49" t="s">
        <v>485</v>
      </c>
      <c r="P152">
        <v>1</v>
      </c>
      <c r="Q152" s="49" t="s">
        <v>1037</v>
      </c>
      <c r="R152">
        <v>300</v>
      </c>
      <c r="S152" s="49" t="s">
        <v>919</v>
      </c>
      <c r="T152">
        <v>640</v>
      </c>
      <c r="U152" s="49" t="s">
        <v>3553</v>
      </c>
      <c r="V152">
        <v>0</v>
      </c>
      <c r="W152">
        <v>0</v>
      </c>
      <c r="X152">
        <v>0</v>
      </c>
      <c r="Y152" s="49" t="s">
        <v>1874</v>
      </c>
      <c r="Z152">
        <v>165464</v>
      </c>
      <c r="AA152" s="49" t="s">
        <v>1754</v>
      </c>
      <c r="AB152" s="49" t="s">
        <v>2052</v>
      </c>
    </row>
    <row r="153" spans="1:28">
      <c r="A153" s="151" t="s">
        <v>4006</v>
      </c>
      <c r="B153" t="s">
        <v>682</v>
      </c>
      <c r="C153" t="s">
        <v>28</v>
      </c>
      <c r="D153" t="s">
        <v>672</v>
      </c>
      <c r="E153" t="s">
        <v>532</v>
      </c>
      <c r="F153" t="s">
        <v>56</v>
      </c>
      <c r="G153">
        <v>15</v>
      </c>
      <c r="H153">
        <v>23500</v>
      </c>
      <c r="I153">
        <v>70</v>
      </c>
      <c r="J153">
        <v>166247</v>
      </c>
      <c r="K153">
        <v>4</v>
      </c>
      <c r="L153" s="49" t="s">
        <v>944</v>
      </c>
      <c r="M153">
        <v>11400</v>
      </c>
      <c r="N153">
        <v>13040</v>
      </c>
      <c r="O153" s="49" t="s">
        <v>499</v>
      </c>
      <c r="P153">
        <v>3</v>
      </c>
      <c r="Q153" s="49" t="s">
        <v>713</v>
      </c>
      <c r="R153">
        <v>10800</v>
      </c>
      <c r="S153" s="49" t="s">
        <v>3985</v>
      </c>
      <c r="T153">
        <v>12240</v>
      </c>
      <c r="U153" s="49" t="s">
        <v>3986</v>
      </c>
      <c r="V153">
        <v>0</v>
      </c>
      <c r="W153">
        <v>0</v>
      </c>
      <c r="X153">
        <v>0</v>
      </c>
      <c r="Y153" s="49" t="s">
        <v>3987</v>
      </c>
      <c r="Z153">
        <v>166247</v>
      </c>
      <c r="AA153" s="49" t="s">
        <v>727</v>
      </c>
      <c r="AB153" s="49" t="s">
        <v>1751</v>
      </c>
    </row>
    <row r="154" spans="1:28">
      <c r="A154" s="151" t="s">
        <v>4006</v>
      </c>
      <c r="B154" t="s">
        <v>682</v>
      </c>
      <c r="C154" t="s">
        <v>28</v>
      </c>
      <c r="D154" t="s">
        <v>552</v>
      </c>
      <c r="E154" t="s">
        <v>534</v>
      </c>
      <c r="F154" t="s">
        <v>56</v>
      </c>
      <c r="G154">
        <v>14</v>
      </c>
      <c r="H154">
        <v>20062</v>
      </c>
      <c r="I154">
        <v>76</v>
      </c>
      <c r="J154">
        <v>165025</v>
      </c>
      <c r="K154">
        <v>2</v>
      </c>
      <c r="L154" s="49" t="s">
        <v>1132</v>
      </c>
      <c r="M154">
        <v>7320</v>
      </c>
      <c r="N154">
        <v>9490</v>
      </c>
      <c r="O154" s="49" t="s">
        <v>1800</v>
      </c>
      <c r="P154">
        <v>2</v>
      </c>
      <c r="Q154" s="49" t="s">
        <v>1131</v>
      </c>
      <c r="R154">
        <v>7320</v>
      </c>
      <c r="S154" s="49" t="s">
        <v>3897</v>
      </c>
      <c r="T154">
        <v>8296</v>
      </c>
      <c r="U154" s="49" t="s">
        <v>2915</v>
      </c>
      <c r="V154">
        <v>0</v>
      </c>
      <c r="W154">
        <v>0</v>
      </c>
      <c r="X154">
        <v>0</v>
      </c>
      <c r="Y154" s="49" t="s">
        <v>3305</v>
      </c>
      <c r="Z154">
        <v>165025</v>
      </c>
      <c r="AA154" s="49" t="s">
        <v>1149</v>
      </c>
      <c r="AB154" s="49" t="s">
        <v>882</v>
      </c>
    </row>
    <row r="155" spans="1:28">
      <c r="A155" s="151" t="s">
        <v>4006</v>
      </c>
      <c r="B155" t="s">
        <v>682</v>
      </c>
      <c r="C155" t="s">
        <v>28</v>
      </c>
      <c r="D155" t="s">
        <v>548</v>
      </c>
      <c r="E155" t="s">
        <v>532</v>
      </c>
      <c r="F155" t="s">
        <v>56</v>
      </c>
      <c r="G155">
        <v>14</v>
      </c>
      <c r="H155">
        <v>24070</v>
      </c>
      <c r="I155">
        <v>61</v>
      </c>
      <c r="J155">
        <v>145339</v>
      </c>
      <c r="K155">
        <v>1</v>
      </c>
      <c r="L155" s="49" t="s">
        <v>1054</v>
      </c>
      <c r="M155">
        <v>650</v>
      </c>
      <c r="N155">
        <v>780</v>
      </c>
      <c r="O155" s="49" t="s">
        <v>3988</v>
      </c>
      <c r="P155">
        <v>1</v>
      </c>
      <c r="Q155" s="49" t="s">
        <v>1054</v>
      </c>
      <c r="R155">
        <v>650</v>
      </c>
      <c r="S155" s="49" t="s">
        <v>744</v>
      </c>
      <c r="T155">
        <v>780</v>
      </c>
      <c r="U155" s="49" t="s">
        <v>1169</v>
      </c>
      <c r="V155">
        <v>0</v>
      </c>
      <c r="W155">
        <v>0</v>
      </c>
      <c r="X155">
        <v>0</v>
      </c>
      <c r="Y155" s="49" t="s">
        <v>744</v>
      </c>
      <c r="Z155">
        <v>145339</v>
      </c>
      <c r="AA155" s="49" t="s">
        <v>974</v>
      </c>
      <c r="AB155" s="49" t="s">
        <v>3506</v>
      </c>
    </row>
    <row r="156" spans="1:28">
      <c r="A156" s="151" t="s">
        <v>4006</v>
      </c>
      <c r="B156" t="s">
        <v>682</v>
      </c>
      <c r="C156" t="s">
        <v>28</v>
      </c>
      <c r="D156" t="s">
        <v>553</v>
      </c>
      <c r="E156" t="s">
        <v>534</v>
      </c>
      <c r="F156" t="s">
        <v>56</v>
      </c>
      <c r="G156">
        <v>13</v>
      </c>
      <c r="H156">
        <v>14281</v>
      </c>
      <c r="I156">
        <v>69</v>
      </c>
      <c r="J156">
        <v>156861</v>
      </c>
      <c r="K156">
        <v>4</v>
      </c>
      <c r="L156" s="49" t="s">
        <v>2680</v>
      </c>
      <c r="M156">
        <v>2330</v>
      </c>
      <c r="N156">
        <v>3482</v>
      </c>
      <c r="O156" s="49" t="s">
        <v>789</v>
      </c>
      <c r="P156">
        <v>3</v>
      </c>
      <c r="Q156" s="49" t="s">
        <v>798</v>
      </c>
      <c r="R156">
        <v>1680</v>
      </c>
      <c r="S156" s="49" t="s">
        <v>842</v>
      </c>
      <c r="T156">
        <v>1904</v>
      </c>
      <c r="U156" s="49" t="s">
        <v>932</v>
      </c>
      <c r="V156">
        <v>0</v>
      </c>
      <c r="W156">
        <v>0</v>
      </c>
      <c r="X156">
        <v>0</v>
      </c>
      <c r="Y156" s="49" t="s">
        <v>3826</v>
      </c>
      <c r="Z156">
        <v>156861</v>
      </c>
      <c r="AA156" s="49" t="s">
        <v>1743</v>
      </c>
      <c r="AB156" s="49" t="s">
        <v>995</v>
      </c>
    </row>
    <row r="157" spans="1:28">
      <c r="A157" s="151" t="s">
        <v>4006</v>
      </c>
      <c r="B157" t="s">
        <v>682</v>
      </c>
      <c r="C157" t="s">
        <v>28</v>
      </c>
      <c r="D157" t="s">
        <v>2228</v>
      </c>
      <c r="E157" t="s">
        <v>534</v>
      </c>
      <c r="F157" t="s">
        <v>56</v>
      </c>
      <c r="G157">
        <v>13</v>
      </c>
      <c r="H157">
        <v>18708</v>
      </c>
      <c r="I157">
        <v>71</v>
      </c>
      <c r="J157">
        <v>159203</v>
      </c>
      <c r="K157">
        <v>5</v>
      </c>
      <c r="L157" s="49" t="s">
        <v>2675</v>
      </c>
      <c r="M157">
        <v>5700</v>
      </c>
      <c r="N157">
        <v>13022</v>
      </c>
      <c r="O157" s="49" t="s">
        <v>1252</v>
      </c>
      <c r="P157">
        <v>1</v>
      </c>
      <c r="Q157" s="49" t="s">
        <v>1037</v>
      </c>
      <c r="R157">
        <v>900</v>
      </c>
      <c r="S157" s="49" t="s">
        <v>1030</v>
      </c>
      <c r="T157">
        <v>1020</v>
      </c>
      <c r="U157" s="49" t="s">
        <v>934</v>
      </c>
      <c r="V157">
        <v>0</v>
      </c>
      <c r="W157">
        <v>0</v>
      </c>
      <c r="X157">
        <v>0</v>
      </c>
      <c r="Y157" s="49" t="s">
        <v>1828</v>
      </c>
      <c r="Z157">
        <v>159203</v>
      </c>
      <c r="AA157" s="49" t="s">
        <v>920</v>
      </c>
      <c r="AB157" s="49" t="s">
        <v>2706</v>
      </c>
    </row>
    <row r="158" spans="1:28">
      <c r="A158" s="151" t="s">
        <v>4006</v>
      </c>
      <c r="B158" t="s">
        <v>682</v>
      </c>
      <c r="C158" t="s">
        <v>28</v>
      </c>
      <c r="D158" t="s">
        <v>581</v>
      </c>
      <c r="E158" t="s">
        <v>532</v>
      </c>
      <c r="F158" t="s">
        <v>56</v>
      </c>
      <c r="G158">
        <v>13</v>
      </c>
      <c r="H158">
        <v>10514</v>
      </c>
      <c r="I158">
        <v>58</v>
      </c>
      <c r="J158">
        <v>111417</v>
      </c>
      <c r="K158">
        <v>6</v>
      </c>
      <c r="L158" s="49" t="s">
        <v>2678</v>
      </c>
      <c r="M158">
        <v>6535</v>
      </c>
      <c r="N158">
        <v>8521</v>
      </c>
      <c r="O158" s="49" t="s">
        <v>2061</v>
      </c>
      <c r="P158">
        <v>4</v>
      </c>
      <c r="Q158" s="49" t="s">
        <v>2429</v>
      </c>
      <c r="R158">
        <v>2155</v>
      </c>
      <c r="S158" s="49" t="s">
        <v>3707</v>
      </c>
      <c r="T158">
        <v>2573</v>
      </c>
      <c r="U158" s="49" t="s">
        <v>3774</v>
      </c>
      <c r="V158">
        <v>0</v>
      </c>
      <c r="W158">
        <v>0</v>
      </c>
      <c r="X158">
        <v>0</v>
      </c>
      <c r="Y158" s="49" t="s">
        <v>3989</v>
      </c>
      <c r="Z158">
        <v>111417</v>
      </c>
      <c r="AA158" s="49" t="s">
        <v>1175</v>
      </c>
      <c r="AB158" s="49" t="s">
        <v>1799</v>
      </c>
    </row>
    <row r="159" spans="1:28">
      <c r="A159" s="151" t="s">
        <v>4006</v>
      </c>
      <c r="B159" t="s">
        <v>682</v>
      </c>
      <c r="C159" t="s">
        <v>28</v>
      </c>
      <c r="D159" t="s">
        <v>3069</v>
      </c>
      <c r="E159" t="s">
        <v>541</v>
      </c>
      <c r="F159" t="s">
        <v>56</v>
      </c>
      <c r="G159">
        <v>13</v>
      </c>
      <c r="H159">
        <v>15240</v>
      </c>
      <c r="I159">
        <v>69</v>
      </c>
      <c r="J159">
        <v>144907</v>
      </c>
      <c r="K159">
        <v>4</v>
      </c>
      <c r="L159" s="49" t="s">
        <v>2680</v>
      </c>
      <c r="M159">
        <v>5640</v>
      </c>
      <c r="N159">
        <v>7358</v>
      </c>
      <c r="O159" s="49" t="s">
        <v>817</v>
      </c>
      <c r="P159">
        <v>4</v>
      </c>
      <c r="Q159" s="49" t="s">
        <v>2429</v>
      </c>
      <c r="R159">
        <v>5640</v>
      </c>
      <c r="S159" s="49" t="s">
        <v>1709</v>
      </c>
      <c r="T159">
        <v>7592</v>
      </c>
      <c r="U159" s="49" t="s">
        <v>3990</v>
      </c>
      <c r="V159">
        <v>1</v>
      </c>
      <c r="W159">
        <v>882</v>
      </c>
      <c r="X159">
        <v>1080</v>
      </c>
      <c r="Y159" s="49" t="s">
        <v>3991</v>
      </c>
      <c r="Z159">
        <v>144907</v>
      </c>
      <c r="AA159" s="49" t="s">
        <v>1178</v>
      </c>
      <c r="AB159" s="49" t="s">
        <v>829</v>
      </c>
    </row>
    <row r="160" spans="1:28">
      <c r="A160" s="151" t="s">
        <v>4006</v>
      </c>
      <c r="B160" t="s">
        <v>682</v>
      </c>
      <c r="C160" t="s">
        <v>28</v>
      </c>
      <c r="D160" t="s">
        <v>673</v>
      </c>
      <c r="E160" t="s">
        <v>532</v>
      </c>
      <c r="F160" t="s">
        <v>56</v>
      </c>
      <c r="G160">
        <v>14</v>
      </c>
      <c r="H160">
        <v>26625</v>
      </c>
      <c r="I160">
        <v>63</v>
      </c>
      <c r="J160">
        <v>123607</v>
      </c>
      <c r="K160">
        <v>2</v>
      </c>
      <c r="L160" s="49" t="s">
        <v>1132</v>
      </c>
      <c r="M160">
        <v>2200</v>
      </c>
      <c r="N160">
        <v>2520</v>
      </c>
      <c r="O160" s="49" t="s">
        <v>3992</v>
      </c>
      <c r="P160">
        <v>1</v>
      </c>
      <c r="Q160" s="49" t="s">
        <v>1054</v>
      </c>
      <c r="R160">
        <v>1600</v>
      </c>
      <c r="S160" s="49" t="s">
        <v>985</v>
      </c>
      <c r="T160">
        <v>3760</v>
      </c>
      <c r="U160" s="49" t="s">
        <v>3993</v>
      </c>
      <c r="V160">
        <v>0</v>
      </c>
      <c r="W160">
        <v>0</v>
      </c>
      <c r="X160">
        <v>0</v>
      </c>
      <c r="Y160" s="49" t="s">
        <v>831</v>
      </c>
      <c r="Z160">
        <v>123607</v>
      </c>
      <c r="AA160" s="49" t="s">
        <v>1291</v>
      </c>
      <c r="AB160" s="49" t="s">
        <v>2969</v>
      </c>
    </row>
    <row r="161" spans="1:28">
      <c r="A161" s="151" t="s">
        <v>4006</v>
      </c>
      <c r="B161" t="s">
        <v>682</v>
      </c>
      <c r="C161" t="s">
        <v>28</v>
      </c>
      <c r="D161" t="s">
        <v>562</v>
      </c>
      <c r="E161" t="s">
        <v>541</v>
      </c>
      <c r="F161" t="s">
        <v>56</v>
      </c>
      <c r="G161">
        <v>13</v>
      </c>
      <c r="H161">
        <v>15100</v>
      </c>
      <c r="I161">
        <v>71</v>
      </c>
      <c r="J161">
        <v>145866</v>
      </c>
      <c r="K161">
        <v>2</v>
      </c>
      <c r="L161" s="49" t="s">
        <v>757</v>
      </c>
      <c r="M161">
        <v>3780</v>
      </c>
      <c r="N161">
        <v>2523</v>
      </c>
      <c r="O161" s="49" t="s">
        <v>859</v>
      </c>
      <c r="P161">
        <v>1</v>
      </c>
      <c r="Q161" s="49" t="s">
        <v>1037</v>
      </c>
      <c r="R161">
        <v>1980</v>
      </c>
      <c r="S161" s="49" t="s">
        <v>3994</v>
      </c>
      <c r="T161">
        <v>2244</v>
      </c>
      <c r="U161" s="49" t="s">
        <v>2476</v>
      </c>
      <c r="V161">
        <v>0</v>
      </c>
      <c r="W161">
        <v>0</v>
      </c>
      <c r="X161">
        <v>0</v>
      </c>
      <c r="Y161" s="49" t="s">
        <v>3338</v>
      </c>
      <c r="Z161">
        <v>145866</v>
      </c>
      <c r="AA161" s="49" t="s">
        <v>852</v>
      </c>
      <c r="AB161" s="49" t="s">
        <v>3995</v>
      </c>
    </row>
    <row r="162" spans="1:28">
      <c r="A162" s="151" t="s">
        <v>4006</v>
      </c>
      <c r="B162" t="s">
        <v>682</v>
      </c>
      <c r="C162" t="s">
        <v>28</v>
      </c>
      <c r="D162" t="s">
        <v>554</v>
      </c>
      <c r="E162" t="s">
        <v>534</v>
      </c>
      <c r="F162" t="s">
        <v>56</v>
      </c>
      <c r="G162">
        <v>13</v>
      </c>
      <c r="H162">
        <v>19319</v>
      </c>
      <c r="I162">
        <v>70</v>
      </c>
      <c r="J162">
        <v>132526</v>
      </c>
      <c r="K162">
        <v>4</v>
      </c>
      <c r="L162" s="49" t="s">
        <v>2680</v>
      </c>
      <c r="M162">
        <v>5460</v>
      </c>
      <c r="N162">
        <v>8788</v>
      </c>
      <c r="O162" s="49" t="s">
        <v>496</v>
      </c>
      <c r="P162">
        <v>1</v>
      </c>
      <c r="Q162" s="49" t="s">
        <v>1037</v>
      </c>
      <c r="R162">
        <v>2160</v>
      </c>
      <c r="S162" s="49" t="s">
        <v>3428</v>
      </c>
      <c r="T162">
        <v>4608</v>
      </c>
      <c r="U162" s="49" t="s">
        <v>2186</v>
      </c>
      <c r="V162">
        <v>0</v>
      </c>
      <c r="W162">
        <v>0</v>
      </c>
      <c r="X162">
        <v>0</v>
      </c>
      <c r="Y162" s="49" t="s">
        <v>3225</v>
      </c>
      <c r="Z162">
        <v>132526</v>
      </c>
      <c r="AA162" s="49" t="s">
        <v>727</v>
      </c>
      <c r="AB162" s="49" t="s">
        <v>1235</v>
      </c>
    </row>
    <row r="163" spans="1:28">
      <c r="A163" s="151" t="s">
        <v>4006</v>
      </c>
      <c r="B163" t="s">
        <v>682</v>
      </c>
      <c r="C163" t="s">
        <v>28</v>
      </c>
      <c r="D163" t="s">
        <v>2233</v>
      </c>
      <c r="E163" t="s">
        <v>534</v>
      </c>
      <c r="F163" t="s">
        <v>56</v>
      </c>
      <c r="G163">
        <v>14</v>
      </c>
      <c r="H163">
        <v>29186</v>
      </c>
      <c r="I163">
        <v>71</v>
      </c>
      <c r="J163">
        <v>183495</v>
      </c>
      <c r="K163">
        <v>2</v>
      </c>
      <c r="L163" s="49" t="s">
        <v>1132</v>
      </c>
      <c r="M163">
        <v>4740</v>
      </c>
      <c r="N163">
        <v>6959</v>
      </c>
      <c r="O163" s="49" t="s">
        <v>1256</v>
      </c>
      <c r="P163">
        <v>1</v>
      </c>
      <c r="Q163" s="49" t="s">
        <v>1054</v>
      </c>
      <c r="R163">
        <v>600</v>
      </c>
      <c r="S163" s="49" t="s">
        <v>979</v>
      </c>
      <c r="T163">
        <v>680</v>
      </c>
      <c r="U163" s="49" t="s">
        <v>912</v>
      </c>
      <c r="V163">
        <v>0</v>
      </c>
      <c r="W163">
        <v>0</v>
      </c>
      <c r="X163">
        <v>0</v>
      </c>
      <c r="Y163" s="49" t="s">
        <v>3738</v>
      </c>
      <c r="Z163">
        <v>183495</v>
      </c>
      <c r="AA163" s="49" t="s">
        <v>852</v>
      </c>
      <c r="AB163" s="49" t="s">
        <v>738</v>
      </c>
    </row>
    <row r="164" spans="1:28">
      <c r="A164" s="151" t="s">
        <v>4006</v>
      </c>
      <c r="B164" t="s">
        <v>682</v>
      </c>
      <c r="C164" t="s">
        <v>28</v>
      </c>
      <c r="D164" t="s">
        <v>674</v>
      </c>
      <c r="E164" t="s">
        <v>532</v>
      </c>
      <c r="F164" t="s">
        <v>56</v>
      </c>
      <c r="G164">
        <v>13</v>
      </c>
      <c r="H164">
        <v>23730</v>
      </c>
      <c r="I164">
        <v>76</v>
      </c>
      <c r="J164">
        <v>176348</v>
      </c>
      <c r="K164">
        <v>3</v>
      </c>
      <c r="L164" s="49" t="s">
        <v>2017</v>
      </c>
      <c r="M164">
        <v>4200</v>
      </c>
      <c r="N164">
        <v>6325</v>
      </c>
      <c r="O164" s="49" t="s">
        <v>1924</v>
      </c>
      <c r="P164">
        <v>2</v>
      </c>
      <c r="Q164" s="49" t="s">
        <v>757</v>
      </c>
      <c r="R164">
        <v>3600</v>
      </c>
      <c r="S164" s="49" t="s">
        <v>3101</v>
      </c>
      <c r="T164">
        <v>4080</v>
      </c>
      <c r="U164" s="49" t="s">
        <v>3588</v>
      </c>
      <c r="V164">
        <v>1</v>
      </c>
      <c r="W164">
        <v>245</v>
      </c>
      <c r="X164">
        <v>400</v>
      </c>
      <c r="Y164" s="49" t="s">
        <v>3996</v>
      </c>
      <c r="Z164">
        <v>176348</v>
      </c>
      <c r="AA164" s="49" t="s">
        <v>489</v>
      </c>
      <c r="AB164" s="49" t="s">
        <v>1931</v>
      </c>
    </row>
    <row r="165" spans="1:28">
      <c r="A165" s="151" t="s">
        <v>4006</v>
      </c>
      <c r="B165" t="s">
        <v>682</v>
      </c>
      <c r="C165" t="s">
        <v>28</v>
      </c>
      <c r="D165" t="s">
        <v>675</v>
      </c>
      <c r="E165" t="s">
        <v>532</v>
      </c>
      <c r="F165" t="s">
        <v>56</v>
      </c>
      <c r="G165">
        <v>14</v>
      </c>
      <c r="H165">
        <v>20260</v>
      </c>
      <c r="I165">
        <v>65</v>
      </c>
      <c r="J165">
        <v>158166</v>
      </c>
      <c r="K165">
        <v>4</v>
      </c>
      <c r="L165" s="49" t="s">
        <v>1130</v>
      </c>
      <c r="M165">
        <v>3840</v>
      </c>
      <c r="N165">
        <v>11357</v>
      </c>
      <c r="O165" s="49" t="s">
        <v>2124</v>
      </c>
      <c r="P165">
        <v>2</v>
      </c>
      <c r="Q165" s="49" t="s">
        <v>1131</v>
      </c>
      <c r="R165">
        <v>1140</v>
      </c>
      <c r="S165" s="49" t="s">
        <v>2831</v>
      </c>
      <c r="T165">
        <v>1892</v>
      </c>
      <c r="U165" s="49" t="s">
        <v>1423</v>
      </c>
      <c r="V165">
        <v>0</v>
      </c>
      <c r="W165">
        <v>0</v>
      </c>
      <c r="X165">
        <v>0</v>
      </c>
      <c r="Y165" s="49" t="s">
        <v>3825</v>
      </c>
      <c r="Z165">
        <v>158166</v>
      </c>
      <c r="AA165" s="49" t="s">
        <v>825</v>
      </c>
      <c r="AB165" s="49" t="s">
        <v>1031</v>
      </c>
    </row>
    <row r="166" spans="1:28">
      <c r="A166" s="151" t="s">
        <v>4006</v>
      </c>
      <c r="B166" t="s">
        <v>682</v>
      </c>
      <c r="C166" t="s">
        <v>28</v>
      </c>
      <c r="D166" s="272" t="s">
        <v>564</v>
      </c>
      <c r="E166" t="s">
        <v>541</v>
      </c>
      <c r="F166" t="s">
        <v>56</v>
      </c>
      <c r="G166">
        <v>14</v>
      </c>
      <c r="H166">
        <v>26475</v>
      </c>
      <c r="I166">
        <v>73</v>
      </c>
      <c r="J166">
        <v>174208</v>
      </c>
      <c r="K166">
        <v>1</v>
      </c>
      <c r="L166" s="49" t="s">
        <v>1054</v>
      </c>
      <c r="M166">
        <v>180</v>
      </c>
      <c r="N166">
        <v>2109</v>
      </c>
      <c r="O166" s="49" t="s">
        <v>521</v>
      </c>
      <c r="P166">
        <v>0</v>
      </c>
      <c r="Q166" s="49" t="s">
        <v>678</v>
      </c>
      <c r="R166">
        <v>0</v>
      </c>
      <c r="S166" s="49" t="s">
        <v>678</v>
      </c>
      <c r="T166">
        <v>0</v>
      </c>
      <c r="U166" s="49" t="s">
        <v>678</v>
      </c>
      <c r="V166">
        <v>1</v>
      </c>
      <c r="W166">
        <v>1421</v>
      </c>
      <c r="X166">
        <v>1740</v>
      </c>
      <c r="Y166" s="49" t="s">
        <v>478</v>
      </c>
      <c r="Z166">
        <v>174208</v>
      </c>
      <c r="AA166" s="49" t="s">
        <v>777</v>
      </c>
      <c r="AB166" s="49" t="s">
        <v>3192</v>
      </c>
    </row>
    <row r="167" spans="1:28">
      <c r="A167" s="151" t="s">
        <v>4006</v>
      </c>
      <c r="B167" t="s">
        <v>1418</v>
      </c>
      <c r="C167" t="s">
        <v>28</v>
      </c>
      <c r="D167" t="s">
        <v>2261</v>
      </c>
      <c r="E167" t="s">
        <v>2252</v>
      </c>
      <c r="F167" t="s">
        <v>56</v>
      </c>
      <c r="G167">
        <v>14</v>
      </c>
      <c r="H167">
        <v>20668</v>
      </c>
      <c r="I167">
        <v>77</v>
      </c>
      <c r="J167">
        <v>191346</v>
      </c>
      <c r="K167">
        <v>4</v>
      </c>
      <c r="L167" s="49" t="s">
        <v>1130</v>
      </c>
      <c r="M167">
        <v>7293</v>
      </c>
      <c r="N167">
        <v>13753</v>
      </c>
      <c r="O167" s="49" t="s">
        <v>3135</v>
      </c>
      <c r="P167">
        <v>3</v>
      </c>
      <c r="Q167" s="49" t="s">
        <v>1142</v>
      </c>
      <c r="R167">
        <v>3693</v>
      </c>
      <c r="S167" s="49" t="s">
        <v>3245</v>
      </c>
      <c r="T167">
        <v>4197</v>
      </c>
      <c r="U167" s="49" t="s">
        <v>1917</v>
      </c>
      <c r="V167">
        <v>0</v>
      </c>
      <c r="W167">
        <v>0</v>
      </c>
      <c r="X167">
        <v>0</v>
      </c>
      <c r="Y167" s="49" t="s">
        <v>887</v>
      </c>
      <c r="Z167">
        <v>191346</v>
      </c>
      <c r="AA167" s="49" t="s">
        <v>502</v>
      </c>
      <c r="AB167" s="49" t="s">
        <v>999</v>
      </c>
    </row>
    <row r="168" spans="1:28">
      <c r="A168" s="151" t="s">
        <v>4006</v>
      </c>
      <c r="B168" t="s">
        <v>1418</v>
      </c>
      <c r="C168" t="s">
        <v>28</v>
      </c>
      <c r="D168" t="s">
        <v>2315</v>
      </c>
      <c r="E168" t="s">
        <v>2303</v>
      </c>
      <c r="F168" t="s">
        <v>56</v>
      </c>
      <c r="G168">
        <v>13</v>
      </c>
      <c r="H168">
        <v>17025</v>
      </c>
      <c r="I168">
        <v>63</v>
      </c>
      <c r="J168">
        <v>148995</v>
      </c>
      <c r="K168">
        <v>4</v>
      </c>
      <c r="L168" s="49" t="s">
        <v>2680</v>
      </c>
      <c r="M168">
        <v>4260</v>
      </c>
      <c r="N168">
        <v>5366</v>
      </c>
      <c r="O168" s="49" t="s">
        <v>3997</v>
      </c>
      <c r="P168">
        <v>3</v>
      </c>
      <c r="Q168" s="49" t="s">
        <v>798</v>
      </c>
      <c r="R168">
        <v>4020</v>
      </c>
      <c r="S168" s="49" t="s">
        <v>3104</v>
      </c>
      <c r="T168">
        <v>4556</v>
      </c>
      <c r="U168" s="49" t="s">
        <v>3028</v>
      </c>
      <c r="V168">
        <v>1</v>
      </c>
      <c r="W168">
        <v>490</v>
      </c>
      <c r="X168">
        <v>547</v>
      </c>
      <c r="Y168" s="49" t="s">
        <v>1444</v>
      </c>
      <c r="Z168">
        <v>148995</v>
      </c>
      <c r="AA168" s="49" t="s">
        <v>891</v>
      </c>
      <c r="AB168" s="49" t="s">
        <v>755</v>
      </c>
    </row>
    <row r="169" spans="1:28">
      <c r="A169" s="151" t="s">
        <v>4006</v>
      </c>
      <c r="B169" t="s">
        <v>1418</v>
      </c>
      <c r="C169" t="s">
        <v>28</v>
      </c>
      <c r="D169" t="s">
        <v>2265</v>
      </c>
      <c r="E169" t="s">
        <v>2252</v>
      </c>
      <c r="F169" t="s">
        <v>56</v>
      </c>
      <c r="G169">
        <v>14</v>
      </c>
      <c r="H169">
        <v>18105</v>
      </c>
      <c r="I169">
        <v>63</v>
      </c>
      <c r="J169">
        <v>110384</v>
      </c>
      <c r="K169">
        <v>4</v>
      </c>
      <c r="L169" s="49" t="s">
        <v>1130</v>
      </c>
      <c r="M169">
        <v>4465</v>
      </c>
      <c r="N169">
        <v>3593</v>
      </c>
      <c r="O169" s="49" t="s">
        <v>1122</v>
      </c>
      <c r="P169">
        <v>3</v>
      </c>
      <c r="Q169" s="49" t="s">
        <v>1142</v>
      </c>
      <c r="R169">
        <v>4140</v>
      </c>
      <c r="S169" s="49" t="s">
        <v>2042</v>
      </c>
      <c r="T169">
        <v>5592</v>
      </c>
      <c r="U169" s="49" t="s">
        <v>3876</v>
      </c>
      <c r="V169">
        <v>0</v>
      </c>
      <c r="W169">
        <v>0</v>
      </c>
      <c r="X169">
        <v>0</v>
      </c>
      <c r="Y169" s="49" t="s">
        <v>3348</v>
      </c>
      <c r="Z169">
        <v>110384</v>
      </c>
      <c r="AA169" s="49" t="s">
        <v>1265</v>
      </c>
      <c r="AB169" s="49" t="s">
        <v>2573</v>
      </c>
    </row>
    <row r="170" spans="1:28">
      <c r="A170" s="151" t="s">
        <v>4006</v>
      </c>
      <c r="B170" t="s">
        <v>1418</v>
      </c>
      <c r="C170" t="s">
        <v>28</v>
      </c>
      <c r="D170" t="s">
        <v>2299</v>
      </c>
      <c r="E170" t="s">
        <v>2274</v>
      </c>
      <c r="F170" t="s">
        <v>56</v>
      </c>
      <c r="G170">
        <v>14</v>
      </c>
      <c r="H170">
        <v>25304</v>
      </c>
      <c r="I170">
        <v>68</v>
      </c>
      <c r="J170">
        <v>147527</v>
      </c>
      <c r="K170">
        <v>3</v>
      </c>
      <c r="L170" s="49" t="s">
        <v>1128</v>
      </c>
      <c r="M170">
        <v>4040</v>
      </c>
      <c r="N170">
        <v>4432</v>
      </c>
      <c r="O170" s="49" t="s">
        <v>2255</v>
      </c>
      <c r="P170">
        <v>3</v>
      </c>
      <c r="Q170" s="49" t="s">
        <v>1142</v>
      </c>
      <c r="R170">
        <v>4040</v>
      </c>
      <c r="S170" s="49" t="s">
        <v>3138</v>
      </c>
      <c r="T170">
        <v>4552</v>
      </c>
      <c r="U170" s="49" t="s">
        <v>3345</v>
      </c>
      <c r="V170">
        <v>0</v>
      </c>
      <c r="W170">
        <v>0</v>
      </c>
      <c r="X170">
        <v>0</v>
      </c>
      <c r="Y170" s="49" t="s">
        <v>1855</v>
      </c>
      <c r="Z170">
        <v>147527</v>
      </c>
      <c r="AA170" s="49" t="s">
        <v>1305</v>
      </c>
      <c r="AB170" s="49" t="s">
        <v>777</v>
      </c>
    </row>
    <row r="171" spans="1:28">
      <c r="A171" s="151" t="s">
        <v>4006</v>
      </c>
      <c r="B171" t="s">
        <v>1418</v>
      </c>
      <c r="C171" t="s">
        <v>28</v>
      </c>
      <c r="D171" t="s">
        <v>3072</v>
      </c>
      <c r="E171" t="s">
        <v>2252</v>
      </c>
      <c r="F171" t="s">
        <v>56</v>
      </c>
      <c r="G171">
        <v>13</v>
      </c>
      <c r="H171">
        <v>26956</v>
      </c>
      <c r="I171">
        <v>72</v>
      </c>
      <c r="J171">
        <v>134565</v>
      </c>
      <c r="K171">
        <v>2</v>
      </c>
      <c r="L171" s="49" t="s">
        <v>757</v>
      </c>
      <c r="M171">
        <v>1860</v>
      </c>
      <c r="N171">
        <v>2156</v>
      </c>
      <c r="O171" s="49" t="s">
        <v>1951</v>
      </c>
      <c r="P171">
        <v>1</v>
      </c>
      <c r="Q171" s="49" t="s">
        <v>1037</v>
      </c>
      <c r="R171">
        <v>1500</v>
      </c>
      <c r="S171" s="49" t="s">
        <v>714</v>
      </c>
      <c r="T171">
        <v>1700</v>
      </c>
      <c r="U171" s="49" t="s">
        <v>1025</v>
      </c>
      <c r="V171">
        <v>0</v>
      </c>
      <c r="W171">
        <v>0</v>
      </c>
      <c r="X171">
        <v>0</v>
      </c>
      <c r="Y171" s="49" t="s">
        <v>1961</v>
      </c>
      <c r="Z171">
        <v>134565</v>
      </c>
      <c r="AA171" s="49" t="s">
        <v>1024</v>
      </c>
      <c r="AB171" s="49" t="s">
        <v>3998</v>
      </c>
    </row>
    <row r="172" spans="1:28">
      <c r="A172" s="151" t="s">
        <v>4006</v>
      </c>
      <c r="B172" t="s">
        <v>1418</v>
      </c>
      <c r="C172" t="s">
        <v>28</v>
      </c>
      <c r="D172" t="s">
        <v>2266</v>
      </c>
      <c r="E172" t="s">
        <v>2252</v>
      </c>
      <c r="F172" t="s">
        <v>56</v>
      </c>
      <c r="G172">
        <v>14</v>
      </c>
      <c r="H172">
        <v>19066</v>
      </c>
      <c r="I172">
        <v>75</v>
      </c>
      <c r="J172">
        <v>154264</v>
      </c>
      <c r="K172">
        <v>4</v>
      </c>
      <c r="L172" s="49" t="s">
        <v>1130</v>
      </c>
      <c r="M172">
        <v>4996</v>
      </c>
      <c r="N172">
        <v>5716</v>
      </c>
      <c r="O172" s="49" t="s">
        <v>2489</v>
      </c>
      <c r="P172">
        <v>3</v>
      </c>
      <c r="Q172" s="49" t="s">
        <v>1142</v>
      </c>
      <c r="R172">
        <v>3396</v>
      </c>
      <c r="S172" s="49" t="s">
        <v>2512</v>
      </c>
      <c r="T172">
        <v>3796</v>
      </c>
      <c r="U172" s="49" t="s">
        <v>1771</v>
      </c>
      <c r="V172">
        <v>0</v>
      </c>
      <c r="W172">
        <v>0</v>
      </c>
      <c r="X172">
        <v>0</v>
      </c>
      <c r="Y172" s="49" t="s">
        <v>3307</v>
      </c>
      <c r="Z172">
        <v>154264</v>
      </c>
      <c r="AA172" s="49" t="s">
        <v>1222</v>
      </c>
      <c r="AB172" s="49" t="s">
        <v>1169</v>
      </c>
    </row>
    <row r="173" spans="1:28">
      <c r="A173" s="151" t="s">
        <v>4006</v>
      </c>
      <c r="B173" t="s">
        <v>1418</v>
      </c>
      <c r="C173" t="s">
        <v>28</v>
      </c>
      <c r="D173" t="s">
        <v>2318</v>
      </c>
      <c r="E173" t="s">
        <v>2303</v>
      </c>
      <c r="F173" t="s">
        <v>56</v>
      </c>
      <c r="G173">
        <v>14</v>
      </c>
      <c r="H173">
        <v>24991</v>
      </c>
      <c r="I173">
        <v>65</v>
      </c>
      <c r="J173">
        <v>151121</v>
      </c>
      <c r="K173">
        <v>3</v>
      </c>
      <c r="L173" s="49" t="s">
        <v>1128</v>
      </c>
      <c r="M173">
        <v>3180</v>
      </c>
      <c r="N173">
        <v>5070</v>
      </c>
      <c r="O173" s="49" t="s">
        <v>788</v>
      </c>
      <c r="P173">
        <v>1</v>
      </c>
      <c r="Q173" s="49" t="s">
        <v>1054</v>
      </c>
      <c r="R173">
        <v>1980</v>
      </c>
      <c r="S173" s="49" t="s">
        <v>1233</v>
      </c>
      <c r="T173">
        <v>2245</v>
      </c>
      <c r="U173" s="49" t="s">
        <v>1921</v>
      </c>
      <c r="V173">
        <v>0</v>
      </c>
      <c r="W173">
        <v>0</v>
      </c>
      <c r="X173">
        <v>0</v>
      </c>
      <c r="Y173" s="49" t="s">
        <v>3431</v>
      </c>
      <c r="Z173">
        <v>151121</v>
      </c>
      <c r="AA173" s="49" t="s">
        <v>879</v>
      </c>
      <c r="AB173" s="49" t="s">
        <v>1116</v>
      </c>
    </row>
    <row r="174" spans="1:28">
      <c r="A174" s="151" t="s">
        <v>4006</v>
      </c>
      <c r="B174" t="s">
        <v>1418</v>
      </c>
      <c r="C174" t="s">
        <v>28</v>
      </c>
      <c r="D174" t="s">
        <v>2268</v>
      </c>
      <c r="E174" t="s">
        <v>2252</v>
      </c>
      <c r="F174" t="s">
        <v>56</v>
      </c>
      <c r="G174">
        <v>13</v>
      </c>
      <c r="H174">
        <v>17135</v>
      </c>
      <c r="I174">
        <v>66</v>
      </c>
      <c r="J174">
        <v>150987</v>
      </c>
      <c r="K174">
        <v>3</v>
      </c>
      <c r="L174" s="49" t="s">
        <v>2017</v>
      </c>
      <c r="M174">
        <v>2870</v>
      </c>
      <c r="N174">
        <v>3750</v>
      </c>
      <c r="O174" s="49" t="s">
        <v>3158</v>
      </c>
      <c r="P174">
        <v>1</v>
      </c>
      <c r="Q174" s="49" t="s">
        <v>1037</v>
      </c>
      <c r="R174">
        <v>960</v>
      </c>
      <c r="S174" s="49" t="s">
        <v>1259</v>
      </c>
      <c r="T174">
        <v>1088</v>
      </c>
      <c r="U174" s="49" t="s">
        <v>1421</v>
      </c>
      <c r="V174">
        <v>0</v>
      </c>
      <c r="W174">
        <v>0</v>
      </c>
      <c r="X174">
        <v>0</v>
      </c>
      <c r="Y174" s="49" t="s">
        <v>3912</v>
      </c>
      <c r="Z174">
        <v>150987</v>
      </c>
      <c r="AA174" s="49" t="s">
        <v>872</v>
      </c>
      <c r="AB174" s="49" t="s">
        <v>971</v>
      </c>
    </row>
    <row r="175" spans="1:28">
      <c r="A175" s="151" t="s">
        <v>4006</v>
      </c>
      <c r="B175" t="s">
        <v>1418</v>
      </c>
      <c r="C175" t="s">
        <v>28</v>
      </c>
      <c r="D175" t="s">
        <v>2301</v>
      </c>
      <c r="E175" t="s">
        <v>2274</v>
      </c>
      <c r="F175" t="s">
        <v>56</v>
      </c>
      <c r="G175">
        <v>0</v>
      </c>
      <c r="H175">
        <v>0</v>
      </c>
      <c r="I175">
        <v>0</v>
      </c>
      <c r="J175">
        <v>0</v>
      </c>
      <c r="K175">
        <v>0</v>
      </c>
      <c r="L175" s="49" t="s">
        <v>678</v>
      </c>
      <c r="M175">
        <v>0</v>
      </c>
      <c r="N175">
        <v>0</v>
      </c>
      <c r="O175" s="49" t="s">
        <v>678</v>
      </c>
      <c r="P175">
        <v>0</v>
      </c>
      <c r="Q175" s="49" t="s">
        <v>678</v>
      </c>
      <c r="R175">
        <v>0</v>
      </c>
      <c r="S175" s="49" t="s">
        <v>678</v>
      </c>
      <c r="T175">
        <v>0</v>
      </c>
      <c r="U175" s="49" t="s">
        <v>678</v>
      </c>
      <c r="V175">
        <v>0</v>
      </c>
      <c r="W175">
        <v>0</v>
      </c>
      <c r="X175">
        <v>0</v>
      </c>
      <c r="Y175" s="49" t="s">
        <v>678</v>
      </c>
      <c r="Z175">
        <v>0</v>
      </c>
      <c r="AA175" s="49" t="s">
        <v>678</v>
      </c>
      <c r="AB175" s="49" t="s">
        <v>678</v>
      </c>
    </row>
    <row r="176" spans="1:28">
      <c r="A176" s="151" t="s">
        <v>4006</v>
      </c>
      <c r="B176" t="s">
        <v>1418</v>
      </c>
      <c r="C176" t="s">
        <v>28</v>
      </c>
      <c r="D176" t="s">
        <v>1824</v>
      </c>
      <c r="E176" t="s">
        <v>2303</v>
      </c>
      <c r="F176" t="s">
        <v>56</v>
      </c>
      <c r="G176">
        <v>13</v>
      </c>
      <c r="H176">
        <v>12190</v>
      </c>
      <c r="I176">
        <v>71</v>
      </c>
      <c r="J176">
        <v>150250</v>
      </c>
      <c r="K176">
        <v>6</v>
      </c>
      <c r="L176" s="49" t="s">
        <v>2678</v>
      </c>
      <c r="M176">
        <v>5940</v>
      </c>
      <c r="N176">
        <v>7284</v>
      </c>
      <c r="O176" s="49" t="s">
        <v>1192</v>
      </c>
      <c r="P176">
        <v>4</v>
      </c>
      <c r="Q176" s="49" t="s">
        <v>2429</v>
      </c>
      <c r="R176">
        <v>3420</v>
      </c>
      <c r="S176" s="49" t="s">
        <v>1807</v>
      </c>
      <c r="T176">
        <v>3876</v>
      </c>
      <c r="U176" s="49" t="s">
        <v>1811</v>
      </c>
      <c r="V176">
        <v>0</v>
      </c>
      <c r="W176">
        <v>0</v>
      </c>
      <c r="X176">
        <v>0</v>
      </c>
      <c r="Y176" s="49" t="s">
        <v>3969</v>
      </c>
      <c r="Z176">
        <v>150250</v>
      </c>
      <c r="AA176" s="49" t="s">
        <v>1190</v>
      </c>
      <c r="AB176" s="49" t="s">
        <v>1212</v>
      </c>
    </row>
    <row r="177" spans="1:28">
      <c r="A177" s="151" t="s">
        <v>4006</v>
      </c>
      <c r="B177" t="s">
        <v>1418</v>
      </c>
      <c r="C177" t="s">
        <v>28</v>
      </c>
      <c r="D177" t="s">
        <v>2319</v>
      </c>
      <c r="E177" t="s">
        <v>2303</v>
      </c>
      <c r="F177" t="s">
        <v>56</v>
      </c>
      <c r="G177">
        <v>13</v>
      </c>
      <c r="H177">
        <v>18780</v>
      </c>
      <c r="I177">
        <v>72</v>
      </c>
      <c r="J177">
        <v>152685</v>
      </c>
      <c r="K177">
        <v>6</v>
      </c>
      <c r="L177" s="49" t="s">
        <v>2678</v>
      </c>
      <c r="M177">
        <v>11640</v>
      </c>
      <c r="N177">
        <v>10144</v>
      </c>
      <c r="O177" s="49" t="s">
        <v>1768</v>
      </c>
      <c r="P177">
        <v>4</v>
      </c>
      <c r="Q177" s="49" t="s">
        <v>2429</v>
      </c>
      <c r="R177">
        <v>9180</v>
      </c>
      <c r="S177" s="49" t="s">
        <v>3999</v>
      </c>
      <c r="T177">
        <v>10404</v>
      </c>
      <c r="U177" s="49" t="s">
        <v>3532</v>
      </c>
      <c r="V177">
        <v>0</v>
      </c>
      <c r="W177">
        <v>0</v>
      </c>
      <c r="X177">
        <v>0</v>
      </c>
      <c r="Y177" s="49" t="s">
        <v>4000</v>
      </c>
      <c r="Z177">
        <v>152685</v>
      </c>
      <c r="AA177" s="49" t="s">
        <v>721</v>
      </c>
      <c r="AB177" s="49" t="s">
        <v>2394</v>
      </c>
    </row>
    <row r="178" spans="1:28">
      <c r="A178" s="151" t="s">
        <v>4006</v>
      </c>
      <c r="B178" t="s">
        <v>1418</v>
      </c>
      <c r="C178" t="s">
        <v>28</v>
      </c>
      <c r="D178" t="s">
        <v>2320</v>
      </c>
      <c r="E178" t="s">
        <v>2303</v>
      </c>
      <c r="F178" t="s">
        <v>56</v>
      </c>
      <c r="G178">
        <v>0</v>
      </c>
      <c r="H178">
        <v>0</v>
      </c>
      <c r="I178">
        <v>0</v>
      </c>
      <c r="J178">
        <v>0</v>
      </c>
      <c r="K178">
        <v>0</v>
      </c>
      <c r="L178" s="49" t="s">
        <v>678</v>
      </c>
      <c r="M178">
        <v>0</v>
      </c>
      <c r="N178">
        <v>0</v>
      </c>
      <c r="O178" s="49" t="s">
        <v>678</v>
      </c>
      <c r="P178">
        <v>0</v>
      </c>
      <c r="Q178" s="49" t="s">
        <v>678</v>
      </c>
      <c r="R178">
        <v>0</v>
      </c>
      <c r="S178" s="49" t="s">
        <v>678</v>
      </c>
      <c r="T178">
        <v>0</v>
      </c>
      <c r="U178" s="49" t="s">
        <v>678</v>
      </c>
      <c r="V178">
        <v>0</v>
      </c>
      <c r="W178">
        <v>0</v>
      </c>
      <c r="X178">
        <v>0</v>
      </c>
      <c r="Y178" s="49" t="s">
        <v>678</v>
      </c>
      <c r="Z178">
        <v>0</v>
      </c>
      <c r="AA178" s="49" t="s">
        <v>678</v>
      </c>
      <c r="AB178" s="49" t="s">
        <v>678</v>
      </c>
    </row>
    <row r="179" spans="1:28">
      <c r="A179" s="151" t="s">
        <v>4006</v>
      </c>
      <c r="B179" t="s">
        <v>1418</v>
      </c>
      <c r="C179" t="s">
        <v>28</v>
      </c>
      <c r="D179" t="s">
        <v>2270</v>
      </c>
      <c r="E179" t="s">
        <v>2252</v>
      </c>
      <c r="F179" t="s">
        <v>56</v>
      </c>
      <c r="G179">
        <v>0</v>
      </c>
      <c r="H179">
        <v>0</v>
      </c>
      <c r="I179">
        <v>31</v>
      </c>
      <c r="J179">
        <v>96170</v>
      </c>
      <c r="K179">
        <v>0</v>
      </c>
      <c r="L179" s="49" t="s">
        <v>678</v>
      </c>
      <c r="M179">
        <v>0</v>
      </c>
      <c r="N179">
        <v>0</v>
      </c>
      <c r="O179" s="49" t="s">
        <v>678</v>
      </c>
      <c r="P179">
        <v>0</v>
      </c>
      <c r="Q179" s="49" t="s">
        <v>678</v>
      </c>
      <c r="R179">
        <v>0</v>
      </c>
      <c r="S179" s="49" t="s">
        <v>678</v>
      </c>
      <c r="T179">
        <v>0</v>
      </c>
      <c r="U179" s="49" t="s">
        <v>678</v>
      </c>
      <c r="V179">
        <v>0</v>
      </c>
      <c r="W179">
        <v>0</v>
      </c>
      <c r="X179">
        <v>0</v>
      </c>
      <c r="Y179" s="49" t="s">
        <v>678</v>
      </c>
      <c r="Z179">
        <v>96170</v>
      </c>
      <c r="AA179" s="49" t="s">
        <v>678</v>
      </c>
      <c r="AB179" s="49" t="s">
        <v>678</v>
      </c>
    </row>
    <row r="180" spans="1:28">
      <c r="A180" s="151" t="s">
        <v>4006</v>
      </c>
      <c r="B180" t="s">
        <v>1418</v>
      </c>
      <c r="C180" t="s">
        <v>28</v>
      </c>
      <c r="D180" t="s">
        <v>2271</v>
      </c>
      <c r="E180" t="s">
        <v>2252</v>
      </c>
      <c r="F180" t="s">
        <v>56</v>
      </c>
      <c r="G180">
        <v>13</v>
      </c>
      <c r="H180">
        <v>17435</v>
      </c>
      <c r="I180">
        <v>74</v>
      </c>
      <c r="J180">
        <v>162402</v>
      </c>
      <c r="K180">
        <v>8</v>
      </c>
      <c r="L180" s="49" t="s">
        <v>2731</v>
      </c>
      <c r="M180">
        <v>9810</v>
      </c>
      <c r="N180">
        <v>12390</v>
      </c>
      <c r="O180" s="49" t="s">
        <v>1745</v>
      </c>
      <c r="P180">
        <v>5</v>
      </c>
      <c r="Q180" s="49" t="s">
        <v>2675</v>
      </c>
      <c r="R180">
        <v>6930</v>
      </c>
      <c r="S180" s="49" t="s">
        <v>3309</v>
      </c>
      <c r="T180">
        <v>7802</v>
      </c>
      <c r="U180" s="49" t="s">
        <v>3758</v>
      </c>
      <c r="V180">
        <v>1</v>
      </c>
      <c r="W180">
        <v>980</v>
      </c>
      <c r="X180">
        <v>1200</v>
      </c>
      <c r="Y180" s="49" t="s">
        <v>4001</v>
      </c>
      <c r="Z180">
        <v>162402</v>
      </c>
      <c r="AA180" s="49" t="s">
        <v>2000</v>
      </c>
      <c r="AB180" s="49" t="s">
        <v>804</v>
      </c>
    </row>
    <row r="181" spans="1:28">
      <c r="A181" s="151" t="s">
        <v>4006</v>
      </c>
      <c r="B181" t="s">
        <v>682</v>
      </c>
      <c r="C181" t="s">
        <v>28</v>
      </c>
      <c r="D181" s="459" t="s">
        <v>3068</v>
      </c>
      <c r="E181" t="s">
        <v>532</v>
      </c>
      <c r="F181" t="s">
        <v>56</v>
      </c>
      <c r="G181">
        <v>13</v>
      </c>
      <c r="H181">
        <v>19170</v>
      </c>
      <c r="I181">
        <v>68</v>
      </c>
      <c r="J181">
        <v>137178</v>
      </c>
      <c r="K181">
        <v>3</v>
      </c>
      <c r="L181" s="49" t="s">
        <v>2017</v>
      </c>
      <c r="M181">
        <v>3040</v>
      </c>
      <c r="N181">
        <v>6816</v>
      </c>
      <c r="O181" s="49" t="s">
        <v>2935</v>
      </c>
      <c r="P181">
        <v>1</v>
      </c>
      <c r="Q181" s="49" t="s">
        <v>1037</v>
      </c>
      <c r="R181">
        <v>720</v>
      </c>
      <c r="S181" s="49" t="s">
        <v>1059</v>
      </c>
      <c r="T181">
        <v>825</v>
      </c>
      <c r="U181" s="49" t="s">
        <v>1236</v>
      </c>
      <c r="V181">
        <v>1</v>
      </c>
      <c r="W181">
        <v>539</v>
      </c>
      <c r="X181">
        <v>660</v>
      </c>
      <c r="Y181" s="49" t="s">
        <v>3281</v>
      </c>
      <c r="Z181">
        <v>137178</v>
      </c>
      <c r="AA181" s="49" t="s">
        <v>1069</v>
      </c>
      <c r="AB181" s="49" t="s">
        <v>744</v>
      </c>
    </row>
    <row r="182" spans="1:28">
      <c r="A182" s="151" t="s">
        <v>4006</v>
      </c>
      <c r="B182" t="s">
        <v>682</v>
      </c>
      <c r="C182" t="s">
        <v>28</v>
      </c>
      <c r="D182" t="s">
        <v>565</v>
      </c>
      <c r="E182" t="s">
        <v>541</v>
      </c>
      <c r="F182" t="s">
        <v>56</v>
      </c>
      <c r="G182">
        <v>14</v>
      </c>
      <c r="H182">
        <v>21417</v>
      </c>
      <c r="I182">
        <v>70</v>
      </c>
      <c r="J182">
        <v>150065</v>
      </c>
      <c r="K182">
        <v>2</v>
      </c>
      <c r="L182" s="49" t="s">
        <v>1132</v>
      </c>
      <c r="M182">
        <v>4240</v>
      </c>
      <c r="N182">
        <v>5104</v>
      </c>
      <c r="O182" s="49" t="s">
        <v>4002</v>
      </c>
      <c r="P182">
        <v>1</v>
      </c>
      <c r="Q182" s="49" t="s">
        <v>1054</v>
      </c>
      <c r="R182">
        <v>1600</v>
      </c>
      <c r="S182" s="49" t="s">
        <v>1926</v>
      </c>
      <c r="T182">
        <v>1760</v>
      </c>
      <c r="U182" s="49" t="s">
        <v>2300</v>
      </c>
      <c r="V182">
        <v>0</v>
      </c>
      <c r="W182">
        <v>0</v>
      </c>
      <c r="X182">
        <v>0</v>
      </c>
      <c r="Y182" s="49" t="s">
        <v>3705</v>
      </c>
      <c r="Z182">
        <v>150065</v>
      </c>
      <c r="AA182" s="49" t="s">
        <v>748</v>
      </c>
      <c r="AB182" s="49" t="s">
        <v>4003</v>
      </c>
    </row>
    <row r="183" spans="1:28">
      <c r="A183" s="151" t="s">
        <v>4006</v>
      </c>
      <c r="B183" t="s">
        <v>682</v>
      </c>
      <c r="C183" t="s">
        <v>28</v>
      </c>
      <c r="D183" t="s">
        <v>566</v>
      </c>
      <c r="E183" t="s">
        <v>541</v>
      </c>
      <c r="F183" t="s">
        <v>56</v>
      </c>
      <c r="G183">
        <v>14</v>
      </c>
      <c r="H183">
        <v>19890</v>
      </c>
      <c r="I183">
        <v>71</v>
      </c>
      <c r="J183">
        <v>184607</v>
      </c>
      <c r="K183">
        <v>2</v>
      </c>
      <c r="L183" s="49" t="s">
        <v>1132</v>
      </c>
      <c r="M183">
        <v>5760</v>
      </c>
      <c r="N183">
        <v>6774</v>
      </c>
      <c r="O183" s="49" t="s">
        <v>2737</v>
      </c>
      <c r="P183">
        <v>0</v>
      </c>
      <c r="Q183" s="49" t="s">
        <v>678</v>
      </c>
      <c r="R183">
        <v>0</v>
      </c>
      <c r="S183" s="49" t="s">
        <v>678</v>
      </c>
      <c r="T183">
        <v>0</v>
      </c>
      <c r="U183" s="49" t="s">
        <v>678</v>
      </c>
      <c r="V183">
        <v>1</v>
      </c>
      <c r="W183">
        <v>980</v>
      </c>
      <c r="X183">
        <v>1200</v>
      </c>
      <c r="Y183" s="49" t="s">
        <v>2676</v>
      </c>
      <c r="Z183">
        <v>184607</v>
      </c>
      <c r="AA183" s="49" t="s">
        <v>1141</v>
      </c>
      <c r="AB183" s="49" t="s">
        <v>957</v>
      </c>
    </row>
    <row r="184" spans="1:28">
      <c r="A184" s="151" t="s">
        <v>4006</v>
      </c>
      <c r="B184" t="s">
        <v>682</v>
      </c>
      <c r="C184" t="s">
        <v>28</v>
      </c>
      <c r="D184" t="s">
        <v>567</v>
      </c>
      <c r="E184" t="s">
        <v>541</v>
      </c>
      <c r="F184" t="s">
        <v>56</v>
      </c>
      <c r="G184">
        <v>13</v>
      </c>
      <c r="H184">
        <v>21710</v>
      </c>
      <c r="I184">
        <v>66</v>
      </c>
      <c r="J184">
        <v>150965</v>
      </c>
      <c r="K184">
        <v>3</v>
      </c>
      <c r="L184" s="49" t="s">
        <v>2017</v>
      </c>
      <c r="M184">
        <v>1530</v>
      </c>
      <c r="N184">
        <v>1632</v>
      </c>
      <c r="O184" s="49" t="s">
        <v>4004</v>
      </c>
      <c r="P184">
        <v>1</v>
      </c>
      <c r="Q184" s="49" t="s">
        <v>1037</v>
      </c>
      <c r="R184">
        <v>280</v>
      </c>
      <c r="S184" s="49" t="s">
        <v>504</v>
      </c>
      <c r="T184">
        <v>321</v>
      </c>
      <c r="U184" s="49" t="s">
        <v>849</v>
      </c>
      <c r="V184">
        <v>0</v>
      </c>
      <c r="W184">
        <v>0</v>
      </c>
      <c r="X184">
        <v>0</v>
      </c>
      <c r="Y184" s="49" t="s">
        <v>1112</v>
      </c>
      <c r="Z184">
        <v>150965</v>
      </c>
      <c r="AA184" s="49" t="s">
        <v>872</v>
      </c>
      <c r="AB184" s="49" t="s">
        <v>841</v>
      </c>
    </row>
    <row r="185" spans="1:28">
      <c r="A185" s="151" t="s">
        <v>4006</v>
      </c>
      <c r="B185" t="s">
        <v>682</v>
      </c>
      <c r="C185" t="s">
        <v>28</v>
      </c>
      <c r="D185" t="s">
        <v>2246</v>
      </c>
      <c r="E185" t="s">
        <v>541</v>
      </c>
      <c r="F185" t="s">
        <v>56</v>
      </c>
      <c r="G185">
        <v>13</v>
      </c>
      <c r="H185">
        <v>14760</v>
      </c>
      <c r="I185">
        <v>71</v>
      </c>
      <c r="J185">
        <v>148469</v>
      </c>
      <c r="K185">
        <v>1</v>
      </c>
      <c r="L185" s="49" t="s">
        <v>1037</v>
      </c>
      <c r="M185">
        <v>600</v>
      </c>
      <c r="N185">
        <v>2197</v>
      </c>
      <c r="O185" s="49" t="s">
        <v>2335</v>
      </c>
      <c r="P185">
        <v>1</v>
      </c>
      <c r="Q185" s="49" t="s">
        <v>1037</v>
      </c>
      <c r="R185">
        <v>600</v>
      </c>
      <c r="S185" s="49" t="s">
        <v>867</v>
      </c>
      <c r="T185">
        <v>680</v>
      </c>
      <c r="U185" s="49" t="s">
        <v>784</v>
      </c>
      <c r="V185">
        <v>0</v>
      </c>
      <c r="W185">
        <v>0</v>
      </c>
      <c r="X185">
        <v>0</v>
      </c>
      <c r="Y185" s="49" t="s">
        <v>3567</v>
      </c>
      <c r="Z185">
        <v>148469</v>
      </c>
      <c r="AA185" s="49" t="s">
        <v>1146</v>
      </c>
      <c r="AB185" s="49" t="s">
        <v>4005</v>
      </c>
    </row>
    <row r="186" spans="1:28">
      <c r="A186" s="151" t="s">
        <v>4006</v>
      </c>
      <c r="B186" t="s">
        <v>682</v>
      </c>
      <c r="C186" t="s">
        <v>28</v>
      </c>
      <c r="D186" t="s">
        <v>556</v>
      </c>
      <c r="E186" t="s">
        <v>534</v>
      </c>
      <c r="F186" t="s">
        <v>56</v>
      </c>
      <c r="G186">
        <v>14</v>
      </c>
      <c r="H186">
        <v>21415</v>
      </c>
      <c r="I186">
        <v>65</v>
      </c>
      <c r="J186">
        <v>156985</v>
      </c>
      <c r="K186">
        <v>3</v>
      </c>
      <c r="L186" s="49" t="s">
        <v>1128</v>
      </c>
      <c r="M186">
        <v>4020</v>
      </c>
      <c r="N186">
        <v>8428</v>
      </c>
      <c r="O186" s="49" t="s">
        <v>1307</v>
      </c>
      <c r="P186">
        <v>2</v>
      </c>
      <c r="Q186" s="49" t="s">
        <v>1131</v>
      </c>
      <c r="R186">
        <v>1620</v>
      </c>
      <c r="S186" s="49" t="s">
        <v>1847</v>
      </c>
      <c r="T186">
        <v>1836</v>
      </c>
      <c r="U186" s="49" t="s">
        <v>1441</v>
      </c>
      <c r="V186">
        <v>0</v>
      </c>
      <c r="W186">
        <v>0</v>
      </c>
      <c r="X186">
        <v>0</v>
      </c>
      <c r="Y186" s="49" t="s">
        <v>1171</v>
      </c>
      <c r="Z186">
        <v>156985</v>
      </c>
      <c r="AA186" s="49" t="s">
        <v>879</v>
      </c>
      <c r="AB186" s="49" t="s">
        <v>837</v>
      </c>
    </row>
    <row r="187" spans="1:28">
      <c r="A187" s="151" t="s">
        <v>4006</v>
      </c>
      <c r="B187" t="s">
        <v>682</v>
      </c>
      <c r="C187" t="s">
        <v>28</v>
      </c>
      <c r="D187" t="s">
        <v>592</v>
      </c>
      <c r="E187" t="s">
        <v>534</v>
      </c>
      <c r="F187" t="s">
        <v>56</v>
      </c>
      <c r="G187">
        <v>14</v>
      </c>
      <c r="H187">
        <v>23220</v>
      </c>
      <c r="I187">
        <v>65</v>
      </c>
      <c r="J187">
        <v>146563</v>
      </c>
      <c r="K187">
        <v>1</v>
      </c>
      <c r="L187" s="49" t="s">
        <v>1054</v>
      </c>
      <c r="M187">
        <v>600</v>
      </c>
      <c r="N187">
        <v>5639</v>
      </c>
      <c r="O187" s="49" t="s">
        <v>453</v>
      </c>
      <c r="P187">
        <v>1</v>
      </c>
      <c r="Q187" s="49" t="s">
        <v>1054</v>
      </c>
      <c r="R187">
        <v>600</v>
      </c>
      <c r="S187" s="49" t="s">
        <v>738</v>
      </c>
      <c r="T187">
        <v>680</v>
      </c>
      <c r="U187" s="49" t="s">
        <v>3553</v>
      </c>
      <c r="V187">
        <v>1</v>
      </c>
      <c r="W187">
        <v>4263</v>
      </c>
      <c r="X187">
        <v>5220</v>
      </c>
      <c r="Y187" s="49" t="s">
        <v>738</v>
      </c>
      <c r="Z187">
        <v>146563</v>
      </c>
      <c r="AA187" s="49" t="s">
        <v>1133</v>
      </c>
      <c r="AB187" s="49" t="s">
        <v>1117</v>
      </c>
    </row>
    <row r="188" spans="1:28">
      <c r="A188" s="151" t="s">
        <v>4006</v>
      </c>
      <c r="B188" t="s">
        <v>682</v>
      </c>
      <c r="C188" t="s">
        <v>28</v>
      </c>
      <c r="D188" t="s">
        <v>3070</v>
      </c>
      <c r="E188" t="s">
        <v>541</v>
      </c>
      <c r="F188" t="s">
        <v>56</v>
      </c>
      <c r="G188">
        <v>14</v>
      </c>
      <c r="H188">
        <v>18387</v>
      </c>
      <c r="I188">
        <v>65</v>
      </c>
      <c r="J188">
        <v>149425</v>
      </c>
      <c r="K188">
        <v>1</v>
      </c>
      <c r="L188" s="49" t="s">
        <v>1054</v>
      </c>
      <c r="M188">
        <v>2007</v>
      </c>
      <c r="N188">
        <v>2787</v>
      </c>
      <c r="O188" s="49" t="s">
        <v>1786</v>
      </c>
      <c r="P188">
        <v>1</v>
      </c>
      <c r="Q188" s="49" t="s">
        <v>1054</v>
      </c>
      <c r="R188">
        <v>2007</v>
      </c>
      <c r="S188" s="49" t="s">
        <v>3803</v>
      </c>
      <c r="T188">
        <v>2287</v>
      </c>
      <c r="U188" s="49" t="s">
        <v>743</v>
      </c>
      <c r="V188">
        <v>0</v>
      </c>
      <c r="W188">
        <v>0</v>
      </c>
      <c r="X188">
        <v>0</v>
      </c>
      <c r="Y188" s="49" t="s">
        <v>2201</v>
      </c>
      <c r="Z188">
        <v>149425</v>
      </c>
      <c r="AA188" s="49" t="s">
        <v>470</v>
      </c>
      <c r="AB188" s="49" t="s">
        <v>766</v>
      </c>
    </row>
    <row r="189" spans="1:28">
      <c r="A189" s="151" t="s">
        <v>4006</v>
      </c>
      <c r="B189" t="s">
        <v>682</v>
      </c>
      <c r="C189" t="s">
        <v>28</v>
      </c>
      <c r="D189" t="s">
        <v>2248</v>
      </c>
      <c r="E189" t="s">
        <v>541</v>
      </c>
      <c r="F189" t="s">
        <v>56</v>
      </c>
      <c r="G189">
        <v>14</v>
      </c>
      <c r="H189">
        <v>22060</v>
      </c>
      <c r="I189">
        <v>75</v>
      </c>
      <c r="J189">
        <v>177600</v>
      </c>
      <c r="K189">
        <v>4</v>
      </c>
      <c r="L189" s="49" t="s">
        <v>1130</v>
      </c>
      <c r="M189">
        <v>2240</v>
      </c>
      <c r="N189">
        <v>2448</v>
      </c>
      <c r="O189" s="49" t="s">
        <v>3998</v>
      </c>
      <c r="P189">
        <v>3</v>
      </c>
      <c r="Q189" s="49" t="s">
        <v>1142</v>
      </c>
      <c r="R189">
        <v>1720</v>
      </c>
      <c r="S189" s="49" t="s">
        <v>1229</v>
      </c>
      <c r="T189">
        <v>1928</v>
      </c>
      <c r="U189" s="49" t="s">
        <v>3287</v>
      </c>
      <c r="V189">
        <v>0</v>
      </c>
      <c r="W189">
        <v>0</v>
      </c>
      <c r="X189">
        <v>0</v>
      </c>
      <c r="Y189" s="49" t="s">
        <v>2956</v>
      </c>
      <c r="Z189">
        <v>177600</v>
      </c>
      <c r="AA189" s="49" t="s">
        <v>1222</v>
      </c>
      <c r="AB189" s="49" t="s">
        <v>474</v>
      </c>
    </row>
    <row r="190" spans="1:28">
      <c r="A190" s="151"/>
      <c r="L190" s="49"/>
      <c r="O190" s="49"/>
      <c r="Q190" s="49"/>
      <c r="S190" s="49"/>
      <c r="U190" s="49"/>
      <c r="Y190" s="49"/>
      <c r="AA190" s="49"/>
      <c r="AB190" s="49"/>
    </row>
    <row r="191" spans="1:28">
      <c r="A191" s="151"/>
      <c r="L191" s="49"/>
      <c r="O191" s="49"/>
      <c r="Q191" s="49"/>
      <c r="S191" s="49"/>
      <c r="U191" s="49"/>
      <c r="Y191" s="49"/>
      <c r="AA191" s="49"/>
      <c r="AB191" s="49"/>
    </row>
    <row r="192" spans="1:28">
      <c r="A192" s="151"/>
      <c r="L192" s="49"/>
      <c r="O192" s="49"/>
      <c r="Q192" s="49"/>
      <c r="S192" s="49"/>
      <c r="U192" s="49"/>
      <c r="Y192" s="49"/>
      <c r="AA192" s="49"/>
      <c r="AB192" s="49"/>
    </row>
    <row r="193" spans="1:28">
      <c r="A193" s="151" t="s">
        <v>32</v>
      </c>
      <c r="B193" t="s">
        <v>33</v>
      </c>
      <c r="C193" t="s">
        <v>26</v>
      </c>
      <c r="D193" t="s">
        <v>34</v>
      </c>
      <c r="E193" t="s">
        <v>35</v>
      </c>
      <c r="F193" t="s">
        <v>36</v>
      </c>
      <c r="G193" t="s">
        <v>449</v>
      </c>
      <c r="H193" t="s">
        <v>37</v>
      </c>
      <c r="I193" t="s">
        <v>450</v>
      </c>
      <c r="J193" t="s">
        <v>38</v>
      </c>
      <c r="K193" t="s">
        <v>39</v>
      </c>
      <c r="L193" s="49" t="s">
        <v>40</v>
      </c>
      <c r="M193" t="s">
        <v>41</v>
      </c>
      <c r="N193" t="s">
        <v>42</v>
      </c>
      <c r="O193" s="49" t="s">
        <v>43</v>
      </c>
      <c r="P193" t="s">
        <v>44</v>
      </c>
      <c r="Q193" s="49" t="s">
        <v>45</v>
      </c>
      <c r="R193" t="s">
        <v>46</v>
      </c>
      <c r="S193" s="49" t="s">
        <v>47</v>
      </c>
      <c r="T193" t="s">
        <v>48</v>
      </c>
      <c r="U193" s="49" t="s">
        <v>49</v>
      </c>
      <c r="V193" t="s">
        <v>451</v>
      </c>
      <c r="W193" t="s">
        <v>50</v>
      </c>
      <c r="X193" t="s">
        <v>51</v>
      </c>
      <c r="Y193" s="49" t="s">
        <v>52</v>
      </c>
      <c r="Z193" t="s">
        <v>53</v>
      </c>
      <c r="AA193" s="49" t="s">
        <v>54</v>
      </c>
      <c r="AB193" s="49" t="s">
        <v>55</v>
      </c>
    </row>
    <row r="194" spans="1:28">
      <c r="A194" s="151" t="s">
        <v>3913</v>
      </c>
      <c r="B194" t="s">
        <v>1418</v>
      </c>
      <c r="C194" t="s">
        <v>28</v>
      </c>
      <c r="D194" t="s">
        <v>2635</v>
      </c>
      <c r="E194" t="s">
        <v>2605</v>
      </c>
      <c r="F194" t="s">
        <v>56</v>
      </c>
      <c r="G194">
        <v>13</v>
      </c>
      <c r="H194">
        <v>14078</v>
      </c>
      <c r="I194">
        <v>71</v>
      </c>
      <c r="J194">
        <v>158670</v>
      </c>
      <c r="K194">
        <v>3</v>
      </c>
      <c r="L194" s="49" t="s">
        <v>2017</v>
      </c>
      <c r="M194">
        <v>6060</v>
      </c>
      <c r="N194">
        <v>7012</v>
      </c>
      <c r="O194" s="49" t="s">
        <v>4007</v>
      </c>
      <c r="P194">
        <v>1</v>
      </c>
      <c r="Q194" s="49" t="s">
        <v>1037</v>
      </c>
      <c r="R194">
        <v>3540</v>
      </c>
      <c r="S194" s="49" t="s">
        <v>2034</v>
      </c>
      <c r="T194">
        <v>4012</v>
      </c>
      <c r="U194" s="49" t="s">
        <v>1446</v>
      </c>
      <c r="V194">
        <v>0</v>
      </c>
      <c r="W194">
        <v>0</v>
      </c>
      <c r="X194">
        <v>0</v>
      </c>
      <c r="Y194" s="49" t="s">
        <v>2874</v>
      </c>
      <c r="Z194">
        <v>158670</v>
      </c>
      <c r="AA194" s="49" t="s">
        <v>1141</v>
      </c>
      <c r="AB194" s="49" t="s">
        <v>4008</v>
      </c>
    </row>
    <row r="195" spans="1:28">
      <c r="A195" s="151" t="s">
        <v>3913</v>
      </c>
      <c r="B195" t="s">
        <v>1418</v>
      </c>
      <c r="C195" t="s">
        <v>28</v>
      </c>
      <c r="D195" t="s">
        <v>2655</v>
      </c>
      <c r="E195" t="s">
        <v>2606</v>
      </c>
      <c r="F195" t="s">
        <v>56</v>
      </c>
      <c r="G195">
        <v>14</v>
      </c>
      <c r="H195">
        <v>18496</v>
      </c>
      <c r="I195">
        <v>71</v>
      </c>
      <c r="J195">
        <v>137886</v>
      </c>
      <c r="K195">
        <v>6</v>
      </c>
      <c r="L195" s="49" t="s">
        <v>1134</v>
      </c>
      <c r="M195">
        <v>3025</v>
      </c>
      <c r="N195">
        <v>4985</v>
      </c>
      <c r="O195" s="49" t="s">
        <v>1085</v>
      </c>
      <c r="P195">
        <v>3</v>
      </c>
      <c r="Q195" s="49" t="s">
        <v>1142</v>
      </c>
      <c r="R195">
        <v>1545</v>
      </c>
      <c r="S195" s="49" t="s">
        <v>3368</v>
      </c>
      <c r="T195">
        <v>1753</v>
      </c>
      <c r="U195" s="49" t="s">
        <v>3504</v>
      </c>
      <c r="V195">
        <v>0</v>
      </c>
      <c r="W195">
        <v>0</v>
      </c>
      <c r="X195">
        <v>0</v>
      </c>
      <c r="Y195" s="49" t="s">
        <v>4009</v>
      </c>
      <c r="Z195">
        <v>137886</v>
      </c>
      <c r="AA195" s="49" t="s">
        <v>1190</v>
      </c>
      <c r="AB195" s="49" t="s">
        <v>1833</v>
      </c>
    </row>
    <row r="196" spans="1:28">
      <c r="A196" s="151" t="s">
        <v>3913</v>
      </c>
      <c r="B196" t="s">
        <v>1418</v>
      </c>
      <c r="C196" t="s">
        <v>28</v>
      </c>
      <c r="D196" t="s">
        <v>3444</v>
      </c>
      <c r="E196" t="s">
        <v>2606</v>
      </c>
      <c r="F196" t="s">
        <v>56</v>
      </c>
      <c r="G196">
        <v>14</v>
      </c>
      <c r="H196">
        <v>29865</v>
      </c>
      <c r="I196">
        <v>78</v>
      </c>
      <c r="J196">
        <v>179041</v>
      </c>
      <c r="K196">
        <v>3</v>
      </c>
      <c r="L196" s="49" t="s">
        <v>1128</v>
      </c>
      <c r="M196">
        <v>2460</v>
      </c>
      <c r="N196">
        <v>2920</v>
      </c>
      <c r="O196" s="49" t="s">
        <v>3063</v>
      </c>
      <c r="P196">
        <v>2</v>
      </c>
      <c r="Q196" s="49" t="s">
        <v>1131</v>
      </c>
      <c r="R196">
        <v>1260</v>
      </c>
      <c r="S196" s="49" t="s">
        <v>1852</v>
      </c>
      <c r="T196">
        <v>1412</v>
      </c>
      <c r="U196" s="49" t="s">
        <v>813</v>
      </c>
      <c r="V196">
        <v>1</v>
      </c>
      <c r="W196">
        <v>294</v>
      </c>
      <c r="X196">
        <v>390</v>
      </c>
      <c r="Y196" s="49" t="s">
        <v>965</v>
      </c>
      <c r="Z196">
        <v>179041</v>
      </c>
      <c r="AA196" s="49" t="s">
        <v>723</v>
      </c>
      <c r="AB196" s="49" t="s">
        <v>790</v>
      </c>
    </row>
    <row r="197" spans="1:28">
      <c r="A197" s="151" t="s">
        <v>3913</v>
      </c>
      <c r="B197" t="s">
        <v>1418</v>
      </c>
      <c r="C197" t="s">
        <v>28</v>
      </c>
      <c r="D197" t="s">
        <v>2657</v>
      </c>
      <c r="E197" t="s">
        <v>2606</v>
      </c>
      <c r="F197" t="s">
        <v>56</v>
      </c>
      <c r="G197">
        <v>13</v>
      </c>
      <c r="H197">
        <v>29430</v>
      </c>
      <c r="I197">
        <v>74</v>
      </c>
      <c r="J197">
        <v>179211</v>
      </c>
      <c r="K197">
        <v>2</v>
      </c>
      <c r="L197" s="49" t="s">
        <v>757</v>
      </c>
      <c r="M197">
        <v>1580</v>
      </c>
      <c r="N197">
        <v>2758</v>
      </c>
      <c r="O197" s="49" t="s">
        <v>470</v>
      </c>
      <c r="P197">
        <v>0</v>
      </c>
      <c r="Q197" s="49" t="s">
        <v>678</v>
      </c>
      <c r="R197">
        <v>0</v>
      </c>
      <c r="S197" s="49" t="s">
        <v>678</v>
      </c>
      <c r="T197">
        <v>0</v>
      </c>
      <c r="U197" s="49" t="s">
        <v>678</v>
      </c>
      <c r="V197">
        <v>0</v>
      </c>
      <c r="W197">
        <v>0</v>
      </c>
      <c r="X197">
        <v>0</v>
      </c>
      <c r="Y197" s="49" t="s">
        <v>1307</v>
      </c>
      <c r="Z197">
        <v>179211</v>
      </c>
      <c r="AA197" s="49" t="s">
        <v>744</v>
      </c>
      <c r="AB197" s="49" t="s">
        <v>774</v>
      </c>
    </row>
    <row r="198" spans="1:28">
      <c r="A198" s="151" t="s">
        <v>3913</v>
      </c>
      <c r="B198" t="s">
        <v>1418</v>
      </c>
      <c r="C198" t="s">
        <v>28</v>
      </c>
      <c r="D198" t="s">
        <v>2279</v>
      </c>
      <c r="E198" t="s">
        <v>2606</v>
      </c>
      <c r="F198" t="s">
        <v>56</v>
      </c>
      <c r="G198">
        <v>14</v>
      </c>
      <c r="H198">
        <v>14388</v>
      </c>
      <c r="I198">
        <v>65</v>
      </c>
      <c r="J198">
        <v>151028</v>
      </c>
      <c r="K198">
        <v>4</v>
      </c>
      <c r="L198" s="49" t="s">
        <v>1130</v>
      </c>
      <c r="M198">
        <v>7770</v>
      </c>
      <c r="N198">
        <v>8412</v>
      </c>
      <c r="O198" s="49" t="s">
        <v>1221</v>
      </c>
      <c r="P198">
        <v>3</v>
      </c>
      <c r="Q198" s="49" t="s">
        <v>1142</v>
      </c>
      <c r="R198">
        <v>7380</v>
      </c>
      <c r="S198" s="49" t="s">
        <v>4010</v>
      </c>
      <c r="T198">
        <v>8364</v>
      </c>
      <c r="U198" s="49" t="s">
        <v>4011</v>
      </c>
      <c r="V198">
        <v>0</v>
      </c>
      <c r="W198">
        <v>0</v>
      </c>
      <c r="X198">
        <v>0</v>
      </c>
      <c r="Y198" s="49" t="s">
        <v>4012</v>
      </c>
      <c r="Z198">
        <v>151028</v>
      </c>
      <c r="AA198" s="49" t="s">
        <v>825</v>
      </c>
      <c r="AB198" s="49" t="s">
        <v>1938</v>
      </c>
    </row>
    <row r="199" spans="1:28">
      <c r="A199" s="151" t="s">
        <v>3913</v>
      </c>
      <c r="B199" t="s">
        <v>1418</v>
      </c>
      <c r="C199" t="s">
        <v>28</v>
      </c>
      <c r="D199" t="s">
        <v>2658</v>
      </c>
      <c r="E199" t="s">
        <v>2606</v>
      </c>
      <c r="F199" t="s">
        <v>56</v>
      </c>
      <c r="G199">
        <v>14</v>
      </c>
      <c r="H199">
        <v>19560</v>
      </c>
      <c r="I199">
        <v>74</v>
      </c>
      <c r="J199">
        <v>156523</v>
      </c>
      <c r="K199">
        <v>3</v>
      </c>
      <c r="L199" s="49" t="s">
        <v>1128</v>
      </c>
      <c r="M199">
        <v>3780</v>
      </c>
      <c r="N199">
        <v>3504</v>
      </c>
      <c r="O199" s="49" t="s">
        <v>3561</v>
      </c>
      <c r="P199">
        <v>1</v>
      </c>
      <c r="Q199" s="49" t="s">
        <v>1054</v>
      </c>
      <c r="R199">
        <v>1680</v>
      </c>
      <c r="S199" s="49" t="s">
        <v>2887</v>
      </c>
      <c r="T199">
        <v>1904</v>
      </c>
      <c r="U199" s="49" t="s">
        <v>3646</v>
      </c>
      <c r="V199">
        <v>0</v>
      </c>
      <c r="W199">
        <v>0</v>
      </c>
      <c r="X199">
        <v>0</v>
      </c>
      <c r="Y199" s="49" t="s">
        <v>4013</v>
      </c>
      <c r="Z199">
        <v>156523</v>
      </c>
      <c r="AA199" s="49" t="s">
        <v>715</v>
      </c>
      <c r="AB199" s="49" t="s">
        <v>1747</v>
      </c>
    </row>
    <row r="200" spans="1:28">
      <c r="A200" s="151" t="s">
        <v>3913</v>
      </c>
      <c r="B200" t="s">
        <v>1418</v>
      </c>
      <c r="C200" t="s">
        <v>28</v>
      </c>
      <c r="D200" t="s">
        <v>2660</v>
      </c>
      <c r="E200" t="s">
        <v>2606</v>
      </c>
      <c r="F200" t="s">
        <v>56</v>
      </c>
      <c r="G200">
        <v>0</v>
      </c>
      <c r="H200">
        <v>0</v>
      </c>
      <c r="I200">
        <v>2</v>
      </c>
      <c r="J200">
        <v>7694</v>
      </c>
      <c r="K200">
        <v>0</v>
      </c>
      <c r="L200" s="49" t="s">
        <v>678</v>
      </c>
      <c r="M200">
        <v>0</v>
      </c>
      <c r="N200">
        <v>0</v>
      </c>
      <c r="O200" s="49" t="s">
        <v>678</v>
      </c>
      <c r="P200">
        <v>0</v>
      </c>
      <c r="Q200" s="49" t="s">
        <v>678</v>
      </c>
      <c r="R200">
        <v>0</v>
      </c>
      <c r="S200" s="49" t="s">
        <v>678</v>
      </c>
      <c r="T200">
        <v>0</v>
      </c>
      <c r="U200" s="49" t="s">
        <v>678</v>
      </c>
      <c r="V200">
        <v>0</v>
      </c>
      <c r="W200">
        <v>0</v>
      </c>
      <c r="X200">
        <v>0</v>
      </c>
      <c r="Y200" s="49" t="s">
        <v>678</v>
      </c>
      <c r="Z200">
        <v>7694</v>
      </c>
      <c r="AA200" s="49" t="s">
        <v>678</v>
      </c>
      <c r="AB200" s="49" t="s">
        <v>678</v>
      </c>
    </row>
    <row r="201" spans="1:28">
      <c r="A201" s="151" t="s">
        <v>3913</v>
      </c>
      <c r="B201" t="s">
        <v>1418</v>
      </c>
      <c r="C201" t="s">
        <v>28</v>
      </c>
      <c r="D201" t="s">
        <v>2662</v>
      </c>
      <c r="E201" t="s">
        <v>2606</v>
      </c>
      <c r="F201" t="s">
        <v>56</v>
      </c>
      <c r="G201">
        <v>14</v>
      </c>
      <c r="H201">
        <v>11180</v>
      </c>
      <c r="I201">
        <v>77</v>
      </c>
      <c r="J201">
        <v>148875</v>
      </c>
      <c r="K201">
        <v>3</v>
      </c>
      <c r="L201" s="49" t="s">
        <v>1128</v>
      </c>
      <c r="M201">
        <v>4860</v>
      </c>
      <c r="N201">
        <v>8850</v>
      </c>
      <c r="O201" s="49" t="s">
        <v>815</v>
      </c>
      <c r="P201">
        <v>1</v>
      </c>
      <c r="Q201" s="49" t="s">
        <v>1054</v>
      </c>
      <c r="R201">
        <v>1080</v>
      </c>
      <c r="S201" s="49" t="s">
        <v>2826</v>
      </c>
      <c r="T201">
        <v>1224</v>
      </c>
      <c r="U201" s="49" t="s">
        <v>949</v>
      </c>
      <c r="V201">
        <v>1</v>
      </c>
      <c r="W201">
        <v>294</v>
      </c>
      <c r="X201">
        <v>360</v>
      </c>
      <c r="Y201" s="49" t="s">
        <v>3642</v>
      </c>
      <c r="Z201">
        <v>148875</v>
      </c>
      <c r="AA201" s="49" t="s">
        <v>502</v>
      </c>
      <c r="AB201" s="49" t="s">
        <v>810</v>
      </c>
    </row>
    <row r="202" spans="1:28">
      <c r="A202" s="151" t="s">
        <v>3913</v>
      </c>
      <c r="B202" t="s">
        <v>1418</v>
      </c>
      <c r="C202" t="s">
        <v>28</v>
      </c>
      <c r="D202" t="s">
        <v>2665</v>
      </c>
      <c r="E202" t="s">
        <v>2606</v>
      </c>
      <c r="F202" t="s">
        <v>56</v>
      </c>
      <c r="G202">
        <v>0</v>
      </c>
      <c r="H202">
        <v>0</v>
      </c>
      <c r="I202">
        <v>0</v>
      </c>
      <c r="J202">
        <v>0</v>
      </c>
      <c r="K202">
        <v>0</v>
      </c>
      <c r="L202" s="49" t="s">
        <v>678</v>
      </c>
      <c r="M202">
        <v>0</v>
      </c>
      <c r="N202">
        <v>0</v>
      </c>
      <c r="O202" s="49" t="s">
        <v>678</v>
      </c>
      <c r="P202">
        <v>0</v>
      </c>
      <c r="Q202" s="49" t="s">
        <v>678</v>
      </c>
      <c r="R202">
        <v>0</v>
      </c>
      <c r="S202" s="49" t="s">
        <v>678</v>
      </c>
      <c r="T202">
        <v>0</v>
      </c>
      <c r="U202" s="49" t="s">
        <v>678</v>
      </c>
      <c r="V202">
        <v>0</v>
      </c>
      <c r="W202">
        <v>0</v>
      </c>
      <c r="X202">
        <v>0</v>
      </c>
      <c r="Y202" s="49" t="s">
        <v>678</v>
      </c>
      <c r="Z202">
        <v>0</v>
      </c>
      <c r="AA202" s="49" t="s">
        <v>678</v>
      </c>
      <c r="AB202" s="49" t="s">
        <v>678</v>
      </c>
    </row>
    <row r="203" spans="1:28">
      <c r="A203" s="151" t="s">
        <v>3913</v>
      </c>
      <c r="B203" t="s">
        <v>1418</v>
      </c>
      <c r="C203" t="s">
        <v>28</v>
      </c>
      <c r="D203" t="s">
        <v>2666</v>
      </c>
      <c r="E203" t="s">
        <v>2606</v>
      </c>
      <c r="F203" t="s">
        <v>56</v>
      </c>
      <c r="G203">
        <v>14</v>
      </c>
      <c r="H203">
        <v>18152</v>
      </c>
      <c r="I203">
        <v>67</v>
      </c>
      <c r="J203">
        <v>146652</v>
      </c>
      <c r="K203">
        <v>5</v>
      </c>
      <c r="L203" s="49" t="s">
        <v>1893</v>
      </c>
      <c r="M203">
        <v>4609</v>
      </c>
      <c r="N203">
        <v>5469</v>
      </c>
      <c r="O203" s="49" t="s">
        <v>1029</v>
      </c>
      <c r="P203">
        <v>2</v>
      </c>
      <c r="Q203" s="49" t="s">
        <v>1131</v>
      </c>
      <c r="R203">
        <v>3360</v>
      </c>
      <c r="S203" s="49" t="s">
        <v>3217</v>
      </c>
      <c r="T203">
        <v>3860</v>
      </c>
      <c r="U203" s="49" t="s">
        <v>4014</v>
      </c>
      <c r="V203">
        <v>0</v>
      </c>
      <c r="W203">
        <v>0</v>
      </c>
      <c r="X203">
        <v>0</v>
      </c>
      <c r="Y203" s="49" t="s">
        <v>2888</v>
      </c>
      <c r="Z203">
        <v>146652</v>
      </c>
      <c r="AA203" s="49" t="s">
        <v>1071</v>
      </c>
      <c r="AB203" s="49" t="s">
        <v>1154</v>
      </c>
    </row>
    <row r="204" spans="1:28">
      <c r="A204" s="151" t="s">
        <v>3913</v>
      </c>
      <c r="B204" t="s">
        <v>1418</v>
      </c>
      <c r="C204" t="s">
        <v>28</v>
      </c>
      <c r="D204" t="s">
        <v>2667</v>
      </c>
      <c r="E204" t="s">
        <v>2606</v>
      </c>
      <c r="F204" t="s">
        <v>56</v>
      </c>
      <c r="G204">
        <v>0</v>
      </c>
      <c r="H204">
        <v>0</v>
      </c>
      <c r="I204">
        <v>53</v>
      </c>
      <c r="J204">
        <v>121004</v>
      </c>
      <c r="K204">
        <v>2</v>
      </c>
      <c r="L204" s="49" t="s">
        <v>678</v>
      </c>
      <c r="M204">
        <v>1040</v>
      </c>
      <c r="N204">
        <v>1280</v>
      </c>
      <c r="O204" s="49" t="s">
        <v>452</v>
      </c>
      <c r="P204">
        <v>0</v>
      </c>
      <c r="Q204" s="49" t="s">
        <v>678</v>
      </c>
      <c r="R204">
        <v>0</v>
      </c>
      <c r="S204" s="49" t="s">
        <v>678</v>
      </c>
      <c r="T204">
        <v>0</v>
      </c>
      <c r="U204" s="49" t="s">
        <v>678</v>
      </c>
      <c r="V204">
        <v>0</v>
      </c>
      <c r="W204">
        <v>0</v>
      </c>
      <c r="X204">
        <v>0</v>
      </c>
      <c r="Y204" s="49" t="s">
        <v>678</v>
      </c>
      <c r="Z204">
        <v>121004</v>
      </c>
      <c r="AA204" s="49" t="s">
        <v>957</v>
      </c>
      <c r="AB204" s="49" t="s">
        <v>457</v>
      </c>
    </row>
    <row r="205" spans="1:28">
      <c r="A205" s="151" t="s">
        <v>3913</v>
      </c>
      <c r="B205" t="s">
        <v>1418</v>
      </c>
      <c r="C205" t="s">
        <v>28</v>
      </c>
      <c r="D205" t="s">
        <v>2668</v>
      </c>
      <c r="E205" t="s">
        <v>2606</v>
      </c>
      <c r="F205" t="s">
        <v>56</v>
      </c>
      <c r="G205">
        <v>13</v>
      </c>
      <c r="H205">
        <v>20144</v>
      </c>
      <c r="I205">
        <v>64</v>
      </c>
      <c r="J205">
        <v>141623</v>
      </c>
      <c r="K205">
        <v>0</v>
      </c>
      <c r="L205" s="49" t="s">
        <v>678</v>
      </c>
      <c r="M205">
        <v>0</v>
      </c>
      <c r="N205">
        <v>572</v>
      </c>
      <c r="O205" s="49" t="s">
        <v>4005</v>
      </c>
      <c r="P205">
        <v>0</v>
      </c>
      <c r="Q205" s="49" t="s">
        <v>678</v>
      </c>
      <c r="R205">
        <v>0</v>
      </c>
      <c r="S205" s="49" t="s">
        <v>678</v>
      </c>
      <c r="T205">
        <v>0</v>
      </c>
      <c r="U205" s="49" t="s">
        <v>678</v>
      </c>
      <c r="V205">
        <v>0</v>
      </c>
      <c r="W205">
        <v>0</v>
      </c>
      <c r="X205">
        <v>0</v>
      </c>
      <c r="Y205" s="49" t="s">
        <v>678</v>
      </c>
      <c r="Z205">
        <v>141623</v>
      </c>
      <c r="AA205" s="49" t="s">
        <v>678</v>
      </c>
      <c r="AB205" s="49" t="s">
        <v>678</v>
      </c>
    </row>
    <row r="206" spans="1:28">
      <c r="A206" s="151" t="s">
        <v>3913</v>
      </c>
      <c r="B206" t="s">
        <v>1418</v>
      </c>
      <c r="C206" t="s">
        <v>28</v>
      </c>
      <c r="D206" t="s">
        <v>2669</v>
      </c>
      <c r="E206" t="s">
        <v>2606</v>
      </c>
      <c r="F206" t="s">
        <v>56</v>
      </c>
      <c r="G206">
        <v>0</v>
      </c>
      <c r="H206">
        <v>0</v>
      </c>
      <c r="I206">
        <v>0</v>
      </c>
      <c r="J206">
        <v>0</v>
      </c>
      <c r="K206">
        <v>0</v>
      </c>
      <c r="L206" s="49" t="s">
        <v>678</v>
      </c>
      <c r="M206">
        <v>0</v>
      </c>
      <c r="N206">
        <v>0</v>
      </c>
      <c r="O206" s="49" t="s">
        <v>678</v>
      </c>
      <c r="P206">
        <v>0</v>
      </c>
      <c r="Q206" s="49" t="s">
        <v>678</v>
      </c>
      <c r="R206">
        <v>0</v>
      </c>
      <c r="S206" s="49" t="s">
        <v>678</v>
      </c>
      <c r="T206">
        <v>0</v>
      </c>
      <c r="U206" s="49" t="s">
        <v>678</v>
      </c>
      <c r="V206">
        <v>0</v>
      </c>
      <c r="W206">
        <v>0</v>
      </c>
      <c r="X206">
        <v>0</v>
      </c>
      <c r="Y206" s="49" t="s">
        <v>678</v>
      </c>
      <c r="Z206">
        <v>0</v>
      </c>
      <c r="AA206" s="49" t="s">
        <v>678</v>
      </c>
      <c r="AB206" s="49" t="s">
        <v>678</v>
      </c>
    </row>
    <row r="207" spans="1:28">
      <c r="A207" s="151" t="s">
        <v>3913</v>
      </c>
      <c r="B207" t="s">
        <v>1418</v>
      </c>
      <c r="C207" t="s">
        <v>28</v>
      </c>
      <c r="D207" t="s">
        <v>3458</v>
      </c>
      <c r="E207" t="s">
        <v>2606</v>
      </c>
      <c r="F207" t="s">
        <v>56</v>
      </c>
      <c r="G207">
        <v>14</v>
      </c>
      <c r="H207">
        <v>17691</v>
      </c>
      <c r="I207">
        <v>75</v>
      </c>
      <c r="J207">
        <v>154895</v>
      </c>
      <c r="K207">
        <v>1</v>
      </c>
      <c r="L207" s="49" t="s">
        <v>1054</v>
      </c>
      <c r="M207">
        <v>520</v>
      </c>
      <c r="N207">
        <v>2584</v>
      </c>
      <c r="O207" s="49" t="s">
        <v>973</v>
      </c>
      <c r="P207">
        <v>1</v>
      </c>
      <c r="Q207" s="49" t="s">
        <v>1054</v>
      </c>
      <c r="R207">
        <v>520</v>
      </c>
      <c r="S207" s="49" t="s">
        <v>1782</v>
      </c>
      <c r="T207">
        <v>584</v>
      </c>
      <c r="U207" s="49" t="s">
        <v>942</v>
      </c>
      <c r="V207">
        <v>0</v>
      </c>
      <c r="W207">
        <v>0</v>
      </c>
      <c r="X207">
        <v>0</v>
      </c>
      <c r="Y207" s="49" t="s">
        <v>472</v>
      </c>
      <c r="Z207">
        <v>154895</v>
      </c>
      <c r="AA207" s="49" t="s">
        <v>781</v>
      </c>
      <c r="AB207" s="49" t="s">
        <v>465</v>
      </c>
    </row>
    <row r="208" spans="1:28">
      <c r="A208" s="151" t="s">
        <v>3913</v>
      </c>
      <c r="B208" t="s">
        <v>1418</v>
      </c>
      <c r="C208" t="s">
        <v>28</v>
      </c>
      <c r="D208" t="s">
        <v>2671</v>
      </c>
      <c r="E208" t="s">
        <v>2606</v>
      </c>
      <c r="F208" t="s">
        <v>56</v>
      </c>
      <c r="G208">
        <v>14</v>
      </c>
      <c r="H208">
        <v>17034</v>
      </c>
      <c r="I208">
        <v>70</v>
      </c>
      <c r="J208">
        <v>138742</v>
      </c>
      <c r="K208">
        <v>3</v>
      </c>
      <c r="L208" s="49" t="s">
        <v>1128</v>
      </c>
      <c r="M208">
        <v>2830</v>
      </c>
      <c r="N208">
        <v>3626</v>
      </c>
      <c r="O208" s="49" t="s">
        <v>1931</v>
      </c>
      <c r="P208">
        <v>0</v>
      </c>
      <c r="Q208" s="49" t="s">
        <v>678</v>
      </c>
      <c r="R208">
        <v>0</v>
      </c>
      <c r="S208" s="49" t="s">
        <v>678</v>
      </c>
      <c r="T208">
        <v>0</v>
      </c>
      <c r="U208" s="49" t="s">
        <v>678</v>
      </c>
      <c r="V208">
        <v>0</v>
      </c>
      <c r="W208">
        <v>0</v>
      </c>
      <c r="X208">
        <v>0</v>
      </c>
      <c r="Y208" s="49" t="s">
        <v>1845</v>
      </c>
      <c r="Z208">
        <v>138742</v>
      </c>
      <c r="AA208" s="49" t="s">
        <v>1754</v>
      </c>
      <c r="AB208" s="49" t="s">
        <v>3992</v>
      </c>
    </row>
    <row r="209" spans="1:28">
      <c r="A209" s="151" t="s">
        <v>3913</v>
      </c>
      <c r="B209" t="s">
        <v>1418</v>
      </c>
      <c r="C209" t="s">
        <v>28</v>
      </c>
      <c r="D209" t="s">
        <v>2311</v>
      </c>
      <c r="E209" t="s">
        <v>2606</v>
      </c>
      <c r="F209" t="s">
        <v>56</v>
      </c>
      <c r="G209">
        <v>14</v>
      </c>
      <c r="H209">
        <v>27120</v>
      </c>
      <c r="I209">
        <v>76</v>
      </c>
      <c r="J209">
        <v>197191</v>
      </c>
      <c r="K209">
        <v>3</v>
      </c>
      <c r="L209" s="49" t="s">
        <v>1128</v>
      </c>
      <c r="M209">
        <v>7800</v>
      </c>
      <c r="N209">
        <v>8856</v>
      </c>
      <c r="O209" s="49" t="s">
        <v>1281</v>
      </c>
      <c r="P209">
        <v>3</v>
      </c>
      <c r="Q209" s="49" t="s">
        <v>1142</v>
      </c>
      <c r="R209">
        <v>7800</v>
      </c>
      <c r="S209" s="49" t="s">
        <v>3438</v>
      </c>
      <c r="T209">
        <v>8856</v>
      </c>
      <c r="U209" s="49" t="s">
        <v>2381</v>
      </c>
      <c r="V209">
        <v>0</v>
      </c>
      <c r="W209">
        <v>0</v>
      </c>
      <c r="X209">
        <v>0</v>
      </c>
      <c r="Y209" s="49" t="s">
        <v>3438</v>
      </c>
      <c r="Z209">
        <v>197191</v>
      </c>
      <c r="AA209" s="49" t="s">
        <v>1212</v>
      </c>
      <c r="AB209" s="49" t="s">
        <v>1194</v>
      </c>
    </row>
    <row r="210" spans="1:28">
      <c r="A210" s="151" t="s">
        <v>3913</v>
      </c>
      <c r="B210" t="s">
        <v>1418</v>
      </c>
      <c r="C210" t="s">
        <v>28</v>
      </c>
      <c r="D210" t="s">
        <v>2673</v>
      </c>
      <c r="E210" t="s">
        <v>2606</v>
      </c>
      <c r="F210" t="s">
        <v>56</v>
      </c>
      <c r="G210">
        <v>13</v>
      </c>
      <c r="H210">
        <v>24611</v>
      </c>
      <c r="I210">
        <v>66</v>
      </c>
      <c r="J210">
        <v>161139</v>
      </c>
      <c r="K210">
        <v>9</v>
      </c>
      <c r="L210" s="49" t="s">
        <v>2718</v>
      </c>
      <c r="M210">
        <v>13300</v>
      </c>
      <c r="N210">
        <v>12029</v>
      </c>
      <c r="O210" s="49" t="s">
        <v>1071</v>
      </c>
      <c r="P210">
        <v>5</v>
      </c>
      <c r="Q210" s="49" t="s">
        <v>2675</v>
      </c>
      <c r="R210">
        <v>9900</v>
      </c>
      <c r="S210" s="49" t="s">
        <v>2363</v>
      </c>
      <c r="T210">
        <v>12892</v>
      </c>
      <c r="U210" s="49" t="s">
        <v>2925</v>
      </c>
      <c r="V210">
        <v>0</v>
      </c>
      <c r="W210">
        <v>0</v>
      </c>
      <c r="X210">
        <v>0</v>
      </c>
      <c r="Y210" s="49" t="s">
        <v>2418</v>
      </c>
      <c r="Z210">
        <v>161139</v>
      </c>
      <c r="AA210" s="49" t="s">
        <v>2722</v>
      </c>
      <c r="AB210" s="49" t="s">
        <v>615</v>
      </c>
    </row>
    <row r="211" spans="1:28">
      <c r="A211" s="151" t="s">
        <v>3913</v>
      </c>
      <c r="B211" t="s">
        <v>1418</v>
      </c>
      <c r="C211" t="s">
        <v>28</v>
      </c>
      <c r="D211" t="s">
        <v>2674</v>
      </c>
      <c r="E211" t="s">
        <v>2606</v>
      </c>
      <c r="F211" t="s">
        <v>56</v>
      </c>
      <c r="G211">
        <v>0</v>
      </c>
      <c r="H211">
        <v>0</v>
      </c>
      <c r="I211">
        <v>0</v>
      </c>
      <c r="J211">
        <v>0</v>
      </c>
      <c r="K211">
        <v>0</v>
      </c>
      <c r="L211" s="49" t="s">
        <v>678</v>
      </c>
      <c r="M211">
        <v>0</v>
      </c>
      <c r="N211">
        <v>0</v>
      </c>
      <c r="O211" s="49" t="s">
        <v>678</v>
      </c>
      <c r="P211">
        <v>0</v>
      </c>
      <c r="Q211" s="49" t="s">
        <v>678</v>
      </c>
      <c r="R211">
        <v>0</v>
      </c>
      <c r="S211" s="49" t="s">
        <v>678</v>
      </c>
      <c r="T211">
        <v>0</v>
      </c>
      <c r="U211" s="49" t="s">
        <v>678</v>
      </c>
      <c r="V211">
        <v>0</v>
      </c>
      <c r="W211">
        <v>0</v>
      </c>
      <c r="X211">
        <v>0</v>
      </c>
      <c r="Y211" s="49" t="s">
        <v>678</v>
      </c>
      <c r="Z211">
        <v>0</v>
      </c>
      <c r="AA211" s="49" t="s">
        <v>678</v>
      </c>
      <c r="AB211" s="49" t="s">
        <v>678</v>
      </c>
    </row>
    <row r="212" spans="1:28">
      <c r="A212" s="151" t="s">
        <v>3913</v>
      </c>
      <c r="B212" t="s">
        <v>27</v>
      </c>
      <c r="C212" t="s">
        <v>28</v>
      </c>
      <c r="D212" t="s">
        <v>2613</v>
      </c>
      <c r="E212" t="s">
        <v>570</v>
      </c>
      <c r="F212" t="s">
        <v>56</v>
      </c>
      <c r="G212">
        <v>13</v>
      </c>
      <c r="H212">
        <v>28860</v>
      </c>
      <c r="I212">
        <v>75</v>
      </c>
      <c r="J212">
        <v>183191</v>
      </c>
      <c r="K212">
        <v>6</v>
      </c>
      <c r="L212" s="49" t="s">
        <v>2678</v>
      </c>
      <c r="M212">
        <v>14100</v>
      </c>
      <c r="N212">
        <v>17620</v>
      </c>
      <c r="O212" s="49" t="s">
        <v>858</v>
      </c>
      <c r="P212">
        <v>3</v>
      </c>
      <c r="Q212" s="49" t="s">
        <v>798</v>
      </c>
      <c r="R212">
        <v>11100</v>
      </c>
      <c r="S212" s="49" t="s">
        <v>2675</v>
      </c>
      <c r="T212">
        <v>12580</v>
      </c>
      <c r="U212" s="49" t="s">
        <v>3258</v>
      </c>
      <c r="V212">
        <v>0</v>
      </c>
      <c r="W212">
        <v>0</v>
      </c>
      <c r="X212">
        <v>0</v>
      </c>
      <c r="Y212" s="49" t="s">
        <v>3936</v>
      </c>
      <c r="Z212">
        <v>183191</v>
      </c>
      <c r="AA212" s="49" t="s">
        <v>687</v>
      </c>
      <c r="AB212" s="49" t="s">
        <v>1289</v>
      </c>
    </row>
    <row r="213" spans="1:28">
      <c r="A213" s="151" t="s">
        <v>3913</v>
      </c>
      <c r="B213" t="s">
        <v>27</v>
      </c>
      <c r="C213" t="s">
        <v>28</v>
      </c>
      <c r="D213" t="s">
        <v>580</v>
      </c>
      <c r="E213" t="s">
        <v>542</v>
      </c>
      <c r="F213" t="s">
        <v>56</v>
      </c>
      <c r="G213">
        <v>13</v>
      </c>
      <c r="H213">
        <v>21895</v>
      </c>
      <c r="I213">
        <v>72</v>
      </c>
      <c r="J213">
        <v>150516</v>
      </c>
      <c r="K213">
        <v>2</v>
      </c>
      <c r="L213" s="49" t="s">
        <v>757</v>
      </c>
      <c r="M213">
        <v>3000</v>
      </c>
      <c r="N213">
        <v>8620</v>
      </c>
      <c r="O213" s="49" t="s">
        <v>2276</v>
      </c>
      <c r="P213">
        <v>2</v>
      </c>
      <c r="Q213" s="49" t="s">
        <v>757</v>
      </c>
      <c r="R213">
        <v>3000</v>
      </c>
      <c r="S213" s="49" t="s">
        <v>2166</v>
      </c>
      <c r="T213">
        <v>5200</v>
      </c>
      <c r="U213" s="49" t="s">
        <v>2397</v>
      </c>
      <c r="V213">
        <v>1</v>
      </c>
      <c r="W213">
        <v>2940</v>
      </c>
      <c r="X213">
        <v>4800</v>
      </c>
      <c r="Y213" s="49" t="s">
        <v>2166</v>
      </c>
      <c r="Z213">
        <v>150516</v>
      </c>
      <c r="AA213" s="49" t="s">
        <v>926</v>
      </c>
      <c r="AB213" s="49" t="s">
        <v>756</v>
      </c>
    </row>
    <row r="214" spans="1:28">
      <c r="A214" s="51" t="s">
        <v>3913</v>
      </c>
      <c r="B214" t="s">
        <v>27</v>
      </c>
      <c r="C214" t="s">
        <v>28</v>
      </c>
      <c r="D214" t="s">
        <v>2625</v>
      </c>
      <c r="E214" t="s">
        <v>542</v>
      </c>
      <c r="F214" t="s">
        <v>56</v>
      </c>
      <c r="G214">
        <v>14</v>
      </c>
      <c r="H214">
        <v>29775</v>
      </c>
      <c r="I214">
        <v>73</v>
      </c>
      <c r="J214">
        <v>162936</v>
      </c>
      <c r="K214">
        <v>2</v>
      </c>
      <c r="L214" s="49" t="s">
        <v>1132</v>
      </c>
      <c r="M214">
        <v>3520</v>
      </c>
      <c r="N214">
        <v>4220</v>
      </c>
      <c r="O214" s="49" t="s">
        <v>3995</v>
      </c>
      <c r="P214">
        <v>1</v>
      </c>
      <c r="Q214" s="49" t="s">
        <v>1054</v>
      </c>
      <c r="R214">
        <v>3000</v>
      </c>
      <c r="S214" s="49" t="s">
        <v>1440</v>
      </c>
      <c r="T214">
        <v>3400</v>
      </c>
      <c r="U214" s="49" t="s">
        <v>3750</v>
      </c>
      <c r="V214">
        <v>0</v>
      </c>
      <c r="W214">
        <v>0</v>
      </c>
      <c r="X214">
        <v>0</v>
      </c>
      <c r="Y214" s="49" t="s">
        <v>1927</v>
      </c>
      <c r="Z214">
        <v>162936</v>
      </c>
      <c r="AA214" s="49" t="s">
        <v>777</v>
      </c>
      <c r="AB214" s="49" t="s">
        <v>1087</v>
      </c>
    </row>
    <row r="215" spans="1:28">
      <c r="A215" s="51" t="s">
        <v>3913</v>
      </c>
      <c r="B215" t="s">
        <v>27</v>
      </c>
      <c r="C215" t="s">
        <v>28</v>
      </c>
      <c r="D215" t="s">
        <v>573</v>
      </c>
      <c r="E215" t="s">
        <v>570</v>
      </c>
      <c r="F215" t="s">
        <v>56</v>
      </c>
      <c r="G215">
        <v>14</v>
      </c>
      <c r="H215">
        <v>22570</v>
      </c>
      <c r="I215">
        <v>83</v>
      </c>
      <c r="J215">
        <v>223121</v>
      </c>
      <c r="K215">
        <v>6</v>
      </c>
      <c r="L215" s="49" t="s">
        <v>1134</v>
      </c>
      <c r="M215">
        <v>6910</v>
      </c>
      <c r="N215">
        <v>9538</v>
      </c>
      <c r="O215" s="49" t="s">
        <v>1794</v>
      </c>
      <c r="P215">
        <v>5</v>
      </c>
      <c r="Q215" s="49" t="s">
        <v>1893</v>
      </c>
      <c r="R215">
        <v>6010</v>
      </c>
      <c r="S215" s="49" t="s">
        <v>4015</v>
      </c>
      <c r="T215">
        <v>7995</v>
      </c>
      <c r="U215" s="49" t="s">
        <v>3122</v>
      </c>
      <c r="V215">
        <v>0</v>
      </c>
      <c r="W215">
        <v>0</v>
      </c>
      <c r="X215">
        <v>0</v>
      </c>
      <c r="Y215" s="49" t="s">
        <v>3533</v>
      </c>
      <c r="Z215">
        <v>223121</v>
      </c>
      <c r="AA215" s="49" t="s">
        <v>1285</v>
      </c>
      <c r="AB215" s="49" t="s">
        <v>785</v>
      </c>
    </row>
    <row r="216" spans="1:28">
      <c r="A216" s="51" t="s">
        <v>3913</v>
      </c>
      <c r="B216" t="s">
        <v>27</v>
      </c>
      <c r="C216" t="s">
        <v>28</v>
      </c>
      <c r="D216" t="s">
        <v>574</v>
      </c>
      <c r="E216" t="s">
        <v>570</v>
      </c>
      <c r="F216" t="s">
        <v>56</v>
      </c>
      <c r="G216">
        <v>14</v>
      </c>
      <c r="H216">
        <v>20364</v>
      </c>
      <c r="I216">
        <v>58</v>
      </c>
      <c r="J216">
        <v>98568</v>
      </c>
      <c r="K216">
        <v>0</v>
      </c>
      <c r="L216" s="49" t="s">
        <v>678</v>
      </c>
      <c r="M216">
        <v>0</v>
      </c>
      <c r="N216">
        <v>0</v>
      </c>
      <c r="O216" s="49" t="s">
        <v>678</v>
      </c>
      <c r="P216">
        <v>0</v>
      </c>
      <c r="Q216" s="49" t="s">
        <v>678</v>
      </c>
      <c r="R216">
        <v>0</v>
      </c>
      <c r="S216" s="49" t="s">
        <v>678</v>
      </c>
      <c r="T216">
        <v>0</v>
      </c>
      <c r="U216" s="49" t="s">
        <v>678</v>
      </c>
      <c r="V216">
        <v>0</v>
      </c>
      <c r="W216">
        <v>0</v>
      </c>
      <c r="X216">
        <v>0</v>
      </c>
      <c r="Y216" s="49" t="s">
        <v>678</v>
      </c>
      <c r="Z216">
        <v>98568</v>
      </c>
      <c r="AA216" s="49" t="s">
        <v>678</v>
      </c>
      <c r="AB216" s="49" t="s">
        <v>678</v>
      </c>
    </row>
    <row r="217" spans="1:28">
      <c r="A217" s="51" t="s">
        <v>3913</v>
      </c>
      <c r="B217" t="s">
        <v>27</v>
      </c>
      <c r="C217" t="s">
        <v>28</v>
      </c>
      <c r="D217" t="s">
        <v>2614</v>
      </c>
      <c r="E217" t="s">
        <v>570</v>
      </c>
      <c r="F217" t="s">
        <v>56</v>
      </c>
      <c r="G217">
        <v>13</v>
      </c>
      <c r="H217">
        <v>14337</v>
      </c>
      <c r="I217">
        <v>65</v>
      </c>
      <c r="J217">
        <v>155291</v>
      </c>
      <c r="K217">
        <v>5</v>
      </c>
      <c r="L217" s="49" t="s">
        <v>2675</v>
      </c>
      <c r="M217">
        <v>7380</v>
      </c>
      <c r="N217">
        <v>9498</v>
      </c>
      <c r="O217" s="49" t="s">
        <v>1099</v>
      </c>
      <c r="P217">
        <v>4</v>
      </c>
      <c r="Q217" s="49" t="s">
        <v>2429</v>
      </c>
      <c r="R217">
        <v>2940</v>
      </c>
      <c r="S217" s="49" t="s">
        <v>4016</v>
      </c>
      <c r="T217">
        <v>4758</v>
      </c>
      <c r="U217" s="49" t="s">
        <v>4017</v>
      </c>
      <c r="V217">
        <v>0</v>
      </c>
      <c r="W217">
        <v>0</v>
      </c>
      <c r="X217">
        <v>0</v>
      </c>
      <c r="Y217" s="49" t="s">
        <v>2714</v>
      </c>
      <c r="Z217">
        <v>155291</v>
      </c>
      <c r="AA217" s="49" t="s">
        <v>1037</v>
      </c>
      <c r="AB217" s="49" t="s">
        <v>2710</v>
      </c>
    </row>
    <row r="218" spans="1:28">
      <c r="A218" s="51" t="s">
        <v>3913</v>
      </c>
      <c r="B218" t="s">
        <v>27</v>
      </c>
      <c r="C218" t="s">
        <v>28</v>
      </c>
      <c r="D218" t="s">
        <v>1394</v>
      </c>
      <c r="E218" t="s">
        <v>570</v>
      </c>
      <c r="F218" t="s">
        <v>56</v>
      </c>
      <c r="G218">
        <v>14</v>
      </c>
      <c r="H218">
        <v>19282</v>
      </c>
      <c r="I218">
        <v>69</v>
      </c>
      <c r="J218">
        <v>191206</v>
      </c>
      <c r="K218">
        <v>1</v>
      </c>
      <c r="L218" s="49" t="s">
        <v>1054</v>
      </c>
      <c r="M218">
        <v>600</v>
      </c>
      <c r="N218">
        <v>770</v>
      </c>
      <c r="O218" s="49" t="s">
        <v>4005</v>
      </c>
      <c r="P218">
        <v>1</v>
      </c>
      <c r="Q218" s="49" t="s">
        <v>1054</v>
      </c>
      <c r="R218">
        <v>600</v>
      </c>
      <c r="S218" s="49" t="s">
        <v>878</v>
      </c>
      <c r="T218">
        <v>1360</v>
      </c>
      <c r="U218" s="49" t="s">
        <v>1112</v>
      </c>
      <c r="V218">
        <v>0</v>
      </c>
      <c r="W218">
        <v>0</v>
      </c>
      <c r="X218">
        <v>0</v>
      </c>
      <c r="Y218" s="49" t="s">
        <v>878</v>
      </c>
      <c r="Z218">
        <v>191206</v>
      </c>
      <c r="AA218" s="49" t="s">
        <v>1752</v>
      </c>
      <c r="AB218" s="49" t="s">
        <v>503</v>
      </c>
    </row>
    <row r="219" spans="1:28">
      <c r="A219" s="51" t="s">
        <v>3913</v>
      </c>
      <c r="B219" t="s">
        <v>27</v>
      </c>
      <c r="C219" t="s">
        <v>28</v>
      </c>
      <c r="D219" t="s">
        <v>2626</v>
      </c>
      <c r="E219" t="s">
        <v>542</v>
      </c>
      <c r="F219" t="s">
        <v>56</v>
      </c>
      <c r="G219">
        <v>14</v>
      </c>
      <c r="H219">
        <v>26342</v>
      </c>
      <c r="I219">
        <v>66</v>
      </c>
      <c r="J219">
        <v>159786</v>
      </c>
      <c r="K219">
        <v>1</v>
      </c>
      <c r="L219" s="49" t="s">
        <v>1054</v>
      </c>
      <c r="M219">
        <v>650</v>
      </c>
      <c r="N219">
        <v>2190</v>
      </c>
      <c r="O219" s="49" t="s">
        <v>919</v>
      </c>
      <c r="P219">
        <v>0</v>
      </c>
      <c r="Q219" s="49" t="s">
        <v>678</v>
      </c>
      <c r="R219">
        <v>0</v>
      </c>
      <c r="S219" s="49" t="s">
        <v>678</v>
      </c>
      <c r="T219">
        <v>0</v>
      </c>
      <c r="U219" s="49" t="s">
        <v>678</v>
      </c>
      <c r="V219">
        <v>0</v>
      </c>
      <c r="W219">
        <v>0</v>
      </c>
      <c r="X219">
        <v>0</v>
      </c>
      <c r="Y219" s="49" t="s">
        <v>780</v>
      </c>
      <c r="Z219">
        <v>159786</v>
      </c>
      <c r="AA219" s="49" t="s">
        <v>4018</v>
      </c>
      <c r="AB219" s="49" t="s">
        <v>464</v>
      </c>
    </row>
    <row r="220" spans="1:28">
      <c r="A220" s="51" t="s">
        <v>3913</v>
      </c>
      <c r="B220" t="s">
        <v>27</v>
      </c>
      <c r="C220" t="s">
        <v>28</v>
      </c>
      <c r="D220" t="s">
        <v>667</v>
      </c>
      <c r="E220" t="s">
        <v>542</v>
      </c>
      <c r="F220" t="s">
        <v>56</v>
      </c>
      <c r="G220">
        <v>13</v>
      </c>
      <c r="H220">
        <v>14130</v>
      </c>
      <c r="I220">
        <v>67</v>
      </c>
      <c r="J220">
        <v>154762</v>
      </c>
      <c r="K220">
        <v>4</v>
      </c>
      <c r="L220" s="49" t="s">
        <v>2680</v>
      </c>
      <c r="M220">
        <v>3660</v>
      </c>
      <c r="N220">
        <v>4628</v>
      </c>
      <c r="O220" s="49" t="s">
        <v>763</v>
      </c>
      <c r="P220">
        <v>3</v>
      </c>
      <c r="Q220" s="49" t="s">
        <v>798</v>
      </c>
      <c r="R220">
        <v>2940</v>
      </c>
      <c r="S220" s="49" t="s">
        <v>1932</v>
      </c>
      <c r="T220">
        <v>3332</v>
      </c>
      <c r="U220" s="49" t="s">
        <v>2845</v>
      </c>
      <c r="V220">
        <v>0</v>
      </c>
      <c r="W220">
        <v>0</v>
      </c>
      <c r="X220">
        <v>0</v>
      </c>
      <c r="Y220" s="49" t="s">
        <v>3042</v>
      </c>
      <c r="Z220">
        <v>154762</v>
      </c>
      <c r="AA220" s="49" t="s">
        <v>851</v>
      </c>
      <c r="AB220" s="49" t="s">
        <v>1189</v>
      </c>
    </row>
    <row r="221" spans="1:28">
      <c r="A221" s="51" t="s">
        <v>3913</v>
      </c>
      <c r="B221" t="s">
        <v>27</v>
      </c>
      <c r="C221" t="s">
        <v>28</v>
      </c>
      <c r="D221" t="s">
        <v>2627</v>
      </c>
      <c r="E221" t="s">
        <v>542</v>
      </c>
      <c r="F221" t="s">
        <v>56</v>
      </c>
      <c r="G221">
        <v>13</v>
      </c>
      <c r="H221">
        <v>20510</v>
      </c>
      <c r="I221">
        <v>66</v>
      </c>
      <c r="J221">
        <v>143316</v>
      </c>
      <c r="K221">
        <v>0</v>
      </c>
      <c r="L221" s="49" t="s">
        <v>678</v>
      </c>
      <c r="M221">
        <v>0</v>
      </c>
      <c r="N221">
        <v>2210</v>
      </c>
      <c r="O221" s="49" t="s">
        <v>470</v>
      </c>
      <c r="P221">
        <v>0</v>
      </c>
      <c r="Q221" s="49" t="s">
        <v>678</v>
      </c>
      <c r="R221">
        <v>0</v>
      </c>
      <c r="S221" s="49" t="s">
        <v>678</v>
      </c>
      <c r="T221">
        <v>0</v>
      </c>
      <c r="U221" s="49" t="s">
        <v>678</v>
      </c>
      <c r="V221">
        <v>0</v>
      </c>
      <c r="W221">
        <v>0</v>
      </c>
      <c r="X221">
        <v>0</v>
      </c>
      <c r="Y221" s="49" t="s">
        <v>678</v>
      </c>
      <c r="Z221">
        <v>143316</v>
      </c>
      <c r="AA221" s="49" t="s">
        <v>678</v>
      </c>
      <c r="AB221" s="49" t="s">
        <v>678</v>
      </c>
    </row>
    <row r="222" spans="1:28">
      <c r="A222" s="51" t="s">
        <v>3913</v>
      </c>
      <c r="B222" t="s">
        <v>27</v>
      </c>
      <c r="C222" t="s">
        <v>28</v>
      </c>
      <c r="D222" t="s">
        <v>575</v>
      </c>
      <c r="E222" t="s">
        <v>570</v>
      </c>
      <c r="F222" t="s">
        <v>56</v>
      </c>
      <c r="G222">
        <v>13</v>
      </c>
      <c r="H222">
        <v>20046</v>
      </c>
      <c r="I222">
        <v>60</v>
      </c>
      <c r="J222">
        <v>131906</v>
      </c>
      <c r="K222">
        <v>2</v>
      </c>
      <c r="L222" s="49" t="s">
        <v>757</v>
      </c>
      <c r="M222">
        <v>1140</v>
      </c>
      <c r="N222">
        <v>3639</v>
      </c>
      <c r="O222" s="49" t="s">
        <v>880</v>
      </c>
      <c r="P222">
        <v>1</v>
      </c>
      <c r="Q222" s="49" t="s">
        <v>1037</v>
      </c>
      <c r="R222">
        <v>600</v>
      </c>
      <c r="S222" s="49" t="s">
        <v>763</v>
      </c>
      <c r="T222">
        <v>1960</v>
      </c>
      <c r="U222" s="49" t="s">
        <v>2697</v>
      </c>
      <c r="V222">
        <v>1</v>
      </c>
      <c r="W222">
        <v>294</v>
      </c>
      <c r="X222">
        <v>390</v>
      </c>
      <c r="Y222" s="49" t="s">
        <v>3054</v>
      </c>
      <c r="Z222">
        <v>131906</v>
      </c>
      <c r="AA222" s="49" t="s">
        <v>759</v>
      </c>
      <c r="AB222" s="49" t="s">
        <v>779</v>
      </c>
    </row>
    <row r="223" spans="1:28">
      <c r="A223" s="51" t="s">
        <v>3913</v>
      </c>
      <c r="B223" t="s">
        <v>27</v>
      </c>
      <c r="C223" t="s">
        <v>28</v>
      </c>
      <c r="D223" t="s">
        <v>641</v>
      </c>
      <c r="E223" t="s">
        <v>570</v>
      </c>
      <c r="F223" t="s">
        <v>56</v>
      </c>
      <c r="G223">
        <v>13</v>
      </c>
      <c r="H223">
        <v>18845</v>
      </c>
      <c r="I223">
        <v>55</v>
      </c>
      <c r="J223">
        <v>134318</v>
      </c>
      <c r="K223">
        <v>5</v>
      </c>
      <c r="L223" s="49" t="s">
        <v>2675</v>
      </c>
      <c r="M223">
        <v>6660</v>
      </c>
      <c r="N223">
        <v>4512</v>
      </c>
      <c r="O223" s="49" t="s">
        <v>857</v>
      </c>
      <c r="P223">
        <v>4</v>
      </c>
      <c r="Q223" s="49" t="s">
        <v>2429</v>
      </c>
      <c r="R223">
        <v>6060</v>
      </c>
      <c r="S223" s="49" t="s">
        <v>3425</v>
      </c>
      <c r="T223">
        <v>6852</v>
      </c>
      <c r="U223" s="49" t="s">
        <v>4019</v>
      </c>
      <c r="V223">
        <v>0</v>
      </c>
      <c r="W223">
        <v>0</v>
      </c>
      <c r="X223">
        <v>0</v>
      </c>
      <c r="Y223" s="49" t="s">
        <v>1657</v>
      </c>
      <c r="Z223">
        <v>134318</v>
      </c>
      <c r="AA223" s="49" t="s">
        <v>737</v>
      </c>
      <c r="AB223" s="49" t="s">
        <v>1796</v>
      </c>
    </row>
    <row r="224" spans="1:28">
      <c r="A224" s="51" t="s">
        <v>3913</v>
      </c>
      <c r="B224" t="s">
        <v>27</v>
      </c>
      <c r="C224" t="s">
        <v>28</v>
      </c>
      <c r="D224" t="s">
        <v>2628</v>
      </c>
      <c r="E224" t="s">
        <v>542</v>
      </c>
      <c r="F224" t="s">
        <v>56</v>
      </c>
      <c r="G224">
        <v>13</v>
      </c>
      <c r="H224">
        <v>15640</v>
      </c>
      <c r="I224">
        <v>70</v>
      </c>
      <c r="J224">
        <v>159091</v>
      </c>
      <c r="K224">
        <v>1</v>
      </c>
      <c r="L224" s="49" t="s">
        <v>1037</v>
      </c>
      <c r="M224">
        <v>600</v>
      </c>
      <c r="N224">
        <v>1360</v>
      </c>
      <c r="O224" s="49" t="s">
        <v>4020</v>
      </c>
      <c r="P224">
        <v>1</v>
      </c>
      <c r="Q224" s="49" t="s">
        <v>1037</v>
      </c>
      <c r="R224">
        <v>600</v>
      </c>
      <c r="S224" s="49" t="s">
        <v>913</v>
      </c>
      <c r="T224">
        <v>2120</v>
      </c>
      <c r="U224" s="49" t="s">
        <v>3102</v>
      </c>
      <c r="V224">
        <v>0</v>
      </c>
      <c r="W224">
        <v>0</v>
      </c>
      <c r="X224">
        <v>0</v>
      </c>
      <c r="Y224" s="49" t="s">
        <v>1829</v>
      </c>
      <c r="Z224">
        <v>159091</v>
      </c>
      <c r="AA224" s="49" t="s">
        <v>1080</v>
      </c>
      <c r="AB224" s="49" t="s">
        <v>463</v>
      </c>
    </row>
    <row r="225" spans="1:28">
      <c r="A225" s="51" t="s">
        <v>3913</v>
      </c>
      <c r="B225" t="s">
        <v>27</v>
      </c>
      <c r="C225" t="s">
        <v>28</v>
      </c>
      <c r="D225" t="s">
        <v>3906</v>
      </c>
      <c r="E225" t="s">
        <v>542</v>
      </c>
      <c r="F225" t="s">
        <v>56</v>
      </c>
      <c r="G225">
        <v>0</v>
      </c>
      <c r="H225">
        <v>0</v>
      </c>
      <c r="I225">
        <v>0</v>
      </c>
      <c r="J225">
        <v>0</v>
      </c>
      <c r="K225">
        <v>0</v>
      </c>
      <c r="L225" s="49" t="s">
        <v>678</v>
      </c>
      <c r="M225">
        <v>0</v>
      </c>
      <c r="N225">
        <v>0</v>
      </c>
      <c r="O225" s="49" t="s">
        <v>678</v>
      </c>
      <c r="P225">
        <v>0</v>
      </c>
      <c r="Q225" s="49" t="s">
        <v>678</v>
      </c>
      <c r="R225">
        <v>0</v>
      </c>
      <c r="S225" s="49" t="s">
        <v>678</v>
      </c>
      <c r="T225">
        <v>0</v>
      </c>
      <c r="U225" s="49" t="s">
        <v>678</v>
      </c>
      <c r="V225">
        <v>0</v>
      </c>
      <c r="W225">
        <v>0</v>
      </c>
      <c r="X225">
        <v>0</v>
      </c>
      <c r="Y225" s="49" t="s">
        <v>678</v>
      </c>
      <c r="Z225">
        <v>0</v>
      </c>
      <c r="AA225" s="49" t="s">
        <v>678</v>
      </c>
      <c r="AB225" s="49" t="s">
        <v>678</v>
      </c>
    </row>
    <row r="226" spans="1:28">
      <c r="A226" s="51" t="s">
        <v>3913</v>
      </c>
      <c r="B226" t="s">
        <v>27</v>
      </c>
      <c r="C226" t="s">
        <v>28</v>
      </c>
      <c r="D226" t="s">
        <v>2629</v>
      </c>
      <c r="E226" t="s">
        <v>542</v>
      </c>
      <c r="F226" t="s">
        <v>56</v>
      </c>
      <c r="G226">
        <v>13</v>
      </c>
      <c r="H226">
        <v>28880</v>
      </c>
      <c r="I226">
        <v>64</v>
      </c>
      <c r="J226">
        <v>136181</v>
      </c>
      <c r="K226">
        <v>4</v>
      </c>
      <c r="L226" s="49" t="s">
        <v>2680</v>
      </c>
      <c r="M226">
        <v>3637</v>
      </c>
      <c r="N226">
        <v>8412</v>
      </c>
      <c r="O226" s="49" t="s">
        <v>704</v>
      </c>
      <c r="P226">
        <v>2</v>
      </c>
      <c r="Q226" s="49" t="s">
        <v>757</v>
      </c>
      <c r="R226">
        <v>2700</v>
      </c>
      <c r="S226" s="49" t="s">
        <v>2243</v>
      </c>
      <c r="T226">
        <v>3160</v>
      </c>
      <c r="U226" s="49" t="s">
        <v>949</v>
      </c>
      <c r="V226">
        <v>0</v>
      </c>
      <c r="W226">
        <v>0</v>
      </c>
      <c r="X226">
        <v>0</v>
      </c>
      <c r="Y226" s="49" t="s">
        <v>4021</v>
      </c>
      <c r="Z226">
        <v>136181</v>
      </c>
      <c r="AA226" s="49" t="s">
        <v>762</v>
      </c>
      <c r="AB226" s="49" t="s">
        <v>1078</v>
      </c>
    </row>
    <row r="227" spans="1:28">
      <c r="A227" s="51" t="s">
        <v>3913</v>
      </c>
      <c r="B227" t="s">
        <v>27</v>
      </c>
      <c r="C227" t="s">
        <v>28</v>
      </c>
      <c r="D227" t="s">
        <v>3420</v>
      </c>
      <c r="E227" t="s">
        <v>570</v>
      </c>
      <c r="F227" t="s">
        <v>56</v>
      </c>
      <c r="G227">
        <v>14</v>
      </c>
      <c r="H227">
        <v>25615</v>
      </c>
      <c r="I227">
        <v>81</v>
      </c>
      <c r="J227">
        <v>192004</v>
      </c>
      <c r="K227">
        <v>2</v>
      </c>
      <c r="L227" s="49" t="s">
        <v>1132</v>
      </c>
      <c r="M227">
        <v>2460</v>
      </c>
      <c r="N227">
        <v>10240</v>
      </c>
      <c r="O227" s="49" t="s">
        <v>1222</v>
      </c>
      <c r="P227">
        <v>2</v>
      </c>
      <c r="Q227" s="49" t="s">
        <v>1131</v>
      </c>
      <c r="R227">
        <v>2460</v>
      </c>
      <c r="S227" s="49" t="s">
        <v>2936</v>
      </c>
      <c r="T227">
        <v>2788</v>
      </c>
      <c r="U227" s="49" t="s">
        <v>3808</v>
      </c>
      <c r="V227">
        <v>0</v>
      </c>
      <c r="W227">
        <v>0</v>
      </c>
      <c r="X227">
        <v>0</v>
      </c>
      <c r="Y227" s="49" t="s">
        <v>2936</v>
      </c>
      <c r="Z227">
        <v>192004</v>
      </c>
      <c r="AA227" s="49" t="s">
        <v>780</v>
      </c>
      <c r="AB227" s="49" t="s">
        <v>504</v>
      </c>
    </row>
    <row r="228" spans="1:28">
      <c r="A228" s="51" t="s">
        <v>3913</v>
      </c>
      <c r="B228" t="s">
        <v>27</v>
      </c>
      <c r="C228" t="s">
        <v>28</v>
      </c>
      <c r="D228" t="s">
        <v>2630</v>
      </c>
      <c r="E228" t="s">
        <v>542</v>
      </c>
      <c r="F228" t="s">
        <v>56</v>
      </c>
      <c r="G228">
        <v>14</v>
      </c>
      <c r="H228">
        <v>25079</v>
      </c>
      <c r="I228">
        <v>80</v>
      </c>
      <c r="J228">
        <v>220384</v>
      </c>
      <c r="K228">
        <v>3</v>
      </c>
      <c r="L228" s="49" t="s">
        <v>1128</v>
      </c>
      <c r="M228">
        <v>3660</v>
      </c>
      <c r="N228">
        <v>4228</v>
      </c>
      <c r="O228" s="49" t="s">
        <v>515</v>
      </c>
      <c r="P228">
        <v>3</v>
      </c>
      <c r="Q228" s="49" t="s">
        <v>1142</v>
      </c>
      <c r="R228">
        <v>3660</v>
      </c>
      <c r="S228" s="49" t="s">
        <v>3244</v>
      </c>
      <c r="T228">
        <v>4908</v>
      </c>
      <c r="U228" s="49" t="s">
        <v>3822</v>
      </c>
      <c r="V228">
        <v>0</v>
      </c>
      <c r="W228">
        <v>0</v>
      </c>
      <c r="X228">
        <v>0</v>
      </c>
      <c r="Y228" s="49" t="s">
        <v>3244</v>
      </c>
      <c r="Z228">
        <v>220384</v>
      </c>
      <c r="AA228" s="49" t="s">
        <v>1059</v>
      </c>
      <c r="AB228" s="49" t="s">
        <v>845</v>
      </c>
    </row>
    <row r="229" spans="1:28">
      <c r="A229" s="51" t="s">
        <v>3913</v>
      </c>
      <c r="B229" t="s">
        <v>27</v>
      </c>
      <c r="C229" t="s">
        <v>28</v>
      </c>
      <c r="D229" t="s">
        <v>668</v>
      </c>
      <c r="E229" t="s">
        <v>542</v>
      </c>
      <c r="F229" t="s">
        <v>56</v>
      </c>
      <c r="G229">
        <v>13</v>
      </c>
      <c r="H229">
        <v>16540</v>
      </c>
      <c r="I229">
        <v>74</v>
      </c>
      <c r="J229">
        <v>196884</v>
      </c>
      <c r="K229">
        <v>4</v>
      </c>
      <c r="L229" s="49" t="s">
        <v>2680</v>
      </c>
      <c r="M229">
        <v>3980</v>
      </c>
      <c r="N229">
        <v>5040</v>
      </c>
      <c r="O229" s="49" t="s">
        <v>837</v>
      </c>
      <c r="P229">
        <v>1</v>
      </c>
      <c r="Q229" s="49" t="s">
        <v>1037</v>
      </c>
      <c r="R229">
        <v>1800</v>
      </c>
      <c r="S229" s="49" t="s">
        <v>3808</v>
      </c>
      <c r="T229">
        <v>2040</v>
      </c>
      <c r="U229" s="49" t="s">
        <v>2046</v>
      </c>
      <c r="V229">
        <v>0</v>
      </c>
      <c r="W229">
        <v>0</v>
      </c>
      <c r="X229">
        <v>0</v>
      </c>
      <c r="Y229" s="49" t="s">
        <v>3155</v>
      </c>
      <c r="Z229">
        <v>196884</v>
      </c>
      <c r="AA229" s="49" t="s">
        <v>1008</v>
      </c>
      <c r="AB229" s="49" t="s">
        <v>914</v>
      </c>
    </row>
    <row r="230" spans="1:28">
      <c r="A230" s="51" t="s">
        <v>3913</v>
      </c>
      <c r="B230" t="s">
        <v>27</v>
      </c>
      <c r="C230" t="s">
        <v>28</v>
      </c>
      <c r="D230" t="s">
        <v>577</v>
      </c>
      <c r="E230" t="s">
        <v>570</v>
      </c>
      <c r="F230" t="s">
        <v>56</v>
      </c>
      <c r="G230">
        <v>0</v>
      </c>
      <c r="H230">
        <v>0</v>
      </c>
      <c r="I230">
        <v>1</v>
      </c>
      <c r="J230">
        <v>6600</v>
      </c>
      <c r="K230">
        <v>0</v>
      </c>
      <c r="L230" s="49" t="s">
        <v>678</v>
      </c>
      <c r="M230">
        <v>0</v>
      </c>
      <c r="N230">
        <v>0</v>
      </c>
      <c r="O230" s="49" t="s">
        <v>678</v>
      </c>
      <c r="P230">
        <v>0</v>
      </c>
      <c r="Q230" s="49" t="s">
        <v>678</v>
      </c>
      <c r="R230">
        <v>0</v>
      </c>
      <c r="S230" s="49" t="s">
        <v>678</v>
      </c>
      <c r="T230">
        <v>0</v>
      </c>
      <c r="U230" s="49" t="s">
        <v>678</v>
      </c>
      <c r="V230">
        <v>0</v>
      </c>
      <c r="W230">
        <v>0</v>
      </c>
      <c r="X230">
        <v>0</v>
      </c>
      <c r="Y230" s="49" t="s">
        <v>678</v>
      </c>
      <c r="Z230">
        <v>6600</v>
      </c>
      <c r="AA230" s="49" t="s">
        <v>678</v>
      </c>
      <c r="AB230" s="49" t="s">
        <v>678</v>
      </c>
    </row>
    <row r="231" spans="1:28">
      <c r="A231" s="51" t="s">
        <v>3913</v>
      </c>
      <c r="B231" t="s">
        <v>27</v>
      </c>
      <c r="C231" t="s">
        <v>28</v>
      </c>
      <c r="D231" t="s">
        <v>1399</v>
      </c>
      <c r="E231" t="s">
        <v>570</v>
      </c>
      <c r="F231" t="s">
        <v>56</v>
      </c>
      <c r="G231">
        <v>14</v>
      </c>
      <c r="H231">
        <v>21540</v>
      </c>
      <c r="I231">
        <v>66</v>
      </c>
      <c r="J231">
        <v>157553</v>
      </c>
      <c r="K231">
        <v>3</v>
      </c>
      <c r="L231" s="49" t="s">
        <v>1128</v>
      </c>
      <c r="M231">
        <v>2980</v>
      </c>
      <c r="N231">
        <v>3284</v>
      </c>
      <c r="O231" s="49" t="s">
        <v>1767</v>
      </c>
      <c r="P231">
        <v>2</v>
      </c>
      <c r="Q231" s="49" t="s">
        <v>1131</v>
      </c>
      <c r="R231">
        <v>2380</v>
      </c>
      <c r="S231" s="49" t="s">
        <v>1723</v>
      </c>
      <c r="T231">
        <v>2684</v>
      </c>
      <c r="U231" s="49" t="s">
        <v>3190</v>
      </c>
      <c r="V231">
        <v>0</v>
      </c>
      <c r="W231">
        <v>0</v>
      </c>
      <c r="X231">
        <v>0</v>
      </c>
      <c r="Y231" s="49" t="s">
        <v>4022</v>
      </c>
      <c r="Z231">
        <v>157553</v>
      </c>
      <c r="AA231" s="49" t="s">
        <v>872</v>
      </c>
      <c r="AB231" s="49" t="s">
        <v>1032</v>
      </c>
    </row>
    <row r="232" spans="1:28">
      <c r="A232" s="51" t="s">
        <v>3913</v>
      </c>
      <c r="B232" t="s">
        <v>27</v>
      </c>
      <c r="C232" t="s">
        <v>28</v>
      </c>
      <c r="D232" t="s">
        <v>578</v>
      </c>
      <c r="E232" t="s">
        <v>570</v>
      </c>
      <c r="F232" t="s">
        <v>56</v>
      </c>
      <c r="G232">
        <v>13</v>
      </c>
      <c r="H232">
        <v>14845</v>
      </c>
      <c r="I232">
        <v>59</v>
      </c>
      <c r="J232">
        <v>138583</v>
      </c>
      <c r="K232">
        <v>6</v>
      </c>
      <c r="L232" s="49" t="s">
        <v>2678</v>
      </c>
      <c r="M232">
        <v>6970</v>
      </c>
      <c r="N232">
        <v>6424</v>
      </c>
      <c r="O232" s="49" t="s">
        <v>829</v>
      </c>
      <c r="P232">
        <v>2</v>
      </c>
      <c r="Q232" s="49" t="s">
        <v>757</v>
      </c>
      <c r="R232">
        <v>2180</v>
      </c>
      <c r="S232" s="49" t="s">
        <v>2348</v>
      </c>
      <c r="T232">
        <v>2444</v>
      </c>
      <c r="U232" s="49" t="s">
        <v>3109</v>
      </c>
      <c r="V232">
        <v>0</v>
      </c>
      <c r="W232">
        <v>0</v>
      </c>
      <c r="X232">
        <v>0</v>
      </c>
      <c r="Y232" s="49" t="s">
        <v>4023</v>
      </c>
      <c r="Z232">
        <v>138583</v>
      </c>
      <c r="AA232" s="49" t="s">
        <v>3001</v>
      </c>
      <c r="AB232" s="49" t="s">
        <v>866</v>
      </c>
    </row>
    <row r="233" spans="1:28">
      <c r="A233" s="51" t="s">
        <v>3913</v>
      </c>
      <c r="B233" t="s">
        <v>1418</v>
      </c>
      <c r="C233" t="s">
        <v>28</v>
      </c>
      <c r="D233" t="s">
        <v>2636</v>
      </c>
      <c r="E233" t="s">
        <v>2605</v>
      </c>
      <c r="F233" t="s">
        <v>56</v>
      </c>
      <c r="G233">
        <v>13</v>
      </c>
      <c r="H233">
        <v>16090</v>
      </c>
      <c r="I233">
        <v>70</v>
      </c>
      <c r="J233">
        <v>209068</v>
      </c>
      <c r="K233">
        <v>6</v>
      </c>
      <c r="L233" s="49" t="s">
        <v>2678</v>
      </c>
      <c r="M233">
        <v>10980</v>
      </c>
      <c r="N233">
        <v>19140</v>
      </c>
      <c r="O233" s="49" t="s">
        <v>1015</v>
      </c>
      <c r="P233">
        <v>1</v>
      </c>
      <c r="Q233" s="49" t="s">
        <v>1037</v>
      </c>
      <c r="R233">
        <v>2160</v>
      </c>
      <c r="S233" s="49" t="s">
        <v>3527</v>
      </c>
      <c r="T233">
        <v>2448</v>
      </c>
      <c r="U233" s="49" t="s">
        <v>2371</v>
      </c>
      <c r="V233">
        <v>0</v>
      </c>
      <c r="W233">
        <v>0</v>
      </c>
      <c r="X233">
        <v>0</v>
      </c>
      <c r="Y233" s="49" t="s">
        <v>4024</v>
      </c>
      <c r="Z233">
        <v>209068</v>
      </c>
      <c r="AA233" s="49" t="s">
        <v>1441</v>
      </c>
      <c r="AB233" s="49" t="s">
        <v>1969</v>
      </c>
    </row>
    <row r="234" spans="1:28">
      <c r="A234" s="51" t="s">
        <v>3913</v>
      </c>
      <c r="B234" t="s">
        <v>1418</v>
      </c>
      <c r="C234" t="s">
        <v>28</v>
      </c>
      <c r="D234" t="s">
        <v>2638</v>
      </c>
      <c r="E234" t="s">
        <v>2605</v>
      </c>
      <c r="F234" t="s">
        <v>56</v>
      </c>
      <c r="G234">
        <v>14</v>
      </c>
      <c r="H234">
        <v>17654</v>
      </c>
      <c r="I234">
        <v>65</v>
      </c>
      <c r="J234">
        <v>141499</v>
      </c>
      <c r="K234">
        <v>5</v>
      </c>
      <c r="L234" s="49" t="s">
        <v>1893</v>
      </c>
      <c r="M234">
        <v>3000</v>
      </c>
      <c r="N234">
        <v>3320</v>
      </c>
      <c r="O234" s="49" t="s">
        <v>490</v>
      </c>
      <c r="P234">
        <v>2</v>
      </c>
      <c r="Q234" s="49" t="s">
        <v>1131</v>
      </c>
      <c r="R234">
        <v>1200</v>
      </c>
      <c r="S234" s="49" t="s">
        <v>1912</v>
      </c>
      <c r="T234">
        <v>1360</v>
      </c>
      <c r="U234" s="49" t="s">
        <v>1289</v>
      </c>
      <c r="V234">
        <v>0</v>
      </c>
      <c r="W234">
        <v>0</v>
      </c>
      <c r="X234">
        <v>0</v>
      </c>
      <c r="Y234" s="49" t="s">
        <v>2500</v>
      </c>
      <c r="Z234">
        <v>141499</v>
      </c>
      <c r="AA234" s="49" t="s">
        <v>1037</v>
      </c>
      <c r="AB234" s="49" t="s">
        <v>1766</v>
      </c>
    </row>
    <row r="235" spans="1:28">
      <c r="A235" s="51" t="s">
        <v>3913</v>
      </c>
      <c r="B235" t="s">
        <v>1418</v>
      </c>
      <c r="C235" t="s">
        <v>28</v>
      </c>
      <c r="D235" t="s">
        <v>2264</v>
      </c>
      <c r="E235" t="s">
        <v>2605</v>
      </c>
      <c r="F235" t="s">
        <v>56</v>
      </c>
      <c r="G235">
        <v>13</v>
      </c>
      <c r="H235">
        <v>23400</v>
      </c>
      <c r="I235">
        <v>80</v>
      </c>
      <c r="J235">
        <v>171988</v>
      </c>
      <c r="K235">
        <v>1</v>
      </c>
      <c r="L235" s="49" t="s">
        <v>1037</v>
      </c>
      <c r="M235">
        <v>3360</v>
      </c>
      <c r="N235">
        <v>3808</v>
      </c>
      <c r="O235" s="49" t="s">
        <v>3468</v>
      </c>
      <c r="P235">
        <v>1</v>
      </c>
      <c r="Q235" s="49" t="s">
        <v>1037</v>
      </c>
      <c r="R235">
        <v>3360</v>
      </c>
      <c r="S235" s="49" t="s">
        <v>1785</v>
      </c>
      <c r="T235">
        <v>3808</v>
      </c>
      <c r="U235" s="49" t="s">
        <v>3518</v>
      </c>
      <c r="V235">
        <v>0</v>
      </c>
      <c r="W235">
        <v>0</v>
      </c>
      <c r="X235">
        <v>0</v>
      </c>
      <c r="Y235" s="49" t="s">
        <v>2896</v>
      </c>
      <c r="Z235">
        <v>171988</v>
      </c>
      <c r="AA235" s="49" t="s">
        <v>769</v>
      </c>
      <c r="AB235" s="49" t="s">
        <v>937</v>
      </c>
    </row>
    <row r="236" spans="1:28">
      <c r="A236" s="51" t="s">
        <v>3913</v>
      </c>
      <c r="B236" t="s">
        <v>1418</v>
      </c>
      <c r="C236" t="s">
        <v>28</v>
      </c>
      <c r="D236" t="s">
        <v>2640</v>
      </c>
      <c r="E236" t="s">
        <v>2605</v>
      </c>
      <c r="F236" t="s">
        <v>56</v>
      </c>
      <c r="G236">
        <v>14</v>
      </c>
      <c r="H236">
        <v>18125</v>
      </c>
      <c r="I236">
        <v>72</v>
      </c>
      <c r="J236">
        <v>181663</v>
      </c>
      <c r="K236">
        <v>4</v>
      </c>
      <c r="L236" s="49" t="s">
        <v>1130</v>
      </c>
      <c r="M236">
        <v>7190</v>
      </c>
      <c r="N236">
        <v>8222</v>
      </c>
      <c r="O236" s="49" t="s">
        <v>2346</v>
      </c>
      <c r="P236">
        <v>4</v>
      </c>
      <c r="Q236" s="49" t="s">
        <v>1130</v>
      </c>
      <c r="R236">
        <v>7190</v>
      </c>
      <c r="S236" s="49" t="s">
        <v>3608</v>
      </c>
      <c r="T236">
        <v>9112</v>
      </c>
      <c r="U236" s="49" t="s">
        <v>948</v>
      </c>
      <c r="V236">
        <v>0</v>
      </c>
      <c r="W236">
        <v>0</v>
      </c>
      <c r="X236">
        <v>0</v>
      </c>
      <c r="Y236" s="49" t="s">
        <v>2916</v>
      </c>
      <c r="Z236">
        <v>181663</v>
      </c>
      <c r="AA236" s="49" t="s">
        <v>714</v>
      </c>
      <c r="AB236" s="49" t="s">
        <v>1194</v>
      </c>
    </row>
    <row r="237" spans="1:28">
      <c r="A237" s="51" t="s">
        <v>3913</v>
      </c>
      <c r="B237" t="s">
        <v>1418</v>
      </c>
      <c r="C237" t="s">
        <v>28</v>
      </c>
      <c r="D237" t="s">
        <v>2641</v>
      </c>
      <c r="E237" t="s">
        <v>2605</v>
      </c>
      <c r="F237" t="s">
        <v>56</v>
      </c>
      <c r="G237">
        <v>14</v>
      </c>
      <c r="H237">
        <v>19553</v>
      </c>
      <c r="I237">
        <v>72</v>
      </c>
      <c r="J237">
        <v>151283</v>
      </c>
      <c r="K237">
        <v>3</v>
      </c>
      <c r="L237" s="49" t="s">
        <v>1128</v>
      </c>
      <c r="M237">
        <v>4978</v>
      </c>
      <c r="N237">
        <v>5531</v>
      </c>
      <c r="O237" s="49" t="s">
        <v>1034</v>
      </c>
      <c r="P237">
        <v>2</v>
      </c>
      <c r="Q237" s="49" t="s">
        <v>1131</v>
      </c>
      <c r="R237">
        <v>4018</v>
      </c>
      <c r="S237" s="49" t="s">
        <v>2913</v>
      </c>
      <c r="T237">
        <v>4571</v>
      </c>
      <c r="U237" s="49" t="s">
        <v>2351</v>
      </c>
      <c r="V237">
        <v>0</v>
      </c>
      <c r="W237">
        <v>0</v>
      </c>
      <c r="X237">
        <v>0</v>
      </c>
      <c r="Y237" s="49" t="s">
        <v>4025</v>
      </c>
      <c r="Z237">
        <v>151283</v>
      </c>
      <c r="AA237" s="49" t="s">
        <v>926</v>
      </c>
      <c r="AB237" s="49" t="s">
        <v>2689</v>
      </c>
    </row>
    <row r="238" spans="1:28">
      <c r="A238" s="51" t="s">
        <v>3913</v>
      </c>
      <c r="B238" t="s">
        <v>1418</v>
      </c>
      <c r="C238" t="s">
        <v>28</v>
      </c>
      <c r="D238" t="s">
        <v>2643</v>
      </c>
      <c r="E238" t="s">
        <v>2605</v>
      </c>
      <c r="F238" t="s">
        <v>56</v>
      </c>
      <c r="G238">
        <v>13</v>
      </c>
      <c r="H238">
        <v>20830</v>
      </c>
      <c r="I238">
        <v>53</v>
      </c>
      <c r="J238">
        <v>152909</v>
      </c>
      <c r="K238">
        <v>1</v>
      </c>
      <c r="L238" s="49" t="s">
        <v>1037</v>
      </c>
      <c r="M238">
        <v>800</v>
      </c>
      <c r="N238">
        <v>960</v>
      </c>
      <c r="O238" s="49" t="s">
        <v>3026</v>
      </c>
      <c r="P238">
        <v>1</v>
      </c>
      <c r="Q238" s="49" t="s">
        <v>1037</v>
      </c>
      <c r="R238">
        <v>800</v>
      </c>
      <c r="S238" s="49" t="s">
        <v>1829</v>
      </c>
      <c r="T238">
        <v>960</v>
      </c>
      <c r="U238" s="49" t="s">
        <v>784</v>
      </c>
      <c r="V238">
        <v>0</v>
      </c>
      <c r="W238">
        <v>0</v>
      </c>
      <c r="X238">
        <v>0</v>
      </c>
      <c r="Y238" s="49" t="s">
        <v>1829</v>
      </c>
      <c r="Z238">
        <v>152909</v>
      </c>
      <c r="AA238" s="49" t="s">
        <v>1032</v>
      </c>
      <c r="AB238" s="49" t="s">
        <v>3689</v>
      </c>
    </row>
    <row r="239" spans="1:28">
      <c r="A239" s="51" t="s">
        <v>3913</v>
      </c>
      <c r="B239" t="s">
        <v>1418</v>
      </c>
      <c r="C239" t="s">
        <v>28</v>
      </c>
      <c r="D239" t="s">
        <v>2646</v>
      </c>
      <c r="E239" t="s">
        <v>2605</v>
      </c>
      <c r="F239" t="s">
        <v>56</v>
      </c>
      <c r="G239">
        <v>14</v>
      </c>
      <c r="H239">
        <v>22800</v>
      </c>
      <c r="I239">
        <v>79</v>
      </c>
      <c r="J239">
        <v>193717</v>
      </c>
      <c r="K239">
        <v>9</v>
      </c>
      <c r="L239" s="49" t="s">
        <v>2424</v>
      </c>
      <c r="M239">
        <v>10240</v>
      </c>
      <c r="N239">
        <v>12950</v>
      </c>
      <c r="O239" s="49" t="s">
        <v>2336</v>
      </c>
      <c r="P239">
        <v>3</v>
      </c>
      <c r="Q239" s="49" t="s">
        <v>1142</v>
      </c>
      <c r="R239">
        <v>4800</v>
      </c>
      <c r="S239" s="49" t="s">
        <v>2950</v>
      </c>
      <c r="T239">
        <v>5440</v>
      </c>
      <c r="U239" s="49" t="s">
        <v>2186</v>
      </c>
      <c r="V239">
        <v>0</v>
      </c>
      <c r="W239">
        <v>0</v>
      </c>
      <c r="X239">
        <v>0</v>
      </c>
      <c r="Y239" s="49" t="s">
        <v>3682</v>
      </c>
      <c r="Z239">
        <v>193717</v>
      </c>
      <c r="AA239" s="49" t="s">
        <v>1891</v>
      </c>
      <c r="AB239" s="49" t="s">
        <v>961</v>
      </c>
    </row>
    <row r="240" spans="1:28">
      <c r="A240" s="51" t="s">
        <v>3913</v>
      </c>
      <c r="B240" t="s">
        <v>1418</v>
      </c>
      <c r="C240" t="s">
        <v>28</v>
      </c>
      <c r="D240" t="s">
        <v>2647</v>
      </c>
      <c r="E240" t="s">
        <v>2605</v>
      </c>
      <c r="F240" t="s">
        <v>56</v>
      </c>
      <c r="G240">
        <v>0</v>
      </c>
      <c r="H240">
        <v>0</v>
      </c>
      <c r="I240">
        <v>0</v>
      </c>
      <c r="J240">
        <v>0</v>
      </c>
      <c r="K240">
        <v>0</v>
      </c>
      <c r="L240" s="49" t="s">
        <v>678</v>
      </c>
      <c r="M240">
        <v>0</v>
      </c>
      <c r="N240">
        <v>0</v>
      </c>
      <c r="O240" s="49" t="s">
        <v>678</v>
      </c>
      <c r="P240">
        <v>0</v>
      </c>
      <c r="Q240" s="49" t="s">
        <v>678</v>
      </c>
      <c r="R240">
        <v>0</v>
      </c>
      <c r="S240" s="49" t="s">
        <v>678</v>
      </c>
      <c r="T240">
        <v>0</v>
      </c>
      <c r="U240" s="49" t="s">
        <v>678</v>
      </c>
      <c r="V240">
        <v>0</v>
      </c>
      <c r="W240">
        <v>0</v>
      </c>
      <c r="X240">
        <v>0</v>
      </c>
      <c r="Y240" s="49" t="s">
        <v>678</v>
      </c>
      <c r="Z240">
        <v>0</v>
      </c>
      <c r="AA240" s="49" t="s">
        <v>678</v>
      </c>
      <c r="AB240" s="49" t="s">
        <v>678</v>
      </c>
    </row>
    <row r="241" spans="1:28">
      <c r="A241" s="51" t="s">
        <v>3913</v>
      </c>
      <c r="B241" t="s">
        <v>1418</v>
      </c>
      <c r="C241" t="s">
        <v>28</v>
      </c>
      <c r="D241" t="s">
        <v>2648</v>
      </c>
      <c r="E241" t="s">
        <v>2605</v>
      </c>
      <c r="F241" t="s">
        <v>56</v>
      </c>
      <c r="G241">
        <v>14</v>
      </c>
      <c r="H241">
        <v>22650</v>
      </c>
      <c r="I241">
        <v>68</v>
      </c>
      <c r="J241">
        <v>148878</v>
      </c>
      <c r="K241">
        <v>5</v>
      </c>
      <c r="L241" s="49" t="s">
        <v>1893</v>
      </c>
      <c r="M241">
        <v>10317</v>
      </c>
      <c r="N241">
        <v>11573</v>
      </c>
      <c r="O241" s="49" t="s">
        <v>2241</v>
      </c>
      <c r="P241">
        <v>2</v>
      </c>
      <c r="Q241" s="49" t="s">
        <v>1131</v>
      </c>
      <c r="R241">
        <v>8220</v>
      </c>
      <c r="S241" s="49" t="s">
        <v>3777</v>
      </c>
      <c r="T241">
        <v>9316</v>
      </c>
      <c r="U241" s="49" t="s">
        <v>3371</v>
      </c>
      <c r="V241">
        <v>0</v>
      </c>
      <c r="W241">
        <v>0</v>
      </c>
      <c r="X241">
        <v>0</v>
      </c>
      <c r="Y241" s="49" t="s">
        <v>4026</v>
      </c>
      <c r="Z241">
        <v>148878</v>
      </c>
      <c r="AA241" s="49" t="s">
        <v>1790</v>
      </c>
      <c r="AB241" s="49" t="s">
        <v>3568</v>
      </c>
    </row>
    <row r="242" spans="1:28">
      <c r="A242" s="51" t="s">
        <v>3913</v>
      </c>
      <c r="B242" t="s">
        <v>1418</v>
      </c>
      <c r="C242" t="s">
        <v>28</v>
      </c>
      <c r="D242" t="s">
        <v>2649</v>
      </c>
      <c r="E242" t="s">
        <v>2605</v>
      </c>
      <c r="F242" t="s">
        <v>56</v>
      </c>
      <c r="G242">
        <v>14</v>
      </c>
      <c r="H242">
        <v>16060</v>
      </c>
      <c r="I242">
        <v>72</v>
      </c>
      <c r="J242">
        <v>166770</v>
      </c>
      <c r="K242">
        <v>3</v>
      </c>
      <c r="L242" s="49" t="s">
        <v>1128</v>
      </c>
      <c r="M242">
        <v>5580</v>
      </c>
      <c r="N242">
        <v>6324</v>
      </c>
      <c r="O242" s="49" t="s">
        <v>1256</v>
      </c>
      <c r="P242">
        <v>3</v>
      </c>
      <c r="Q242" s="49" t="s">
        <v>1142</v>
      </c>
      <c r="R242">
        <v>5580</v>
      </c>
      <c r="S242" s="49" t="s">
        <v>4027</v>
      </c>
      <c r="T242">
        <v>6324</v>
      </c>
      <c r="U242" s="49" t="s">
        <v>3029</v>
      </c>
      <c r="V242">
        <v>0</v>
      </c>
      <c r="W242">
        <v>0</v>
      </c>
      <c r="X242">
        <v>0</v>
      </c>
      <c r="Y242" s="49" t="s">
        <v>4027</v>
      </c>
      <c r="Z242">
        <v>166770</v>
      </c>
      <c r="AA242" s="49" t="s">
        <v>926</v>
      </c>
      <c r="AB242" s="49" t="s">
        <v>788</v>
      </c>
    </row>
    <row r="243" spans="1:28">
      <c r="A243" s="51" t="s">
        <v>3913</v>
      </c>
      <c r="B243" t="s">
        <v>1418</v>
      </c>
      <c r="C243" t="s">
        <v>28</v>
      </c>
      <c r="D243" t="s">
        <v>2650</v>
      </c>
      <c r="E243" t="s">
        <v>2605</v>
      </c>
      <c r="F243" t="s">
        <v>56</v>
      </c>
      <c r="G243">
        <v>0</v>
      </c>
      <c r="H243">
        <v>0</v>
      </c>
      <c r="I243">
        <v>9</v>
      </c>
      <c r="J243">
        <v>27681</v>
      </c>
      <c r="K243">
        <v>0</v>
      </c>
      <c r="L243" s="49" t="s">
        <v>678</v>
      </c>
      <c r="M243">
        <v>0</v>
      </c>
      <c r="N243">
        <v>2800</v>
      </c>
      <c r="O243" s="49" t="s">
        <v>1415</v>
      </c>
      <c r="P243">
        <v>0</v>
      </c>
      <c r="Q243" s="49" t="s">
        <v>678</v>
      </c>
      <c r="R243">
        <v>0</v>
      </c>
      <c r="S243" s="49" t="s">
        <v>678</v>
      </c>
      <c r="T243">
        <v>0</v>
      </c>
      <c r="U243" s="49" t="s">
        <v>678</v>
      </c>
      <c r="V243">
        <v>0</v>
      </c>
      <c r="W243">
        <v>0</v>
      </c>
      <c r="X243">
        <v>0</v>
      </c>
      <c r="Y243" s="49" t="s">
        <v>678</v>
      </c>
      <c r="Z243">
        <v>27681</v>
      </c>
      <c r="AA243" s="49" t="s">
        <v>678</v>
      </c>
      <c r="AB243" s="49" t="s">
        <v>678</v>
      </c>
    </row>
    <row r="244" spans="1:28">
      <c r="A244" s="51" t="s">
        <v>3913</v>
      </c>
      <c r="B244" t="s">
        <v>1418</v>
      </c>
      <c r="C244" t="s">
        <v>28</v>
      </c>
      <c r="D244" t="s">
        <v>2651</v>
      </c>
      <c r="E244" t="s">
        <v>2605</v>
      </c>
      <c r="F244" t="s">
        <v>56</v>
      </c>
      <c r="G244">
        <v>0</v>
      </c>
      <c r="H244">
        <v>0</v>
      </c>
      <c r="I244">
        <v>0</v>
      </c>
      <c r="J244">
        <v>0</v>
      </c>
      <c r="K244">
        <v>0</v>
      </c>
      <c r="L244" s="49" t="s">
        <v>678</v>
      </c>
      <c r="M244">
        <v>0</v>
      </c>
      <c r="N244">
        <v>0</v>
      </c>
      <c r="O244" s="49" t="s">
        <v>678</v>
      </c>
      <c r="P244">
        <v>0</v>
      </c>
      <c r="Q244" s="49" t="s">
        <v>678</v>
      </c>
      <c r="R244">
        <v>0</v>
      </c>
      <c r="S244" s="49" t="s">
        <v>678</v>
      </c>
      <c r="T244">
        <v>0</v>
      </c>
      <c r="U244" s="49" t="s">
        <v>678</v>
      </c>
      <c r="V244">
        <v>0</v>
      </c>
      <c r="W244">
        <v>0</v>
      </c>
      <c r="X244">
        <v>0</v>
      </c>
      <c r="Y244" s="49" t="s">
        <v>678</v>
      </c>
      <c r="Z244">
        <v>0</v>
      </c>
      <c r="AA244" s="49" t="s">
        <v>678</v>
      </c>
      <c r="AB244" s="49" t="s">
        <v>678</v>
      </c>
    </row>
    <row r="245" spans="1:28">
      <c r="A245" s="51" t="s">
        <v>3913</v>
      </c>
      <c r="B245" t="s">
        <v>1418</v>
      </c>
      <c r="C245" t="s">
        <v>28</v>
      </c>
      <c r="D245" t="s">
        <v>2653</v>
      </c>
      <c r="E245" t="s">
        <v>2605</v>
      </c>
      <c r="F245" t="s">
        <v>56</v>
      </c>
      <c r="G245">
        <v>14</v>
      </c>
      <c r="H245">
        <v>20110</v>
      </c>
      <c r="I245">
        <v>72</v>
      </c>
      <c r="J245">
        <v>188885</v>
      </c>
      <c r="K245">
        <v>2</v>
      </c>
      <c r="L245" s="49" t="s">
        <v>1132</v>
      </c>
      <c r="M245">
        <v>990</v>
      </c>
      <c r="N245">
        <v>1182</v>
      </c>
      <c r="O245" s="49" t="s">
        <v>3026</v>
      </c>
      <c r="P245">
        <v>0</v>
      </c>
      <c r="Q245" s="49" t="s">
        <v>678</v>
      </c>
      <c r="R245">
        <v>0</v>
      </c>
      <c r="S245" s="49" t="s">
        <v>678</v>
      </c>
      <c r="T245">
        <v>0</v>
      </c>
      <c r="U245" s="49" t="s">
        <v>678</v>
      </c>
      <c r="V245">
        <v>0</v>
      </c>
      <c r="W245">
        <v>0</v>
      </c>
      <c r="X245">
        <v>0</v>
      </c>
      <c r="Y245" s="49" t="s">
        <v>970</v>
      </c>
      <c r="Z245">
        <v>188885</v>
      </c>
      <c r="AA245" s="49" t="s">
        <v>1024</v>
      </c>
      <c r="AB245" s="49" t="s">
        <v>3689</v>
      </c>
    </row>
    <row r="246" spans="1:28">
      <c r="A246" s="51" t="s">
        <v>3913</v>
      </c>
      <c r="B246" t="s">
        <v>1418</v>
      </c>
      <c r="C246" t="s">
        <v>28</v>
      </c>
      <c r="D246" t="s">
        <v>2654</v>
      </c>
      <c r="E246" t="s">
        <v>2605</v>
      </c>
      <c r="F246" t="s">
        <v>56</v>
      </c>
      <c r="G246">
        <v>13</v>
      </c>
      <c r="H246">
        <v>19175</v>
      </c>
      <c r="I246">
        <v>65</v>
      </c>
      <c r="J246">
        <v>137664</v>
      </c>
      <c r="K246">
        <v>1</v>
      </c>
      <c r="L246" s="49" t="s">
        <v>1037</v>
      </c>
      <c r="M246">
        <v>60</v>
      </c>
      <c r="N246">
        <v>296</v>
      </c>
      <c r="O246" s="49" t="s">
        <v>4028</v>
      </c>
      <c r="P246">
        <v>1</v>
      </c>
      <c r="Q246" s="49" t="s">
        <v>1037</v>
      </c>
      <c r="R246">
        <v>60</v>
      </c>
      <c r="S246" s="49" t="s">
        <v>503</v>
      </c>
      <c r="T246">
        <v>196</v>
      </c>
      <c r="U246" s="49" t="s">
        <v>500</v>
      </c>
      <c r="V246">
        <v>0</v>
      </c>
      <c r="W246">
        <v>0</v>
      </c>
      <c r="X246">
        <v>0</v>
      </c>
      <c r="Y246" s="49" t="s">
        <v>503</v>
      </c>
      <c r="Z246">
        <v>137664</v>
      </c>
      <c r="AA246" s="49" t="s">
        <v>470</v>
      </c>
      <c r="AB246" s="49" t="s">
        <v>4029</v>
      </c>
    </row>
    <row r="247" spans="1:28">
      <c r="A247" s="51" t="s">
        <v>3913</v>
      </c>
      <c r="B247" t="s">
        <v>27</v>
      </c>
      <c r="C247" t="s">
        <v>28</v>
      </c>
      <c r="D247" t="s">
        <v>584</v>
      </c>
      <c r="E247" t="s">
        <v>542</v>
      </c>
      <c r="F247" t="s">
        <v>56</v>
      </c>
      <c r="G247">
        <v>13</v>
      </c>
      <c r="H247">
        <v>16954</v>
      </c>
      <c r="I247">
        <v>71</v>
      </c>
      <c r="J247">
        <v>147282</v>
      </c>
      <c r="K247">
        <v>2</v>
      </c>
      <c r="L247" s="49" t="s">
        <v>757</v>
      </c>
      <c r="M247">
        <v>3200</v>
      </c>
      <c r="N247">
        <v>5400</v>
      </c>
      <c r="O247" s="49" t="s">
        <v>2737</v>
      </c>
      <c r="P247">
        <v>0</v>
      </c>
      <c r="Q247" s="49" t="s">
        <v>678</v>
      </c>
      <c r="R247">
        <v>0</v>
      </c>
      <c r="S247" s="49" t="s">
        <v>678</v>
      </c>
      <c r="T247">
        <v>0</v>
      </c>
      <c r="U247" s="49" t="s">
        <v>678</v>
      </c>
      <c r="V247">
        <v>0</v>
      </c>
      <c r="W247">
        <v>0</v>
      </c>
      <c r="X247">
        <v>0</v>
      </c>
      <c r="Y247" s="49" t="s">
        <v>2388</v>
      </c>
      <c r="Z247">
        <v>147282</v>
      </c>
      <c r="AA247" s="49" t="s">
        <v>852</v>
      </c>
      <c r="AB247" s="49" t="s">
        <v>1155</v>
      </c>
    </row>
    <row r="248" spans="1:28">
      <c r="A248" s="51" t="s">
        <v>3913</v>
      </c>
      <c r="B248" t="s">
        <v>27</v>
      </c>
      <c r="C248" t="s">
        <v>28</v>
      </c>
      <c r="D248" t="s">
        <v>2634</v>
      </c>
      <c r="E248" t="s">
        <v>542</v>
      </c>
      <c r="F248" t="s">
        <v>56</v>
      </c>
      <c r="G248">
        <v>14</v>
      </c>
      <c r="H248">
        <v>28440</v>
      </c>
      <c r="I248">
        <v>75</v>
      </c>
      <c r="J248">
        <v>185050</v>
      </c>
      <c r="K248">
        <v>3</v>
      </c>
      <c r="L248" s="49" t="s">
        <v>1128</v>
      </c>
      <c r="M248">
        <v>1380</v>
      </c>
      <c r="N248">
        <v>1716</v>
      </c>
      <c r="O248" s="49" t="s">
        <v>924</v>
      </c>
      <c r="P248">
        <v>0</v>
      </c>
      <c r="Q248" s="49" t="s">
        <v>678</v>
      </c>
      <c r="R248">
        <v>0</v>
      </c>
      <c r="S248" s="49" t="s">
        <v>678</v>
      </c>
      <c r="T248">
        <v>0</v>
      </c>
      <c r="U248" s="49" t="s">
        <v>678</v>
      </c>
      <c r="V248">
        <v>0</v>
      </c>
      <c r="W248">
        <v>0</v>
      </c>
      <c r="X248">
        <v>0</v>
      </c>
      <c r="Y248" s="49" t="s">
        <v>1192</v>
      </c>
      <c r="Z248">
        <v>185050</v>
      </c>
      <c r="AA248" s="49" t="s">
        <v>692</v>
      </c>
      <c r="AB248" s="49" t="s">
        <v>480</v>
      </c>
    </row>
    <row r="249" spans="1:28">
      <c r="A249" s="51"/>
      <c r="L249" s="49"/>
      <c r="O249" s="49"/>
      <c r="Q249" s="49"/>
      <c r="S249" s="49"/>
      <c r="U249" s="49"/>
      <c r="Y249" s="49"/>
      <c r="AA249" s="49"/>
      <c r="AB249" s="49"/>
    </row>
    <row r="250" spans="1:28">
      <c r="A250" s="51"/>
      <c r="L250" s="49"/>
      <c r="O250" s="49"/>
      <c r="Q250" s="49"/>
      <c r="S250" s="49"/>
      <c r="U250" s="49"/>
      <c r="Y250" s="49"/>
      <c r="AA250" s="49"/>
      <c r="AB250" s="49"/>
    </row>
    <row r="251" spans="1:28">
      <c r="A251" s="51"/>
      <c r="L251" s="49"/>
      <c r="O251" s="49"/>
      <c r="Q251" s="49"/>
      <c r="S251" s="49"/>
      <c r="U251" s="49"/>
      <c r="Y251" s="49"/>
      <c r="AA251" s="49"/>
      <c r="AB251" s="49"/>
    </row>
    <row r="252" spans="1:28">
      <c r="A252" s="51"/>
      <c r="L252" s="49"/>
      <c r="O252" s="49"/>
      <c r="Q252" s="49"/>
      <c r="S252" s="49"/>
      <c r="U252" s="49"/>
      <c r="Y252" s="49"/>
      <c r="AA252" s="49"/>
      <c r="AB252" s="49"/>
    </row>
    <row r="253" spans="1:28">
      <c r="A253" s="51"/>
      <c r="L253" s="49"/>
      <c r="O253" s="49"/>
      <c r="Q253" s="49"/>
      <c r="S253" s="49"/>
      <c r="U253" s="49"/>
      <c r="Y253" s="49"/>
      <c r="AA253" s="49"/>
      <c r="AB253" s="49"/>
    </row>
    <row r="254" spans="1:28">
      <c r="A254" s="51"/>
      <c r="L254" s="49"/>
      <c r="O254" s="49"/>
      <c r="Q254" s="49"/>
      <c r="S254" s="49"/>
      <c r="U254" s="49"/>
      <c r="Y254" s="49"/>
      <c r="AA254" s="49"/>
      <c r="AB254" s="49"/>
    </row>
    <row r="255" spans="1:28">
      <c r="A255" s="51"/>
      <c r="L255" s="49"/>
      <c r="O255" s="49"/>
      <c r="Q255" s="49"/>
      <c r="S255" s="49"/>
      <c r="U255" s="49"/>
      <c r="Y255" s="49"/>
      <c r="AA255" s="49"/>
      <c r="AB255" s="49"/>
    </row>
    <row r="256" spans="1:28">
      <c r="A256" s="51"/>
      <c r="L256" s="49"/>
      <c r="O256" s="49"/>
      <c r="Q256" s="49"/>
      <c r="S256" s="49"/>
      <c r="U256" s="49"/>
      <c r="Y256" s="49"/>
      <c r="AA256" s="49"/>
      <c r="AB256" s="49"/>
    </row>
    <row r="257" spans="1:28">
      <c r="A257" s="51"/>
      <c r="L257" s="49"/>
      <c r="O257" s="49"/>
      <c r="Q257" s="49"/>
      <c r="S257" s="49"/>
      <c r="U257" s="49"/>
      <c r="Y257" s="49"/>
      <c r="AA257" s="49"/>
      <c r="AB257" s="49"/>
    </row>
    <row r="258" spans="1:28">
      <c r="A258" s="51"/>
      <c r="L258" s="49"/>
      <c r="O258" s="49"/>
      <c r="Q258" s="49"/>
      <c r="S258" s="49"/>
      <c r="U258" s="49"/>
      <c r="Y258" s="49"/>
      <c r="AA258" s="49"/>
      <c r="AB258" s="49"/>
    </row>
    <row r="259" spans="1:28">
      <c r="A259" s="51"/>
      <c r="L259" s="49"/>
      <c r="O259" s="49"/>
      <c r="Q259" s="49"/>
      <c r="S259" s="49"/>
      <c r="U259" s="49"/>
      <c r="Y259" s="49"/>
      <c r="AA259" s="49"/>
      <c r="AB259" s="49"/>
    </row>
    <row r="260" spans="1:28">
      <c r="A260" s="51"/>
      <c r="L260" s="49"/>
      <c r="O260" s="49"/>
      <c r="Q260" s="49"/>
      <c r="S260" s="49"/>
      <c r="U260" s="49"/>
      <c r="Y260" s="49"/>
      <c r="AA260" s="49"/>
      <c r="AB260" s="49"/>
    </row>
    <row r="261" spans="1:28">
      <c r="A261" s="51"/>
      <c r="L261" s="49"/>
      <c r="O261" s="49"/>
      <c r="Q261" s="49"/>
      <c r="S261" s="49"/>
      <c r="U261" s="49"/>
      <c r="Y261" s="49"/>
      <c r="AA261" s="49"/>
      <c r="AB261" s="49"/>
    </row>
    <row r="262" spans="1:28">
      <c r="A262" s="51"/>
      <c r="L262" s="49"/>
      <c r="O262" s="49"/>
      <c r="Q262" s="49"/>
      <c r="S262" s="49"/>
      <c r="U262" s="49"/>
      <c r="Y262" s="49"/>
      <c r="AA262" s="49"/>
      <c r="AB262" s="49"/>
    </row>
    <row r="263" spans="1:28">
      <c r="A263" s="51"/>
      <c r="L263" s="49"/>
      <c r="O263" s="49"/>
      <c r="Q263" s="49"/>
      <c r="S263" s="49"/>
      <c r="U263" s="49"/>
      <c r="Y263" s="49"/>
      <c r="AA263" s="49"/>
      <c r="AB263" s="49"/>
    </row>
    <row r="264" spans="1:28">
      <c r="A264" s="51"/>
      <c r="L264" s="49"/>
      <c r="O264" s="49"/>
      <c r="Q264" s="49"/>
      <c r="S264" s="49"/>
      <c r="U264" s="49"/>
      <c r="Y264" s="49"/>
      <c r="AA264" s="49"/>
      <c r="AB264" s="49"/>
    </row>
    <row r="265" spans="1:28">
      <c r="A265" s="51"/>
      <c r="L265" s="49"/>
      <c r="O265" s="49"/>
      <c r="Q265" s="49"/>
      <c r="S265" s="49"/>
      <c r="U265" s="49"/>
      <c r="Y265" s="49"/>
      <c r="AA265" s="49"/>
      <c r="AB265" s="49"/>
    </row>
    <row r="266" spans="1:28">
      <c r="A266" s="51"/>
      <c r="L266" s="49"/>
      <c r="O266" s="49"/>
      <c r="Q266" s="49"/>
      <c r="S266" s="49"/>
      <c r="U266" s="49"/>
      <c r="Y266" s="49"/>
      <c r="AA266" s="49"/>
      <c r="AB266" s="49"/>
    </row>
    <row r="267" spans="1:28">
      <c r="A267" s="51"/>
      <c r="L267" s="49"/>
      <c r="O267" s="49"/>
      <c r="Q267" s="49"/>
      <c r="S267" s="49"/>
      <c r="U267" s="49"/>
      <c r="Y267" s="49"/>
      <c r="AA267" s="49"/>
      <c r="AB267" s="49"/>
    </row>
    <row r="268" spans="1:28">
      <c r="A268" s="51"/>
      <c r="L268" s="49"/>
      <c r="O268" s="49"/>
      <c r="Q268" s="49"/>
      <c r="S268" s="49"/>
      <c r="U268" s="49"/>
      <c r="Y268" s="49"/>
      <c r="AA268" s="49"/>
      <c r="AB268" s="49"/>
    </row>
    <row r="269" spans="1:28">
      <c r="A269" s="51"/>
      <c r="L269" s="49"/>
      <c r="O269" s="49"/>
      <c r="Q269" s="49"/>
      <c r="S269" s="49"/>
      <c r="U269" s="49"/>
      <c r="Y269" s="49"/>
      <c r="AA269" s="49"/>
      <c r="AB269" s="49"/>
    </row>
    <row r="270" spans="1:28">
      <c r="A270" s="51"/>
      <c r="L270" s="49"/>
      <c r="O270" s="49"/>
      <c r="Q270" s="49"/>
      <c r="S270" s="49"/>
      <c r="U270" s="49"/>
      <c r="Y270" s="49"/>
      <c r="AA270" s="49"/>
      <c r="AB270" s="49"/>
    </row>
    <row r="271" spans="1:28">
      <c r="A271" s="51"/>
      <c r="L271" s="49"/>
      <c r="O271" s="49"/>
      <c r="Q271" s="49"/>
      <c r="S271" s="49"/>
      <c r="U271" s="49"/>
      <c r="Y271" s="49"/>
      <c r="AA271" s="49"/>
      <c r="AB271" s="49"/>
    </row>
    <row r="272" spans="1:28">
      <c r="A272" s="51"/>
      <c r="L272" s="49"/>
      <c r="O272" s="49"/>
      <c r="Q272" s="49"/>
      <c r="S272" s="49"/>
      <c r="U272" s="49"/>
      <c r="Y272" s="49"/>
      <c r="AA272" s="49"/>
      <c r="AB272" s="49"/>
    </row>
    <row r="273" spans="1:28">
      <c r="A273" s="51"/>
      <c r="L273" s="49"/>
      <c r="O273" s="49"/>
      <c r="Q273" s="49"/>
      <c r="S273" s="49"/>
      <c r="U273" s="49"/>
      <c r="Y273" s="49"/>
      <c r="AA273" s="49"/>
      <c r="AB273" s="49"/>
    </row>
    <row r="274" spans="1:28">
      <c r="A274" s="51"/>
      <c r="L274" s="49"/>
      <c r="O274" s="49"/>
      <c r="Q274" s="49"/>
      <c r="S274" s="49"/>
      <c r="U274" s="49"/>
      <c r="Y274" s="49"/>
      <c r="AA274" s="49"/>
      <c r="AB274" s="49"/>
    </row>
    <row r="275" spans="1:28">
      <c r="A275" s="51"/>
      <c r="L275" s="49"/>
      <c r="O275" s="49"/>
      <c r="Q275" s="49"/>
      <c r="S275" s="49"/>
      <c r="U275" s="49"/>
      <c r="Y275" s="49"/>
      <c r="AA275" s="49"/>
      <c r="AB275" s="49"/>
    </row>
    <row r="276" spans="1:28">
      <c r="A276" s="51"/>
      <c r="L276" s="49"/>
      <c r="O276" s="49"/>
      <c r="Q276" s="49"/>
      <c r="S276" s="49"/>
      <c r="U276" s="49"/>
      <c r="Y276" s="49"/>
      <c r="AA276" s="49"/>
      <c r="AB276" s="49"/>
    </row>
    <row r="277" spans="1:28">
      <c r="A277" s="51"/>
      <c r="L277" s="49"/>
      <c r="O277" s="49"/>
      <c r="Q277" s="49"/>
      <c r="S277" s="49"/>
      <c r="U277" s="49"/>
      <c r="Y277" s="49"/>
      <c r="AA277" s="49"/>
      <c r="AB277" s="49"/>
    </row>
    <row r="278" spans="1:28">
      <c r="A278" s="51"/>
      <c r="L278" s="49"/>
      <c r="O278" s="49"/>
      <c r="Q278" s="49"/>
      <c r="S278" s="49"/>
      <c r="U278" s="49"/>
      <c r="Y278" s="49"/>
      <c r="AA278" s="49"/>
      <c r="AB278" s="49"/>
    </row>
    <row r="279" spans="1:28">
      <c r="A279" s="51"/>
      <c r="L279" s="49"/>
      <c r="O279" s="49"/>
      <c r="Q279" s="49"/>
      <c r="S279" s="49"/>
      <c r="U279" s="49"/>
      <c r="Y279" s="49"/>
      <c r="AA279" s="49"/>
      <c r="AB279" s="49"/>
    </row>
    <row r="280" spans="1:28">
      <c r="A280" s="51"/>
      <c r="L280" s="49"/>
      <c r="O280" s="49"/>
      <c r="Q280" s="49"/>
      <c r="S280" s="49"/>
      <c r="U280" s="49"/>
      <c r="Y280" s="49"/>
      <c r="AA280" s="49"/>
      <c r="AB280" s="49"/>
    </row>
    <row r="281" spans="1:28">
      <c r="A281" s="51"/>
      <c r="L281" s="49"/>
      <c r="O281" s="49"/>
      <c r="Q281" s="49"/>
      <c r="S281" s="49"/>
      <c r="U281" s="49"/>
      <c r="Y281" s="49"/>
      <c r="AA281" s="49"/>
      <c r="AB281" s="49"/>
    </row>
    <row r="282" spans="1:28">
      <c r="A282" s="51"/>
      <c r="L282" s="49"/>
      <c r="O282" s="49"/>
      <c r="Q282" s="49"/>
      <c r="S282" s="49"/>
      <c r="U282" s="49"/>
      <c r="Y282" s="49"/>
      <c r="AA282" s="49"/>
      <c r="AB282" s="49"/>
    </row>
    <row r="283" spans="1:28">
      <c r="A283" s="51"/>
      <c r="L283" s="49"/>
      <c r="O283" s="49"/>
      <c r="Q283" s="49"/>
      <c r="S283" s="49"/>
      <c r="U283" s="49"/>
      <c r="Y283" s="49"/>
      <c r="AA283" s="49"/>
      <c r="AB283" s="49"/>
    </row>
    <row r="284" spans="1:28">
      <c r="A284" s="51"/>
      <c r="L284" s="49"/>
      <c r="O284" s="49"/>
      <c r="Q284" s="49"/>
      <c r="S284" s="49"/>
      <c r="U284" s="49"/>
      <c r="Y284" s="49"/>
      <c r="AA284" s="49"/>
      <c r="AB284" s="49"/>
    </row>
    <row r="285" spans="1:28">
      <c r="A285" s="51"/>
      <c r="L285" s="49"/>
      <c r="O285" s="49"/>
      <c r="Q285" s="49"/>
      <c r="S285" s="49"/>
      <c r="U285" s="49"/>
      <c r="Y285" s="49"/>
      <c r="AA285" s="49"/>
      <c r="AB285" s="49"/>
    </row>
    <row r="286" spans="1:28">
      <c r="A286" s="51"/>
      <c r="L286" s="49"/>
      <c r="O286" s="49"/>
      <c r="Q286" s="49"/>
      <c r="S286" s="49"/>
      <c r="U286" s="49"/>
      <c r="Y286" s="49"/>
      <c r="AA286" s="49"/>
      <c r="AB286" s="49"/>
    </row>
    <row r="287" spans="1:28">
      <c r="A287" s="51"/>
      <c r="L287" s="49"/>
      <c r="O287" s="49"/>
      <c r="Q287" s="49"/>
      <c r="S287" s="49"/>
      <c r="U287" s="49"/>
      <c r="Y287" s="49"/>
      <c r="AA287" s="49"/>
      <c r="AB287" s="49"/>
    </row>
    <row r="288" spans="1:28">
      <c r="A288" s="51"/>
      <c r="L288" s="49"/>
      <c r="O288" s="49"/>
      <c r="Q288" s="49"/>
      <c r="S288" s="49"/>
      <c r="U288" s="49"/>
      <c r="Y288" s="49"/>
      <c r="AA288" s="49"/>
      <c r="AB288" s="49"/>
    </row>
    <row r="289" spans="1:28">
      <c r="A289" s="51"/>
      <c r="L289" s="49"/>
      <c r="O289" s="49"/>
      <c r="Q289" s="49"/>
      <c r="S289" s="49"/>
      <c r="U289" s="49"/>
      <c r="Y289" s="49"/>
      <c r="AA289" s="49"/>
      <c r="AB289" s="49"/>
    </row>
    <row r="290" spans="1:28">
      <c r="A290" s="51"/>
      <c r="L290" s="49"/>
      <c r="O290" s="49"/>
      <c r="Q290" s="49"/>
      <c r="S290" s="49"/>
      <c r="U290" s="49"/>
      <c r="Y290" s="49"/>
      <c r="AA290" s="49"/>
      <c r="AB290" s="49"/>
    </row>
    <row r="291" spans="1:28">
      <c r="A291" s="51"/>
      <c r="L291" s="49"/>
      <c r="O291" s="49"/>
      <c r="Q291" s="49"/>
      <c r="S291" s="49"/>
      <c r="U291" s="49"/>
      <c r="Y291" s="49"/>
      <c r="AA291" s="49"/>
      <c r="AB291" s="49"/>
    </row>
    <row r="292" spans="1:28">
      <c r="A292" s="51"/>
      <c r="L292" s="49"/>
      <c r="O292" s="49"/>
      <c r="Q292" s="49"/>
      <c r="S292" s="49"/>
      <c r="U292" s="49"/>
      <c r="Y292" s="49"/>
      <c r="AA292" s="49"/>
      <c r="AB292" s="49"/>
    </row>
    <row r="293" spans="1:28">
      <c r="A293" s="51"/>
      <c r="L293" s="49"/>
      <c r="O293" s="49"/>
      <c r="Q293" s="49"/>
      <c r="S293" s="49"/>
      <c r="U293" s="49"/>
      <c r="Y293" s="49"/>
      <c r="AA293" s="49"/>
      <c r="AB293" s="49"/>
    </row>
    <row r="294" spans="1:28">
      <c r="A294" s="51"/>
      <c r="L294" s="49"/>
      <c r="O294" s="49"/>
      <c r="Q294" s="49"/>
      <c r="S294" s="49"/>
      <c r="U294" s="49"/>
      <c r="Y294" s="49"/>
      <c r="AA294" s="49"/>
      <c r="AB294" s="49"/>
    </row>
    <row r="295" spans="1:28">
      <c r="A295" s="51"/>
      <c r="L295" s="49"/>
      <c r="O295" s="49"/>
      <c r="Q295" s="49"/>
      <c r="S295" s="49"/>
      <c r="U295" s="49"/>
      <c r="Y295" s="49"/>
      <c r="AA295" s="49"/>
      <c r="AB295" s="49"/>
    </row>
    <row r="296" spans="1:28">
      <c r="A296" s="51"/>
      <c r="L296" s="49"/>
      <c r="O296" s="49"/>
      <c r="Q296" s="49"/>
      <c r="S296" s="49"/>
      <c r="U296" s="49"/>
      <c r="Y296" s="49"/>
      <c r="AA296" s="49"/>
      <c r="AB296" s="49"/>
    </row>
    <row r="297" spans="1:28">
      <c r="A297" s="51"/>
      <c r="L297" s="49"/>
      <c r="O297" s="49"/>
      <c r="Q297" s="49"/>
      <c r="S297" s="49"/>
      <c r="U297" s="49"/>
      <c r="Y297" s="49"/>
      <c r="AA297" s="49"/>
      <c r="AB297" s="49"/>
    </row>
    <row r="298" spans="1:28">
      <c r="A298" s="51"/>
      <c r="L298" s="49"/>
      <c r="O298" s="49"/>
      <c r="Q298" s="49"/>
      <c r="S298" s="49"/>
      <c r="U298" s="49"/>
      <c r="Y298" s="49"/>
      <c r="AA298" s="49"/>
      <c r="AB298" s="49"/>
    </row>
    <row r="299" spans="1:28">
      <c r="A299" s="51"/>
      <c r="L299" s="49"/>
      <c r="O299" s="49"/>
      <c r="Q299" s="49"/>
      <c r="S299" s="49"/>
      <c r="U299" s="49"/>
      <c r="Y299" s="49"/>
      <c r="AA299" s="49"/>
      <c r="AB299" s="49"/>
    </row>
    <row r="300" spans="1:28">
      <c r="A300" s="51"/>
      <c r="L300" s="49"/>
      <c r="O300" s="49"/>
      <c r="Q300" s="49"/>
      <c r="S300" s="49"/>
      <c r="U300" s="49"/>
      <c r="Y300" s="49"/>
      <c r="AA300" s="49"/>
      <c r="AB300" s="49"/>
    </row>
    <row r="301" spans="1:28">
      <c r="A301" s="51"/>
      <c r="L301" s="49"/>
      <c r="O301" s="49"/>
      <c r="Q301" s="49"/>
      <c r="S301" s="49"/>
      <c r="U301" s="49"/>
      <c r="Y301" s="49"/>
      <c r="AA301" s="49"/>
      <c r="AB301" s="49"/>
    </row>
    <row r="302" spans="1:28">
      <c r="A302" s="51"/>
      <c r="L302" s="49"/>
      <c r="O302" s="49"/>
      <c r="Q302" s="49"/>
      <c r="S302" s="49"/>
      <c r="U302" s="49"/>
      <c r="Y302" s="49"/>
      <c r="AA302" s="49"/>
      <c r="AB302" s="49"/>
    </row>
    <row r="303" spans="1:28">
      <c r="A303" s="51"/>
      <c r="L303" s="49"/>
      <c r="O303" s="49"/>
      <c r="Q303" s="49"/>
      <c r="S303" s="49"/>
      <c r="U303" s="49"/>
      <c r="Y303" s="49"/>
      <c r="AA303" s="49"/>
      <c r="AB303" s="49"/>
    </row>
    <row r="304" spans="1:28">
      <c r="A304" s="51"/>
      <c r="L304" s="49"/>
      <c r="O304" s="49"/>
      <c r="Q304" s="49"/>
      <c r="S304" s="49"/>
      <c r="U304" s="49"/>
      <c r="Y304" s="49"/>
      <c r="AA304" s="49"/>
      <c r="AB304" s="49"/>
    </row>
    <row r="305" spans="1:28">
      <c r="A305" s="51"/>
      <c r="L305" s="49"/>
      <c r="O305" s="49"/>
      <c r="Q305" s="49"/>
      <c r="S305" s="49"/>
      <c r="U305" s="49"/>
      <c r="Y305" s="49"/>
      <c r="AA305" s="49"/>
      <c r="AB305" s="49"/>
    </row>
    <row r="306" spans="1:28">
      <c r="A306" s="51"/>
      <c r="L306" s="49"/>
      <c r="O306" s="49"/>
      <c r="Q306" s="49"/>
      <c r="S306" s="49"/>
      <c r="U306" s="49"/>
      <c r="Y306" s="49"/>
      <c r="AA306" s="49"/>
      <c r="AB306" s="49"/>
    </row>
    <row r="307" spans="1:28">
      <c r="A307" s="51"/>
      <c r="L307" s="49"/>
      <c r="O307" s="49"/>
      <c r="Q307" s="49"/>
      <c r="S307" s="49"/>
      <c r="U307" s="49"/>
      <c r="Y307" s="49"/>
      <c r="AA307" s="49"/>
      <c r="AB307" s="49"/>
    </row>
    <row r="308" spans="1:28">
      <c r="A308" s="51"/>
      <c r="L308" s="49"/>
      <c r="O308" s="49"/>
      <c r="Q308" s="49"/>
      <c r="S308" s="49"/>
      <c r="U308" s="49"/>
      <c r="Y308" s="49"/>
      <c r="AA308" s="49"/>
      <c r="AB308" s="49"/>
    </row>
    <row r="309" spans="1:28">
      <c r="A309" s="51"/>
      <c r="L309" s="49"/>
      <c r="O309" s="49"/>
      <c r="Q309" s="49"/>
      <c r="S309" s="49"/>
      <c r="U309" s="49"/>
      <c r="Y309" s="49"/>
      <c r="AA309" s="49"/>
      <c r="AB309" s="49"/>
    </row>
    <row r="310" spans="1:28">
      <c r="A310" s="51"/>
      <c r="L310" s="49"/>
      <c r="O310" s="49"/>
      <c r="Q310" s="49"/>
      <c r="S310" s="49"/>
      <c r="U310" s="49"/>
      <c r="Y310" s="49"/>
      <c r="AA310" s="49"/>
      <c r="AB310" s="49"/>
    </row>
    <row r="311" spans="1:28">
      <c r="A311" s="51"/>
      <c r="L311" s="49"/>
      <c r="O311" s="49"/>
      <c r="Q311" s="49"/>
      <c r="S311" s="49"/>
      <c r="U311" s="49"/>
      <c r="Y311" s="49"/>
      <c r="AA311" s="49"/>
      <c r="AB311" s="49"/>
    </row>
    <row r="312" spans="1:28">
      <c r="A312" s="51"/>
      <c r="L312" s="49"/>
      <c r="O312" s="49"/>
      <c r="Q312" s="49"/>
      <c r="S312" s="49"/>
      <c r="U312" s="49"/>
      <c r="Y312" s="49"/>
      <c r="AA312" s="49"/>
      <c r="AB312" s="49"/>
    </row>
    <row r="313" spans="1:28">
      <c r="A313" s="51"/>
      <c r="L313" s="49"/>
      <c r="O313" s="49"/>
      <c r="Q313" s="49"/>
      <c r="S313" s="49"/>
      <c r="U313" s="49"/>
      <c r="Y313" s="49"/>
      <c r="AA313" s="49"/>
      <c r="AB313" s="49"/>
    </row>
    <row r="314" spans="1:28">
      <c r="A314" s="51"/>
      <c r="L314" s="49"/>
      <c r="O314" s="49"/>
      <c r="Q314" s="49"/>
      <c r="S314" s="49"/>
      <c r="U314" s="49"/>
      <c r="Y314" s="49"/>
      <c r="AA314" s="49"/>
      <c r="AB314" s="49"/>
    </row>
    <row r="315" spans="1:28">
      <c r="A315" s="51"/>
      <c r="L315" s="49"/>
      <c r="O315" s="49"/>
      <c r="Q315" s="49"/>
      <c r="S315" s="49"/>
      <c r="U315" s="49"/>
      <c r="Y315" s="49"/>
      <c r="AA315" s="49"/>
      <c r="AB315" s="49"/>
    </row>
    <row r="316" spans="1:28">
      <c r="A316" s="51"/>
      <c r="L316" s="49"/>
      <c r="O316" s="49"/>
      <c r="Q316" s="49"/>
      <c r="S316" s="49"/>
      <c r="U316" s="49"/>
      <c r="Y316" s="49"/>
      <c r="AA316" s="49"/>
      <c r="AB316" s="49"/>
    </row>
    <row r="317" spans="1:28">
      <c r="A317" s="51"/>
      <c r="L317" s="49"/>
      <c r="O317" s="49"/>
      <c r="Q317" s="49"/>
      <c r="S317" s="49"/>
      <c r="U317" s="49"/>
      <c r="Y317" s="49"/>
      <c r="AA317" s="49"/>
      <c r="AB317" s="49"/>
    </row>
    <row r="318" spans="1:28">
      <c r="A318" s="51"/>
      <c r="L318" s="49"/>
      <c r="O318" s="49"/>
      <c r="Q318" s="49"/>
      <c r="S318" s="49"/>
      <c r="U318" s="49"/>
      <c r="Y318" s="49"/>
      <c r="AA318" s="49"/>
      <c r="AB318" s="49"/>
    </row>
    <row r="319" spans="1:28">
      <c r="A319" s="51"/>
      <c r="L319" s="49"/>
      <c r="O319" s="49"/>
      <c r="Q319" s="49"/>
      <c r="S319" s="49"/>
      <c r="U319" s="49"/>
      <c r="Y319" s="49"/>
      <c r="AA319" s="49"/>
      <c r="AB319" s="49"/>
    </row>
    <row r="320" spans="1:28">
      <c r="A320" s="51"/>
      <c r="L320" s="49"/>
      <c r="O320" s="49"/>
      <c r="Q320" s="49"/>
      <c r="S320" s="49"/>
      <c r="U320" s="49"/>
      <c r="Y320" s="49"/>
      <c r="AA320" s="49"/>
      <c r="AB320" s="49"/>
    </row>
    <row r="321" spans="1:28">
      <c r="A321" s="51"/>
      <c r="L321" s="49"/>
      <c r="O321" s="49"/>
      <c r="Q321" s="49"/>
      <c r="S321" s="49"/>
      <c r="U321" s="49"/>
      <c r="Y321" s="49"/>
      <c r="AA321" s="49"/>
      <c r="AB321" s="49"/>
    </row>
    <row r="322" spans="1:28">
      <c r="A322" s="51"/>
      <c r="L322" s="49"/>
      <c r="O322" s="49"/>
      <c r="Q322" s="49"/>
      <c r="S322" s="49"/>
      <c r="U322" s="49"/>
      <c r="Y322" s="49"/>
      <c r="AA322" s="49"/>
      <c r="AB322" s="49"/>
    </row>
    <row r="323" spans="1:28">
      <c r="A323" s="51"/>
      <c r="L323" s="49"/>
      <c r="O323" s="49"/>
      <c r="Q323" s="49"/>
      <c r="S323" s="49"/>
      <c r="U323" s="49"/>
      <c r="Y323" s="49"/>
      <c r="AA323" s="49"/>
      <c r="AB323" s="49"/>
    </row>
    <row r="324" spans="1:28">
      <c r="A324" s="51"/>
      <c r="L324" s="49"/>
      <c r="O324" s="49"/>
      <c r="Q324" s="49"/>
      <c r="S324" s="49"/>
      <c r="U324" s="49"/>
      <c r="Y324" s="49"/>
      <c r="AA324" s="49"/>
      <c r="AB324" s="49"/>
    </row>
    <row r="325" spans="1:28">
      <c r="A325" s="51"/>
      <c r="L325" s="49"/>
      <c r="O325" s="49"/>
      <c r="Q325" s="49"/>
      <c r="S325" s="49"/>
      <c r="U325" s="49"/>
      <c r="Y325" s="49"/>
      <c r="AA325" s="49"/>
      <c r="AB325" s="49"/>
    </row>
    <row r="326" spans="1:28">
      <c r="A326" s="51"/>
      <c r="L326" s="49"/>
      <c r="O326" s="49"/>
      <c r="Q326" s="49"/>
      <c r="S326" s="49"/>
      <c r="U326" s="49"/>
      <c r="Y326" s="49"/>
      <c r="AA326" s="49"/>
      <c r="AB326" s="49"/>
    </row>
    <row r="327" spans="1:28">
      <c r="A327" s="51"/>
      <c r="L327" s="49"/>
      <c r="O327" s="49"/>
      <c r="Q327" s="49"/>
      <c r="S327" s="49"/>
      <c r="U327" s="49"/>
      <c r="Y327" s="49"/>
      <c r="AA327" s="49"/>
      <c r="AB327" s="49"/>
    </row>
    <row r="328" spans="1:28">
      <c r="A328" s="51"/>
      <c r="L328" s="49"/>
      <c r="O328" s="49"/>
      <c r="Q328" s="49"/>
      <c r="S328" s="49"/>
      <c r="U328" s="49"/>
      <c r="Y328" s="49"/>
      <c r="AA328" s="49"/>
      <c r="AB328" s="49"/>
    </row>
    <row r="329" spans="1:28">
      <c r="A329" s="51"/>
      <c r="L329" s="49"/>
      <c r="O329" s="49"/>
      <c r="Q329" s="49"/>
      <c r="S329" s="49"/>
      <c r="U329" s="49"/>
      <c r="Y329" s="49"/>
      <c r="AA329" s="49"/>
      <c r="AB329" s="49"/>
    </row>
    <row r="330" spans="1:28">
      <c r="A330" s="51"/>
      <c r="L330" s="49"/>
      <c r="O330" s="49"/>
      <c r="Q330" s="49"/>
      <c r="S330" s="49"/>
      <c r="U330" s="49"/>
      <c r="Y330" s="49"/>
      <c r="AA330" s="49"/>
      <c r="AB330" s="49"/>
    </row>
    <row r="331" spans="1:28">
      <c r="A331" s="51"/>
      <c r="L331" s="49"/>
      <c r="O331" s="49"/>
      <c r="Q331" s="49"/>
      <c r="S331" s="49"/>
      <c r="U331" s="49"/>
      <c r="Y331" s="49"/>
      <c r="AA331" s="49"/>
      <c r="AB331" s="49"/>
    </row>
    <row r="332" spans="1:28">
      <c r="A332" s="51"/>
      <c r="L332" s="49"/>
      <c r="O332" s="49"/>
      <c r="Q332" s="49"/>
      <c r="S332" s="49"/>
      <c r="U332" s="49"/>
      <c r="Y332" s="49"/>
      <c r="AA332" s="49"/>
      <c r="AB332" s="49"/>
    </row>
    <row r="333" spans="1:28">
      <c r="A333" s="51"/>
      <c r="L333" s="49"/>
      <c r="O333" s="49"/>
      <c r="Q333" s="49"/>
      <c r="S333" s="49"/>
      <c r="U333" s="49"/>
      <c r="Y333" s="49"/>
      <c r="AA333" s="49"/>
      <c r="AB333" s="49"/>
    </row>
    <row r="334" spans="1:28">
      <c r="A334" s="51"/>
      <c r="L334" s="49"/>
      <c r="O334" s="49"/>
      <c r="Q334" s="49"/>
      <c r="S334" s="49"/>
      <c r="U334" s="49"/>
      <c r="Y334" s="49"/>
      <c r="AA334" s="49"/>
      <c r="AB334" s="49"/>
    </row>
    <row r="335" spans="1:28">
      <c r="A335" s="51"/>
      <c r="L335" s="49"/>
      <c r="O335" s="49"/>
      <c r="Q335" s="49"/>
      <c r="S335" s="49"/>
      <c r="U335" s="49"/>
      <c r="Y335" s="49"/>
      <c r="AA335" s="49"/>
      <c r="AB335" s="49"/>
    </row>
    <row r="336" spans="1:28">
      <c r="A336" s="51"/>
      <c r="L336" s="49"/>
      <c r="O336" s="49"/>
      <c r="Q336" s="49"/>
      <c r="S336" s="49"/>
      <c r="U336" s="49"/>
      <c r="Y336" s="49"/>
      <c r="AA336" s="49"/>
      <c r="AB336" s="49"/>
    </row>
    <row r="337" spans="1:28">
      <c r="A337" s="51"/>
      <c r="L337" s="49"/>
      <c r="O337" s="49"/>
      <c r="Q337" s="49"/>
      <c r="S337" s="49"/>
      <c r="U337" s="49"/>
      <c r="Y337" s="49"/>
      <c r="AA337" s="49"/>
      <c r="AB337" s="49"/>
    </row>
    <row r="338" spans="1:28">
      <c r="A338" s="51"/>
      <c r="L338" s="49"/>
      <c r="O338" s="49"/>
      <c r="Q338" s="49"/>
      <c r="S338" s="49"/>
      <c r="U338" s="49"/>
      <c r="Y338" s="49"/>
      <c r="AA338" s="49"/>
      <c r="AB338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D9C4-838E-4F24-A437-3D1A02350DFD}">
  <dimension ref="A2:AB322"/>
  <sheetViews>
    <sheetView workbookViewId="0">
      <selection activeCell="K28" sqref="K28"/>
    </sheetView>
  </sheetViews>
  <sheetFormatPr baseColWidth="10" defaultRowHeight="15"/>
  <sheetData>
    <row r="2" spans="1:28">
      <c r="A2" s="151"/>
      <c r="L2" s="49"/>
      <c r="O2" s="49"/>
      <c r="Q2" s="49"/>
      <c r="S2" s="49"/>
      <c r="U2" s="49"/>
      <c r="Y2" s="49"/>
      <c r="AA2" s="49"/>
      <c r="AB2" s="49"/>
    </row>
    <row r="3" spans="1:28">
      <c r="A3" s="151"/>
      <c r="L3" s="49"/>
      <c r="O3" s="49"/>
      <c r="Q3" s="49"/>
      <c r="S3" s="49"/>
      <c r="U3" s="49"/>
      <c r="Y3" s="49"/>
      <c r="AA3" s="49"/>
      <c r="AB3" s="49"/>
    </row>
    <row r="4" spans="1:28">
      <c r="A4" s="151"/>
      <c r="L4" s="49"/>
      <c r="O4" s="49"/>
      <c r="Q4" s="49"/>
      <c r="S4" s="49"/>
      <c r="U4" s="49"/>
      <c r="Y4" s="49"/>
      <c r="AA4" s="49"/>
      <c r="AB4" s="49"/>
    </row>
    <row r="5" spans="1:28">
      <c r="A5" s="151"/>
      <c r="L5" s="49"/>
      <c r="O5" s="49"/>
      <c r="Q5" s="49"/>
      <c r="S5" s="49"/>
      <c r="U5" s="49"/>
      <c r="Y5" s="49"/>
      <c r="AA5" s="49"/>
      <c r="AB5" s="49"/>
    </row>
    <row r="6" spans="1:28">
      <c r="A6" s="151"/>
      <c r="L6" s="49"/>
      <c r="O6" s="49"/>
      <c r="Q6" s="49"/>
      <c r="S6" s="49"/>
      <c r="U6" s="49"/>
      <c r="Y6" s="49"/>
      <c r="AA6" s="49"/>
      <c r="AB6" s="49"/>
    </row>
    <row r="7" spans="1:28">
      <c r="A7" s="151"/>
      <c r="L7" s="49"/>
      <c r="O7" s="49"/>
      <c r="Q7" s="49"/>
      <c r="S7" s="49"/>
      <c r="U7" s="49"/>
      <c r="Y7" s="49"/>
      <c r="AA7" s="49"/>
      <c r="AB7" s="49"/>
    </row>
    <row r="8" spans="1:28">
      <c r="A8" s="151"/>
      <c r="L8" s="49"/>
      <c r="O8" s="49"/>
      <c r="Q8" s="49"/>
      <c r="S8" s="49"/>
      <c r="U8" s="49"/>
      <c r="Y8" s="49"/>
      <c r="AA8" s="49"/>
      <c r="AB8" s="49"/>
    </row>
    <row r="9" spans="1:28">
      <c r="A9" s="151"/>
      <c r="L9" s="49"/>
      <c r="O9" s="49"/>
      <c r="Q9" s="49"/>
      <c r="S9" s="49"/>
      <c r="U9" s="49"/>
      <c r="Y9" s="49"/>
      <c r="AA9" s="49"/>
      <c r="AB9" s="49"/>
    </row>
    <row r="10" spans="1:28">
      <c r="A10" s="151"/>
      <c r="L10" s="49"/>
      <c r="O10" s="49"/>
      <c r="Q10" s="49"/>
      <c r="S10" s="49"/>
      <c r="U10" s="49"/>
      <c r="Y10" s="49"/>
      <c r="AA10" s="49"/>
      <c r="AB10" s="49"/>
    </row>
    <row r="11" spans="1:28">
      <c r="A11" s="151"/>
      <c r="L11" s="49"/>
      <c r="O11" s="49"/>
      <c r="Q11" s="49"/>
      <c r="S11" s="49"/>
      <c r="U11" s="49"/>
      <c r="Y11" s="49"/>
      <c r="AA11" s="49"/>
      <c r="AB11" s="49"/>
    </row>
    <row r="12" spans="1:28">
      <c r="A12" s="151"/>
      <c r="L12" s="49"/>
      <c r="O12" s="49"/>
      <c r="Q12" s="49"/>
      <c r="S12" s="49"/>
      <c r="U12" s="49"/>
      <c r="Y12" s="49"/>
      <c r="AA12" s="49"/>
      <c r="AB12" s="49"/>
    </row>
    <row r="13" spans="1:28">
      <c r="A13" s="151"/>
      <c r="L13" s="49"/>
      <c r="O13" s="49"/>
      <c r="Q13" s="49"/>
      <c r="S13" s="49"/>
      <c r="U13" s="49"/>
      <c r="Y13" s="49"/>
      <c r="AA13" s="49"/>
      <c r="AB13" s="49"/>
    </row>
    <row r="14" spans="1:28">
      <c r="A14" s="151"/>
      <c r="L14" s="49"/>
      <c r="O14" s="49"/>
      <c r="Q14" s="49"/>
      <c r="S14" s="49"/>
      <c r="U14" s="49"/>
      <c r="Y14" s="49"/>
      <c r="AA14" s="49"/>
      <c r="AB14" s="49"/>
    </row>
    <row r="15" spans="1:28">
      <c r="A15" s="151"/>
      <c r="L15" s="49"/>
      <c r="O15" s="49"/>
      <c r="Q15" s="49"/>
      <c r="S15" s="49"/>
      <c r="U15" s="49"/>
      <c r="Y15" s="49"/>
      <c r="AA15" s="49"/>
      <c r="AB15" s="49"/>
    </row>
    <row r="16" spans="1:28">
      <c r="A16" s="151"/>
      <c r="L16" s="49"/>
      <c r="O16" s="49"/>
      <c r="Q16" s="49"/>
      <c r="S16" s="49"/>
      <c r="U16" s="49"/>
      <c r="Y16" s="49"/>
      <c r="AA16" s="49"/>
      <c r="AB16" s="49"/>
    </row>
    <row r="17" spans="1:28">
      <c r="A17" s="151"/>
      <c r="L17" s="49"/>
      <c r="O17" s="49"/>
      <c r="Q17" s="49"/>
      <c r="S17" s="49"/>
      <c r="U17" s="49"/>
      <c r="Y17" s="49"/>
      <c r="AA17" s="49"/>
      <c r="AB17" s="49"/>
    </row>
    <row r="18" spans="1:28">
      <c r="A18" s="151"/>
      <c r="L18" s="49"/>
      <c r="O18" s="49"/>
      <c r="Q18" s="49"/>
      <c r="S18" s="49"/>
      <c r="U18" s="49"/>
      <c r="Y18" s="49"/>
      <c r="AA18" s="49"/>
      <c r="AB18" s="49"/>
    </row>
    <row r="19" spans="1:28">
      <c r="A19" s="151"/>
      <c r="L19" s="49"/>
      <c r="O19" s="49"/>
      <c r="Q19" s="49"/>
      <c r="S19" s="49"/>
      <c r="U19" s="49"/>
      <c r="Y19" s="49"/>
      <c r="AA19" s="49"/>
      <c r="AB19" s="49"/>
    </row>
    <row r="20" spans="1:28">
      <c r="A20" s="151"/>
      <c r="L20" s="49"/>
      <c r="O20" s="49"/>
      <c r="Q20" s="49"/>
      <c r="S20" s="49"/>
      <c r="U20" s="49"/>
      <c r="Y20" s="49"/>
      <c r="AA20" s="49"/>
      <c r="AB20" s="49"/>
    </row>
    <row r="21" spans="1:28">
      <c r="A21" s="151"/>
      <c r="L21" s="49"/>
      <c r="O21" s="49"/>
      <c r="Q21" s="49"/>
      <c r="S21" s="49"/>
      <c r="U21" s="49"/>
      <c r="Y21" s="49"/>
      <c r="AA21" s="49"/>
      <c r="AB21" s="49"/>
    </row>
    <row r="22" spans="1:28">
      <c r="A22" s="151"/>
      <c r="L22" s="49"/>
      <c r="O22" s="49"/>
      <c r="Q22" s="49"/>
      <c r="S22" s="49"/>
      <c r="U22" s="49"/>
      <c r="Y22" s="49"/>
      <c r="AA22" s="49"/>
      <c r="AB22" s="49"/>
    </row>
    <row r="23" spans="1:28">
      <c r="A23" s="151"/>
      <c r="L23" s="49"/>
      <c r="O23" s="49"/>
      <c r="Q23" s="49"/>
      <c r="S23" s="49"/>
      <c r="U23" s="49"/>
      <c r="Y23" s="49"/>
      <c r="AA23" s="49"/>
      <c r="AB23" s="49"/>
    </row>
    <row r="24" spans="1:28">
      <c r="A24" s="151"/>
      <c r="L24" s="49"/>
      <c r="O24" s="49"/>
      <c r="Q24" s="49"/>
      <c r="S24" s="49"/>
      <c r="U24" s="49"/>
      <c r="Y24" s="49"/>
      <c r="AA24" s="49"/>
      <c r="AB24" s="49"/>
    </row>
    <row r="25" spans="1:28">
      <c r="A25" s="151"/>
      <c r="L25" s="49"/>
      <c r="O25" s="49"/>
      <c r="Q25" s="49"/>
      <c r="S25" s="49"/>
      <c r="U25" s="49"/>
      <c r="Y25" s="49"/>
      <c r="AA25" s="49"/>
      <c r="AB25" s="49"/>
    </row>
    <row r="26" spans="1:28">
      <c r="A26" s="151"/>
      <c r="L26" s="49"/>
      <c r="O26" s="49"/>
      <c r="Q26" s="49"/>
      <c r="S26" s="49"/>
      <c r="U26" s="49"/>
      <c r="Y26" s="49"/>
      <c r="AA26" s="49"/>
      <c r="AB26" s="49"/>
    </row>
    <row r="27" spans="1:28">
      <c r="A27" s="151"/>
      <c r="L27" s="49"/>
      <c r="O27" s="49"/>
      <c r="Q27" s="49"/>
      <c r="S27" s="49"/>
      <c r="U27" s="49"/>
      <c r="Y27" s="49"/>
      <c r="AA27" s="49"/>
      <c r="AB27" s="49"/>
    </row>
    <row r="28" spans="1:28">
      <c r="A28" s="151"/>
      <c r="L28" s="49"/>
      <c r="O28" s="49"/>
      <c r="Q28" s="49"/>
      <c r="S28" s="49"/>
      <c r="U28" s="49"/>
      <c r="Y28" s="49"/>
      <c r="AA28" s="49"/>
      <c r="AB28" s="49"/>
    </row>
    <row r="29" spans="1:28">
      <c r="A29" s="151"/>
      <c r="L29" s="49"/>
      <c r="O29" s="49"/>
      <c r="Q29" s="49"/>
      <c r="S29" s="49"/>
      <c r="U29" s="49"/>
      <c r="Y29" s="49"/>
      <c r="AA29" s="49"/>
      <c r="AB29" s="49"/>
    </row>
    <row r="30" spans="1:28">
      <c r="A30" s="151"/>
      <c r="L30" s="49"/>
      <c r="O30" s="49"/>
      <c r="Q30" s="49"/>
      <c r="S30" s="49"/>
      <c r="U30" s="49"/>
      <c r="Y30" s="49"/>
      <c r="AA30" s="49"/>
      <c r="AB30" s="49"/>
    </row>
    <row r="31" spans="1:28">
      <c r="A31" s="151"/>
      <c r="L31" s="49"/>
      <c r="O31" s="49"/>
      <c r="Q31" s="49"/>
      <c r="S31" s="49"/>
      <c r="U31" s="49"/>
      <c r="Y31" s="49"/>
      <c r="AA31" s="49"/>
      <c r="AB31" s="49"/>
    </row>
    <row r="32" spans="1:28">
      <c r="A32" s="151"/>
      <c r="L32" s="49"/>
      <c r="O32" s="49"/>
      <c r="Q32" s="49"/>
      <c r="S32" s="49"/>
      <c r="U32" s="49"/>
      <c r="Y32" s="49"/>
      <c r="AA32" s="49"/>
      <c r="AB32" s="49"/>
    </row>
    <row r="33" spans="1:28">
      <c r="A33" s="151"/>
      <c r="L33" s="49"/>
      <c r="O33" s="49"/>
      <c r="Q33" s="49"/>
      <c r="S33" s="49"/>
      <c r="U33" s="49"/>
      <c r="Y33" s="49"/>
      <c r="AA33" s="49"/>
      <c r="AB33" s="49"/>
    </row>
    <row r="34" spans="1:28">
      <c r="A34" s="151"/>
      <c r="L34" s="49"/>
      <c r="O34" s="49"/>
      <c r="Q34" s="49"/>
      <c r="S34" s="49"/>
      <c r="U34" s="49"/>
      <c r="Y34" s="49"/>
      <c r="AA34" s="49"/>
      <c r="AB34" s="49"/>
    </row>
    <row r="35" spans="1:28">
      <c r="A35" s="151"/>
      <c r="L35" s="49"/>
      <c r="O35" s="49"/>
      <c r="Q35" s="49"/>
      <c r="S35" s="49"/>
      <c r="U35" s="49"/>
      <c r="Y35" s="49"/>
      <c r="AA35" s="49"/>
      <c r="AB35" s="49"/>
    </row>
    <row r="36" spans="1:28">
      <c r="A36" s="151"/>
      <c r="L36" s="49"/>
      <c r="O36" s="49"/>
      <c r="Q36" s="49"/>
      <c r="S36" s="49"/>
      <c r="U36" s="49"/>
      <c r="Y36" s="49"/>
      <c r="AA36" s="49"/>
      <c r="AB36" s="49"/>
    </row>
    <row r="37" spans="1:28">
      <c r="A37" s="151"/>
      <c r="L37" s="49"/>
      <c r="O37" s="49"/>
      <c r="Q37" s="49"/>
      <c r="S37" s="49"/>
      <c r="U37" s="49"/>
      <c r="Y37" s="49"/>
      <c r="AA37" s="49"/>
      <c r="AB37" s="49"/>
    </row>
    <row r="38" spans="1:28">
      <c r="A38" s="151"/>
      <c r="L38" s="49"/>
      <c r="O38" s="49"/>
      <c r="Q38" s="49"/>
      <c r="S38" s="49"/>
      <c r="U38" s="49"/>
      <c r="Y38" s="49"/>
      <c r="AA38" s="49"/>
      <c r="AB38" s="49"/>
    </row>
    <row r="39" spans="1:28">
      <c r="A39" s="151"/>
      <c r="L39" s="49"/>
      <c r="O39" s="49"/>
      <c r="Q39" s="49"/>
      <c r="S39" s="49"/>
      <c r="U39" s="49"/>
      <c r="Y39" s="49"/>
      <c r="AA39" s="49"/>
      <c r="AB39" s="49"/>
    </row>
    <row r="40" spans="1:28">
      <c r="A40" s="151"/>
      <c r="L40" s="49"/>
      <c r="O40" s="49"/>
      <c r="Q40" s="49"/>
      <c r="S40" s="49"/>
      <c r="U40" s="49"/>
      <c r="Y40" s="49"/>
      <c r="AA40" s="49"/>
      <c r="AB40" s="49"/>
    </row>
    <row r="41" spans="1:28">
      <c r="A41" s="151"/>
      <c r="L41" s="49"/>
      <c r="O41" s="49"/>
      <c r="Q41" s="49"/>
      <c r="S41" s="49"/>
      <c r="U41" s="49"/>
      <c r="Y41" s="49"/>
      <c r="AA41" s="49"/>
      <c r="AB41" s="49"/>
    </row>
    <row r="42" spans="1:28">
      <c r="A42" s="151"/>
      <c r="L42" s="49"/>
      <c r="O42" s="49"/>
      <c r="Q42" s="49"/>
      <c r="S42" s="49"/>
      <c r="U42" s="49"/>
      <c r="Y42" s="49"/>
      <c r="AA42" s="49"/>
      <c r="AB42" s="49"/>
    </row>
    <row r="43" spans="1:28">
      <c r="A43" s="151"/>
      <c r="L43" s="49"/>
      <c r="O43" s="49"/>
      <c r="Q43" s="49"/>
      <c r="S43" s="49"/>
      <c r="U43" s="49"/>
      <c r="Y43" s="49"/>
      <c r="AA43" s="49"/>
      <c r="AB43" s="49"/>
    </row>
    <row r="44" spans="1:28">
      <c r="A44" s="151"/>
      <c r="L44" s="49"/>
      <c r="O44" s="49"/>
      <c r="Q44" s="49"/>
      <c r="S44" s="49"/>
      <c r="U44" s="49"/>
      <c r="Y44" s="49"/>
      <c r="AA44" s="49"/>
      <c r="AB44" s="49"/>
    </row>
    <row r="45" spans="1:28">
      <c r="A45" s="151"/>
      <c r="L45" s="49"/>
      <c r="O45" s="49"/>
      <c r="Q45" s="49"/>
      <c r="S45" s="49"/>
      <c r="U45" s="49"/>
      <c r="Y45" s="49"/>
      <c r="AA45" s="49"/>
      <c r="AB45" s="49"/>
    </row>
    <row r="46" spans="1:28">
      <c r="A46" s="151"/>
      <c r="L46" s="49"/>
      <c r="O46" s="49"/>
      <c r="Q46" s="49"/>
      <c r="S46" s="49"/>
      <c r="U46" s="49"/>
      <c r="Y46" s="49"/>
      <c r="AA46" s="49"/>
      <c r="AB46" s="49"/>
    </row>
    <row r="47" spans="1:28">
      <c r="A47" s="151"/>
      <c r="L47" s="49"/>
      <c r="O47" s="49"/>
      <c r="Q47" s="49"/>
      <c r="S47" s="49"/>
      <c r="U47" s="49"/>
      <c r="Y47" s="49"/>
      <c r="AA47" s="49"/>
      <c r="AB47" s="49"/>
    </row>
    <row r="48" spans="1:28">
      <c r="A48" s="151"/>
      <c r="L48" s="49"/>
      <c r="O48" s="49"/>
      <c r="Q48" s="49"/>
      <c r="S48" s="49"/>
      <c r="U48" s="49"/>
      <c r="Y48" s="49"/>
      <c r="AA48" s="49"/>
      <c r="AB48" s="49"/>
    </row>
    <row r="49" spans="1:28">
      <c r="A49" s="151"/>
      <c r="L49" s="49"/>
      <c r="O49" s="49"/>
      <c r="Q49" s="49"/>
      <c r="S49" s="49"/>
      <c r="U49" s="49"/>
      <c r="Y49" s="49"/>
      <c r="AA49" s="49"/>
      <c r="AB49" s="49"/>
    </row>
    <row r="50" spans="1:28">
      <c r="A50" s="151"/>
      <c r="L50" s="49"/>
      <c r="O50" s="49"/>
      <c r="Q50" s="49"/>
      <c r="S50" s="49"/>
      <c r="U50" s="49"/>
      <c r="Y50" s="49"/>
      <c r="AA50" s="49"/>
      <c r="AB50" s="49"/>
    </row>
    <row r="51" spans="1:28">
      <c r="A51" s="151"/>
      <c r="L51" s="49"/>
      <c r="O51" s="49"/>
      <c r="Q51" s="49"/>
      <c r="S51" s="49"/>
      <c r="U51" s="49"/>
      <c r="Y51" s="49"/>
      <c r="AA51" s="49"/>
      <c r="AB51" s="49"/>
    </row>
    <row r="52" spans="1:28">
      <c r="A52" s="151"/>
      <c r="L52" s="49"/>
      <c r="O52" s="49"/>
      <c r="Q52" s="49"/>
      <c r="S52" s="49"/>
      <c r="U52" s="49"/>
      <c r="Y52" s="49"/>
      <c r="AA52" s="49"/>
      <c r="AB52" s="49"/>
    </row>
    <row r="53" spans="1:28">
      <c r="A53" s="151"/>
      <c r="L53" s="49"/>
      <c r="O53" s="49"/>
      <c r="Q53" s="49"/>
      <c r="S53" s="49"/>
      <c r="U53" s="49"/>
      <c r="Y53" s="49"/>
      <c r="AA53" s="49"/>
      <c r="AB53" s="49"/>
    </row>
    <row r="54" spans="1:28">
      <c r="A54" s="151"/>
      <c r="L54" s="49"/>
      <c r="O54" s="49"/>
      <c r="Q54" s="49"/>
      <c r="S54" s="49"/>
      <c r="U54" s="49"/>
      <c r="Y54" s="49"/>
      <c r="AA54" s="49"/>
      <c r="AB54" s="49"/>
    </row>
    <row r="55" spans="1:28">
      <c r="A55" s="151"/>
      <c r="L55" s="49"/>
      <c r="O55" s="49"/>
      <c r="Q55" s="49"/>
      <c r="S55" s="49"/>
      <c r="U55" s="49"/>
      <c r="Y55" s="49"/>
      <c r="AA55" s="49"/>
      <c r="AB55" s="49"/>
    </row>
    <row r="56" spans="1:28">
      <c r="A56" s="151"/>
      <c r="L56" s="49"/>
      <c r="O56" s="49"/>
      <c r="Q56" s="49"/>
      <c r="S56" s="49"/>
      <c r="U56" s="49"/>
      <c r="Y56" s="49"/>
      <c r="AA56" s="49"/>
      <c r="AB56" s="49"/>
    </row>
    <row r="57" spans="1:28">
      <c r="A57" s="151"/>
      <c r="L57" s="49"/>
      <c r="O57" s="49"/>
      <c r="Q57" s="49"/>
      <c r="S57" s="49"/>
      <c r="U57" s="49"/>
      <c r="Y57" s="49"/>
      <c r="AA57" s="49"/>
      <c r="AB57" s="49"/>
    </row>
    <row r="58" spans="1:28">
      <c r="A58" s="151"/>
      <c r="L58" s="49"/>
      <c r="O58" s="49"/>
      <c r="Q58" s="49"/>
      <c r="S58" s="49"/>
      <c r="U58" s="49"/>
      <c r="Y58" s="49"/>
      <c r="AA58" s="49"/>
      <c r="AB58" s="49"/>
    </row>
    <row r="59" spans="1:28">
      <c r="A59" s="151"/>
      <c r="L59" s="49"/>
      <c r="O59" s="49"/>
      <c r="Q59" s="49"/>
      <c r="S59" s="49"/>
      <c r="U59" s="49"/>
      <c r="Y59" s="49"/>
      <c r="AA59" s="49"/>
      <c r="AB59" s="49"/>
    </row>
    <row r="60" spans="1:28">
      <c r="A60" s="151"/>
      <c r="L60" s="49"/>
      <c r="O60" s="49"/>
      <c r="Q60" s="49"/>
      <c r="S60" s="49"/>
      <c r="U60" s="49"/>
      <c r="Y60" s="49"/>
      <c r="AA60" s="49"/>
      <c r="AB60" s="49"/>
    </row>
    <row r="61" spans="1:28">
      <c r="A61" s="151"/>
      <c r="L61" s="49"/>
      <c r="O61" s="49"/>
      <c r="Q61" s="49"/>
      <c r="S61" s="49"/>
      <c r="U61" s="49"/>
      <c r="Y61" s="49"/>
      <c r="AA61" s="49"/>
      <c r="AB61" s="49"/>
    </row>
    <row r="62" spans="1:28">
      <c r="A62" s="151"/>
      <c r="L62" s="49"/>
      <c r="O62" s="49"/>
      <c r="Q62" s="49"/>
      <c r="S62" s="49"/>
      <c r="U62" s="49"/>
      <c r="Y62" s="49"/>
      <c r="AA62" s="49"/>
      <c r="AB62" s="49"/>
    </row>
    <row r="63" spans="1:28">
      <c r="A63" s="151"/>
      <c r="L63" s="49"/>
      <c r="O63" s="49"/>
      <c r="Q63" s="49"/>
      <c r="S63" s="49"/>
      <c r="U63" s="49"/>
      <c r="Y63" s="49"/>
      <c r="AA63" s="49"/>
      <c r="AB63" s="49"/>
    </row>
    <row r="64" spans="1:28">
      <c r="A64" s="151"/>
      <c r="L64" s="49"/>
      <c r="O64" s="49"/>
      <c r="Q64" s="49"/>
      <c r="S64" s="49"/>
      <c r="U64" s="49"/>
      <c r="Y64" s="49"/>
      <c r="AA64" s="49"/>
      <c r="AB64" s="49"/>
    </row>
    <row r="65" spans="1:28">
      <c r="A65" s="151"/>
      <c r="L65" s="49"/>
      <c r="O65" s="49"/>
      <c r="Q65" s="49"/>
      <c r="S65" s="49"/>
      <c r="U65" s="49"/>
      <c r="Y65" s="49"/>
      <c r="AA65" s="49"/>
      <c r="AB65" s="49"/>
    </row>
    <row r="66" spans="1:28">
      <c r="A66" s="151"/>
      <c r="L66" s="49"/>
      <c r="O66" s="49"/>
      <c r="Q66" s="49"/>
      <c r="S66" s="49"/>
      <c r="U66" s="49"/>
      <c r="Y66" s="49"/>
      <c r="AA66" s="49"/>
      <c r="AB66" s="49"/>
    </row>
    <row r="67" spans="1:28">
      <c r="A67" s="151"/>
      <c r="L67" s="49"/>
      <c r="O67" s="49"/>
      <c r="Q67" s="49"/>
      <c r="S67" s="49"/>
      <c r="U67" s="49"/>
      <c r="Y67" s="49"/>
      <c r="AA67" s="49"/>
      <c r="AB67" s="49"/>
    </row>
    <row r="68" spans="1:28">
      <c r="A68" s="151"/>
      <c r="L68" s="49"/>
      <c r="O68" s="49"/>
      <c r="Q68" s="49"/>
      <c r="S68" s="49"/>
      <c r="U68" s="49"/>
      <c r="Y68" s="49"/>
      <c r="AA68" s="49"/>
      <c r="AB68" s="49"/>
    </row>
    <row r="69" spans="1:28">
      <c r="A69" s="151"/>
      <c r="L69" s="49"/>
      <c r="O69" s="49"/>
      <c r="Q69" s="49"/>
      <c r="S69" s="49"/>
      <c r="U69" s="49"/>
      <c r="Y69" s="49"/>
      <c r="AA69" s="49"/>
      <c r="AB69" s="49"/>
    </row>
    <row r="70" spans="1:28">
      <c r="A70" s="151"/>
      <c r="L70" s="49"/>
      <c r="O70" s="49"/>
      <c r="Q70" s="49"/>
      <c r="S70" s="49"/>
      <c r="U70" s="49"/>
      <c r="Y70" s="49"/>
      <c r="AA70" s="49"/>
      <c r="AB70" s="49"/>
    </row>
    <row r="71" spans="1:28">
      <c r="A71" s="151"/>
      <c r="L71" s="49"/>
      <c r="O71" s="49"/>
      <c r="Q71" s="49"/>
      <c r="S71" s="49"/>
      <c r="U71" s="49"/>
      <c r="Y71" s="49"/>
      <c r="AA71" s="49"/>
      <c r="AB71" s="49"/>
    </row>
    <row r="72" spans="1:28">
      <c r="A72" s="151"/>
      <c r="L72" s="49"/>
      <c r="O72" s="49"/>
      <c r="Q72" s="49"/>
      <c r="S72" s="49"/>
      <c r="U72" s="49"/>
      <c r="Y72" s="49"/>
      <c r="AA72" s="49"/>
      <c r="AB72" s="49"/>
    </row>
    <row r="73" spans="1:28">
      <c r="A73" s="151"/>
      <c r="L73" s="49"/>
      <c r="O73" s="49"/>
      <c r="Q73" s="49"/>
      <c r="S73" s="49"/>
      <c r="U73" s="49"/>
      <c r="Y73" s="49"/>
      <c r="AA73" s="49"/>
      <c r="AB73" s="49"/>
    </row>
    <row r="74" spans="1:28">
      <c r="A74" s="151"/>
      <c r="L74" s="49"/>
      <c r="O74" s="49"/>
      <c r="Q74" s="49"/>
      <c r="S74" s="49"/>
      <c r="U74" s="49"/>
      <c r="Y74" s="49"/>
      <c r="AA74" s="49"/>
      <c r="AB74" s="49"/>
    </row>
    <row r="75" spans="1:28">
      <c r="A75" s="151"/>
      <c r="L75" s="49"/>
      <c r="O75" s="49"/>
      <c r="Q75" s="49"/>
      <c r="S75" s="49"/>
      <c r="U75" s="49"/>
      <c r="Y75" s="49"/>
      <c r="AA75" s="49"/>
      <c r="AB75" s="49"/>
    </row>
    <row r="76" spans="1:28">
      <c r="A76" s="151"/>
      <c r="L76" s="49"/>
      <c r="O76" s="49"/>
      <c r="Q76" s="49"/>
      <c r="S76" s="49"/>
      <c r="U76" s="49"/>
      <c r="Y76" s="49"/>
      <c r="AA76" s="49"/>
      <c r="AB76" s="49"/>
    </row>
    <row r="77" spans="1:28">
      <c r="A77" s="151"/>
      <c r="L77" s="49"/>
      <c r="O77" s="49"/>
      <c r="Q77" s="49"/>
      <c r="S77" s="49"/>
      <c r="U77" s="49"/>
      <c r="Y77" s="49"/>
      <c r="AA77" s="49"/>
      <c r="AB77" s="49"/>
    </row>
    <row r="78" spans="1:28">
      <c r="A78" s="151"/>
      <c r="L78" s="49"/>
      <c r="O78" s="49"/>
      <c r="Q78" s="49"/>
      <c r="S78" s="49"/>
      <c r="U78" s="49"/>
      <c r="Y78" s="49"/>
      <c r="AA78" s="49"/>
      <c r="AB78" s="49"/>
    </row>
    <row r="79" spans="1:28">
      <c r="A79" s="151"/>
      <c r="L79" s="49"/>
      <c r="O79" s="49"/>
      <c r="Q79" s="49"/>
      <c r="S79" s="49"/>
      <c r="U79" s="49"/>
      <c r="Y79" s="49"/>
      <c r="AA79" s="49"/>
      <c r="AB79" s="49"/>
    </row>
    <row r="80" spans="1:28">
      <c r="A80" s="151"/>
      <c r="L80" s="49"/>
      <c r="O80" s="49"/>
      <c r="Q80" s="49"/>
      <c r="S80" s="49"/>
      <c r="U80" s="49"/>
      <c r="Y80" s="49"/>
      <c r="AA80" s="49"/>
      <c r="AB80" s="49"/>
    </row>
    <row r="81" spans="1:28">
      <c r="A81" s="151"/>
      <c r="L81" s="49"/>
      <c r="O81" s="49"/>
      <c r="Q81" s="49"/>
      <c r="S81" s="49"/>
      <c r="U81" s="49"/>
      <c r="Y81" s="49"/>
      <c r="AA81" s="49"/>
      <c r="AB81" s="49"/>
    </row>
    <row r="82" spans="1:28">
      <c r="A82" s="151"/>
      <c r="L82" s="49"/>
      <c r="O82" s="49"/>
      <c r="Q82" s="49"/>
      <c r="S82" s="49"/>
      <c r="U82" s="49"/>
      <c r="Y82" s="49"/>
      <c r="AA82" s="49"/>
      <c r="AB82" s="49"/>
    </row>
    <row r="83" spans="1:28">
      <c r="A83" s="151"/>
      <c r="L83" s="49"/>
      <c r="O83" s="49"/>
      <c r="Q83" s="49"/>
      <c r="S83" s="49"/>
      <c r="U83" s="49"/>
      <c r="Y83" s="49"/>
      <c r="AA83" s="49"/>
      <c r="AB83" s="49"/>
    </row>
    <row r="84" spans="1:28">
      <c r="A84" s="151"/>
      <c r="L84" s="49"/>
      <c r="O84" s="49"/>
      <c r="Q84" s="49"/>
      <c r="S84" s="49"/>
      <c r="U84" s="49"/>
      <c r="Y84" s="49"/>
      <c r="AA84" s="49"/>
      <c r="AB84" s="49"/>
    </row>
    <row r="85" spans="1:28">
      <c r="A85" s="151"/>
      <c r="L85" s="49"/>
      <c r="O85" s="49"/>
      <c r="Q85" s="49"/>
      <c r="S85" s="49"/>
      <c r="U85" s="49"/>
      <c r="Y85" s="49"/>
      <c r="AA85" s="49"/>
      <c r="AB85" s="49"/>
    </row>
    <row r="86" spans="1:28">
      <c r="A86" s="151"/>
      <c r="L86" s="49"/>
      <c r="O86" s="49"/>
      <c r="Q86" s="49"/>
      <c r="S86" s="49"/>
      <c r="U86" s="49"/>
      <c r="Y86" s="49"/>
      <c r="AA86" s="49"/>
      <c r="AB86" s="49"/>
    </row>
    <row r="89" spans="1:28">
      <c r="A89" s="151"/>
      <c r="L89" s="49"/>
      <c r="O89" s="49"/>
      <c r="Q89" s="49"/>
      <c r="S89" s="49"/>
      <c r="U89" s="49"/>
      <c r="Y89" s="49"/>
      <c r="AA89" s="49"/>
      <c r="AB89" s="49"/>
    </row>
    <row r="90" spans="1:28">
      <c r="A90" s="151"/>
      <c r="L90" s="49"/>
      <c r="O90" s="49"/>
      <c r="Q90" s="49"/>
      <c r="S90" s="49"/>
      <c r="U90" s="49"/>
      <c r="Y90" s="49"/>
      <c r="AA90" s="49"/>
      <c r="AB90" s="49"/>
    </row>
    <row r="91" spans="1:28">
      <c r="A91" s="151"/>
      <c r="L91" s="49"/>
      <c r="O91" s="49"/>
      <c r="Q91" s="49"/>
      <c r="S91" s="49"/>
      <c r="U91" s="49"/>
      <c r="Y91" s="49"/>
      <c r="AA91" s="49"/>
      <c r="AB91" s="49"/>
    </row>
    <row r="92" spans="1:28">
      <c r="A92" s="151"/>
      <c r="L92" s="49"/>
      <c r="O92" s="49"/>
      <c r="Q92" s="49"/>
      <c r="S92" s="49"/>
      <c r="U92" s="49"/>
      <c r="Y92" s="49"/>
      <c r="AA92" s="49"/>
      <c r="AB92" s="49"/>
    </row>
    <row r="93" spans="1:28">
      <c r="A93" s="151"/>
      <c r="L93" s="49"/>
      <c r="O93" s="49"/>
      <c r="Q93" s="49"/>
      <c r="S93" s="49"/>
      <c r="U93" s="49"/>
      <c r="Y93" s="49"/>
      <c r="AA93" s="49"/>
      <c r="AB93" s="49"/>
    </row>
    <row r="94" spans="1:28">
      <c r="A94" s="151"/>
      <c r="L94" s="49"/>
      <c r="O94" s="49"/>
      <c r="Q94" s="49"/>
      <c r="S94" s="49"/>
      <c r="U94" s="49"/>
      <c r="Y94" s="49"/>
      <c r="AA94" s="49"/>
      <c r="AB94" s="49"/>
    </row>
    <row r="95" spans="1:28">
      <c r="A95" s="151"/>
      <c r="L95" s="49"/>
      <c r="O95" s="49"/>
      <c r="Q95" s="49"/>
      <c r="S95" s="49"/>
      <c r="U95" s="49"/>
      <c r="Y95" s="49"/>
      <c r="AA95" s="49"/>
      <c r="AB95" s="49"/>
    </row>
    <row r="96" spans="1:28">
      <c r="A96" s="151"/>
      <c r="L96" s="49"/>
      <c r="O96" s="49"/>
      <c r="Q96" s="49"/>
      <c r="S96" s="49"/>
      <c r="U96" s="49"/>
      <c r="Y96" s="49"/>
      <c r="AA96" s="49"/>
      <c r="AB96" s="49"/>
    </row>
    <row r="97" spans="1:28">
      <c r="A97" s="151"/>
      <c r="L97" s="49"/>
      <c r="O97" s="49"/>
      <c r="Q97" s="49"/>
      <c r="S97" s="49"/>
      <c r="U97" s="49"/>
      <c r="Y97" s="49"/>
      <c r="AA97" s="49"/>
      <c r="AB97" s="49"/>
    </row>
    <row r="98" spans="1:28">
      <c r="A98" s="151"/>
      <c r="L98" s="49"/>
      <c r="O98" s="49"/>
      <c r="Q98" s="49"/>
      <c r="S98" s="49"/>
      <c r="U98" s="49"/>
      <c r="Y98" s="49"/>
      <c r="AA98" s="49"/>
      <c r="AB98" s="49"/>
    </row>
    <row r="99" spans="1:28">
      <c r="A99" s="151"/>
      <c r="L99" s="49"/>
      <c r="O99" s="49"/>
      <c r="Q99" s="49"/>
      <c r="S99" s="49"/>
      <c r="U99" s="49"/>
      <c r="Y99" s="49"/>
      <c r="AA99" s="49"/>
      <c r="AB99" s="49"/>
    </row>
    <row r="100" spans="1:28">
      <c r="A100" s="151"/>
      <c r="L100" s="49"/>
      <c r="O100" s="49"/>
      <c r="Q100" s="49"/>
      <c r="S100" s="49"/>
      <c r="U100" s="49"/>
      <c r="Y100" s="49"/>
      <c r="AA100" s="49"/>
      <c r="AB100" s="49"/>
    </row>
    <row r="101" spans="1:28">
      <c r="A101" s="151"/>
      <c r="L101" s="49"/>
      <c r="O101" s="49"/>
      <c r="Q101" s="49"/>
      <c r="S101" s="49"/>
      <c r="U101" s="49"/>
      <c r="Y101" s="49"/>
      <c r="AA101" s="49"/>
      <c r="AB101" s="49"/>
    </row>
    <row r="102" spans="1:28">
      <c r="A102" s="151"/>
      <c r="L102" s="49"/>
      <c r="O102" s="49"/>
      <c r="Q102" s="49"/>
      <c r="S102" s="49"/>
      <c r="U102" s="49"/>
      <c r="Y102" s="49"/>
      <c r="AA102" s="49"/>
      <c r="AB102" s="49"/>
    </row>
    <row r="103" spans="1:28">
      <c r="A103" s="151"/>
      <c r="L103" s="49"/>
      <c r="O103" s="49"/>
      <c r="Q103" s="49"/>
      <c r="S103" s="49"/>
      <c r="U103" s="49"/>
      <c r="Y103" s="49"/>
      <c r="AA103" s="49"/>
      <c r="AB103" s="49"/>
    </row>
    <row r="104" spans="1:28">
      <c r="A104" s="151"/>
      <c r="L104" s="49"/>
      <c r="O104" s="49"/>
      <c r="Q104" s="49"/>
      <c r="S104" s="49"/>
      <c r="U104" s="49"/>
      <c r="Y104" s="49"/>
      <c r="AA104" s="49"/>
      <c r="AB104" s="49"/>
    </row>
    <row r="105" spans="1:28">
      <c r="A105" s="151"/>
      <c r="L105" s="49"/>
      <c r="O105" s="49"/>
      <c r="Q105" s="49"/>
      <c r="S105" s="49"/>
      <c r="U105" s="49"/>
      <c r="Y105" s="49"/>
      <c r="AA105" s="49"/>
      <c r="AB105" s="49"/>
    </row>
    <row r="106" spans="1:28">
      <c r="A106" s="151"/>
      <c r="L106" s="49"/>
      <c r="O106" s="49"/>
      <c r="Q106" s="49"/>
      <c r="S106" s="49"/>
      <c r="U106" s="49"/>
      <c r="Y106" s="49"/>
      <c r="AA106" s="49"/>
      <c r="AB106" s="49"/>
    </row>
    <row r="107" spans="1:28">
      <c r="A107" s="151"/>
      <c r="L107" s="49"/>
      <c r="O107" s="49"/>
      <c r="Q107" s="49"/>
      <c r="S107" s="49"/>
      <c r="U107" s="49"/>
      <c r="Y107" s="49"/>
      <c r="AA107" s="49"/>
      <c r="AB107" s="49"/>
    </row>
    <row r="108" spans="1:28">
      <c r="A108" s="151"/>
      <c r="L108" s="49"/>
      <c r="O108" s="49"/>
      <c r="Q108" s="49"/>
      <c r="S108" s="49"/>
      <c r="U108" s="49"/>
      <c r="Y108" s="49"/>
      <c r="AA108" s="49"/>
      <c r="AB108" s="49"/>
    </row>
    <row r="109" spans="1:28">
      <c r="A109" s="151"/>
      <c r="L109" s="49"/>
      <c r="O109" s="49"/>
      <c r="Q109" s="49"/>
      <c r="S109" s="49"/>
      <c r="U109" s="49"/>
      <c r="Y109" s="49"/>
      <c r="AA109" s="49"/>
      <c r="AB109" s="49"/>
    </row>
    <row r="110" spans="1:28">
      <c r="A110" s="151"/>
      <c r="L110" s="49"/>
      <c r="O110" s="49"/>
      <c r="Q110" s="49"/>
      <c r="S110" s="49"/>
      <c r="U110" s="49"/>
      <c r="Y110" s="49"/>
      <c r="AA110" s="49"/>
      <c r="AB110" s="49"/>
    </row>
    <row r="111" spans="1:28">
      <c r="A111" s="151"/>
      <c r="L111" s="49"/>
      <c r="O111" s="49"/>
      <c r="Q111" s="49"/>
      <c r="S111" s="49"/>
      <c r="U111" s="49"/>
      <c r="Y111" s="49"/>
      <c r="AA111" s="49"/>
      <c r="AB111" s="49"/>
    </row>
    <row r="112" spans="1:28">
      <c r="A112" s="151"/>
      <c r="L112" s="49"/>
      <c r="O112" s="49"/>
      <c r="Q112" s="49"/>
      <c r="S112" s="49"/>
      <c r="U112" s="49"/>
      <c r="Y112" s="49"/>
      <c r="AA112" s="49"/>
      <c r="AB112" s="49"/>
    </row>
    <row r="113" spans="1:28">
      <c r="A113" s="151"/>
      <c r="L113" s="49"/>
      <c r="O113" s="49"/>
      <c r="Q113" s="49"/>
      <c r="S113" s="49"/>
      <c r="U113" s="49"/>
      <c r="Y113" s="49"/>
      <c r="AA113" s="49"/>
      <c r="AB113" s="49"/>
    </row>
    <row r="114" spans="1:28">
      <c r="A114" s="151"/>
      <c r="L114" s="49"/>
      <c r="O114" s="49"/>
      <c r="Q114" s="49"/>
      <c r="S114" s="49"/>
      <c r="U114" s="49"/>
      <c r="Y114" s="49"/>
      <c r="AA114" s="49"/>
      <c r="AB114" s="49"/>
    </row>
    <row r="115" spans="1:28">
      <c r="A115" s="151"/>
      <c r="L115" s="49"/>
      <c r="O115" s="49"/>
      <c r="Q115" s="49"/>
      <c r="S115" s="49"/>
      <c r="U115" s="49"/>
      <c r="Y115" s="49"/>
      <c r="AA115" s="49"/>
      <c r="AB115" s="49"/>
    </row>
    <row r="116" spans="1:28">
      <c r="A116" s="151"/>
      <c r="L116" s="49"/>
      <c r="O116" s="49"/>
      <c r="Q116" s="49"/>
      <c r="S116" s="49"/>
      <c r="U116" s="49"/>
      <c r="Y116" s="49"/>
      <c r="AA116" s="49"/>
      <c r="AB116" s="49"/>
    </row>
    <row r="117" spans="1:28">
      <c r="A117" s="151"/>
      <c r="L117" s="49"/>
      <c r="O117" s="49"/>
      <c r="Q117" s="49"/>
      <c r="S117" s="49"/>
      <c r="U117" s="49"/>
      <c r="Y117" s="49"/>
      <c r="AA117" s="49"/>
      <c r="AB117" s="49"/>
    </row>
    <row r="118" spans="1:28">
      <c r="A118" s="151"/>
      <c r="L118" s="49"/>
      <c r="O118" s="49"/>
      <c r="Q118" s="49"/>
      <c r="S118" s="49"/>
      <c r="U118" s="49"/>
      <c r="Y118" s="49"/>
      <c r="AA118" s="49"/>
      <c r="AB118" s="49"/>
    </row>
    <row r="119" spans="1:28">
      <c r="A119" s="151"/>
      <c r="L119" s="49"/>
      <c r="O119" s="49"/>
      <c r="Q119" s="49"/>
      <c r="S119" s="49"/>
      <c r="U119" s="49"/>
      <c r="Y119" s="49"/>
      <c r="AA119" s="49"/>
      <c r="AB119" s="49"/>
    </row>
    <row r="120" spans="1:28">
      <c r="A120" s="151"/>
      <c r="L120" s="49"/>
      <c r="O120" s="49"/>
      <c r="Q120" s="49"/>
      <c r="S120" s="49"/>
      <c r="U120" s="49"/>
      <c r="Y120" s="49"/>
      <c r="AA120" s="49"/>
      <c r="AB120" s="49"/>
    </row>
    <row r="121" spans="1:28">
      <c r="A121" s="151"/>
      <c r="L121" s="49"/>
      <c r="O121" s="49"/>
      <c r="Q121" s="49"/>
      <c r="S121" s="49"/>
      <c r="U121" s="49"/>
      <c r="Y121" s="49"/>
      <c r="AA121" s="49"/>
      <c r="AB121" s="49"/>
    </row>
    <row r="122" spans="1:28">
      <c r="A122" s="151"/>
      <c r="L122" s="49"/>
      <c r="O122" s="49"/>
      <c r="Q122" s="49"/>
      <c r="S122" s="49"/>
      <c r="U122" s="49"/>
      <c r="Y122" s="49"/>
      <c r="AA122" s="49"/>
      <c r="AB122" s="49"/>
    </row>
    <row r="123" spans="1:28">
      <c r="A123" s="151"/>
      <c r="L123" s="49"/>
      <c r="O123" s="49"/>
      <c r="Q123" s="49"/>
      <c r="S123" s="49"/>
      <c r="U123" s="49"/>
      <c r="Y123" s="49"/>
      <c r="AA123" s="49"/>
      <c r="AB123" s="49"/>
    </row>
    <row r="124" spans="1:28">
      <c r="A124" s="151"/>
      <c r="L124" s="49"/>
      <c r="O124" s="49"/>
      <c r="Q124" s="49"/>
      <c r="S124" s="49"/>
      <c r="U124" s="49"/>
      <c r="Y124" s="49"/>
      <c r="AA124" s="49"/>
      <c r="AB124" s="49"/>
    </row>
    <row r="125" spans="1:28">
      <c r="A125" s="151"/>
      <c r="L125" s="49"/>
      <c r="O125" s="49"/>
      <c r="Q125" s="49"/>
      <c r="S125" s="49"/>
      <c r="U125" s="49"/>
      <c r="Y125" s="49"/>
      <c r="AA125" s="49"/>
      <c r="AB125" s="49"/>
    </row>
    <row r="126" spans="1:28">
      <c r="A126" s="151"/>
      <c r="L126" s="49"/>
      <c r="O126" s="49"/>
      <c r="Q126" s="49"/>
      <c r="S126" s="49"/>
      <c r="U126" s="49"/>
      <c r="Y126" s="49"/>
      <c r="AA126" s="49"/>
      <c r="AB126" s="49"/>
    </row>
    <row r="127" spans="1:28">
      <c r="A127" s="151"/>
      <c r="L127" s="49"/>
      <c r="O127" s="49"/>
      <c r="Q127" s="49"/>
      <c r="S127" s="49"/>
      <c r="U127" s="49"/>
      <c r="Y127" s="49"/>
      <c r="AA127" s="49"/>
      <c r="AB127" s="49"/>
    </row>
    <row r="128" spans="1:28">
      <c r="A128" s="151"/>
      <c r="L128" s="49"/>
      <c r="O128" s="49"/>
      <c r="Q128" s="49"/>
      <c r="S128" s="49"/>
      <c r="U128" s="49"/>
      <c r="Y128" s="49"/>
      <c r="AA128" s="49"/>
      <c r="AB128" s="49"/>
    </row>
    <row r="129" spans="1:28">
      <c r="A129" s="151"/>
      <c r="L129" s="49"/>
      <c r="O129" s="49"/>
      <c r="Q129" s="49"/>
      <c r="S129" s="49"/>
      <c r="U129" s="49"/>
      <c r="Y129" s="49"/>
      <c r="AA129" s="49"/>
      <c r="AB129" s="49"/>
    </row>
    <row r="130" spans="1:28">
      <c r="A130" s="151"/>
      <c r="L130" s="49"/>
      <c r="O130" s="49"/>
      <c r="Q130" s="49"/>
      <c r="S130" s="49"/>
      <c r="U130" s="49"/>
      <c r="Y130" s="49"/>
      <c r="AA130" s="49"/>
      <c r="AB130" s="49"/>
    </row>
    <row r="131" spans="1:28">
      <c r="A131" s="151"/>
      <c r="L131" s="49"/>
      <c r="O131" s="49"/>
      <c r="Q131" s="49"/>
      <c r="S131" s="49"/>
      <c r="U131" s="49"/>
      <c r="Y131" s="49"/>
      <c r="AA131" s="49"/>
      <c r="AB131" s="49"/>
    </row>
    <row r="132" spans="1:28">
      <c r="A132" s="151"/>
      <c r="L132" s="49"/>
      <c r="O132" s="49"/>
      <c r="Q132" s="49"/>
      <c r="S132" s="49"/>
      <c r="U132" s="49"/>
      <c r="Y132" s="49"/>
      <c r="AA132" s="49"/>
      <c r="AB132" s="49"/>
    </row>
    <row r="133" spans="1:28">
      <c r="A133" s="151"/>
      <c r="L133" s="49"/>
      <c r="O133" s="49"/>
      <c r="Q133" s="49"/>
      <c r="S133" s="49"/>
      <c r="U133" s="49"/>
      <c r="Y133" s="49"/>
      <c r="AA133" s="49"/>
      <c r="AB133" s="49"/>
    </row>
    <row r="134" spans="1:28">
      <c r="A134" s="151"/>
      <c r="L134" s="49"/>
      <c r="O134" s="49"/>
      <c r="Q134" s="49"/>
      <c r="S134" s="49"/>
      <c r="U134" s="49"/>
      <c r="Y134" s="49"/>
      <c r="AA134" s="49"/>
      <c r="AB134" s="49"/>
    </row>
    <row r="135" spans="1:28">
      <c r="A135" s="151"/>
      <c r="L135" s="49"/>
      <c r="O135" s="49"/>
      <c r="Q135" s="49"/>
      <c r="S135" s="49"/>
      <c r="U135" s="49"/>
      <c r="Y135" s="49"/>
      <c r="AA135" s="49"/>
      <c r="AB135" s="49"/>
    </row>
    <row r="136" spans="1:28">
      <c r="A136" s="151"/>
      <c r="L136" s="49"/>
      <c r="O136" s="49"/>
      <c r="Q136" s="49"/>
      <c r="S136" s="49"/>
      <c r="U136" s="49"/>
      <c r="Y136" s="49"/>
      <c r="AA136" s="49"/>
      <c r="AB136" s="49"/>
    </row>
    <row r="137" spans="1:28">
      <c r="A137" s="151"/>
      <c r="L137" s="49"/>
      <c r="O137" s="49"/>
      <c r="Q137" s="49"/>
      <c r="S137" s="49"/>
      <c r="U137" s="49"/>
      <c r="Y137" s="49"/>
      <c r="AA137" s="49"/>
      <c r="AB137" s="49"/>
    </row>
    <row r="138" spans="1:28">
      <c r="A138" s="151"/>
      <c r="L138" s="49"/>
      <c r="O138" s="49"/>
      <c r="Q138" s="49"/>
      <c r="S138" s="49"/>
      <c r="U138" s="49"/>
      <c r="Y138" s="49"/>
      <c r="AA138" s="49"/>
      <c r="AB138" s="49"/>
    </row>
    <row r="139" spans="1:28">
      <c r="A139" s="151"/>
      <c r="L139" s="49"/>
      <c r="O139" s="49"/>
      <c r="Q139" s="49"/>
      <c r="S139" s="49"/>
      <c r="U139" s="49"/>
      <c r="Y139" s="49"/>
      <c r="AA139" s="49"/>
      <c r="AB139" s="49"/>
    </row>
    <row r="140" spans="1:28">
      <c r="A140" s="151"/>
      <c r="L140" s="49"/>
      <c r="O140" s="49"/>
      <c r="Q140" s="49"/>
      <c r="S140" s="49"/>
      <c r="U140" s="49"/>
      <c r="Y140" s="49"/>
      <c r="AA140" s="49"/>
      <c r="AB140" s="49"/>
    </row>
    <row r="141" spans="1:28">
      <c r="A141" s="151"/>
      <c r="L141" s="49"/>
      <c r="O141" s="49"/>
      <c r="Q141" s="49"/>
      <c r="S141" s="49"/>
      <c r="U141" s="49"/>
      <c r="Y141" s="49"/>
      <c r="AA141" s="49"/>
      <c r="AB141" s="49"/>
    </row>
    <row r="142" spans="1:28">
      <c r="A142" s="151"/>
      <c r="L142" s="49"/>
      <c r="O142" s="49"/>
      <c r="Q142" s="49"/>
      <c r="S142" s="49"/>
      <c r="U142" s="49"/>
      <c r="Y142" s="49"/>
      <c r="AA142" s="49"/>
      <c r="AB142" s="49"/>
    </row>
    <row r="143" spans="1:28">
      <c r="A143" s="151"/>
      <c r="L143" s="49"/>
      <c r="O143" s="49"/>
      <c r="Q143" s="49"/>
      <c r="S143" s="49"/>
      <c r="U143" s="49"/>
      <c r="Y143" s="49"/>
      <c r="AA143" s="49"/>
      <c r="AB143" s="49"/>
    </row>
    <row r="144" spans="1:28">
      <c r="A144" s="151"/>
      <c r="L144" s="49"/>
      <c r="O144" s="49"/>
      <c r="Q144" s="49"/>
      <c r="S144" s="49"/>
      <c r="U144" s="49"/>
      <c r="Y144" s="49"/>
      <c r="AA144" s="49"/>
      <c r="AB144" s="49"/>
    </row>
    <row r="145" spans="1:28">
      <c r="A145" s="151"/>
      <c r="L145" s="49"/>
      <c r="O145" s="49"/>
      <c r="Q145" s="49"/>
      <c r="S145" s="49"/>
      <c r="U145" s="49"/>
      <c r="Y145" s="49"/>
      <c r="AA145" s="49"/>
      <c r="AB145" s="49"/>
    </row>
    <row r="146" spans="1:28">
      <c r="A146" s="151"/>
      <c r="L146" s="49"/>
      <c r="O146" s="49"/>
      <c r="Q146" s="49"/>
      <c r="S146" s="49"/>
      <c r="U146" s="49"/>
      <c r="Y146" s="49"/>
      <c r="AA146" s="49"/>
      <c r="AB146" s="49"/>
    </row>
    <row r="147" spans="1:28">
      <c r="A147" s="151"/>
      <c r="L147" s="49"/>
      <c r="O147" s="49"/>
      <c r="Q147" s="49"/>
      <c r="S147" s="49"/>
      <c r="U147" s="49"/>
      <c r="Y147" s="49"/>
      <c r="AA147" s="49"/>
      <c r="AB147" s="49"/>
    </row>
    <row r="148" spans="1:28">
      <c r="A148" s="151"/>
      <c r="L148" s="49"/>
      <c r="O148" s="49"/>
      <c r="Q148" s="49"/>
      <c r="S148" s="49"/>
      <c r="U148" s="49"/>
      <c r="Y148" s="49"/>
      <c r="AA148" s="49"/>
      <c r="AB148" s="49"/>
    </row>
    <row r="149" spans="1:28">
      <c r="A149" s="151"/>
      <c r="L149" s="49"/>
      <c r="O149" s="49"/>
      <c r="Q149" s="49"/>
      <c r="S149" s="49"/>
      <c r="U149" s="49"/>
      <c r="Y149" s="49"/>
      <c r="AA149" s="49"/>
      <c r="AB149" s="49"/>
    </row>
    <row r="150" spans="1:28">
      <c r="A150" s="151"/>
      <c r="L150" s="49"/>
      <c r="O150" s="49"/>
      <c r="Q150" s="49"/>
      <c r="S150" s="49"/>
      <c r="U150" s="49"/>
      <c r="Y150" s="49"/>
      <c r="AA150" s="49"/>
      <c r="AB150" s="49"/>
    </row>
    <row r="151" spans="1:28">
      <c r="A151" s="151"/>
      <c r="L151" s="49"/>
      <c r="O151" s="49"/>
      <c r="Q151" s="49"/>
      <c r="S151" s="49"/>
      <c r="U151" s="49"/>
      <c r="Y151" s="49"/>
      <c r="AA151" s="49"/>
      <c r="AB151" s="49"/>
    </row>
    <row r="152" spans="1:28">
      <c r="A152" s="151"/>
      <c r="L152" s="49"/>
      <c r="O152" s="49"/>
      <c r="Q152" s="49"/>
      <c r="S152" s="49"/>
      <c r="U152" s="49"/>
      <c r="Y152" s="49"/>
      <c r="AA152" s="49"/>
      <c r="AB152" s="49"/>
    </row>
    <row r="153" spans="1:28">
      <c r="A153" s="151"/>
      <c r="L153" s="49"/>
      <c r="O153" s="49"/>
      <c r="Q153" s="49"/>
      <c r="S153" s="49"/>
      <c r="U153" s="49"/>
      <c r="Y153" s="49"/>
      <c r="AA153" s="49"/>
      <c r="AB153" s="49"/>
    </row>
    <row r="154" spans="1:28">
      <c r="A154" s="151"/>
      <c r="L154" s="49"/>
      <c r="O154" s="49"/>
      <c r="Q154" s="49"/>
      <c r="S154" s="49"/>
      <c r="U154" s="49"/>
      <c r="Y154" s="49"/>
      <c r="AA154" s="49"/>
      <c r="AB154" s="49"/>
    </row>
    <row r="155" spans="1:28">
      <c r="A155" s="151"/>
      <c r="L155" s="49"/>
      <c r="O155" s="49"/>
      <c r="Q155" s="49"/>
      <c r="S155" s="49"/>
      <c r="U155" s="49"/>
      <c r="Y155" s="49"/>
      <c r="AA155" s="49"/>
      <c r="AB155" s="49"/>
    </row>
    <row r="156" spans="1:28">
      <c r="A156" s="151"/>
      <c r="L156" s="49"/>
      <c r="O156" s="49"/>
      <c r="Q156" s="49"/>
      <c r="S156" s="49"/>
      <c r="U156" s="49"/>
      <c r="Y156" s="49"/>
      <c r="AA156" s="49"/>
      <c r="AB156" s="49"/>
    </row>
    <row r="157" spans="1:28">
      <c r="A157" s="151"/>
      <c r="L157" s="49"/>
      <c r="O157" s="49"/>
      <c r="Q157" s="49"/>
      <c r="S157" s="49"/>
      <c r="U157" s="49"/>
      <c r="Y157" s="49"/>
      <c r="AA157" s="49"/>
      <c r="AB157" s="49"/>
    </row>
    <row r="158" spans="1:28">
      <c r="A158" s="151"/>
      <c r="L158" s="49"/>
      <c r="O158" s="49"/>
      <c r="Q158" s="49"/>
      <c r="S158" s="49"/>
      <c r="U158" s="49"/>
      <c r="Y158" s="49"/>
      <c r="AA158" s="49"/>
      <c r="AB158" s="49"/>
    </row>
    <row r="159" spans="1:28">
      <c r="A159" s="151"/>
      <c r="L159" s="49"/>
      <c r="O159" s="49"/>
      <c r="Q159" s="49"/>
      <c r="S159" s="49"/>
      <c r="U159" s="49"/>
      <c r="Y159" s="49"/>
      <c r="AA159" s="49"/>
      <c r="AB159" s="49"/>
    </row>
    <row r="160" spans="1:28">
      <c r="A160" s="151"/>
      <c r="L160" s="49"/>
      <c r="O160" s="49"/>
      <c r="Q160" s="49"/>
      <c r="S160" s="49"/>
      <c r="U160" s="49"/>
      <c r="Y160" s="49"/>
      <c r="AA160" s="49"/>
      <c r="AB160" s="49"/>
    </row>
    <row r="161" spans="1:28">
      <c r="A161" s="151"/>
      <c r="L161" s="49"/>
      <c r="O161" s="49"/>
      <c r="Q161" s="49"/>
      <c r="S161" s="49"/>
      <c r="U161" s="49"/>
      <c r="Y161" s="49"/>
      <c r="AA161" s="49"/>
      <c r="AB161" s="49"/>
    </row>
    <row r="162" spans="1:28">
      <c r="A162" s="151"/>
      <c r="L162" s="49"/>
      <c r="O162" s="49"/>
      <c r="Q162" s="49"/>
      <c r="S162" s="49"/>
      <c r="U162" s="49"/>
      <c r="Y162" s="49"/>
      <c r="AA162" s="49"/>
      <c r="AB162" s="49"/>
    </row>
    <row r="163" spans="1:28">
      <c r="A163" s="151"/>
      <c r="L163" s="49"/>
      <c r="O163" s="49"/>
      <c r="Q163" s="49"/>
      <c r="S163" s="49"/>
      <c r="U163" s="49"/>
      <c r="Y163" s="49"/>
      <c r="AA163" s="49"/>
      <c r="AB163" s="49"/>
    </row>
    <row r="164" spans="1:28">
      <c r="A164" s="151"/>
      <c r="L164" s="49"/>
      <c r="O164" s="49"/>
      <c r="Q164" s="49"/>
      <c r="S164" s="49"/>
      <c r="U164" s="49"/>
      <c r="Y164" s="49"/>
      <c r="AA164" s="49"/>
      <c r="AB164" s="49"/>
    </row>
    <row r="165" spans="1:28">
      <c r="A165" s="151"/>
      <c r="L165" s="49"/>
      <c r="O165" s="49"/>
      <c r="Q165" s="49"/>
      <c r="S165" s="49"/>
      <c r="U165" s="49"/>
      <c r="Y165" s="49"/>
      <c r="AA165" s="49"/>
      <c r="AB165" s="49"/>
    </row>
    <row r="166" spans="1:28">
      <c r="A166" s="151"/>
      <c r="L166" s="49"/>
      <c r="O166" s="49"/>
      <c r="Q166" s="49"/>
      <c r="S166" s="49"/>
      <c r="U166" s="49"/>
      <c r="Y166" s="49"/>
      <c r="AA166" s="49"/>
      <c r="AB166" s="49"/>
    </row>
    <row r="167" spans="1:28">
      <c r="A167" s="151"/>
      <c r="L167" s="49"/>
      <c r="O167" s="49"/>
      <c r="Q167" s="49"/>
      <c r="S167" s="49"/>
      <c r="U167" s="49"/>
      <c r="Y167" s="49"/>
      <c r="AA167" s="49"/>
      <c r="AB167" s="49"/>
    </row>
    <row r="168" spans="1:28">
      <c r="A168" s="151"/>
      <c r="L168" s="49"/>
      <c r="O168" s="49"/>
      <c r="Q168" s="49"/>
      <c r="S168" s="49"/>
      <c r="U168" s="49"/>
      <c r="Y168" s="49"/>
      <c r="AA168" s="49"/>
      <c r="AB168" s="49"/>
    </row>
    <row r="169" spans="1:28">
      <c r="A169" s="151"/>
      <c r="L169" s="49"/>
      <c r="O169" s="49"/>
      <c r="Q169" s="49"/>
      <c r="S169" s="49"/>
      <c r="U169" s="49"/>
      <c r="Y169" s="49"/>
      <c r="AA169" s="49"/>
      <c r="AB169" s="49"/>
    </row>
    <row r="170" spans="1:28">
      <c r="A170" s="151"/>
      <c r="L170" s="49"/>
      <c r="O170" s="49"/>
      <c r="Q170" s="49"/>
      <c r="S170" s="49"/>
      <c r="U170" s="49"/>
      <c r="Y170" s="49"/>
      <c r="AA170" s="49"/>
      <c r="AB170" s="49"/>
    </row>
    <row r="171" spans="1:28">
      <c r="A171" s="151"/>
      <c r="L171" s="49"/>
      <c r="O171" s="49"/>
      <c r="Q171" s="49"/>
      <c r="S171" s="49"/>
      <c r="U171" s="49"/>
      <c r="Y171" s="49"/>
      <c r="AA171" s="49"/>
      <c r="AB171" s="49"/>
    </row>
    <row r="172" spans="1:28">
      <c r="A172" s="151"/>
      <c r="L172" s="49"/>
      <c r="O172" s="49"/>
      <c r="Q172" s="49"/>
      <c r="S172" s="49"/>
      <c r="U172" s="49"/>
      <c r="Y172" s="49"/>
      <c r="AA172" s="49"/>
      <c r="AB172" s="49"/>
    </row>
    <row r="173" spans="1:28">
      <c r="A173" s="151"/>
      <c r="L173" s="49"/>
      <c r="O173" s="49"/>
      <c r="Q173" s="49"/>
      <c r="S173" s="49"/>
      <c r="U173" s="49"/>
      <c r="Y173" s="49"/>
      <c r="AA173" s="49"/>
      <c r="AB173" s="49"/>
    </row>
    <row r="174" spans="1:28">
      <c r="A174" s="151"/>
      <c r="L174" s="49"/>
      <c r="O174" s="49"/>
      <c r="Q174" s="49"/>
      <c r="S174" s="49"/>
      <c r="U174" s="49"/>
      <c r="Y174" s="49"/>
      <c r="AA174" s="49"/>
      <c r="AB174" s="49"/>
    </row>
    <row r="175" spans="1:28">
      <c r="A175" s="151"/>
      <c r="L175" s="49"/>
      <c r="O175" s="49"/>
      <c r="Q175" s="49"/>
      <c r="S175" s="49"/>
      <c r="U175" s="49"/>
      <c r="Y175" s="49"/>
      <c r="AA175" s="49"/>
      <c r="AB175" s="49"/>
    </row>
    <row r="176" spans="1:28">
      <c r="A176" s="151"/>
      <c r="L176" s="49"/>
      <c r="O176" s="49"/>
      <c r="Q176" s="49"/>
      <c r="S176" s="49"/>
      <c r="U176" s="49"/>
      <c r="Y176" s="49"/>
      <c r="AA176" s="49"/>
      <c r="AB176" s="49"/>
    </row>
    <row r="177" spans="1:28">
      <c r="A177" s="151"/>
      <c r="L177" s="49"/>
      <c r="O177" s="49"/>
      <c r="Q177" s="49"/>
      <c r="S177" s="49"/>
      <c r="U177" s="49"/>
      <c r="Y177" s="49"/>
      <c r="AA177" s="49"/>
      <c r="AB177" s="49"/>
    </row>
    <row r="178" spans="1:28">
      <c r="A178" s="151"/>
      <c r="L178" s="49"/>
      <c r="O178" s="49"/>
      <c r="Q178" s="49"/>
      <c r="S178" s="49"/>
      <c r="U178" s="49"/>
      <c r="Y178" s="49"/>
      <c r="AA178" s="49"/>
      <c r="AB178" s="49"/>
    </row>
    <row r="179" spans="1:28">
      <c r="A179" s="151"/>
      <c r="L179" s="49"/>
      <c r="O179" s="49"/>
      <c r="Q179" s="49"/>
      <c r="S179" s="49"/>
      <c r="U179" s="49"/>
      <c r="Y179" s="49"/>
      <c r="AA179" s="49"/>
      <c r="AB179" s="49"/>
    </row>
    <row r="180" spans="1:28">
      <c r="A180" s="151"/>
      <c r="L180" s="49"/>
      <c r="O180" s="49"/>
      <c r="Q180" s="49"/>
      <c r="S180" s="49"/>
      <c r="U180" s="49"/>
      <c r="Y180" s="49"/>
      <c r="AA180" s="49"/>
      <c r="AB180" s="49"/>
    </row>
    <row r="181" spans="1:28">
      <c r="A181" s="151"/>
      <c r="L181" s="49"/>
      <c r="O181" s="49"/>
      <c r="Q181" s="49"/>
      <c r="S181" s="49"/>
      <c r="U181" s="49"/>
      <c r="Y181" s="49"/>
      <c r="AA181" s="49"/>
      <c r="AB181" s="49"/>
    </row>
    <row r="182" spans="1:28">
      <c r="A182" s="151"/>
      <c r="L182" s="49"/>
      <c r="O182" s="49"/>
      <c r="Q182" s="49"/>
      <c r="S182" s="49"/>
      <c r="U182" s="49"/>
      <c r="Y182" s="49"/>
      <c r="AA182" s="49"/>
      <c r="AB182" s="49"/>
    </row>
    <row r="183" spans="1:28">
      <c r="A183" s="151"/>
      <c r="L183" s="49"/>
      <c r="O183" s="49"/>
      <c r="Q183" s="49"/>
      <c r="S183" s="49"/>
      <c r="U183" s="49"/>
      <c r="Y183" s="49"/>
      <c r="AA183" s="49"/>
      <c r="AB183" s="49"/>
    </row>
    <row r="184" spans="1:28">
      <c r="A184" s="151"/>
      <c r="L184" s="49"/>
      <c r="O184" s="49"/>
      <c r="Q184" s="49"/>
      <c r="S184" s="49"/>
      <c r="U184" s="49"/>
      <c r="Y184" s="49"/>
      <c r="AA184" s="49"/>
      <c r="AB184" s="49"/>
    </row>
    <row r="185" spans="1:28">
      <c r="A185" s="151"/>
      <c r="L185" s="49"/>
      <c r="O185" s="49"/>
      <c r="Q185" s="49"/>
      <c r="S185" s="49"/>
      <c r="U185" s="49"/>
      <c r="Y185" s="49"/>
      <c r="AA185" s="49"/>
      <c r="AB185" s="49"/>
    </row>
    <row r="186" spans="1:28">
      <c r="A186" s="151"/>
      <c r="L186" s="49"/>
      <c r="O186" s="49"/>
      <c r="Q186" s="49"/>
      <c r="S186" s="49"/>
      <c r="U186" s="49"/>
      <c r="Y186" s="49"/>
      <c r="AA186" s="49"/>
      <c r="AB186" s="49"/>
    </row>
    <row r="187" spans="1:28">
      <c r="A187" s="151"/>
      <c r="L187" s="49"/>
      <c r="O187" s="49"/>
      <c r="Q187" s="49"/>
      <c r="S187" s="49"/>
      <c r="U187" s="49"/>
      <c r="Y187" s="49"/>
      <c r="AA187" s="49"/>
      <c r="AB187" s="49"/>
    </row>
    <row r="188" spans="1:28">
      <c r="A188" s="151"/>
      <c r="L188" s="49"/>
      <c r="O188" s="49"/>
      <c r="Q188" s="49"/>
      <c r="S188" s="49"/>
      <c r="U188" s="49"/>
      <c r="Y188" s="49"/>
      <c r="AA188" s="49"/>
      <c r="AB188" s="49"/>
    </row>
    <row r="189" spans="1:28">
      <c r="A189" s="151"/>
      <c r="L189" s="49"/>
      <c r="O189" s="49"/>
      <c r="Q189" s="49"/>
      <c r="S189" s="49"/>
      <c r="U189" s="49"/>
      <c r="Y189" s="49"/>
      <c r="AA189" s="49"/>
      <c r="AB189" s="49"/>
    </row>
    <row r="190" spans="1:28">
      <c r="A190" s="151"/>
      <c r="L190" s="49"/>
      <c r="O190" s="49"/>
      <c r="Q190" s="49"/>
      <c r="S190" s="49"/>
      <c r="U190" s="49"/>
      <c r="Y190" s="49"/>
      <c r="AA190" s="49"/>
      <c r="AB190" s="49"/>
    </row>
    <row r="191" spans="1:28">
      <c r="A191" s="151"/>
      <c r="L191" s="49"/>
      <c r="O191" s="49"/>
      <c r="Q191" s="49"/>
      <c r="S191" s="49"/>
      <c r="U191" s="49"/>
      <c r="Y191" s="49"/>
      <c r="AA191" s="49"/>
      <c r="AB191" s="49"/>
    </row>
    <row r="192" spans="1:28">
      <c r="A192" s="151"/>
      <c r="L192" s="49"/>
      <c r="O192" s="49"/>
      <c r="Q192" s="49"/>
      <c r="S192" s="49"/>
      <c r="U192" s="49"/>
      <c r="Y192" s="49"/>
      <c r="AA192" s="49"/>
      <c r="AB192" s="49"/>
    </row>
    <row r="193" spans="1:28">
      <c r="A193" s="151"/>
      <c r="L193" s="49"/>
      <c r="O193" s="49"/>
      <c r="Q193" s="49"/>
      <c r="S193" s="49"/>
      <c r="U193" s="49"/>
      <c r="Y193" s="49"/>
      <c r="AA193" s="49"/>
      <c r="AB193" s="49"/>
    </row>
    <row r="194" spans="1:28">
      <c r="A194" s="151"/>
      <c r="L194" s="49"/>
      <c r="O194" s="49"/>
      <c r="Q194" s="49"/>
      <c r="S194" s="49"/>
      <c r="U194" s="49"/>
      <c r="Y194" s="49"/>
      <c r="AA194" s="49"/>
      <c r="AB194" s="49"/>
    </row>
    <row r="195" spans="1:28">
      <c r="A195" s="151"/>
      <c r="L195" s="49"/>
      <c r="O195" s="49"/>
      <c r="Q195" s="49"/>
      <c r="S195" s="49"/>
      <c r="U195" s="49"/>
      <c r="Y195" s="49"/>
      <c r="AA195" s="49"/>
      <c r="AB195" s="49"/>
    </row>
    <row r="196" spans="1:28">
      <c r="A196" s="151"/>
      <c r="L196" s="49"/>
      <c r="O196" s="49"/>
      <c r="Q196" s="49"/>
      <c r="S196" s="49"/>
      <c r="U196" s="49"/>
      <c r="Y196" s="49"/>
      <c r="AA196" s="49"/>
      <c r="AB196" s="49"/>
    </row>
    <row r="197" spans="1:28">
      <c r="A197" s="151"/>
      <c r="L197" s="49"/>
      <c r="O197" s="49"/>
      <c r="Q197" s="49"/>
      <c r="S197" s="49"/>
      <c r="U197" s="49"/>
      <c r="Y197" s="49"/>
      <c r="AA197" s="49"/>
      <c r="AB197" s="49"/>
    </row>
    <row r="198" spans="1:28">
      <c r="A198" s="151"/>
      <c r="L198" s="49"/>
      <c r="O198" s="49"/>
      <c r="Q198" s="49"/>
      <c r="S198" s="49"/>
      <c r="U198" s="49"/>
      <c r="Y198" s="49"/>
      <c r="AA198" s="49"/>
      <c r="AB198" s="49"/>
    </row>
    <row r="199" spans="1:28">
      <c r="A199" s="151"/>
      <c r="L199" s="49"/>
      <c r="O199" s="49"/>
      <c r="Q199" s="49"/>
      <c r="S199" s="49"/>
      <c r="U199" s="49"/>
      <c r="Y199" s="49"/>
      <c r="AA199" s="49"/>
      <c r="AB199" s="49"/>
    </row>
    <row r="200" spans="1:28">
      <c r="A200" s="151"/>
      <c r="L200" s="49"/>
      <c r="O200" s="49"/>
      <c r="Q200" s="49"/>
      <c r="S200" s="49"/>
      <c r="U200" s="49"/>
      <c r="Y200" s="49"/>
      <c r="AA200" s="49"/>
      <c r="AB200" s="49"/>
    </row>
    <row r="201" spans="1:28">
      <c r="A201" s="151"/>
      <c r="L201" s="49"/>
      <c r="O201" s="49"/>
      <c r="Q201" s="49"/>
      <c r="S201" s="49"/>
      <c r="U201" s="49"/>
      <c r="Y201" s="49"/>
      <c r="AA201" s="49"/>
      <c r="AB201" s="49"/>
    </row>
    <row r="204" spans="1:28">
      <c r="A204" s="51"/>
      <c r="L204" s="49"/>
      <c r="O204" s="49"/>
      <c r="Q204" s="49"/>
      <c r="S204" s="49"/>
      <c r="U204" s="49"/>
      <c r="Y204" s="49"/>
      <c r="AA204" s="49"/>
      <c r="AB204" s="49"/>
    </row>
    <row r="205" spans="1:28">
      <c r="A205" s="51"/>
      <c r="L205" s="49"/>
      <c r="O205" s="49"/>
      <c r="Q205" s="49"/>
      <c r="S205" s="49"/>
      <c r="U205" s="49"/>
      <c r="Y205" s="49"/>
      <c r="AA205" s="49"/>
      <c r="AB205" s="49"/>
    </row>
    <row r="206" spans="1:28">
      <c r="A206" s="51"/>
      <c r="L206" s="49"/>
      <c r="O206" s="49"/>
      <c r="Q206" s="49"/>
      <c r="S206" s="49"/>
      <c r="U206" s="49"/>
      <c r="Y206" s="49"/>
      <c r="AA206" s="49"/>
      <c r="AB206" s="49"/>
    </row>
    <row r="207" spans="1:28">
      <c r="A207" s="51"/>
      <c r="L207" s="49"/>
      <c r="O207" s="49"/>
      <c r="Q207" s="49"/>
      <c r="S207" s="49"/>
      <c r="U207" s="49"/>
      <c r="Y207" s="49"/>
      <c r="AA207" s="49"/>
      <c r="AB207" s="49"/>
    </row>
    <row r="208" spans="1:28">
      <c r="A208" s="51"/>
      <c r="L208" s="49"/>
      <c r="O208" s="49"/>
      <c r="Q208" s="49"/>
      <c r="S208" s="49"/>
      <c r="U208" s="49"/>
      <c r="Y208" s="49"/>
      <c r="AA208" s="49"/>
      <c r="AB208" s="49"/>
    </row>
    <row r="209" spans="1:28">
      <c r="A209" s="51"/>
      <c r="L209" s="49"/>
      <c r="O209" s="49"/>
      <c r="Q209" s="49"/>
      <c r="S209" s="49"/>
      <c r="U209" s="49"/>
      <c r="Y209" s="49"/>
      <c r="AA209" s="49"/>
      <c r="AB209" s="49"/>
    </row>
    <row r="210" spans="1:28">
      <c r="A210" s="51"/>
      <c r="L210" s="49"/>
      <c r="O210" s="49"/>
      <c r="Q210" s="49"/>
      <c r="S210" s="49"/>
      <c r="U210" s="49"/>
      <c r="Y210" s="49"/>
      <c r="AA210" s="49"/>
      <c r="AB210" s="49"/>
    </row>
    <row r="211" spans="1:28">
      <c r="A211" s="51"/>
      <c r="L211" s="49"/>
      <c r="O211" s="49"/>
      <c r="Q211" s="49"/>
      <c r="S211" s="49"/>
      <c r="U211" s="49"/>
      <c r="Y211" s="49"/>
      <c r="AA211" s="49"/>
      <c r="AB211" s="49"/>
    </row>
    <row r="212" spans="1:28">
      <c r="A212" s="51"/>
      <c r="L212" s="49"/>
      <c r="O212" s="49"/>
      <c r="Q212" s="49"/>
      <c r="S212" s="49"/>
      <c r="U212" s="49"/>
      <c r="Y212" s="49"/>
      <c r="AA212" s="49"/>
      <c r="AB212" s="49"/>
    </row>
    <row r="213" spans="1:28">
      <c r="A213" s="51"/>
      <c r="L213" s="49"/>
      <c r="O213" s="49"/>
      <c r="Q213" s="49"/>
      <c r="S213" s="49"/>
      <c r="U213" s="49"/>
      <c r="Y213" s="49"/>
      <c r="AA213" s="49"/>
      <c r="AB213" s="49"/>
    </row>
    <row r="214" spans="1:28">
      <c r="A214" s="51"/>
      <c r="L214" s="49"/>
      <c r="O214" s="49"/>
      <c r="Q214" s="49"/>
      <c r="S214" s="49"/>
      <c r="U214" s="49"/>
      <c r="Y214" s="49"/>
      <c r="AA214" s="49"/>
      <c r="AB214" s="49"/>
    </row>
    <row r="215" spans="1:28">
      <c r="A215" s="51"/>
      <c r="L215" s="49"/>
      <c r="O215" s="49"/>
      <c r="Q215" s="49"/>
      <c r="S215" s="49"/>
      <c r="U215" s="49"/>
      <c r="Y215" s="49"/>
      <c r="AA215" s="49"/>
      <c r="AB215" s="49"/>
    </row>
    <row r="216" spans="1:28">
      <c r="A216" s="51"/>
      <c r="L216" s="49"/>
      <c r="O216" s="49"/>
      <c r="Q216" s="49"/>
      <c r="S216" s="49"/>
      <c r="U216" s="49"/>
      <c r="Y216" s="49"/>
      <c r="AA216" s="49"/>
      <c r="AB216" s="49"/>
    </row>
    <row r="217" spans="1:28">
      <c r="A217" s="51"/>
      <c r="L217" s="49"/>
      <c r="O217" s="49"/>
      <c r="Q217" s="49"/>
      <c r="S217" s="49"/>
      <c r="U217" s="49"/>
      <c r="Y217" s="49"/>
      <c r="AA217" s="49"/>
      <c r="AB217" s="49"/>
    </row>
    <row r="218" spans="1:28">
      <c r="A218" s="51"/>
      <c r="L218" s="49"/>
      <c r="O218" s="49"/>
      <c r="Q218" s="49"/>
      <c r="S218" s="49"/>
      <c r="U218" s="49"/>
      <c r="Y218" s="49"/>
      <c r="AA218" s="49"/>
      <c r="AB218" s="49"/>
    </row>
    <row r="219" spans="1:28">
      <c r="A219" s="51"/>
      <c r="L219" s="49"/>
      <c r="O219" s="49"/>
      <c r="Q219" s="49"/>
      <c r="S219" s="49"/>
      <c r="U219" s="49"/>
      <c r="Y219" s="49"/>
      <c r="AA219" s="49"/>
      <c r="AB219" s="49"/>
    </row>
    <row r="220" spans="1:28">
      <c r="A220" s="51"/>
      <c r="L220" s="49"/>
      <c r="O220" s="49"/>
      <c r="Q220" s="49"/>
      <c r="S220" s="49"/>
      <c r="U220" s="49"/>
      <c r="Y220" s="49"/>
      <c r="AA220" s="49"/>
      <c r="AB220" s="49"/>
    </row>
    <row r="221" spans="1:28">
      <c r="A221" s="51"/>
      <c r="L221" s="49"/>
      <c r="O221" s="49"/>
      <c r="Q221" s="49"/>
      <c r="S221" s="49"/>
      <c r="U221" s="49"/>
      <c r="Y221" s="49"/>
      <c r="AA221" s="49"/>
      <c r="AB221" s="49"/>
    </row>
    <row r="222" spans="1:28">
      <c r="A222" s="51"/>
      <c r="L222" s="49"/>
      <c r="O222" s="49"/>
      <c r="Q222" s="49"/>
      <c r="S222" s="49"/>
      <c r="U222" s="49"/>
      <c r="Y222" s="49"/>
      <c r="AA222" s="49"/>
      <c r="AB222" s="49"/>
    </row>
    <row r="223" spans="1:28">
      <c r="A223" s="51"/>
      <c r="L223" s="49"/>
      <c r="O223" s="49"/>
      <c r="Q223" s="49"/>
      <c r="S223" s="49"/>
      <c r="U223" s="49"/>
      <c r="Y223" s="49"/>
      <c r="AA223" s="49"/>
      <c r="AB223" s="49"/>
    </row>
    <row r="224" spans="1:28">
      <c r="A224" s="51"/>
      <c r="L224" s="49"/>
      <c r="O224" s="49"/>
      <c r="Q224" s="49"/>
      <c r="S224" s="49"/>
      <c r="U224" s="49"/>
      <c r="Y224" s="49"/>
      <c r="AA224" s="49"/>
      <c r="AB224" s="49"/>
    </row>
    <row r="225" spans="1:28">
      <c r="A225" s="51"/>
      <c r="L225" s="49"/>
      <c r="O225" s="49"/>
      <c r="Q225" s="49"/>
      <c r="S225" s="49"/>
      <c r="U225" s="49"/>
      <c r="Y225" s="49"/>
      <c r="AA225" s="49"/>
      <c r="AB225" s="49"/>
    </row>
    <row r="226" spans="1:28">
      <c r="A226" s="51"/>
      <c r="L226" s="49"/>
      <c r="O226" s="49"/>
      <c r="Q226" s="49"/>
      <c r="S226" s="49"/>
      <c r="U226" s="49"/>
      <c r="Y226" s="49"/>
      <c r="AA226" s="49"/>
      <c r="AB226" s="49"/>
    </row>
    <row r="227" spans="1:28">
      <c r="A227" s="51"/>
      <c r="L227" s="49"/>
      <c r="O227" s="49"/>
      <c r="Q227" s="49"/>
      <c r="S227" s="49"/>
      <c r="U227" s="49"/>
      <c r="Y227" s="49"/>
      <c r="AA227" s="49"/>
      <c r="AB227" s="49"/>
    </row>
    <row r="228" spans="1:28">
      <c r="A228" s="51"/>
      <c r="L228" s="49"/>
      <c r="O228" s="49"/>
      <c r="Q228" s="49"/>
      <c r="S228" s="49"/>
      <c r="U228" s="49"/>
      <c r="Y228" s="49"/>
      <c r="AA228" s="49"/>
      <c r="AB228" s="49"/>
    </row>
    <row r="229" spans="1:28">
      <c r="A229" s="51"/>
      <c r="L229" s="49"/>
      <c r="O229" s="49"/>
      <c r="Q229" s="49"/>
      <c r="S229" s="49"/>
      <c r="U229" s="49"/>
      <c r="Y229" s="49"/>
      <c r="AA229" s="49"/>
      <c r="AB229" s="49"/>
    </row>
    <row r="230" spans="1:28">
      <c r="A230" s="51"/>
      <c r="L230" s="49"/>
      <c r="O230" s="49"/>
      <c r="Q230" s="49"/>
      <c r="S230" s="49"/>
      <c r="U230" s="49"/>
      <c r="Y230" s="49"/>
      <c r="AA230" s="49"/>
      <c r="AB230" s="49"/>
    </row>
    <row r="231" spans="1:28">
      <c r="A231" s="51"/>
      <c r="L231" s="49"/>
      <c r="O231" s="49"/>
      <c r="Q231" s="49"/>
      <c r="S231" s="49"/>
      <c r="U231" s="49"/>
      <c r="Y231" s="49"/>
      <c r="AA231" s="49"/>
      <c r="AB231" s="49"/>
    </row>
    <row r="232" spans="1:28">
      <c r="A232" s="51"/>
      <c r="L232" s="49"/>
      <c r="O232" s="49"/>
      <c r="Q232" s="49"/>
      <c r="S232" s="49"/>
      <c r="U232" s="49"/>
      <c r="Y232" s="49"/>
      <c r="AA232" s="49"/>
      <c r="AB232" s="49"/>
    </row>
    <row r="233" spans="1:28">
      <c r="A233" s="51"/>
      <c r="L233" s="49"/>
      <c r="O233" s="49"/>
      <c r="Q233" s="49"/>
      <c r="S233" s="49"/>
      <c r="U233" s="49"/>
      <c r="Y233" s="49"/>
      <c r="AA233" s="49"/>
      <c r="AB233" s="49"/>
    </row>
    <row r="234" spans="1:28">
      <c r="A234" s="51"/>
      <c r="L234" s="49"/>
      <c r="O234" s="49"/>
      <c r="Q234" s="49"/>
      <c r="S234" s="49"/>
      <c r="U234" s="49"/>
      <c r="Y234" s="49"/>
      <c r="AA234" s="49"/>
      <c r="AB234" s="49"/>
    </row>
    <row r="235" spans="1:28">
      <c r="A235" s="51"/>
      <c r="L235" s="49"/>
      <c r="O235" s="49"/>
      <c r="Q235" s="49"/>
      <c r="S235" s="49"/>
      <c r="U235" s="49"/>
      <c r="Y235" s="49"/>
      <c r="AA235" s="49"/>
      <c r="AB235" s="49"/>
    </row>
    <row r="236" spans="1:28">
      <c r="A236" s="51"/>
      <c r="L236" s="49"/>
      <c r="O236" s="49"/>
      <c r="Q236" s="49"/>
      <c r="S236" s="49"/>
      <c r="U236" s="49"/>
      <c r="Y236" s="49"/>
      <c r="AA236" s="49"/>
      <c r="AB236" s="49"/>
    </row>
    <row r="237" spans="1:28">
      <c r="A237" s="51"/>
      <c r="L237" s="49"/>
      <c r="O237" s="49"/>
      <c r="Q237" s="49"/>
      <c r="S237" s="49"/>
      <c r="U237" s="49"/>
      <c r="Y237" s="49"/>
      <c r="AA237" s="49"/>
      <c r="AB237" s="49"/>
    </row>
    <row r="238" spans="1:28">
      <c r="A238" s="51"/>
      <c r="L238" s="49"/>
      <c r="O238" s="49"/>
      <c r="Q238" s="49"/>
      <c r="S238" s="49"/>
      <c r="U238" s="49"/>
      <c r="Y238" s="49"/>
      <c r="AA238" s="49"/>
      <c r="AB238" s="49"/>
    </row>
    <row r="239" spans="1:28">
      <c r="A239" s="51"/>
      <c r="L239" s="49"/>
      <c r="O239" s="49"/>
      <c r="Q239" s="49"/>
      <c r="S239" s="49"/>
      <c r="U239" s="49"/>
      <c r="Y239" s="49"/>
      <c r="AA239" s="49"/>
      <c r="AB239" s="49"/>
    </row>
    <row r="240" spans="1:28">
      <c r="A240" s="51"/>
      <c r="L240" s="49"/>
      <c r="O240" s="49"/>
      <c r="Q240" s="49"/>
      <c r="S240" s="49"/>
      <c r="U240" s="49"/>
      <c r="Y240" s="49"/>
      <c r="AA240" s="49"/>
      <c r="AB240" s="49"/>
    </row>
    <row r="241" spans="1:28">
      <c r="A241" s="51"/>
      <c r="L241" s="49"/>
      <c r="O241" s="49"/>
      <c r="Q241" s="49"/>
      <c r="S241" s="49"/>
      <c r="U241" s="49"/>
      <c r="Y241" s="49"/>
      <c r="AA241" s="49"/>
      <c r="AB241" s="49"/>
    </row>
    <row r="242" spans="1:28">
      <c r="A242" s="51"/>
      <c r="L242" s="49"/>
      <c r="O242" s="49"/>
      <c r="Q242" s="49"/>
      <c r="S242" s="49"/>
      <c r="U242" s="49"/>
      <c r="Y242" s="49"/>
      <c r="AA242" s="49"/>
      <c r="AB242" s="49"/>
    </row>
    <row r="243" spans="1:28">
      <c r="A243" s="51"/>
      <c r="L243" s="49"/>
      <c r="O243" s="49"/>
      <c r="Q243" s="49"/>
      <c r="S243" s="49"/>
      <c r="U243" s="49"/>
      <c r="Y243" s="49"/>
      <c r="AA243" s="49"/>
      <c r="AB243" s="49"/>
    </row>
    <row r="244" spans="1:28">
      <c r="A244" s="51"/>
      <c r="L244" s="49"/>
      <c r="O244" s="49"/>
      <c r="Q244" s="49"/>
      <c r="S244" s="49"/>
      <c r="U244" s="49"/>
      <c r="Y244" s="49"/>
      <c r="AA244" s="49"/>
      <c r="AB244" s="49"/>
    </row>
    <row r="245" spans="1:28">
      <c r="A245" s="51"/>
      <c r="L245" s="49"/>
      <c r="O245" s="49"/>
      <c r="Q245" s="49"/>
      <c r="S245" s="49"/>
      <c r="U245" s="49"/>
      <c r="Y245" s="49"/>
      <c r="AA245" s="49"/>
      <c r="AB245" s="49"/>
    </row>
    <row r="246" spans="1:28">
      <c r="A246" s="51"/>
      <c r="L246" s="49"/>
      <c r="O246" s="49"/>
      <c r="Q246" s="49"/>
      <c r="S246" s="49"/>
      <c r="U246" s="49"/>
      <c r="Y246" s="49"/>
      <c r="AA246" s="49"/>
      <c r="AB246" s="49"/>
    </row>
    <row r="247" spans="1:28">
      <c r="A247" s="51"/>
      <c r="L247" s="49"/>
      <c r="O247" s="49"/>
      <c r="Q247" s="49"/>
      <c r="S247" s="49"/>
      <c r="U247" s="49"/>
      <c r="Y247" s="49"/>
      <c r="AA247" s="49"/>
      <c r="AB247" s="49"/>
    </row>
    <row r="248" spans="1:28">
      <c r="A248" s="51"/>
      <c r="L248" s="49"/>
      <c r="O248" s="49"/>
      <c r="Q248" s="49"/>
      <c r="S248" s="49"/>
      <c r="U248" s="49"/>
      <c r="Y248" s="49"/>
      <c r="AA248" s="49"/>
      <c r="AB248" s="49"/>
    </row>
    <row r="249" spans="1:28">
      <c r="A249" s="51"/>
      <c r="L249" s="49"/>
      <c r="O249" s="49"/>
      <c r="Q249" s="49"/>
      <c r="S249" s="49"/>
      <c r="U249" s="49"/>
      <c r="Y249" s="49"/>
      <c r="AA249" s="49"/>
      <c r="AB249" s="49"/>
    </row>
    <row r="250" spans="1:28">
      <c r="A250" s="51"/>
      <c r="L250" s="49"/>
      <c r="O250" s="49"/>
      <c r="Q250" s="49"/>
      <c r="S250" s="49"/>
      <c r="U250" s="49"/>
      <c r="Y250" s="49"/>
      <c r="AA250" s="49"/>
      <c r="AB250" s="49"/>
    </row>
    <row r="251" spans="1:28">
      <c r="A251" s="51"/>
      <c r="L251" s="49"/>
      <c r="O251" s="49"/>
      <c r="Q251" s="49"/>
      <c r="S251" s="49"/>
      <c r="U251" s="49"/>
      <c r="Y251" s="49"/>
      <c r="AA251" s="49"/>
      <c r="AB251" s="49"/>
    </row>
    <row r="252" spans="1:28">
      <c r="A252" s="51"/>
      <c r="L252" s="49"/>
      <c r="O252" s="49"/>
      <c r="Q252" s="49"/>
      <c r="S252" s="49"/>
      <c r="U252" s="49"/>
      <c r="Y252" s="49"/>
      <c r="AA252" s="49"/>
      <c r="AB252" s="49"/>
    </row>
    <row r="253" spans="1:28">
      <c r="A253" s="51"/>
      <c r="L253" s="49"/>
      <c r="O253" s="49"/>
      <c r="Q253" s="49"/>
      <c r="S253" s="49"/>
      <c r="U253" s="49"/>
      <c r="Y253" s="49"/>
      <c r="AA253" s="49"/>
      <c r="AB253" s="49"/>
    </row>
    <row r="254" spans="1:28">
      <c r="A254" s="51"/>
      <c r="L254" s="49"/>
      <c r="O254" s="49"/>
      <c r="Q254" s="49"/>
      <c r="S254" s="49"/>
      <c r="U254" s="49"/>
      <c r="Y254" s="49"/>
      <c r="AA254" s="49"/>
      <c r="AB254" s="49"/>
    </row>
    <row r="255" spans="1:28">
      <c r="A255" s="51"/>
      <c r="L255" s="49"/>
      <c r="O255" s="49"/>
      <c r="Q255" s="49"/>
      <c r="S255" s="49"/>
      <c r="U255" s="49"/>
      <c r="Y255" s="49"/>
      <c r="AA255" s="49"/>
      <c r="AB255" s="49"/>
    </row>
    <row r="256" spans="1:28">
      <c r="A256" s="51"/>
      <c r="L256" s="49"/>
      <c r="O256" s="49"/>
      <c r="Q256" s="49"/>
      <c r="S256" s="49"/>
      <c r="U256" s="49"/>
      <c r="Y256" s="49"/>
      <c r="AA256" s="49"/>
      <c r="AB256" s="49"/>
    </row>
    <row r="257" spans="1:28">
      <c r="A257" s="51"/>
      <c r="L257" s="49"/>
      <c r="O257" s="49"/>
      <c r="Q257" s="49"/>
      <c r="S257" s="49"/>
      <c r="U257" s="49"/>
      <c r="Y257" s="49"/>
      <c r="AA257" s="49"/>
      <c r="AB257" s="49"/>
    </row>
    <row r="258" spans="1:28">
      <c r="A258" s="51"/>
      <c r="L258" s="49"/>
      <c r="O258" s="49"/>
      <c r="Q258" s="49"/>
      <c r="S258" s="49"/>
      <c r="U258" s="49"/>
      <c r="Y258" s="49"/>
      <c r="AA258" s="49"/>
      <c r="AB258" s="49"/>
    </row>
    <row r="259" spans="1:28">
      <c r="A259" s="51"/>
      <c r="L259" s="49"/>
      <c r="O259" s="49"/>
      <c r="Q259" s="49"/>
      <c r="S259" s="49"/>
      <c r="U259" s="49"/>
      <c r="Y259" s="49"/>
      <c r="AA259" s="49"/>
      <c r="AB259" s="49"/>
    </row>
    <row r="260" spans="1:28">
      <c r="A260" s="51"/>
      <c r="L260" s="49"/>
      <c r="O260" s="49"/>
      <c r="Q260" s="49"/>
      <c r="S260" s="49"/>
      <c r="U260" s="49"/>
      <c r="Y260" s="49"/>
      <c r="AA260" s="49"/>
      <c r="AB260" s="49"/>
    </row>
    <row r="261" spans="1:28">
      <c r="A261" s="51"/>
      <c r="L261" s="49"/>
      <c r="O261" s="49"/>
      <c r="Q261" s="49"/>
      <c r="S261" s="49"/>
      <c r="U261" s="49"/>
      <c r="Y261" s="49"/>
      <c r="AA261" s="49"/>
      <c r="AB261" s="49"/>
    </row>
    <row r="262" spans="1:28">
      <c r="A262" s="51"/>
      <c r="L262" s="49"/>
      <c r="O262" s="49"/>
      <c r="Q262" s="49"/>
      <c r="S262" s="49"/>
      <c r="U262" s="49"/>
      <c r="Y262" s="49"/>
      <c r="AA262" s="49"/>
      <c r="AB262" s="49"/>
    </row>
    <row r="263" spans="1:28">
      <c r="A263" s="51"/>
      <c r="L263" s="49"/>
      <c r="O263" s="49"/>
      <c r="Q263" s="49"/>
      <c r="S263" s="49"/>
      <c r="U263" s="49"/>
      <c r="Y263" s="49"/>
      <c r="AA263" s="49"/>
      <c r="AB263" s="49"/>
    </row>
    <row r="264" spans="1:28">
      <c r="A264" s="51"/>
      <c r="L264" s="49"/>
      <c r="O264" s="49"/>
      <c r="Q264" s="49"/>
      <c r="S264" s="49"/>
      <c r="U264" s="49"/>
      <c r="Y264" s="49"/>
      <c r="AA264" s="49"/>
      <c r="AB264" s="49"/>
    </row>
    <row r="265" spans="1:28">
      <c r="A265" s="51"/>
      <c r="L265" s="49"/>
      <c r="O265" s="49"/>
      <c r="Q265" s="49"/>
      <c r="S265" s="49"/>
      <c r="U265" s="49"/>
      <c r="Y265" s="49"/>
      <c r="AA265" s="49"/>
      <c r="AB265" s="49"/>
    </row>
    <row r="266" spans="1:28">
      <c r="A266" s="51"/>
      <c r="L266" s="49"/>
      <c r="O266" s="49"/>
      <c r="Q266" s="49"/>
      <c r="S266" s="49"/>
      <c r="U266" s="49"/>
      <c r="Y266" s="49"/>
      <c r="AA266" s="49"/>
      <c r="AB266" s="49"/>
    </row>
    <row r="267" spans="1:28">
      <c r="A267" s="51"/>
      <c r="L267" s="49"/>
      <c r="O267" s="49"/>
      <c r="Q267" s="49"/>
      <c r="S267" s="49"/>
      <c r="U267" s="49"/>
      <c r="Y267" s="49"/>
      <c r="AA267" s="49"/>
      <c r="AB267" s="49"/>
    </row>
    <row r="268" spans="1:28">
      <c r="A268" s="51"/>
      <c r="L268" s="49"/>
      <c r="O268" s="49"/>
      <c r="Q268" s="49"/>
      <c r="S268" s="49"/>
      <c r="U268" s="49"/>
      <c r="Y268" s="49"/>
      <c r="AA268" s="49"/>
      <c r="AB268" s="49"/>
    </row>
    <row r="269" spans="1:28">
      <c r="A269" s="51"/>
      <c r="L269" s="49"/>
      <c r="O269" s="49"/>
      <c r="Q269" s="49"/>
      <c r="S269" s="49"/>
      <c r="U269" s="49"/>
      <c r="Y269" s="49"/>
      <c r="AA269" s="49"/>
      <c r="AB269" s="49"/>
    </row>
    <row r="270" spans="1:28">
      <c r="A270" s="51"/>
      <c r="L270" s="49"/>
      <c r="O270" s="49"/>
      <c r="Q270" s="49"/>
      <c r="S270" s="49"/>
      <c r="U270" s="49"/>
      <c r="Y270" s="49"/>
      <c r="AA270" s="49"/>
      <c r="AB270" s="49"/>
    </row>
    <row r="271" spans="1:28">
      <c r="A271" s="51"/>
      <c r="L271" s="49"/>
      <c r="O271" s="49"/>
      <c r="Q271" s="49"/>
      <c r="S271" s="49"/>
      <c r="U271" s="49"/>
      <c r="Y271" s="49"/>
      <c r="AA271" s="49"/>
      <c r="AB271" s="49"/>
    </row>
    <row r="272" spans="1:28">
      <c r="A272" s="51"/>
      <c r="L272" s="49"/>
      <c r="O272" s="49"/>
      <c r="Q272" s="49"/>
      <c r="S272" s="49"/>
      <c r="U272" s="49"/>
      <c r="Y272" s="49"/>
      <c r="AA272" s="49"/>
      <c r="AB272" s="49"/>
    </row>
    <row r="273" spans="1:28">
      <c r="A273" s="51"/>
      <c r="L273" s="49"/>
      <c r="O273" s="49"/>
      <c r="Q273" s="49"/>
      <c r="S273" s="49"/>
      <c r="U273" s="49"/>
      <c r="Y273" s="49"/>
      <c r="AA273" s="49"/>
      <c r="AB273" s="49"/>
    </row>
    <row r="274" spans="1:28">
      <c r="A274" s="51"/>
      <c r="L274" s="49"/>
      <c r="O274" s="49"/>
      <c r="Q274" s="49"/>
      <c r="S274" s="49"/>
      <c r="U274" s="49"/>
      <c r="Y274" s="49"/>
      <c r="AA274" s="49"/>
      <c r="AB274" s="49"/>
    </row>
    <row r="275" spans="1:28">
      <c r="A275" s="51"/>
      <c r="L275" s="49"/>
      <c r="O275" s="49"/>
      <c r="Q275" s="49"/>
      <c r="S275" s="49"/>
      <c r="U275" s="49"/>
      <c r="Y275" s="49"/>
      <c r="AA275" s="49"/>
      <c r="AB275" s="49"/>
    </row>
    <row r="276" spans="1:28">
      <c r="A276" s="51"/>
      <c r="L276" s="49"/>
      <c r="O276" s="49"/>
      <c r="Q276" s="49"/>
      <c r="S276" s="49"/>
      <c r="U276" s="49"/>
      <c r="Y276" s="49"/>
      <c r="AA276" s="49"/>
      <c r="AB276" s="49"/>
    </row>
    <row r="277" spans="1:28">
      <c r="A277" s="51"/>
      <c r="L277" s="49"/>
      <c r="O277" s="49"/>
      <c r="Q277" s="49"/>
      <c r="S277" s="49"/>
      <c r="U277" s="49"/>
      <c r="Y277" s="49"/>
      <c r="AA277" s="49"/>
      <c r="AB277" s="49"/>
    </row>
    <row r="278" spans="1:28">
      <c r="A278" s="51"/>
      <c r="L278" s="49"/>
      <c r="O278" s="49"/>
      <c r="Q278" s="49"/>
      <c r="S278" s="49"/>
      <c r="U278" s="49"/>
      <c r="Y278" s="49"/>
      <c r="AA278" s="49"/>
      <c r="AB278" s="49"/>
    </row>
    <row r="279" spans="1:28">
      <c r="A279" s="51"/>
      <c r="L279" s="49"/>
      <c r="O279" s="49"/>
      <c r="Q279" s="49"/>
      <c r="S279" s="49"/>
      <c r="U279" s="49"/>
      <c r="Y279" s="49"/>
      <c r="AA279" s="49"/>
      <c r="AB279" s="49"/>
    </row>
    <row r="280" spans="1:28">
      <c r="A280" s="51"/>
      <c r="L280" s="49"/>
      <c r="O280" s="49"/>
      <c r="Q280" s="49"/>
      <c r="S280" s="49"/>
      <c r="U280" s="49"/>
      <c r="Y280" s="49"/>
      <c r="AA280" s="49"/>
      <c r="AB280" s="49"/>
    </row>
    <row r="281" spans="1:28">
      <c r="A281" s="51"/>
      <c r="L281" s="49"/>
      <c r="O281" s="49"/>
      <c r="Q281" s="49"/>
      <c r="S281" s="49"/>
      <c r="U281" s="49"/>
      <c r="Y281" s="49"/>
      <c r="AA281" s="49"/>
      <c r="AB281" s="49"/>
    </row>
    <row r="282" spans="1:28">
      <c r="A282" s="51"/>
      <c r="L282" s="49"/>
      <c r="O282" s="49"/>
      <c r="Q282" s="49"/>
      <c r="S282" s="49"/>
      <c r="U282" s="49"/>
      <c r="Y282" s="49"/>
      <c r="AA282" s="49"/>
      <c r="AB282" s="49"/>
    </row>
    <row r="283" spans="1:28">
      <c r="A283" s="51"/>
      <c r="L283" s="49"/>
      <c r="O283" s="49"/>
      <c r="Q283" s="49"/>
      <c r="S283" s="49"/>
      <c r="U283" s="49"/>
      <c r="Y283" s="49"/>
      <c r="AA283" s="49"/>
      <c r="AB283" s="49"/>
    </row>
    <row r="284" spans="1:28">
      <c r="A284" s="51"/>
      <c r="L284" s="49"/>
      <c r="O284" s="49"/>
      <c r="Q284" s="49"/>
      <c r="S284" s="49"/>
      <c r="U284" s="49"/>
      <c r="Y284" s="49"/>
      <c r="AA284" s="49"/>
      <c r="AB284" s="49"/>
    </row>
    <row r="285" spans="1:28">
      <c r="A285" s="51"/>
      <c r="L285" s="49"/>
      <c r="O285" s="49"/>
      <c r="Q285" s="49"/>
      <c r="S285" s="49"/>
      <c r="U285" s="49"/>
      <c r="Y285" s="49"/>
      <c r="AA285" s="49"/>
      <c r="AB285" s="49"/>
    </row>
    <row r="286" spans="1:28">
      <c r="A286" s="51"/>
      <c r="L286" s="49"/>
      <c r="O286" s="49"/>
      <c r="Q286" s="49"/>
      <c r="S286" s="49"/>
      <c r="U286" s="49"/>
      <c r="Y286" s="49"/>
      <c r="AA286" s="49"/>
      <c r="AB286" s="49"/>
    </row>
    <row r="287" spans="1:28">
      <c r="A287" s="51"/>
      <c r="L287" s="49"/>
      <c r="O287" s="49"/>
      <c r="Q287" s="49"/>
      <c r="S287" s="49"/>
      <c r="U287" s="49"/>
      <c r="Y287" s="49"/>
      <c r="AA287" s="49"/>
      <c r="AB287" s="49"/>
    </row>
    <row r="288" spans="1:28">
      <c r="A288" s="51"/>
      <c r="L288" s="49"/>
      <c r="O288" s="49"/>
      <c r="Q288" s="49"/>
      <c r="S288" s="49"/>
      <c r="U288" s="49"/>
      <c r="Y288" s="49"/>
      <c r="AA288" s="49"/>
      <c r="AB288" s="49"/>
    </row>
    <row r="289" spans="1:28">
      <c r="A289" s="51"/>
      <c r="L289" s="49"/>
      <c r="O289" s="49"/>
      <c r="Q289" s="49"/>
      <c r="S289" s="49"/>
      <c r="U289" s="49"/>
      <c r="Y289" s="49"/>
      <c r="AA289" s="49"/>
      <c r="AB289" s="49"/>
    </row>
    <row r="290" spans="1:28">
      <c r="A290" s="51"/>
      <c r="L290" s="49"/>
      <c r="O290" s="49"/>
      <c r="Q290" s="49"/>
      <c r="S290" s="49"/>
      <c r="U290" s="49"/>
      <c r="Y290" s="49"/>
      <c r="AA290" s="49"/>
      <c r="AB290" s="49"/>
    </row>
    <row r="291" spans="1:28">
      <c r="A291" s="51"/>
      <c r="L291" s="49"/>
      <c r="O291" s="49"/>
      <c r="Q291" s="49"/>
      <c r="S291" s="49"/>
      <c r="U291" s="49"/>
      <c r="Y291" s="49"/>
      <c r="AA291" s="49"/>
      <c r="AB291" s="49"/>
    </row>
    <row r="292" spans="1:28">
      <c r="A292" s="51"/>
      <c r="L292" s="49"/>
      <c r="O292" s="49"/>
      <c r="Q292" s="49"/>
      <c r="S292" s="49"/>
      <c r="U292" s="49"/>
      <c r="Y292" s="49"/>
      <c r="AA292" s="49"/>
      <c r="AB292" s="49"/>
    </row>
    <row r="293" spans="1:28">
      <c r="A293" s="51"/>
      <c r="L293" s="49"/>
      <c r="O293" s="49"/>
      <c r="Q293" s="49"/>
      <c r="S293" s="49"/>
      <c r="U293" s="49"/>
      <c r="Y293" s="49"/>
      <c r="AA293" s="49"/>
      <c r="AB293" s="49"/>
    </row>
    <row r="294" spans="1:28">
      <c r="A294" s="51"/>
      <c r="L294" s="49"/>
      <c r="O294" s="49"/>
      <c r="Q294" s="49"/>
      <c r="S294" s="49"/>
      <c r="U294" s="49"/>
      <c r="Y294" s="49"/>
      <c r="AA294" s="49"/>
      <c r="AB294" s="49"/>
    </row>
    <row r="295" spans="1:28">
      <c r="A295" s="51"/>
      <c r="L295" s="49"/>
      <c r="O295" s="49"/>
      <c r="Q295" s="49"/>
      <c r="S295" s="49"/>
      <c r="U295" s="49"/>
      <c r="Y295" s="49"/>
      <c r="AA295" s="49"/>
      <c r="AB295" s="49"/>
    </row>
    <row r="296" spans="1:28">
      <c r="A296" s="51"/>
      <c r="L296" s="49"/>
      <c r="O296" s="49"/>
      <c r="Q296" s="49"/>
      <c r="S296" s="49"/>
      <c r="U296" s="49"/>
      <c r="Y296" s="49"/>
      <c r="AA296" s="49"/>
      <c r="AB296" s="49"/>
    </row>
    <row r="297" spans="1:28">
      <c r="A297" s="51"/>
      <c r="L297" s="49"/>
      <c r="O297" s="49"/>
      <c r="Q297" s="49"/>
      <c r="S297" s="49"/>
      <c r="U297" s="49"/>
      <c r="Y297" s="49"/>
      <c r="AA297" s="49"/>
      <c r="AB297" s="49"/>
    </row>
    <row r="298" spans="1:28">
      <c r="A298" s="51"/>
      <c r="L298" s="49"/>
      <c r="O298" s="49"/>
      <c r="Q298" s="49"/>
      <c r="S298" s="49"/>
      <c r="U298" s="49"/>
      <c r="Y298" s="49"/>
      <c r="AA298" s="49"/>
      <c r="AB298" s="49"/>
    </row>
    <row r="299" spans="1:28">
      <c r="A299" s="51"/>
      <c r="L299" s="49"/>
      <c r="O299" s="49"/>
      <c r="Q299" s="49"/>
      <c r="S299" s="49"/>
      <c r="U299" s="49"/>
      <c r="Y299" s="49"/>
      <c r="AA299" s="49"/>
      <c r="AB299" s="49"/>
    </row>
    <row r="300" spans="1:28">
      <c r="A300" s="51"/>
      <c r="L300" s="49"/>
      <c r="O300" s="49"/>
      <c r="Q300" s="49"/>
      <c r="S300" s="49"/>
      <c r="U300" s="49"/>
      <c r="Y300" s="49"/>
      <c r="AA300" s="49"/>
      <c r="AB300" s="49"/>
    </row>
    <row r="301" spans="1:28">
      <c r="A301" s="51"/>
      <c r="L301" s="49"/>
      <c r="O301" s="49"/>
      <c r="Q301" s="49"/>
      <c r="S301" s="49"/>
      <c r="U301" s="49"/>
      <c r="Y301" s="49"/>
      <c r="AA301" s="49"/>
      <c r="AB301" s="49"/>
    </row>
    <row r="302" spans="1:28">
      <c r="A302" s="51"/>
      <c r="L302" s="49"/>
      <c r="O302" s="49"/>
      <c r="Q302" s="49"/>
      <c r="S302" s="49"/>
      <c r="U302" s="49"/>
      <c r="Y302" s="49"/>
      <c r="AA302" s="49"/>
      <c r="AB302" s="49"/>
    </row>
    <row r="303" spans="1:28">
      <c r="A303" s="51"/>
      <c r="L303" s="49"/>
      <c r="O303" s="49"/>
      <c r="Q303" s="49"/>
      <c r="S303" s="49"/>
      <c r="U303" s="49"/>
      <c r="Y303" s="49"/>
      <c r="AA303" s="49"/>
      <c r="AB303" s="49"/>
    </row>
    <row r="304" spans="1:28">
      <c r="A304" s="51"/>
      <c r="L304" s="49"/>
      <c r="O304" s="49"/>
      <c r="Q304" s="49"/>
      <c r="S304" s="49"/>
      <c r="U304" s="49"/>
      <c r="Y304" s="49"/>
      <c r="AA304" s="49"/>
      <c r="AB304" s="49"/>
    </row>
    <row r="305" spans="1:28">
      <c r="A305" s="51"/>
      <c r="L305" s="49"/>
      <c r="O305" s="49"/>
      <c r="Q305" s="49"/>
      <c r="S305" s="49"/>
      <c r="U305" s="49"/>
      <c r="Y305" s="49"/>
      <c r="AA305" s="49"/>
      <c r="AB305" s="49"/>
    </row>
    <row r="306" spans="1:28">
      <c r="A306" s="51"/>
      <c r="L306" s="49"/>
      <c r="O306" s="49"/>
      <c r="Q306" s="49"/>
      <c r="S306" s="49"/>
      <c r="U306" s="49"/>
      <c r="Y306" s="49"/>
      <c r="AA306" s="49"/>
      <c r="AB306" s="49"/>
    </row>
    <row r="307" spans="1:28">
      <c r="A307" s="51"/>
      <c r="L307" s="49"/>
      <c r="O307" s="49"/>
      <c r="Q307" s="49"/>
      <c r="S307" s="49"/>
      <c r="U307" s="49"/>
      <c r="Y307" s="49"/>
      <c r="AA307" s="49"/>
      <c r="AB307" s="49"/>
    </row>
    <row r="308" spans="1:28">
      <c r="A308" s="51"/>
      <c r="L308" s="49"/>
      <c r="O308" s="49"/>
      <c r="Q308" s="49"/>
      <c r="S308" s="49"/>
      <c r="U308" s="49"/>
      <c r="Y308" s="49"/>
      <c r="AA308" s="49"/>
      <c r="AB308" s="49"/>
    </row>
    <row r="309" spans="1:28">
      <c r="A309" s="51"/>
      <c r="L309" s="49"/>
      <c r="O309" s="49"/>
      <c r="Q309" s="49"/>
      <c r="S309" s="49"/>
      <c r="U309" s="49"/>
      <c r="Y309" s="49"/>
      <c r="AA309" s="49"/>
      <c r="AB309" s="49"/>
    </row>
    <row r="310" spans="1:28">
      <c r="A310" s="51"/>
      <c r="L310" s="49"/>
      <c r="O310" s="49"/>
      <c r="Q310" s="49"/>
      <c r="S310" s="49"/>
      <c r="U310" s="49"/>
      <c r="Y310" s="49"/>
      <c r="AA310" s="49"/>
      <c r="AB310" s="49"/>
    </row>
    <row r="311" spans="1:28">
      <c r="A311" s="51"/>
      <c r="L311" s="49"/>
      <c r="O311" s="49"/>
      <c r="Q311" s="49"/>
      <c r="S311" s="49"/>
      <c r="U311" s="49"/>
      <c r="Y311" s="49"/>
      <c r="AA311" s="49"/>
      <c r="AB311" s="49"/>
    </row>
    <row r="312" spans="1:28">
      <c r="A312" s="51"/>
      <c r="L312" s="49"/>
      <c r="O312" s="49"/>
      <c r="Q312" s="49"/>
      <c r="S312" s="49"/>
      <c r="U312" s="49"/>
      <c r="Y312" s="49"/>
      <c r="AA312" s="49"/>
      <c r="AB312" s="49"/>
    </row>
    <row r="313" spans="1:28">
      <c r="A313" s="51"/>
      <c r="L313" s="49"/>
      <c r="O313" s="49"/>
      <c r="Q313" s="49"/>
      <c r="S313" s="49"/>
      <c r="U313" s="49"/>
      <c r="Y313" s="49"/>
      <c r="AA313" s="49"/>
      <c r="AB313" s="49"/>
    </row>
    <row r="314" spans="1:28">
      <c r="A314" s="51"/>
      <c r="L314" s="49"/>
      <c r="O314" s="49"/>
      <c r="Q314" s="49"/>
      <c r="S314" s="49"/>
      <c r="U314" s="49"/>
      <c r="Y314" s="49"/>
      <c r="AA314" s="49"/>
      <c r="AB314" s="49"/>
    </row>
    <row r="315" spans="1:28">
      <c r="A315" s="51"/>
      <c r="L315" s="49"/>
      <c r="O315" s="49"/>
      <c r="Q315" s="49"/>
      <c r="S315" s="49"/>
      <c r="U315" s="49"/>
      <c r="Y315" s="49"/>
      <c r="AA315" s="49"/>
      <c r="AB315" s="49"/>
    </row>
    <row r="316" spans="1:28">
      <c r="A316" s="51"/>
      <c r="L316" s="49"/>
      <c r="O316" s="49"/>
      <c r="Q316" s="49"/>
      <c r="S316" s="49"/>
      <c r="U316" s="49"/>
      <c r="Y316" s="49"/>
      <c r="AA316" s="49"/>
      <c r="AB316" s="49"/>
    </row>
    <row r="317" spans="1:28">
      <c r="A317" s="51"/>
      <c r="L317" s="49"/>
      <c r="O317" s="49"/>
      <c r="Q317" s="49"/>
      <c r="S317" s="49"/>
      <c r="U317" s="49"/>
      <c r="Y317" s="49"/>
      <c r="AA317" s="49"/>
      <c r="AB317" s="49"/>
    </row>
    <row r="318" spans="1:28">
      <c r="A318" s="51"/>
      <c r="L318" s="49"/>
      <c r="O318" s="49"/>
      <c r="Q318" s="49"/>
      <c r="S318" s="49"/>
      <c r="U318" s="49"/>
      <c r="Y318" s="49"/>
      <c r="AA318" s="49"/>
      <c r="AB318" s="49"/>
    </row>
    <row r="319" spans="1:28">
      <c r="A319" s="51"/>
      <c r="L319" s="49"/>
      <c r="O319" s="49"/>
      <c r="Q319" s="49"/>
      <c r="S319" s="49"/>
      <c r="U319" s="49"/>
      <c r="Y319" s="49"/>
      <c r="AA319" s="49"/>
      <c r="AB319" s="49"/>
    </row>
    <row r="320" spans="1:28">
      <c r="A320" s="51"/>
      <c r="L320" s="49"/>
      <c r="O320" s="49"/>
      <c r="Q320" s="49"/>
      <c r="S320" s="49"/>
      <c r="U320" s="49"/>
      <c r="Y320" s="49"/>
      <c r="AA320" s="49"/>
      <c r="AB320" s="49"/>
    </row>
    <row r="321" spans="1:28">
      <c r="A321" s="51"/>
      <c r="L321" s="49"/>
      <c r="O321" s="49"/>
      <c r="Q321" s="49"/>
      <c r="S321" s="49"/>
      <c r="U321" s="49"/>
      <c r="Y321" s="49"/>
      <c r="AA321" s="49"/>
      <c r="AB321" s="49"/>
    </row>
    <row r="322" spans="1:28">
      <c r="A322" s="51"/>
      <c r="L322" s="49"/>
      <c r="O322" s="49"/>
      <c r="Q322" s="49"/>
      <c r="S322" s="49"/>
      <c r="U322" s="49"/>
      <c r="Y322" s="49"/>
      <c r="AA322" s="49"/>
      <c r="AB322" s="49"/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BD93-C557-4EE5-9008-505F0A928C61}">
  <dimension ref="A1:AB318"/>
  <sheetViews>
    <sheetView workbookViewId="0"/>
  </sheetViews>
  <sheetFormatPr baseColWidth="10" defaultRowHeight="15"/>
  <sheetData>
    <row r="1" spans="1:28">
      <c r="A1" t="s">
        <v>32</v>
      </c>
      <c r="B1" t="s">
        <v>33</v>
      </c>
      <c r="C1" t="s">
        <v>26</v>
      </c>
      <c r="D1" t="s">
        <v>34</v>
      </c>
      <c r="E1" t="s">
        <v>35</v>
      </c>
      <c r="F1" t="s">
        <v>36</v>
      </c>
      <c r="G1" t="s">
        <v>449</v>
      </c>
      <c r="H1" t="s">
        <v>37</v>
      </c>
      <c r="I1" t="s">
        <v>450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451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s="151" t="s">
        <v>1954</v>
      </c>
      <c r="B2" t="s">
        <v>1418</v>
      </c>
      <c r="C2" t="s">
        <v>28</v>
      </c>
      <c r="D2" t="s">
        <v>1739</v>
      </c>
      <c r="E2" t="s">
        <v>1694</v>
      </c>
      <c r="F2" t="s">
        <v>56</v>
      </c>
      <c r="G2">
        <v>0</v>
      </c>
      <c r="H2">
        <v>0</v>
      </c>
      <c r="I2">
        <v>0</v>
      </c>
      <c r="J2">
        <v>0</v>
      </c>
      <c r="K2">
        <v>0</v>
      </c>
      <c r="L2" s="49" t="s">
        <v>678</v>
      </c>
      <c r="M2">
        <v>0</v>
      </c>
      <c r="N2">
        <v>0</v>
      </c>
      <c r="O2" s="49" t="s">
        <v>678</v>
      </c>
      <c r="P2">
        <v>0</v>
      </c>
      <c r="Q2" s="49" t="s">
        <v>678</v>
      </c>
      <c r="R2">
        <v>0</v>
      </c>
      <c r="S2" s="49" t="s">
        <v>678</v>
      </c>
      <c r="T2">
        <v>0</v>
      </c>
      <c r="U2" s="49" t="s">
        <v>678</v>
      </c>
      <c r="V2">
        <v>0</v>
      </c>
      <c r="W2">
        <v>0</v>
      </c>
      <c r="X2">
        <v>0</v>
      </c>
      <c r="Y2" s="49" t="s">
        <v>678</v>
      </c>
      <c r="Z2">
        <v>0</v>
      </c>
      <c r="AA2" s="49" t="s">
        <v>678</v>
      </c>
      <c r="AB2" s="49" t="s">
        <v>678</v>
      </c>
    </row>
    <row r="3" spans="1:28">
      <c r="A3" s="151" t="s">
        <v>1954</v>
      </c>
      <c r="B3" t="s">
        <v>1418</v>
      </c>
      <c r="C3" t="s">
        <v>28</v>
      </c>
      <c r="D3" t="s">
        <v>1677</v>
      </c>
      <c r="E3" t="s">
        <v>1678</v>
      </c>
      <c r="F3" t="s">
        <v>56</v>
      </c>
      <c r="G3">
        <v>16</v>
      </c>
      <c r="H3">
        <v>19892</v>
      </c>
      <c r="I3">
        <v>74</v>
      </c>
      <c r="J3">
        <v>117898</v>
      </c>
      <c r="K3">
        <v>13</v>
      </c>
      <c r="L3" s="49" t="s">
        <v>1955</v>
      </c>
      <c r="M3">
        <v>12092</v>
      </c>
      <c r="N3">
        <v>14741</v>
      </c>
      <c r="O3" s="49" t="s">
        <v>792</v>
      </c>
      <c r="P3">
        <v>9</v>
      </c>
      <c r="Q3" s="49" t="s">
        <v>1956</v>
      </c>
      <c r="R3">
        <v>8732</v>
      </c>
      <c r="S3" s="49" t="s">
        <v>1957</v>
      </c>
      <c r="T3">
        <v>9527</v>
      </c>
      <c r="U3" s="49" t="s">
        <v>1958</v>
      </c>
      <c r="V3">
        <v>0</v>
      </c>
      <c r="W3">
        <v>0</v>
      </c>
      <c r="X3">
        <v>0</v>
      </c>
      <c r="Y3" s="49" t="s">
        <v>1959</v>
      </c>
      <c r="Z3">
        <v>117898</v>
      </c>
      <c r="AA3" s="49" t="s">
        <v>1960</v>
      </c>
      <c r="AB3" s="49" t="s">
        <v>513</v>
      </c>
    </row>
    <row r="4" spans="1:28">
      <c r="A4" s="151" t="s">
        <v>1954</v>
      </c>
      <c r="B4" t="s">
        <v>1418</v>
      </c>
      <c r="C4" t="s">
        <v>28</v>
      </c>
      <c r="D4" t="s">
        <v>1695</v>
      </c>
      <c r="E4" t="s">
        <v>1694</v>
      </c>
      <c r="F4" t="s">
        <v>56</v>
      </c>
      <c r="G4">
        <v>16</v>
      </c>
      <c r="H4">
        <v>14949</v>
      </c>
      <c r="I4">
        <v>82</v>
      </c>
      <c r="J4">
        <v>145780</v>
      </c>
      <c r="K4">
        <v>8</v>
      </c>
      <c r="L4" s="49" t="s">
        <v>708</v>
      </c>
      <c r="M4">
        <v>8584</v>
      </c>
      <c r="N4">
        <v>10059</v>
      </c>
      <c r="O4" s="49" t="s">
        <v>1961</v>
      </c>
      <c r="P4">
        <v>7</v>
      </c>
      <c r="Q4" s="49" t="s">
        <v>811</v>
      </c>
      <c r="R4">
        <v>7384</v>
      </c>
      <c r="S4" s="49" t="s">
        <v>1962</v>
      </c>
      <c r="T4">
        <v>7939</v>
      </c>
      <c r="U4" s="49" t="s">
        <v>1963</v>
      </c>
      <c r="V4">
        <v>0</v>
      </c>
      <c r="W4">
        <v>0</v>
      </c>
      <c r="X4">
        <v>0</v>
      </c>
      <c r="Y4" s="49" t="s">
        <v>1964</v>
      </c>
      <c r="Z4">
        <v>145780</v>
      </c>
      <c r="AA4" s="49" t="s">
        <v>1965</v>
      </c>
      <c r="AB4" s="49" t="s">
        <v>1318</v>
      </c>
    </row>
    <row r="5" spans="1:28">
      <c r="A5" s="151" t="s">
        <v>1954</v>
      </c>
      <c r="B5" t="s">
        <v>1418</v>
      </c>
      <c r="C5" t="s">
        <v>28</v>
      </c>
      <c r="D5" t="s">
        <v>1696</v>
      </c>
      <c r="E5" t="s">
        <v>1694</v>
      </c>
      <c r="F5" t="s">
        <v>56</v>
      </c>
      <c r="G5">
        <v>17</v>
      </c>
      <c r="H5">
        <v>18215</v>
      </c>
      <c r="I5">
        <v>70</v>
      </c>
      <c r="J5">
        <v>117067</v>
      </c>
      <c r="K5">
        <v>7</v>
      </c>
      <c r="L5" s="49" t="s">
        <v>1280</v>
      </c>
      <c r="M5">
        <v>7100</v>
      </c>
      <c r="N5">
        <v>8946</v>
      </c>
      <c r="O5" s="49" t="s">
        <v>527</v>
      </c>
      <c r="P5">
        <v>3</v>
      </c>
      <c r="Q5" s="49" t="s">
        <v>899</v>
      </c>
      <c r="R5">
        <v>2560</v>
      </c>
      <c r="S5" s="49" t="s">
        <v>1244</v>
      </c>
      <c r="T5">
        <v>2822</v>
      </c>
      <c r="U5" s="49" t="s">
        <v>959</v>
      </c>
      <c r="V5">
        <v>0</v>
      </c>
      <c r="W5">
        <v>0</v>
      </c>
      <c r="X5">
        <v>0</v>
      </c>
      <c r="Y5" s="49" t="s">
        <v>1966</v>
      </c>
      <c r="Z5">
        <v>117067</v>
      </c>
      <c r="AA5" s="49" t="s">
        <v>705</v>
      </c>
      <c r="AB5" s="49" t="s">
        <v>747</v>
      </c>
    </row>
    <row r="6" spans="1:28">
      <c r="A6" s="151" t="s">
        <v>1954</v>
      </c>
      <c r="B6" t="s">
        <v>1418</v>
      </c>
      <c r="C6" t="s">
        <v>28</v>
      </c>
      <c r="D6" t="s">
        <v>1697</v>
      </c>
      <c r="E6" t="s">
        <v>1694</v>
      </c>
      <c r="F6" t="s">
        <v>56</v>
      </c>
      <c r="G6">
        <v>16</v>
      </c>
      <c r="H6">
        <v>27060</v>
      </c>
      <c r="I6">
        <v>76</v>
      </c>
      <c r="J6">
        <v>144856</v>
      </c>
      <c r="K6">
        <v>6</v>
      </c>
      <c r="L6" s="49" t="s">
        <v>796</v>
      </c>
      <c r="M6">
        <v>7600</v>
      </c>
      <c r="N6">
        <v>11212</v>
      </c>
      <c r="O6" s="49" t="s">
        <v>980</v>
      </c>
      <c r="P6">
        <v>4</v>
      </c>
      <c r="Q6" s="49" t="s">
        <v>680</v>
      </c>
      <c r="R6">
        <v>6240</v>
      </c>
      <c r="S6" s="49" t="s">
        <v>1075</v>
      </c>
      <c r="T6">
        <v>6708</v>
      </c>
      <c r="U6" s="49" t="s">
        <v>1967</v>
      </c>
      <c r="V6">
        <v>0</v>
      </c>
      <c r="W6">
        <v>0</v>
      </c>
      <c r="X6">
        <v>0</v>
      </c>
      <c r="Y6" s="49" t="s">
        <v>1968</v>
      </c>
      <c r="Z6">
        <v>144856</v>
      </c>
      <c r="AA6" s="49" t="s">
        <v>1151</v>
      </c>
      <c r="AB6" s="49" t="s">
        <v>1969</v>
      </c>
    </row>
    <row r="7" spans="1:28">
      <c r="A7" s="151" t="s">
        <v>1954</v>
      </c>
      <c r="B7" t="s">
        <v>1418</v>
      </c>
      <c r="C7" t="s">
        <v>28</v>
      </c>
      <c r="D7" t="s">
        <v>1746</v>
      </c>
      <c r="E7" t="s">
        <v>1678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 s="49" t="s">
        <v>678</v>
      </c>
      <c r="M7">
        <v>0</v>
      </c>
      <c r="N7">
        <v>0</v>
      </c>
      <c r="O7" s="49" t="s">
        <v>678</v>
      </c>
      <c r="P7">
        <v>0</v>
      </c>
      <c r="Q7" s="49" t="s">
        <v>678</v>
      </c>
      <c r="R7">
        <v>0</v>
      </c>
      <c r="S7" s="49" t="s">
        <v>678</v>
      </c>
      <c r="T7">
        <v>0</v>
      </c>
      <c r="U7" s="49" t="s">
        <v>678</v>
      </c>
      <c r="V7">
        <v>0</v>
      </c>
      <c r="W7">
        <v>0</v>
      </c>
      <c r="X7">
        <v>0</v>
      </c>
      <c r="Y7" s="49" t="s">
        <v>678</v>
      </c>
      <c r="Z7">
        <v>0</v>
      </c>
      <c r="AA7" s="49" t="s">
        <v>678</v>
      </c>
      <c r="AB7" s="49" t="s">
        <v>678</v>
      </c>
    </row>
    <row r="8" spans="1:28">
      <c r="A8" s="151" t="s">
        <v>1954</v>
      </c>
      <c r="B8" t="s">
        <v>1418</v>
      </c>
      <c r="C8" t="s">
        <v>28</v>
      </c>
      <c r="D8" t="s">
        <v>1679</v>
      </c>
      <c r="E8" t="s">
        <v>1678</v>
      </c>
      <c r="F8" t="s">
        <v>56</v>
      </c>
      <c r="G8">
        <v>16</v>
      </c>
      <c r="H8">
        <v>24057</v>
      </c>
      <c r="I8">
        <v>75</v>
      </c>
      <c r="J8">
        <v>125622</v>
      </c>
      <c r="K8">
        <v>11</v>
      </c>
      <c r="L8" s="49" t="s">
        <v>1970</v>
      </c>
      <c r="M8">
        <v>14320</v>
      </c>
      <c r="N8">
        <v>12550</v>
      </c>
      <c r="O8" s="49" t="s">
        <v>1425</v>
      </c>
      <c r="P8">
        <v>6</v>
      </c>
      <c r="Q8" s="49" t="s">
        <v>796</v>
      </c>
      <c r="R8">
        <v>6200</v>
      </c>
      <c r="S8" s="49" t="s">
        <v>1676</v>
      </c>
      <c r="T8">
        <v>6787</v>
      </c>
      <c r="U8" s="49" t="s">
        <v>1971</v>
      </c>
      <c r="V8">
        <v>1</v>
      </c>
      <c r="W8">
        <v>450</v>
      </c>
      <c r="X8">
        <v>1000</v>
      </c>
      <c r="Y8" s="49" t="s">
        <v>1972</v>
      </c>
      <c r="Z8">
        <v>125622</v>
      </c>
      <c r="AA8" s="49" t="s">
        <v>1973</v>
      </c>
      <c r="AB8" s="49" t="s">
        <v>1974</v>
      </c>
    </row>
    <row r="9" spans="1:28">
      <c r="A9" s="151" t="s">
        <v>1954</v>
      </c>
      <c r="B9" t="s">
        <v>1418</v>
      </c>
      <c r="C9" t="s">
        <v>28</v>
      </c>
      <c r="D9" t="s">
        <v>1698</v>
      </c>
      <c r="E9" t="s">
        <v>1694</v>
      </c>
      <c r="F9" t="s">
        <v>56</v>
      </c>
      <c r="G9">
        <v>16</v>
      </c>
      <c r="H9">
        <v>30460</v>
      </c>
      <c r="I9">
        <v>75</v>
      </c>
      <c r="J9">
        <v>143323</v>
      </c>
      <c r="K9">
        <v>5</v>
      </c>
      <c r="L9" s="49" t="s">
        <v>819</v>
      </c>
      <c r="M9">
        <v>3520</v>
      </c>
      <c r="N9">
        <v>5933</v>
      </c>
      <c r="O9" s="49" t="s">
        <v>1975</v>
      </c>
      <c r="P9">
        <v>1</v>
      </c>
      <c r="Q9" s="49" t="s">
        <v>762</v>
      </c>
      <c r="R9">
        <v>1200</v>
      </c>
      <c r="S9" s="49" t="s">
        <v>1976</v>
      </c>
      <c r="T9">
        <v>1290</v>
      </c>
      <c r="U9" s="49" t="s">
        <v>1141</v>
      </c>
      <c r="V9">
        <v>0</v>
      </c>
      <c r="W9">
        <v>0</v>
      </c>
      <c r="X9">
        <v>0</v>
      </c>
      <c r="Y9" s="49" t="s">
        <v>808</v>
      </c>
      <c r="Z9">
        <v>143323</v>
      </c>
      <c r="AA9" s="49" t="s">
        <v>771</v>
      </c>
      <c r="AB9" s="49" t="s">
        <v>1152</v>
      </c>
    </row>
    <row r="10" spans="1:28">
      <c r="A10" s="151" t="s">
        <v>1954</v>
      </c>
      <c r="B10" t="s">
        <v>1418</v>
      </c>
      <c r="C10" t="s">
        <v>28</v>
      </c>
      <c r="D10" t="s">
        <v>1680</v>
      </c>
      <c r="E10" t="s">
        <v>1678</v>
      </c>
      <c r="F10" t="s">
        <v>56</v>
      </c>
      <c r="G10">
        <v>16</v>
      </c>
      <c r="H10">
        <v>33672</v>
      </c>
      <c r="I10">
        <v>70</v>
      </c>
      <c r="J10">
        <v>121811</v>
      </c>
      <c r="K10">
        <v>8</v>
      </c>
      <c r="L10" s="49" t="s">
        <v>708</v>
      </c>
      <c r="M10">
        <v>17420</v>
      </c>
      <c r="N10">
        <v>22867</v>
      </c>
      <c r="O10" s="49" t="s">
        <v>1171</v>
      </c>
      <c r="P10">
        <v>3</v>
      </c>
      <c r="Q10" s="49" t="s">
        <v>791</v>
      </c>
      <c r="R10">
        <v>13000</v>
      </c>
      <c r="S10" s="49" t="s">
        <v>1977</v>
      </c>
      <c r="T10">
        <v>13975</v>
      </c>
      <c r="U10" s="49" t="s">
        <v>1978</v>
      </c>
      <c r="V10">
        <v>0</v>
      </c>
      <c r="W10">
        <v>0</v>
      </c>
      <c r="X10">
        <v>0</v>
      </c>
      <c r="Y10" s="49" t="s">
        <v>1804</v>
      </c>
      <c r="Z10">
        <v>121811</v>
      </c>
      <c r="AA10" s="49" t="s">
        <v>1884</v>
      </c>
      <c r="AB10" s="49" t="s">
        <v>1979</v>
      </c>
    </row>
    <row r="11" spans="1:28">
      <c r="A11" s="151" t="s">
        <v>1954</v>
      </c>
      <c r="B11" t="s">
        <v>1418</v>
      </c>
      <c r="C11" t="s">
        <v>28</v>
      </c>
      <c r="D11" t="s">
        <v>1718</v>
      </c>
      <c r="E11" t="s">
        <v>1719</v>
      </c>
      <c r="F11" t="s">
        <v>56</v>
      </c>
      <c r="G11">
        <v>16</v>
      </c>
      <c r="H11">
        <v>18658</v>
      </c>
      <c r="I11">
        <v>73</v>
      </c>
      <c r="J11">
        <v>134612</v>
      </c>
      <c r="K11">
        <v>7</v>
      </c>
      <c r="L11" s="49" t="s">
        <v>811</v>
      </c>
      <c r="M11">
        <v>15438</v>
      </c>
      <c r="N11">
        <v>18549</v>
      </c>
      <c r="O11" s="49" t="s">
        <v>1980</v>
      </c>
      <c r="P11">
        <v>6</v>
      </c>
      <c r="Q11" s="49" t="s">
        <v>796</v>
      </c>
      <c r="R11">
        <v>5438</v>
      </c>
      <c r="S11" s="49" t="s">
        <v>1981</v>
      </c>
      <c r="T11">
        <v>5849</v>
      </c>
      <c r="U11" s="49" t="s">
        <v>1982</v>
      </c>
      <c r="V11">
        <v>0</v>
      </c>
      <c r="W11">
        <v>0</v>
      </c>
      <c r="X11">
        <v>0</v>
      </c>
      <c r="Y11" s="49" t="s">
        <v>1983</v>
      </c>
      <c r="Z11">
        <v>134612</v>
      </c>
      <c r="AA11" s="49" t="s">
        <v>477</v>
      </c>
      <c r="AB11" s="49" t="s">
        <v>1984</v>
      </c>
    </row>
    <row r="12" spans="1:28">
      <c r="A12" s="151" t="s">
        <v>1954</v>
      </c>
      <c r="B12" t="s">
        <v>1418</v>
      </c>
      <c r="C12" t="s">
        <v>28</v>
      </c>
      <c r="D12" t="s">
        <v>1701</v>
      </c>
      <c r="E12" t="s">
        <v>1694</v>
      </c>
      <c r="F12" t="s">
        <v>56</v>
      </c>
      <c r="G12">
        <v>18</v>
      </c>
      <c r="H12">
        <v>16580</v>
      </c>
      <c r="I12">
        <v>74</v>
      </c>
      <c r="J12">
        <v>132403</v>
      </c>
      <c r="K12">
        <v>5</v>
      </c>
      <c r="L12" s="49" t="s">
        <v>1985</v>
      </c>
      <c r="M12">
        <v>6600</v>
      </c>
      <c r="N12">
        <v>8827</v>
      </c>
      <c r="O12" s="49" t="s">
        <v>771</v>
      </c>
      <c r="P12">
        <v>5</v>
      </c>
      <c r="Q12" s="49" t="s">
        <v>832</v>
      </c>
      <c r="R12">
        <v>6600</v>
      </c>
      <c r="S12" s="49" t="s">
        <v>1986</v>
      </c>
      <c r="T12">
        <v>8643</v>
      </c>
      <c r="U12" s="49" t="s">
        <v>1987</v>
      </c>
      <c r="V12">
        <v>0</v>
      </c>
      <c r="W12">
        <v>0</v>
      </c>
      <c r="X12">
        <v>0</v>
      </c>
      <c r="Y12" s="49" t="s">
        <v>1988</v>
      </c>
      <c r="Z12">
        <v>132403</v>
      </c>
      <c r="AA12" s="49" t="s">
        <v>1258</v>
      </c>
      <c r="AB12" s="49" t="s">
        <v>1989</v>
      </c>
    </row>
    <row r="13" spans="1:28">
      <c r="A13" s="151" t="s">
        <v>1954</v>
      </c>
      <c r="B13" t="s">
        <v>1418</v>
      </c>
      <c r="C13" t="s">
        <v>28</v>
      </c>
      <c r="D13" t="s">
        <v>1681</v>
      </c>
      <c r="E13" t="s">
        <v>1678</v>
      </c>
      <c r="F13" t="s">
        <v>56</v>
      </c>
      <c r="G13">
        <v>16</v>
      </c>
      <c r="H13">
        <v>24544</v>
      </c>
      <c r="I13">
        <v>71</v>
      </c>
      <c r="J13">
        <v>114223</v>
      </c>
      <c r="K13">
        <v>9</v>
      </c>
      <c r="L13" s="49" t="s">
        <v>1956</v>
      </c>
      <c r="M13">
        <v>13713</v>
      </c>
      <c r="N13">
        <v>18217</v>
      </c>
      <c r="O13" s="49" t="s">
        <v>864</v>
      </c>
      <c r="P13">
        <v>3</v>
      </c>
      <c r="Q13" s="49" t="s">
        <v>791</v>
      </c>
      <c r="R13">
        <v>9525</v>
      </c>
      <c r="S13" s="49" t="s">
        <v>1990</v>
      </c>
      <c r="T13">
        <v>10234</v>
      </c>
      <c r="U13" s="49" t="s">
        <v>1991</v>
      </c>
      <c r="V13">
        <v>0</v>
      </c>
      <c r="W13">
        <v>0</v>
      </c>
      <c r="X13">
        <v>0</v>
      </c>
      <c r="Y13" s="49" t="s">
        <v>1992</v>
      </c>
      <c r="Z13">
        <v>114223</v>
      </c>
      <c r="AA13" s="49" t="s">
        <v>1993</v>
      </c>
      <c r="AB13" s="49" t="s">
        <v>1994</v>
      </c>
    </row>
    <row r="14" spans="1:28">
      <c r="A14" s="151" t="s">
        <v>1954</v>
      </c>
      <c r="B14" t="s">
        <v>1418</v>
      </c>
      <c r="C14" t="s">
        <v>28</v>
      </c>
      <c r="D14" t="s">
        <v>1683</v>
      </c>
      <c r="E14" t="s">
        <v>1678</v>
      </c>
      <c r="F14" t="s">
        <v>56</v>
      </c>
      <c r="G14">
        <v>16</v>
      </c>
      <c r="H14">
        <v>17826</v>
      </c>
      <c r="I14">
        <v>73</v>
      </c>
      <c r="J14">
        <v>142768</v>
      </c>
      <c r="K14">
        <v>6</v>
      </c>
      <c r="L14" s="49" t="s">
        <v>796</v>
      </c>
      <c r="M14">
        <v>5206</v>
      </c>
      <c r="N14">
        <v>6389</v>
      </c>
      <c r="O14" s="49" t="s">
        <v>795</v>
      </c>
      <c r="P14">
        <v>5</v>
      </c>
      <c r="Q14" s="49" t="s">
        <v>819</v>
      </c>
      <c r="R14">
        <v>4806</v>
      </c>
      <c r="S14" s="49" t="s">
        <v>1682</v>
      </c>
      <c r="T14">
        <v>5229</v>
      </c>
      <c r="U14" s="49" t="s">
        <v>1995</v>
      </c>
      <c r="V14">
        <v>0</v>
      </c>
      <c r="W14">
        <v>0</v>
      </c>
      <c r="X14">
        <v>0</v>
      </c>
      <c r="Y14" s="49" t="s">
        <v>1996</v>
      </c>
      <c r="Z14">
        <v>142768</v>
      </c>
      <c r="AA14" s="49" t="s">
        <v>1135</v>
      </c>
      <c r="AB14" s="49" t="s">
        <v>724</v>
      </c>
    </row>
    <row r="15" spans="1:28">
      <c r="A15" s="151" t="s">
        <v>1954</v>
      </c>
      <c r="B15" t="s">
        <v>1418</v>
      </c>
      <c r="C15" t="s">
        <v>28</v>
      </c>
      <c r="D15" t="s">
        <v>1684</v>
      </c>
      <c r="E15" t="s">
        <v>1678</v>
      </c>
      <c r="F15" t="s">
        <v>56</v>
      </c>
      <c r="G15">
        <v>17</v>
      </c>
      <c r="H15">
        <v>18480</v>
      </c>
      <c r="I15">
        <v>74</v>
      </c>
      <c r="J15">
        <v>134222</v>
      </c>
      <c r="K15">
        <v>9</v>
      </c>
      <c r="L15" s="49" t="s">
        <v>1997</v>
      </c>
      <c r="M15">
        <v>10618</v>
      </c>
      <c r="N15">
        <v>7291</v>
      </c>
      <c r="O15" s="49" t="s">
        <v>1311</v>
      </c>
      <c r="P15">
        <v>5</v>
      </c>
      <c r="Q15" s="49" t="s">
        <v>1239</v>
      </c>
      <c r="R15">
        <v>4238</v>
      </c>
      <c r="S15" s="49" t="s">
        <v>1998</v>
      </c>
      <c r="T15">
        <v>4735</v>
      </c>
      <c r="U15" s="49" t="s">
        <v>1266</v>
      </c>
      <c r="V15">
        <v>0</v>
      </c>
      <c r="W15">
        <v>0</v>
      </c>
      <c r="X15">
        <v>0</v>
      </c>
      <c r="Y15" s="49" t="s">
        <v>1999</v>
      </c>
      <c r="Z15">
        <v>134222</v>
      </c>
      <c r="AA15" s="49" t="s">
        <v>2000</v>
      </c>
      <c r="AB15" s="49" t="s">
        <v>1405</v>
      </c>
    </row>
    <row r="16" spans="1:28">
      <c r="A16" s="151" t="s">
        <v>1954</v>
      </c>
      <c r="B16" t="s">
        <v>1418</v>
      </c>
      <c r="C16" t="s">
        <v>28</v>
      </c>
      <c r="D16" t="s">
        <v>1685</v>
      </c>
      <c r="E16" t="s">
        <v>1678</v>
      </c>
      <c r="F16" t="s">
        <v>56</v>
      </c>
      <c r="G16">
        <v>17</v>
      </c>
      <c r="H16">
        <v>13560</v>
      </c>
      <c r="I16">
        <v>80</v>
      </c>
      <c r="J16">
        <v>136159</v>
      </c>
      <c r="K16">
        <v>5</v>
      </c>
      <c r="L16" s="49" t="s">
        <v>1239</v>
      </c>
      <c r="M16">
        <v>4180</v>
      </c>
      <c r="N16">
        <v>4693</v>
      </c>
      <c r="O16" s="49" t="s">
        <v>717</v>
      </c>
      <c r="P16">
        <v>4</v>
      </c>
      <c r="Q16" s="49" t="s">
        <v>888</v>
      </c>
      <c r="R16">
        <v>2740</v>
      </c>
      <c r="S16" s="49" t="s">
        <v>2001</v>
      </c>
      <c r="T16">
        <v>3037</v>
      </c>
      <c r="U16" s="49" t="s">
        <v>2002</v>
      </c>
      <c r="V16">
        <v>0</v>
      </c>
      <c r="W16">
        <v>0</v>
      </c>
      <c r="X16">
        <v>0</v>
      </c>
      <c r="Y16" s="49" t="s">
        <v>2003</v>
      </c>
      <c r="Z16">
        <v>136159</v>
      </c>
      <c r="AA16" s="49" t="s">
        <v>762</v>
      </c>
      <c r="AB16" s="49" t="s">
        <v>1143</v>
      </c>
    </row>
    <row r="17" spans="1:28">
      <c r="A17" s="151" t="s">
        <v>1954</v>
      </c>
      <c r="B17" t="s">
        <v>1418</v>
      </c>
      <c r="C17" t="s">
        <v>28</v>
      </c>
      <c r="D17" t="s">
        <v>1759</v>
      </c>
      <c r="E17" t="s">
        <v>1694</v>
      </c>
      <c r="F17" t="s">
        <v>56</v>
      </c>
      <c r="G17">
        <v>0</v>
      </c>
      <c r="H17">
        <v>0</v>
      </c>
      <c r="I17">
        <v>0</v>
      </c>
      <c r="J17">
        <v>0</v>
      </c>
      <c r="K17">
        <v>0</v>
      </c>
      <c r="L17" s="49" t="s">
        <v>678</v>
      </c>
      <c r="M17">
        <v>0</v>
      </c>
      <c r="N17">
        <v>0</v>
      </c>
      <c r="O17" s="49" t="s">
        <v>678</v>
      </c>
      <c r="P17">
        <v>0</v>
      </c>
      <c r="Q17" s="49" t="s">
        <v>678</v>
      </c>
      <c r="R17">
        <v>0</v>
      </c>
      <c r="S17" s="49" t="s">
        <v>678</v>
      </c>
      <c r="T17">
        <v>0</v>
      </c>
      <c r="U17" s="49" t="s">
        <v>678</v>
      </c>
      <c r="V17">
        <v>0</v>
      </c>
      <c r="W17">
        <v>0</v>
      </c>
      <c r="X17">
        <v>0</v>
      </c>
      <c r="Y17" s="49" t="s">
        <v>678</v>
      </c>
      <c r="Z17">
        <v>0</v>
      </c>
      <c r="AA17" s="49" t="s">
        <v>678</v>
      </c>
      <c r="AB17" s="49" t="s">
        <v>678</v>
      </c>
    </row>
    <row r="18" spans="1:28">
      <c r="A18" s="151" t="s">
        <v>1954</v>
      </c>
      <c r="B18" t="s">
        <v>1418</v>
      </c>
      <c r="C18" t="s">
        <v>28</v>
      </c>
      <c r="D18" t="s">
        <v>1686</v>
      </c>
      <c r="E18" t="s">
        <v>1678</v>
      </c>
      <c r="F18" t="s">
        <v>56</v>
      </c>
      <c r="G18">
        <v>17</v>
      </c>
      <c r="H18">
        <v>19789</v>
      </c>
      <c r="I18">
        <v>68</v>
      </c>
      <c r="J18">
        <v>118840</v>
      </c>
      <c r="K18">
        <v>8</v>
      </c>
      <c r="L18" s="49" t="s">
        <v>1283</v>
      </c>
      <c r="M18">
        <v>10080</v>
      </c>
      <c r="N18">
        <v>16576</v>
      </c>
      <c r="O18" s="49" t="s">
        <v>2004</v>
      </c>
      <c r="P18">
        <v>5</v>
      </c>
      <c r="Q18" s="49" t="s">
        <v>1239</v>
      </c>
      <c r="R18">
        <v>3600</v>
      </c>
      <c r="S18" s="49" t="s">
        <v>2005</v>
      </c>
      <c r="T18">
        <v>5236</v>
      </c>
      <c r="U18" s="49" t="s">
        <v>2006</v>
      </c>
      <c r="V18">
        <v>0</v>
      </c>
      <c r="W18">
        <v>0</v>
      </c>
      <c r="X18">
        <v>0</v>
      </c>
      <c r="Y18" s="49" t="s">
        <v>2007</v>
      </c>
      <c r="Z18">
        <v>118840</v>
      </c>
      <c r="AA18" s="49" t="s">
        <v>842</v>
      </c>
      <c r="AB18" s="49" t="s">
        <v>820</v>
      </c>
    </row>
    <row r="19" spans="1:28">
      <c r="A19" s="151" t="s">
        <v>1954</v>
      </c>
      <c r="B19" t="s">
        <v>1418</v>
      </c>
      <c r="C19" t="s">
        <v>28</v>
      </c>
      <c r="D19" t="s">
        <v>1720</v>
      </c>
      <c r="E19" t="s">
        <v>1719</v>
      </c>
      <c r="F19" t="s">
        <v>56</v>
      </c>
      <c r="G19">
        <v>16</v>
      </c>
      <c r="H19">
        <v>13660</v>
      </c>
      <c r="I19">
        <v>84</v>
      </c>
      <c r="J19">
        <v>125565</v>
      </c>
      <c r="K19">
        <v>5</v>
      </c>
      <c r="L19" s="49" t="s">
        <v>819</v>
      </c>
      <c r="M19">
        <v>7880</v>
      </c>
      <c r="N19">
        <v>6281</v>
      </c>
      <c r="O19" s="49" t="s">
        <v>759</v>
      </c>
      <c r="P19">
        <v>3</v>
      </c>
      <c r="Q19" s="49" t="s">
        <v>791</v>
      </c>
      <c r="R19">
        <v>3720</v>
      </c>
      <c r="S19" s="49" t="s">
        <v>1802</v>
      </c>
      <c r="T19">
        <v>3999</v>
      </c>
      <c r="U19" s="49" t="s">
        <v>2008</v>
      </c>
      <c r="V19">
        <v>0</v>
      </c>
      <c r="W19">
        <v>0</v>
      </c>
      <c r="X19">
        <v>0</v>
      </c>
      <c r="Y19" s="49" t="s">
        <v>2009</v>
      </c>
      <c r="Z19">
        <v>125565</v>
      </c>
      <c r="AA19" s="49" t="s">
        <v>1913</v>
      </c>
      <c r="AB19" s="49" t="s">
        <v>1125</v>
      </c>
    </row>
    <row r="20" spans="1:28">
      <c r="A20" s="151" t="s">
        <v>1954</v>
      </c>
      <c r="B20" t="s">
        <v>1418</v>
      </c>
      <c r="C20" t="s">
        <v>28</v>
      </c>
      <c r="D20" t="s">
        <v>1721</v>
      </c>
      <c r="E20" t="s">
        <v>1719</v>
      </c>
      <c r="F20" t="s">
        <v>56</v>
      </c>
      <c r="G20">
        <v>16</v>
      </c>
      <c r="H20">
        <v>14824</v>
      </c>
      <c r="I20">
        <v>85</v>
      </c>
      <c r="J20">
        <v>122759</v>
      </c>
      <c r="K20">
        <v>4</v>
      </c>
      <c r="L20" s="49" t="s">
        <v>680</v>
      </c>
      <c r="M20">
        <v>6800</v>
      </c>
      <c r="N20">
        <v>8130</v>
      </c>
      <c r="O20" s="49" t="s">
        <v>2010</v>
      </c>
      <c r="P20">
        <v>2</v>
      </c>
      <c r="Q20" s="49" t="s">
        <v>792</v>
      </c>
      <c r="R20">
        <v>2800</v>
      </c>
      <c r="S20" s="49" t="s">
        <v>1398</v>
      </c>
      <c r="T20">
        <v>3080</v>
      </c>
      <c r="U20" s="49" t="s">
        <v>2011</v>
      </c>
      <c r="V20">
        <v>0</v>
      </c>
      <c r="W20">
        <v>0</v>
      </c>
      <c r="X20">
        <v>0</v>
      </c>
      <c r="Y20" s="49" t="s">
        <v>2012</v>
      </c>
      <c r="Z20">
        <v>122759</v>
      </c>
      <c r="AA20" s="49" t="s">
        <v>1021</v>
      </c>
      <c r="AB20" s="49" t="s">
        <v>824</v>
      </c>
    </row>
    <row r="21" spans="1:28">
      <c r="A21" s="151" t="s">
        <v>1954</v>
      </c>
      <c r="B21" t="s">
        <v>1418</v>
      </c>
      <c r="C21" t="s">
        <v>28</v>
      </c>
      <c r="D21" t="s">
        <v>1687</v>
      </c>
      <c r="E21" t="s">
        <v>1678</v>
      </c>
      <c r="F21" t="s">
        <v>56</v>
      </c>
      <c r="G21">
        <v>16</v>
      </c>
      <c r="H21">
        <v>19591</v>
      </c>
      <c r="I21">
        <v>77</v>
      </c>
      <c r="J21">
        <v>112943</v>
      </c>
      <c r="K21">
        <v>7</v>
      </c>
      <c r="L21" s="49" t="s">
        <v>811</v>
      </c>
      <c r="M21">
        <v>6207</v>
      </c>
      <c r="N21">
        <v>9845</v>
      </c>
      <c r="O21" s="49" t="s">
        <v>2013</v>
      </c>
      <c r="P21">
        <v>4</v>
      </c>
      <c r="Q21" s="49" t="s">
        <v>680</v>
      </c>
      <c r="R21">
        <v>3207</v>
      </c>
      <c r="S21" s="49" t="s">
        <v>1277</v>
      </c>
      <c r="T21">
        <v>4297</v>
      </c>
      <c r="U21" s="49" t="s">
        <v>2014</v>
      </c>
      <c r="V21">
        <v>0</v>
      </c>
      <c r="W21">
        <v>0</v>
      </c>
      <c r="X21">
        <v>0</v>
      </c>
      <c r="Y21" s="49" t="s">
        <v>2015</v>
      </c>
      <c r="Z21">
        <v>112943</v>
      </c>
      <c r="AA21" s="49" t="s">
        <v>737</v>
      </c>
      <c r="AB21" s="49" t="s">
        <v>2016</v>
      </c>
    </row>
    <row r="22" spans="1:28">
      <c r="A22" s="151" t="s">
        <v>1954</v>
      </c>
      <c r="B22" t="s">
        <v>1418</v>
      </c>
      <c r="C22" t="s">
        <v>28</v>
      </c>
      <c r="D22" t="s">
        <v>1702</v>
      </c>
      <c r="E22" t="s">
        <v>1694</v>
      </c>
      <c r="F22" t="s">
        <v>56</v>
      </c>
      <c r="G22">
        <v>17</v>
      </c>
      <c r="H22">
        <v>22541</v>
      </c>
      <c r="I22">
        <v>77</v>
      </c>
      <c r="J22">
        <v>126522</v>
      </c>
      <c r="K22">
        <v>9</v>
      </c>
      <c r="L22" s="49" t="s">
        <v>1997</v>
      </c>
      <c r="M22">
        <v>11332</v>
      </c>
      <c r="N22">
        <v>11304</v>
      </c>
      <c r="O22" s="49" t="s">
        <v>822</v>
      </c>
      <c r="P22">
        <v>5</v>
      </c>
      <c r="Q22" s="49" t="s">
        <v>1239</v>
      </c>
      <c r="R22">
        <v>4692</v>
      </c>
      <c r="S22" s="49" t="s">
        <v>1933</v>
      </c>
      <c r="T22">
        <v>5204</v>
      </c>
      <c r="U22" s="49" t="s">
        <v>2017</v>
      </c>
      <c r="V22">
        <v>0</v>
      </c>
      <c r="W22">
        <v>0</v>
      </c>
      <c r="X22">
        <v>0</v>
      </c>
      <c r="Y22" s="49" t="s">
        <v>948</v>
      </c>
      <c r="Z22">
        <v>126522</v>
      </c>
      <c r="AA22" s="49" t="s">
        <v>1429</v>
      </c>
      <c r="AB22" s="49" t="s">
        <v>1137</v>
      </c>
    </row>
    <row r="23" spans="1:28">
      <c r="A23" s="151" t="s">
        <v>1954</v>
      </c>
      <c r="B23" t="s">
        <v>1418</v>
      </c>
      <c r="C23" t="s">
        <v>28</v>
      </c>
      <c r="D23" t="s">
        <v>1703</v>
      </c>
      <c r="E23" t="s">
        <v>1694</v>
      </c>
      <c r="F23" t="s">
        <v>56</v>
      </c>
      <c r="G23">
        <v>16</v>
      </c>
      <c r="H23">
        <v>24501</v>
      </c>
      <c r="I23">
        <v>75</v>
      </c>
      <c r="J23">
        <v>142500</v>
      </c>
      <c r="K23">
        <v>6</v>
      </c>
      <c r="L23" s="49" t="s">
        <v>796</v>
      </c>
      <c r="M23">
        <v>11233</v>
      </c>
      <c r="N23">
        <v>7944</v>
      </c>
      <c r="O23" s="49" t="s">
        <v>1221</v>
      </c>
      <c r="P23">
        <v>3</v>
      </c>
      <c r="Q23" s="49" t="s">
        <v>791</v>
      </c>
      <c r="R23">
        <v>5052</v>
      </c>
      <c r="S23" s="49" t="s">
        <v>2018</v>
      </c>
      <c r="T23">
        <v>5538</v>
      </c>
      <c r="U23" s="49" t="s">
        <v>649</v>
      </c>
      <c r="V23">
        <v>0</v>
      </c>
      <c r="W23">
        <v>0</v>
      </c>
      <c r="X23">
        <v>0</v>
      </c>
      <c r="Y23" s="49" t="s">
        <v>2019</v>
      </c>
      <c r="Z23">
        <v>142500</v>
      </c>
      <c r="AA23" s="49" t="s">
        <v>687</v>
      </c>
      <c r="AB23" s="49" t="s">
        <v>2020</v>
      </c>
    </row>
    <row r="24" spans="1:28">
      <c r="A24" s="151" t="s">
        <v>1954</v>
      </c>
      <c r="B24" t="s">
        <v>1418</v>
      </c>
      <c r="C24" t="s">
        <v>28</v>
      </c>
      <c r="D24" t="s">
        <v>1688</v>
      </c>
      <c r="E24" t="s">
        <v>1678</v>
      </c>
      <c r="F24" t="s">
        <v>56</v>
      </c>
      <c r="G24">
        <v>16</v>
      </c>
      <c r="H24">
        <v>32331</v>
      </c>
      <c r="I24">
        <v>88</v>
      </c>
      <c r="J24">
        <v>174930</v>
      </c>
      <c r="K24">
        <v>6</v>
      </c>
      <c r="L24" s="49" t="s">
        <v>796</v>
      </c>
      <c r="M24">
        <v>9461</v>
      </c>
      <c r="N24">
        <v>7810</v>
      </c>
      <c r="O24" s="49" t="s">
        <v>1865</v>
      </c>
      <c r="P24">
        <v>6</v>
      </c>
      <c r="Q24" s="49" t="s">
        <v>796</v>
      </c>
      <c r="R24">
        <v>9461</v>
      </c>
      <c r="S24" s="49" t="s">
        <v>1651</v>
      </c>
      <c r="T24">
        <v>10210</v>
      </c>
      <c r="U24" s="49" t="s">
        <v>2021</v>
      </c>
      <c r="V24">
        <v>0</v>
      </c>
      <c r="W24">
        <v>0</v>
      </c>
      <c r="X24">
        <v>0</v>
      </c>
      <c r="Y24" s="49" t="s">
        <v>1651</v>
      </c>
      <c r="Z24">
        <v>174930</v>
      </c>
      <c r="AA24" s="49" t="s">
        <v>918</v>
      </c>
      <c r="AB24" s="49" t="s">
        <v>1008</v>
      </c>
    </row>
    <row r="25" spans="1:28">
      <c r="A25" s="151" t="s">
        <v>1954</v>
      </c>
      <c r="B25" t="s">
        <v>1418</v>
      </c>
      <c r="C25" t="s">
        <v>28</v>
      </c>
      <c r="D25" t="s">
        <v>1873</v>
      </c>
      <c r="E25" t="s">
        <v>1694</v>
      </c>
      <c r="F25" t="s">
        <v>56</v>
      </c>
      <c r="G25">
        <v>16</v>
      </c>
      <c r="H25">
        <v>13720</v>
      </c>
      <c r="I25">
        <v>56</v>
      </c>
      <c r="J25">
        <v>80486</v>
      </c>
      <c r="K25">
        <v>5</v>
      </c>
      <c r="L25" s="49" t="s">
        <v>819</v>
      </c>
      <c r="M25">
        <v>5760</v>
      </c>
      <c r="N25">
        <v>6350</v>
      </c>
      <c r="O25" s="49" t="s">
        <v>1151</v>
      </c>
      <c r="P25">
        <v>4</v>
      </c>
      <c r="Q25" s="49" t="s">
        <v>680</v>
      </c>
      <c r="R25">
        <v>4800</v>
      </c>
      <c r="S25" s="49" t="s">
        <v>2022</v>
      </c>
      <c r="T25">
        <v>5181</v>
      </c>
      <c r="U25" s="49" t="s">
        <v>2023</v>
      </c>
      <c r="V25">
        <v>0</v>
      </c>
      <c r="W25">
        <v>0</v>
      </c>
      <c r="X25">
        <v>0</v>
      </c>
      <c r="Y25" s="49" t="s">
        <v>2024</v>
      </c>
      <c r="Z25">
        <v>80486</v>
      </c>
      <c r="AA25" s="49" t="s">
        <v>822</v>
      </c>
      <c r="AB25" s="49" t="s">
        <v>1228</v>
      </c>
    </row>
    <row r="26" spans="1:28">
      <c r="A26" s="151" t="s">
        <v>1954</v>
      </c>
      <c r="B26" t="s">
        <v>1418</v>
      </c>
      <c r="C26" t="s">
        <v>28</v>
      </c>
      <c r="D26" t="s">
        <v>1689</v>
      </c>
      <c r="E26" t="s">
        <v>1678</v>
      </c>
      <c r="F26" t="s">
        <v>56</v>
      </c>
      <c r="G26">
        <v>16</v>
      </c>
      <c r="H26">
        <v>18620</v>
      </c>
      <c r="I26">
        <v>76</v>
      </c>
      <c r="J26">
        <v>133938</v>
      </c>
      <c r="K26">
        <v>8</v>
      </c>
      <c r="L26" s="49" t="s">
        <v>708</v>
      </c>
      <c r="M26">
        <v>7925</v>
      </c>
      <c r="N26">
        <v>10935</v>
      </c>
      <c r="O26" s="49" t="s">
        <v>1310</v>
      </c>
      <c r="P26">
        <v>5</v>
      </c>
      <c r="Q26" s="49" t="s">
        <v>819</v>
      </c>
      <c r="R26">
        <v>6260</v>
      </c>
      <c r="S26" s="49" t="s">
        <v>735</v>
      </c>
      <c r="T26">
        <v>6782</v>
      </c>
      <c r="U26" s="49" t="s">
        <v>2025</v>
      </c>
      <c r="V26">
        <v>0</v>
      </c>
      <c r="W26">
        <v>0</v>
      </c>
      <c r="X26">
        <v>0</v>
      </c>
      <c r="Y26" s="49" t="s">
        <v>2026</v>
      </c>
      <c r="Z26">
        <v>133938</v>
      </c>
      <c r="AA26" s="49" t="s">
        <v>881</v>
      </c>
      <c r="AB26" s="49" t="s">
        <v>1191</v>
      </c>
    </row>
    <row r="27" spans="1:28">
      <c r="A27" s="151" t="s">
        <v>1954</v>
      </c>
      <c r="B27" t="s">
        <v>1418</v>
      </c>
      <c r="C27" t="s">
        <v>28</v>
      </c>
      <c r="D27" t="s">
        <v>1877</v>
      </c>
      <c r="E27" t="s">
        <v>1694</v>
      </c>
      <c r="F27" t="s">
        <v>56</v>
      </c>
      <c r="G27">
        <v>16</v>
      </c>
      <c r="H27">
        <v>29927</v>
      </c>
      <c r="I27">
        <v>55</v>
      </c>
      <c r="J27">
        <v>83372</v>
      </c>
      <c r="K27">
        <v>4</v>
      </c>
      <c r="L27" s="49" t="s">
        <v>680</v>
      </c>
      <c r="M27">
        <v>4310</v>
      </c>
      <c r="N27">
        <v>5380</v>
      </c>
      <c r="O27" s="49" t="s">
        <v>456</v>
      </c>
      <c r="P27">
        <v>1</v>
      </c>
      <c r="Q27" s="49" t="s">
        <v>762</v>
      </c>
      <c r="R27">
        <v>1775</v>
      </c>
      <c r="S27" s="49" t="s">
        <v>2027</v>
      </c>
      <c r="T27">
        <v>1925</v>
      </c>
      <c r="U27" s="49" t="s">
        <v>1806</v>
      </c>
      <c r="V27">
        <v>0</v>
      </c>
      <c r="W27">
        <v>0</v>
      </c>
      <c r="X27">
        <v>0</v>
      </c>
      <c r="Y27" s="49" t="s">
        <v>2028</v>
      </c>
      <c r="Z27">
        <v>83372</v>
      </c>
      <c r="AA27" s="49" t="s">
        <v>982</v>
      </c>
      <c r="AB27" s="49" t="s">
        <v>466</v>
      </c>
    </row>
    <row r="28" spans="1:28">
      <c r="A28" s="151" t="s">
        <v>1954</v>
      </c>
      <c r="B28" t="s">
        <v>1418</v>
      </c>
      <c r="C28" t="s">
        <v>28</v>
      </c>
      <c r="D28" t="s">
        <v>1772</v>
      </c>
      <c r="E28" t="s">
        <v>1678</v>
      </c>
      <c r="F28" t="s">
        <v>56</v>
      </c>
      <c r="G28">
        <v>16</v>
      </c>
      <c r="H28">
        <v>16286</v>
      </c>
      <c r="I28">
        <v>70</v>
      </c>
      <c r="J28">
        <v>100604</v>
      </c>
      <c r="K28">
        <v>7</v>
      </c>
      <c r="L28" s="49" t="s">
        <v>811</v>
      </c>
      <c r="M28">
        <v>6929</v>
      </c>
      <c r="N28">
        <v>8054</v>
      </c>
      <c r="O28" s="49" t="s">
        <v>1017</v>
      </c>
      <c r="P28">
        <v>3</v>
      </c>
      <c r="Q28" s="49" t="s">
        <v>791</v>
      </c>
      <c r="R28">
        <v>4300</v>
      </c>
      <c r="S28" s="49" t="s">
        <v>546</v>
      </c>
      <c r="T28">
        <v>4850</v>
      </c>
      <c r="U28" s="49" t="s">
        <v>2029</v>
      </c>
      <c r="V28">
        <v>0</v>
      </c>
      <c r="W28">
        <v>0</v>
      </c>
      <c r="X28">
        <v>0</v>
      </c>
      <c r="Y28" s="49" t="s">
        <v>2030</v>
      </c>
      <c r="Z28">
        <v>100604</v>
      </c>
      <c r="AA28" s="49" t="s">
        <v>705</v>
      </c>
      <c r="AB28" s="49" t="s">
        <v>2031</v>
      </c>
    </row>
    <row r="29" spans="1:28">
      <c r="A29" s="151" t="s">
        <v>1954</v>
      </c>
      <c r="B29" t="s">
        <v>1418</v>
      </c>
      <c r="C29" t="s">
        <v>28</v>
      </c>
      <c r="D29" t="s">
        <v>1722</v>
      </c>
      <c r="E29" t="s">
        <v>1719</v>
      </c>
      <c r="F29" t="s">
        <v>56</v>
      </c>
      <c r="G29">
        <v>16</v>
      </c>
      <c r="H29">
        <v>24897</v>
      </c>
      <c r="I29">
        <v>74</v>
      </c>
      <c r="J29">
        <v>132529</v>
      </c>
      <c r="K29">
        <v>9</v>
      </c>
      <c r="L29" s="49" t="s">
        <v>1956</v>
      </c>
      <c r="M29">
        <v>10860</v>
      </c>
      <c r="N29">
        <v>12585</v>
      </c>
      <c r="O29" s="49" t="s">
        <v>2032</v>
      </c>
      <c r="P29">
        <v>4</v>
      </c>
      <c r="Q29" s="49" t="s">
        <v>680</v>
      </c>
      <c r="R29">
        <v>5540</v>
      </c>
      <c r="S29" s="49" t="s">
        <v>2033</v>
      </c>
      <c r="T29">
        <v>6260</v>
      </c>
      <c r="U29" s="49" t="s">
        <v>2034</v>
      </c>
      <c r="V29">
        <v>0</v>
      </c>
      <c r="W29">
        <v>0</v>
      </c>
      <c r="X29">
        <v>0</v>
      </c>
      <c r="Y29" s="49" t="s">
        <v>2035</v>
      </c>
      <c r="Z29">
        <v>132529</v>
      </c>
      <c r="AA29" s="49" t="s">
        <v>2000</v>
      </c>
      <c r="AB29" s="49" t="s">
        <v>1020</v>
      </c>
    </row>
    <row r="30" spans="1:28">
      <c r="A30" s="151" t="s">
        <v>1954</v>
      </c>
      <c r="B30" t="s">
        <v>1418</v>
      </c>
      <c r="C30" t="s">
        <v>28</v>
      </c>
      <c r="D30" t="s">
        <v>1690</v>
      </c>
      <c r="E30" t="s">
        <v>1678</v>
      </c>
      <c r="F30" t="s">
        <v>56</v>
      </c>
      <c r="G30">
        <v>17</v>
      </c>
      <c r="H30">
        <v>31260</v>
      </c>
      <c r="I30">
        <v>70</v>
      </c>
      <c r="J30">
        <v>123782</v>
      </c>
      <c r="K30">
        <v>16</v>
      </c>
      <c r="L30" s="49" t="s">
        <v>2036</v>
      </c>
      <c r="M30">
        <v>25720</v>
      </c>
      <c r="N30">
        <v>38605</v>
      </c>
      <c r="O30" s="49" t="s">
        <v>2037</v>
      </c>
      <c r="P30">
        <v>13</v>
      </c>
      <c r="Q30" s="49" t="s">
        <v>2038</v>
      </c>
      <c r="R30">
        <v>20940</v>
      </c>
      <c r="S30" s="49" t="s">
        <v>2039</v>
      </c>
      <c r="T30">
        <v>33280</v>
      </c>
      <c r="U30" s="49" t="s">
        <v>2040</v>
      </c>
      <c r="V30">
        <v>0</v>
      </c>
      <c r="W30">
        <v>0</v>
      </c>
      <c r="X30">
        <v>0</v>
      </c>
      <c r="Y30" s="49" t="s">
        <v>2041</v>
      </c>
      <c r="Z30">
        <v>123782</v>
      </c>
      <c r="AA30" s="49" t="s">
        <v>2042</v>
      </c>
      <c r="AB30" s="49" t="s">
        <v>729</v>
      </c>
    </row>
    <row r="31" spans="1:28">
      <c r="A31" s="151" t="s">
        <v>1954</v>
      </c>
      <c r="B31" t="s">
        <v>1418</v>
      </c>
      <c r="C31" t="s">
        <v>28</v>
      </c>
      <c r="D31" t="s">
        <v>1691</v>
      </c>
      <c r="E31" t="s">
        <v>1678</v>
      </c>
      <c r="F31" t="s">
        <v>56</v>
      </c>
      <c r="G31">
        <v>16</v>
      </c>
      <c r="H31">
        <v>20650</v>
      </c>
      <c r="I31">
        <v>73</v>
      </c>
      <c r="J31">
        <v>131893</v>
      </c>
      <c r="K31">
        <v>9</v>
      </c>
      <c r="L31" s="49" t="s">
        <v>1956</v>
      </c>
      <c r="M31">
        <v>10530</v>
      </c>
      <c r="N31">
        <v>16471</v>
      </c>
      <c r="O31" s="49" t="s">
        <v>2043</v>
      </c>
      <c r="P31">
        <v>6</v>
      </c>
      <c r="Q31" s="49" t="s">
        <v>796</v>
      </c>
      <c r="R31">
        <v>5410</v>
      </c>
      <c r="S31" s="49" t="s">
        <v>1070</v>
      </c>
      <c r="T31">
        <v>6813</v>
      </c>
      <c r="U31" s="49" t="s">
        <v>2044</v>
      </c>
      <c r="V31">
        <v>0</v>
      </c>
      <c r="W31">
        <v>0</v>
      </c>
      <c r="X31">
        <v>0</v>
      </c>
      <c r="Y31" s="49" t="s">
        <v>2045</v>
      </c>
      <c r="Z31">
        <v>131893</v>
      </c>
      <c r="AA31" s="49" t="s">
        <v>2046</v>
      </c>
      <c r="AB31" s="49" t="s">
        <v>936</v>
      </c>
    </row>
    <row r="32" spans="1:28">
      <c r="A32" s="151" t="s">
        <v>1954</v>
      </c>
      <c r="B32" t="s">
        <v>27</v>
      </c>
      <c r="C32" t="s">
        <v>28</v>
      </c>
      <c r="D32" t="s">
        <v>1659</v>
      </c>
      <c r="E32" t="s">
        <v>608</v>
      </c>
      <c r="F32" t="s">
        <v>56</v>
      </c>
      <c r="G32">
        <v>16</v>
      </c>
      <c r="H32">
        <v>18550</v>
      </c>
      <c r="I32">
        <v>80</v>
      </c>
      <c r="J32">
        <v>128850</v>
      </c>
      <c r="K32">
        <v>5</v>
      </c>
      <c r="L32" s="49" t="s">
        <v>819</v>
      </c>
      <c r="M32">
        <v>5510</v>
      </c>
      <c r="N32">
        <v>6094</v>
      </c>
      <c r="O32" s="49" t="s">
        <v>992</v>
      </c>
      <c r="P32">
        <v>4</v>
      </c>
      <c r="Q32" s="49" t="s">
        <v>680</v>
      </c>
      <c r="R32">
        <v>3510</v>
      </c>
      <c r="S32" s="49" t="s">
        <v>1952</v>
      </c>
      <c r="T32">
        <v>3799</v>
      </c>
      <c r="U32" s="49" t="s">
        <v>821</v>
      </c>
      <c r="V32">
        <v>0</v>
      </c>
      <c r="W32">
        <v>0</v>
      </c>
      <c r="X32">
        <v>0</v>
      </c>
      <c r="Y32" s="49" t="s">
        <v>2047</v>
      </c>
      <c r="Z32">
        <v>128850</v>
      </c>
      <c r="AA32" s="49" t="s">
        <v>762</v>
      </c>
      <c r="AB32" s="49" t="s">
        <v>1822</v>
      </c>
    </row>
    <row r="33" spans="1:28">
      <c r="A33" s="151" t="s">
        <v>1954</v>
      </c>
      <c r="B33" t="s">
        <v>27</v>
      </c>
      <c r="C33" t="s">
        <v>28</v>
      </c>
      <c r="D33" t="s">
        <v>1660</v>
      </c>
      <c r="E33" t="s">
        <v>608</v>
      </c>
      <c r="F33" t="s">
        <v>56</v>
      </c>
      <c r="G33">
        <v>16</v>
      </c>
      <c r="H33">
        <v>15583</v>
      </c>
      <c r="I33">
        <v>68</v>
      </c>
      <c r="J33">
        <v>112274</v>
      </c>
      <c r="K33">
        <v>6</v>
      </c>
      <c r="L33" s="49" t="s">
        <v>796</v>
      </c>
      <c r="M33">
        <v>7640</v>
      </c>
      <c r="N33">
        <v>13401</v>
      </c>
      <c r="O33" s="49" t="s">
        <v>2048</v>
      </c>
      <c r="P33">
        <v>4</v>
      </c>
      <c r="Q33" s="49" t="s">
        <v>680</v>
      </c>
      <c r="R33">
        <v>3400</v>
      </c>
      <c r="S33" s="49" t="s">
        <v>1427</v>
      </c>
      <c r="T33">
        <v>6535</v>
      </c>
      <c r="U33" s="49" t="s">
        <v>2049</v>
      </c>
      <c r="V33">
        <v>0</v>
      </c>
      <c r="W33">
        <v>0</v>
      </c>
      <c r="X33">
        <v>0</v>
      </c>
      <c r="Y33" s="49" t="s">
        <v>2050</v>
      </c>
      <c r="Z33">
        <v>112274</v>
      </c>
      <c r="AA33" s="49" t="s">
        <v>1060</v>
      </c>
      <c r="AB33" s="49" t="s">
        <v>1279</v>
      </c>
    </row>
    <row r="34" spans="1:28">
      <c r="A34" s="151" t="s">
        <v>1954</v>
      </c>
      <c r="B34" t="s">
        <v>27</v>
      </c>
      <c r="C34" t="s">
        <v>28</v>
      </c>
      <c r="D34" t="s">
        <v>609</v>
      </c>
      <c r="E34" t="s">
        <v>608</v>
      </c>
      <c r="F34" t="s">
        <v>56</v>
      </c>
      <c r="G34">
        <v>17</v>
      </c>
      <c r="H34">
        <v>23900</v>
      </c>
      <c r="I34">
        <v>71</v>
      </c>
      <c r="J34">
        <v>133343</v>
      </c>
      <c r="K34">
        <v>6</v>
      </c>
      <c r="L34" s="49" t="s">
        <v>887</v>
      </c>
      <c r="M34">
        <v>5540</v>
      </c>
      <c r="N34">
        <v>6254</v>
      </c>
      <c r="O34" s="49" t="s">
        <v>873</v>
      </c>
      <c r="P34">
        <v>3</v>
      </c>
      <c r="Q34" s="49" t="s">
        <v>899</v>
      </c>
      <c r="R34">
        <v>2020</v>
      </c>
      <c r="S34" s="49" t="s">
        <v>1190</v>
      </c>
      <c r="T34">
        <v>2224</v>
      </c>
      <c r="U34" s="49" t="s">
        <v>1046</v>
      </c>
      <c r="V34">
        <v>0</v>
      </c>
      <c r="W34">
        <v>0</v>
      </c>
      <c r="X34">
        <v>0</v>
      </c>
      <c r="Y34" s="49" t="s">
        <v>2051</v>
      </c>
      <c r="Z34">
        <v>133343</v>
      </c>
      <c r="AA34" s="49" t="s">
        <v>1190</v>
      </c>
      <c r="AB34" s="49" t="s">
        <v>732</v>
      </c>
    </row>
    <row r="35" spans="1:28">
      <c r="A35" s="151" t="s">
        <v>1954</v>
      </c>
      <c r="B35" t="s">
        <v>27</v>
      </c>
      <c r="C35" t="s">
        <v>28</v>
      </c>
      <c r="D35" t="s">
        <v>640</v>
      </c>
      <c r="E35" t="s">
        <v>669</v>
      </c>
      <c r="F35" t="s">
        <v>56</v>
      </c>
      <c r="G35">
        <v>16</v>
      </c>
      <c r="H35">
        <v>25697</v>
      </c>
      <c r="I35">
        <v>82</v>
      </c>
      <c r="J35">
        <v>164139</v>
      </c>
      <c r="K35">
        <v>0</v>
      </c>
      <c r="L35" s="49" t="s">
        <v>678</v>
      </c>
      <c r="M35">
        <v>0</v>
      </c>
      <c r="N35">
        <v>351</v>
      </c>
      <c r="O35" s="49" t="s">
        <v>505</v>
      </c>
      <c r="P35">
        <v>0</v>
      </c>
      <c r="Q35" s="49" t="s">
        <v>678</v>
      </c>
      <c r="R35">
        <v>0</v>
      </c>
      <c r="S35" s="49" t="s">
        <v>678</v>
      </c>
      <c r="T35">
        <v>0</v>
      </c>
      <c r="U35" s="49" t="s">
        <v>678</v>
      </c>
      <c r="V35">
        <v>1</v>
      </c>
      <c r="W35">
        <v>234</v>
      </c>
      <c r="X35">
        <v>520</v>
      </c>
      <c r="Y35" s="49" t="s">
        <v>678</v>
      </c>
      <c r="Z35">
        <v>164139</v>
      </c>
      <c r="AA35" s="49" t="s">
        <v>468</v>
      </c>
      <c r="AB35" s="49" t="s">
        <v>770</v>
      </c>
    </row>
    <row r="36" spans="1:28">
      <c r="A36" s="151" t="s">
        <v>1954</v>
      </c>
      <c r="B36" t="s">
        <v>27</v>
      </c>
      <c r="C36" t="s">
        <v>28</v>
      </c>
      <c r="D36" t="s">
        <v>621</v>
      </c>
      <c r="E36" t="s">
        <v>608</v>
      </c>
      <c r="F36" t="s">
        <v>56</v>
      </c>
      <c r="G36">
        <v>16</v>
      </c>
      <c r="H36">
        <v>14892</v>
      </c>
      <c r="I36">
        <v>72</v>
      </c>
      <c r="J36">
        <v>98953</v>
      </c>
      <c r="K36">
        <v>1</v>
      </c>
      <c r="L36" s="49" t="s">
        <v>762</v>
      </c>
      <c r="M36">
        <v>800</v>
      </c>
      <c r="N36">
        <v>860</v>
      </c>
      <c r="O36" s="49" t="s">
        <v>2052</v>
      </c>
      <c r="P36">
        <v>1</v>
      </c>
      <c r="Q36" s="49" t="s">
        <v>762</v>
      </c>
      <c r="R36">
        <v>800</v>
      </c>
      <c r="S36" s="49" t="s">
        <v>1307</v>
      </c>
      <c r="T36">
        <v>860</v>
      </c>
      <c r="U36" s="49" t="s">
        <v>1740</v>
      </c>
      <c r="V36">
        <v>0</v>
      </c>
      <c r="W36">
        <v>0</v>
      </c>
      <c r="X36">
        <v>0</v>
      </c>
      <c r="Y36" s="49" t="s">
        <v>1307</v>
      </c>
      <c r="Z36">
        <v>98953</v>
      </c>
      <c r="AA36" s="49" t="s">
        <v>1028</v>
      </c>
      <c r="AB36" s="49" t="s">
        <v>507</v>
      </c>
    </row>
    <row r="37" spans="1:28">
      <c r="A37" s="151" t="s">
        <v>1954</v>
      </c>
      <c r="B37" t="s">
        <v>27</v>
      </c>
      <c r="C37" t="s">
        <v>28</v>
      </c>
      <c r="D37" t="s">
        <v>611</v>
      </c>
      <c r="E37" t="s">
        <v>1464</v>
      </c>
      <c r="F37" t="s">
        <v>56</v>
      </c>
      <c r="G37">
        <v>16</v>
      </c>
      <c r="H37">
        <v>19578</v>
      </c>
      <c r="I37">
        <v>68</v>
      </c>
      <c r="J37">
        <v>102643</v>
      </c>
      <c r="K37">
        <v>3</v>
      </c>
      <c r="L37" s="49" t="s">
        <v>791</v>
      </c>
      <c r="M37">
        <v>5800</v>
      </c>
      <c r="N37">
        <v>6415</v>
      </c>
      <c r="O37" s="49" t="s">
        <v>762</v>
      </c>
      <c r="P37">
        <v>2</v>
      </c>
      <c r="Q37" s="49" t="s">
        <v>792</v>
      </c>
      <c r="R37">
        <v>4600</v>
      </c>
      <c r="S37" s="49" t="s">
        <v>2053</v>
      </c>
      <c r="T37">
        <v>4945</v>
      </c>
      <c r="U37" s="49" t="s">
        <v>1067</v>
      </c>
      <c r="V37">
        <v>0</v>
      </c>
      <c r="W37">
        <v>0</v>
      </c>
      <c r="X37">
        <v>0</v>
      </c>
      <c r="Y37" s="49" t="s">
        <v>2054</v>
      </c>
      <c r="Z37">
        <v>102643</v>
      </c>
      <c r="AA37" s="49" t="s">
        <v>1305</v>
      </c>
      <c r="AB37" s="49" t="s">
        <v>1815</v>
      </c>
    </row>
    <row r="38" spans="1:28">
      <c r="A38" s="151" t="s">
        <v>1954</v>
      </c>
      <c r="B38" t="s">
        <v>27</v>
      </c>
      <c r="C38" t="s">
        <v>28</v>
      </c>
      <c r="D38" t="s">
        <v>569</v>
      </c>
      <c r="E38" t="s">
        <v>669</v>
      </c>
      <c r="F38" t="s">
        <v>56</v>
      </c>
      <c r="G38">
        <v>16</v>
      </c>
      <c r="H38">
        <v>18462</v>
      </c>
      <c r="I38">
        <v>69</v>
      </c>
      <c r="J38">
        <v>99707</v>
      </c>
      <c r="K38">
        <v>6</v>
      </c>
      <c r="L38" s="49" t="s">
        <v>796</v>
      </c>
      <c r="M38">
        <v>9960</v>
      </c>
      <c r="N38">
        <v>11677</v>
      </c>
      <c r="O38" s="49" t="s">
        <v>2055</v>
      </c>
      <c r="P38">
        <v>2</v>
      </c>
      <c r="Q38" s="49" t="s">
        <v>792</v>
      </c>
      <c r="R38">
        <v>4080</v>
      </c>
      <c r="S38" s="49" t="s">
        <v>2056</v>
      </c>
      <c r="T38">
        <v>4582</v>
      </c>
      <c r="U38" s="49" t="s">
        <v>2057</v>
      </c>
      <c r="V38">
        <v>0</v>
      </c>
      <c r="W38">
        <v>0</v>
      </c>
      <c r="X38">
        <v>0</v>
      </c>
      <c r="Y38" s="49" t="s">
        <v>2058</v>
      </c>
      <c r="Z38">
        <v>99707</v>
      </c>
      <c r="AA38" s="49" t="s">
        <v>904</v>
      </c>
      <c r="AB38" s="49" t="s">
        <v>1425</v>
      </c>
    </row>
    <row r="39" spans="1:28">
      <c r="A39" s="151" t="s">
        <v>1954</v>
      </c>
      <c r="B39" t="s">
        <v>27</v>
      </c>
      <c r="C39" t="s">
        <v>28</v>
      </c>
      <c r="D39" t="s">
        <v>586</v>
      </c>
      <c r="E39" t="s">
        <v>669</v>
      </c>
      <c r="F39" t="s">
        <v>56</v>
      </c>
      <c r="G39">
        <v>16</v>
      </c>
      <c r="H39">
        <v>21560</v>
      </c>
      <c r="I39">
        <v>82</v>
      </c>
      <c r="J39">
        <v>130913</v>
      </c>
      <c r="K39">
        <v>8</v>
      </c>
      <c r="L39" s="49" t="s">
        <v>708</v>
      </c>
      <c r="M39">
        <v>10020</v>
      </c>
      <c r="N39">
        <v>13188</v>
      </c>
      <c r="O39" s="49" t="s">
        <v>1440</v>
      </c>
      <c r="P39">
        <v>4</v>
      </c>
      <c r="Q39" s="49" t="s">
        <v>680</v>
      </c>
      <c r="R39">
        <v>3220</v>
      </c>
      <c r="S39" s="49" t="s">
        <v>2059</v>
      </c>
      <c r="T39">
        <v>3596</v>
      </c>
      <c r="U39" s="49" t="s">
        <v>719</v>
      </c>
      <c r="V39">
        <v>0</v>
      </c>
      <c r="W39">
        <v>0</v>
      </c>
      <c r="X39">
        <v>0</v>
      </c>
      <c r="Y39" s="49" t="s">
        <v>2060</v>
      </c>
      <c r="Z39">
        <v>130913</v>
      </c>
      <c r="AA39" s="49" t="s">
        <v>1965</v>
      </c>
      <c r="AB39" s="49" t="s">
        <v>2061</v>
      </c>
    </row>
    <row r="40" spans="1:28">
      <c r="A40" s="151" t="s">
        <v>1954</v>
      </c>
      <c r="B40" t="s">
        <v>27</v>
      </c>
      <c r="C40" t="s">
        <v>28</v>
      </c>
      <c r="D40" t="s">
        <v>551</v>
      </c>
      <c r="E40" t="s">
        <v>1464</v>
      </c>
      <c r="F40" t="s">
        <v>56</v>
      </c>
      <c r="G40">
        <v>16</v>
      </c>
      <c r="H40">
        <v>22900</v>
      </c>
      <c r="I40">
        <v>77</v>
      </c>
      <c r="J40">
        <v>118427</v>
      </c>
      <c r="K40">
        <v>4</v>
      </c>
      <c r="L40" s="49" t="s">
        <v>680</v>
      </c>
      <c r="M40">
        <v>7280</v>
      </c>
      <c r="N40">
        <v>12896</v>
      </c>
      <c r="O40" s="49" t="s">
        <v>2062</v>
      </c>
      <c r="P40">
        <v>3</v>
      </c>
      <c r="Q40" s="49" t="s">
        <v>791</v>
      </c>
      <c r="R40">
        <v>6880</v>
      </c>
      <c r="S40" s="49" t="s">
        <v>1184</v>
      </c>
      <c r="T40">
        <v>12436</v>
      </c>
      <c r="U40" s="49" t="s">
        <v>2063</v>
      </c>
      <c r="V40">
        <v>0</v>
      </c>
      <c r="W40">
        <v>0</v>
      </c>
      <c r="X40">
        <v>0</v>
      </c>
      <c r="Y40" s="49" t="s">
        <v>1811</v>
      </c>
      <c r="Z40">
        <v>118427</v>
      </c>
      <c r="AA40" s="49" t="s">
        <v>502</v>
      </c>
      <c r="AB40" s="49" t="s">
        <v>825</v>
      </c>
    </row>
    <row r="41" spans="1:28">
      <c r="A41" s="151" t="s">
        <v>1954</v>
      </c>
      <c r="B41" t="s">
        <v>27</v>
      </c>
      <c r="C41" t="s">
        <v>28</v>
      </c>
      <c r="D41" t="s">
        <v>622</v>
      </c>
      <c r="E41" t="s">
        <v>608</v>
      </c>
      <c r="F41" t="s">
        <v>56</v>
      </c>
      <c r="G41">
        <v>16</v>
      </c>
      <c r="H41">
        <v>18849</v>
      </c>
      <c r="I41">
        <v>67</v>
      </c>
      <c r="J41">
        <v>118126</v>
      </c>
      <c r="K41">
        <v>2</v>
      </c>
      <c r="L41" s="49" t="s">
        <v>792</v>
      </c>
      <c r="M41">
        <v>2897</v>
      </c>
      <c r="N41">
        <v>2695</v>
      </c>
      <c r="O41" s="49" t="s">
        <v>994</v>
      </c>
      <c r="P41">
        <v>1</v>
      </c>
      <c r="Q41" s="49" t="s">
        <v>762</v>
      </c>
      <c r="R41">
        <v>760</v>
      </c>
      <c r="S41" s="49" t="s">
        <v>1827</v>
      </c>
      <c r="T41">
        <v>817</v>
      </c>
      <c r="U41" s="49" t="s">
        <v>1204</v>
      </c>
      <c r="V41">
        <v>0</v>
      </c>
      <c r="W41">
        <v>0</v>
      </c>
      <c r="X41">
        <v>0</v>
      </c>
      <c r="Y41" s="49" t="s">
        <v>2064</v>
      </c>
      <c r="Z41">
        <v>118126</v>
      </c>
      <c r="AA41" s="49" t="s">
        <v>763</v>
      </c>
      <c r="AB41" s="49" t="s">
        <v>2065</v>
      </c>
    </row>
    <row r="42" spans="1:28">
      <c r="A42" s="151" t="s">
        <v>1954</v>
      </c>
      <c r="B42" t="s">
        <v>27</v>
      </c>
      <c r="C42" t="s">
        <v>28</v>
      </c>
      <c r="D42" t="s">
        <v>610</v>
      </c>
      <c r="E42" t="s">
        <v>608</v>
      </c>
      <c r="F42" t="s">
        <v>56</v>
      </c>
      <c r="G42">
        <v>16</v>
      </c>
      <c r="H42">
        <v>19462</v>
      </c>
      <c r="I42">
        <v>79</v>
      </c>
      <c r="J42">
        <v>141774</v>
      </c>
      <c r="K42">
        <v>4</v>
      </c>
      <c r="L42" s="49" t="s">
        <v>680</v>
      </c>
      <c r="M42">
        <v>8723</v>
      </c>
      <c r="N42">
        <v>8165</v>
      </c>
      <c r="O42" s="49" t="s">
        <v>712</v>
      </c>
      <c r="P42">
        <v>3</v>
      </c>
      <c r="Q42" s="49" t="s">
        <v>791</v>
      </c>
      <c r="R42">
        <v>6005</v>
      </c>
      <c r="S42" s="49" t="s">
        <v>2066</v>
      </c>
      <c r="T42">
        <v>6559</v>
      </c>
      <c r="U42" s="49" t="s">
        <v>2067</v>
      </c>
      <c r="V42">
        <v>0</v>
      </c>
      <c r="W42">
        <v>0</v>
      </c>
      <c r="X42">
        <v>0</v>
      </c>
      <c r="Y42" s="49" t="s">
        <v>2068</v>
      </c>
      <c r="Z42">
        <v>141774</v>
      </c>
      <c r="AA42" s="49" t="s">
        <v>991</v>
      </c>
      <c r="AB42" s="49" t="s">
        <v>825</v>
      </c>
    </row>
    <row r="43" spans="1:28">
      <c r="A43" s="151" t="s">
        <v>1954</v>
      </c>
      <c r="B43" t="s">
        <v>27</v>
      </c>
      <c r="C43" t="s">
        <v>28</v>
      </c>
      <c r="D43" t="s">
        <v>612</v>
      </c>
      <c r="E43" t="s">
        <v>1464</v>
      </c>
      <c r="F43" t="s">
        <v>56</v>
      </c>
      <c r="G43">
        <v>16</v>
      </c>
      <c r="H43">
        <v>17978</v>
      </c>
      <c r="I43">
        <v>63</v>
      </c>
      <c r="J43">
        <v>103509</v>
      </c>
      <c r="K43">
        <v>0</v>
      </c>
      <c r="L43" s="49" t="s">
        <v>678</v>
      </c>
      <c r="M43">
        <v>0</v>
      </c>
      <c r="N43">
        <v>1715</v>
      </c>
      <c r="O43" s="49" t="s">
        <v>845</v>
      </c>
      <c r="P43">
        <v>0</v>
      </c>
      <c r="Q43" s="49" t="s">
        <v>678</v>
      </c>
      <c r="R43">
        <v>0</v>
      </c>
      <c r="S43" s="49" t="s">
        <v>678</v>
      </c>
      <c r="T43">
        <v>0</v>
      </c>
      <c r="U43" s="49" t="s">
        <v>678</v>
      </c>
      <c r="V43">
        <v>0</v>
      </c>
      <c r="W43">
        <v>595</v>
      </c>
      <c r="X43">
        <v>0</v>
      </c>
      <c r="Y43" s="49" t="s">
        <v>678</v>
      </c>
      <c r="Z43">
        <v>103509</v>
      </c>
      <c r="AA43" s="49" t="s">
        <v>678</v>
      </c>
      <c r="AB43" s="49" t="s">
        <v>678</v>
      </c>
    </row>
    <row r="44" spans="1:28">
      <c r="A44" s="151" t="s">
        <v>1954</v>
      </c>
      <c r="B44" t="s">
        <v>27</v>
      </c>
      <c r="C44" t="s">
        <v>28</v>
      </c>
      <c r="D44" t="s">
        <v>576</v>
      </c>
      <c r="E44" t="s">
        <v>669</v>
      </c>
      <c r="F44" t="s">
        <v>56</v>
      </c>
      <c r="G44">
        <v>16</v>
      </c>
      <c r="H44">
        <v>24772</v>
      </c>
      <c r="I44">
        <v>69</v>
      </c>
      <c r="J44">
        <v>120802</v>
      </c>
      <c r="K44">
        <v>3</v>
      </c>
      <c r="L44" s="49" t="s">
        <v>791</v>
      </c>
      <c r="M44">
        <v>6340</v>
      </c>
      <c r="N44">
        <v>9854</v>
      </c>
      <c r="O44" s="49" t="s">
        <v>1310</v>
      </c>
      <c r="P44">
        <v>3</v>
      </c>
      <c r="Q44" s="49" t="s">
        <v>791</v>
      </c>
      <c r="R44">
        <v>6340</v>
      </c>
      <c r="S44" s="49" t="s">
        <v>2069</v>
      </c>
      <c r="T44">
        <v>6854</v>
      </c>
      <c r="U44" s="49" t="s">
        <v>2070</v>
      </c>
      <c r="V44">
        <v>0</v>
      </c>
      <c r="W44">
        <v>0</v>
      </c>
      <c r="X44">
        <v>0</v>
      </c>
      <c r="Y44" s="49" t="s">
        <v>2069</v>
      </c>
      <c r="Z44">
        <v>120802</v>
      </c>
      <c r="AA44" s="49" t="s">
        <v>909</v>
      </c>
      <c r="AB44" s="49" t="s">
        <v>1969</v>
      </c>
    </row>
    <row r="45" spans="1:28">
      <c r="A45" s="151" t="s">
        <v>1954</v>
      </c>
      <c r="B45" t="s">
        <v>27</v>
      </c>
      <c r="C45" t="s">
        <v>28</v>
      </c>
      <c r="D45" t="s">
        <v>593</v>
      </c>
      <c r="E45" t="s">
        <v>669</v>
      </c>
      <c r="F45" t="s">
        <v>56</v>
      </c>
      <c r="G45">
        <v>16</v>
      </c>
      <c r="H45">
        <v>16740</v>
      </c>
      <c r="I45">
        <v>79</v>
      </c>
      <c r="J45">
        <v>135967</v>
      </c>
      <c r="K45">
        <v>6</v>
      </c>
      <c r="L45" s="49" t="s">
        <v>796</v>
      </c>
      <c r="M45">
        <v>5400</v>
      </c>
      <c r="N45">
        <v>7962</v>
      </c>
      <c r="O45" s="49" t="s">
        <v>1129</v>
      </c>
      <c r="P45">
        <v>3</v>
      </c>
      <c r="Q45" s="49" t="s">
        <v>791</v>
      </c>
      <c r="R45">
        <v>3040</v>
      </c>
      <c r="S45" s="49" t="s">
        <v>2071</v>
      </c>
      <c r="T45">
        <v>3268</v>
      </c>
      <c r="U45" s="49" t="s">
        <v>2072</v>
      </c>
      <c r="V45">
        <v>0</v>
      </c>
      <c r="W45">
        <v>0</v>
      </c>
      <c r="X45">
        <v>0</v>
      </c>
      <c r="Y45" s="49" t="s">
        <v>938</v>
      </c>
      <c r="Z45">
        <v>135967</v>
      </c>
      <c r="AA45" s="49" t="s">
        <v>1761</v>
      </c>
      <c r="AB45" s="49" t="s">
        <v>1117</v>
      </c>
    </row>
    <row r="46" spans="1:28">
      <c r="A46" s="151" t="s">
        <v>1954</v>
      </c>
      <c r="B46" t="s">
        <v>27</v>
      </c>
      <c r="C46" t="s">
        <v>28</v>
      </c>
      <c r="D46" t="s">
        <v>637</v>
      </c>
      <c r="E46" t="s">
        <v>608</v>
      </c>
      <c r="F46" t="s">
        <v>56</v>
      </c>
      <c r="G46">
        <v>17</v>
      </c>
      <c r="H46">
        <v>21511</v>
      </c>
      <c r="I46">
        <v>79</v>
      </c>
      <c r="J46">
        <v>160134</v>
      </c>
      <c r="K46">
        <v>5</v>
      </c>
      <c r="L46" s="49" t="s">
        <v>1239</v>
      </c>
      <c r="M46">
        <v>5660</v>
      </c>
      <c r="N46">
        <v>7239</v>
      </c>
      <c r="O46" s="49" t="s">
        <v>2073</v>
      </c>
      <c r="P46">
        <v>2</v>
      </c>
      <c r="Q46" s="49" t="s">
        <v>842</v>
      </c>
      <c r="R46">
        <v>2800</v>
      </c>
      <c r="S46" s="49" t="s">
        <v>2074</v>
      </c>
      <c r="T46">
        <v>3010</v>
      </c>
      <c r="U46" s="49" t="s">
        <v>2075</v>
      </c>
      <c r="V46">
        <v>0</v>
      </c>
      <c r="W46">
        <v>0</v>
      </c>
      <c r="X46">
        <v>0</v>
      </c>
      <c r="Y46" s="49" t="s">
        <v>2076</v>
      </c>
      <c r="Z46">
        <v>160134</v>
      </c>
      <c r="AA46" s="49" t="s">
        <v>1044</v>
      </c>
      <c r="AB46" s="49" t="s">
        <v>1068</v>
      </c>
    </row>
    <row r="47" spans="1:28">
      <c r="A47" s="151" t="s">
        <v>1954</v>
      </c>
      <c r="B47" t="s">
        <v>27</v>
      </c>
      <c r="C47" t="s">
        <v>28</v>
      </c>
      <c r="D47" t="s">
        <v>613</v>
      </c>
      <c r="E47" t="s">
        <v>1464</v>
      </c>
      <c r="F47" t="s">
        <v>56</v>
      </c>
      <c r="G47">
        <v>16</v>
      </c>
      <c r="H47">
        <v>31528</v>
      </c>
      <c r="I47">
        <v>77</v>
      </c>
      <c r="J47">
        <v>120350</v>
      </c>
      <c r="K47">
        <v>7</v>
      </c>
      <c r="L47" s="49" t="s">
        <v>811</v>
      </c>
      <c r="M47">
        <v>14030</v>
      </c>
      <c r="N47">
        <v>14813</v>
      </c>
      <c r="O47" s="49" t="s">
        <v>1920</v>
      </c>
      <c r="P47">
        <v>4</v>
      </c>
      <c r="Q47" s="49" t="s">
        <v>680</v>
      </c>
      <c r="R47">
        <v>9790</v>
      </c>
      <c r="S47" s="49" t="s">
        <v>2077</v>
      </c>
      <c r="T47">
        <v>10574</v>
      </c>
      <c r="U47" s="49" t="s">
        <v>2078</v>
      </c>
      <c r="V47">
        <v>0</v>
      </c>
      <c r="W47">
        <v>0</v>
      </c>
      <c r="X47">
        <v>0</v>
      </c>
      <c r="Y47" s="49" t="s">
        <v>1251</v>
      </c>
      <c r="Z47">
        <v>120350</v>
      </c>
      <c r="AA47" s="49" t="s">
        <v>737</v>
      </c>
      <c r="AB47" s="49" t="s">
        <v>940</v>
      </c>
    </row>
    <row r="48" spans="1:28">
      <c r="A48" s="151" t="s">
        <v>1954</v>
      </c>
      <c r="B48" t="s">
        <v>27</v>
      </c>
      <c r="C48" t="s">
        <v>28</v>
      </c>
      <c r="D48" t="s">
        <v>605</v>
      </c>
      <c r="E48" t="s">
        <v>1464</v>
      </c>
      <c r="F48" t="s">
        <v>56</v>
      </c>
      <c r="G48">
        <v>16</v>
      </c>
      <c r="H48">
        <v>14050</v>
      </c>
      <c r="I48">
        <v>69</v>
      </c>
      <c r="J48">
        <v>109592</v>
      </c>
      <c r="K48">
        <v>4</v>
      </c>
      <c r="L48" s="49" t="s">
        <v>680</v>
      </c>
      <c r="M48">
        <v>3340</v>
      </c>
      <c r="N48">
        <v>4323</v>
      </c>
      <c r="O48" s="49" t="s">
        <v>2079</v>
      </c>
      <c r="P48">
        <v>3</v>
      </c>
      <c r="Q48" s="49" t="s">
        <v>791</v>
      </c>
      <c r="R48">
        <v>2940</v>
      </c>
      <c r="S48" s="49" t="s">
        <v>2080</v>
      </c>
      <c r="T48">
        <v>3332</v>
      </c>
      <c r="U48" s="49" t="s">
        <v>2081</v>
      </c>
      <c r="V48">
        <v>0</v>
      </c>
      <c r="W48">
        <v>0</v>
      </c>
      <c r="X48">
        <v>0</v>
      </c>
      <c r="Y48" s="49" t="s">
        <v>2082</v>
      </c>
      <c r="Z48">
        <v>109592</v>
      </c>
      <c r="AA48" s="49" t="s">
        <v>1743</v>
      </c>
      <c r="AB48" s="49" t="s">
        <v>2083</v>
      </c>
    </row>
    <row r="49" spans="1:28">
      <c r="A49" s="151" t="s">
        <v>1954</v>
      </c>
      <c r="B49" t="s">
        <v>27</v>
      </c>
      <c r="C49" t="s">
        <v>28</v>
      </c>
      <c r="D49" t="s">
        <v>638</v>
      </c>
      <c r="E49" t="s">
        <v>608</v>
      </c>
      <c r="F49" t="s">
        <v>56</v>
      </c>
      <c r="G49">
        <v>16</v>
      </c>
      <c r="H49">
        <v>21480</v>
      </c>
      <c r="I49">
        <v>66</v>
      </c>
      <c r="J49">
        <v>118840</v>
      </c>
      <c r="K49">
        <v>3</v>
      </c>
      <c r="L49" s="49" t="s">
        <v>791</v>
      </c>
      <c r="M49">
        <v>7300</v>
      </c>
      <c r="N49">
        <v>8656</v>
      </c>
      <c r="O49" s="49" t="s">
        <v>1308</v>
      </c>
      <c r="P49">
        <v>3</v>
      </c>
      <c r="Q49" s="49" t="s">
        <v>791</v>
      </c>
      <c r="R49">
        <v>7300</v>
      </c>
      <c r="S49" s="49" t="s">
        <v>2084</v>
      </c>
      <c r="T49">
        <v>8656</v>
      </c>
      <c r="U49" s="49" t="s">
        <v>1167</v>
      </c>
      <c r="V49">
        <v>0</v>
      </c>
      <c r="W49">
        <v>0</v>
      </c>
      <c r="X49">
        <v>0</v>
      </c>
      <c r="Y49" s="49" t="s">
        <v>1284</v>
      </c>
      <c r="Z49">
        <v>118840</v>
      </c>
      <c r="AA49" s="49" t="s">
        <v>872</v>
      </c>
      <c r="AB49" s="49" t="s">
        <v>983</v>
      </c>
    </row>
    <row r="50" spans="1:28">
      <c r="A50" s="151" t="s">
        <v>1954</v>
      </c>
      <c r="B50" t="s">
        <v>27</v>
      </c>
      <c r="C50" t="s">
        <v>28</v>
      </c>
      <c r="D50" t="s">
        <v>626</v>
      </c>
      <c r="E50" t="s">
        <v>669</v>
      </c>
      <c r="F50" t="s">
        <v>56</v>
      </c>
      <c r="G50">
        <v>16</v>
      </c>
      <c r="H50">
        <v>16300</v>
      </c>
      <c r="I50">
        <v>72</v>
      </c>
      <c r="J50">
        <v>130264</v>
      </c>
      <c r="K50">
        <v>4</v>
      </c>
      <c r="L50" s="49" t="s">
        <v>680</v>
      </c>
      <c r="M50">
        <v>1900</v>
      </c>
      <c r="N50">
        <v>4478</v>
      </c>
      <c r="O50" s="49" t="s">
        <v>2085</v>
      </c>
      <c r="P50">
        <v>3</v>
      </c>
      <c r="Q50" s="49" t="s">
        <v>791</v>
      </c>
      <c r="R50">
        <v>1240</v>
      </c>
      <c r="S50" s="49" t="s">
        <v>2086</v>
      </c>
      <c r="T50">
        <v>1754</v>
      </c>
      <c r="U50" s="49" t="s">
        <v>2087</v>
      </c>
      <c r="V50">
        <v>0</v>
      </c>
      <c r="W50">
        <v>0</v>
      </c>
      <c r="X50">
        <v>0</v>
      </c>
      <c r="Y50" s="49" t="s">
        <v>940</v>
      </c>
      <c r="Z50">
        <v>130264</v>
      </c>
      <c r="AA50" s="49" t="s">
        <v>714</v>
      </c>
      <c r="AB50" s="49" t="s">
        <v>988</v>
      </c>
    </row>
    <row r="51" spans="1:28">
      <c r="A51" s="151" t="s">
        <v>1954</v>
      </c>
      <c r="B51" t="s">
        <v>27</v>
      </c>
      <c r="C51" t="s">
        <v>28</v>
      </c>
      <c r="D51" t="s">
        <v>627</v>
      </c>
      <c r="E51" t="s">
        <v>669</v>
      </c>
      <c r="F51" t="s">
        <v>56</v>
      </c>
      <c r="G51">
        <v>0</v>
      </c>
      <c r="H51">
        <v>0</v>
      </c>
      <c r="I51">
        <v>34</v>
      </c>
      <c r="J51">
        <v>70703</v>
      </c>
      <c r="K51">
        <v>0</v>
      </c>
      <c r="L51" s="49" t="s">
        <v>678</v>
      </c>
      <c r="M51">
        <v>0</v>
      </c>
      <c r="N51">
        <v>0</v>
      </c>
      <c r="O51" s="49" t="s">
        <v>678</v>
      </c>
      <c r="P51">
        <v>0</v>
      </c>
      <c r="Q51" s="49" t="s">
        <v>678</v>
      </c>
      <c r="R51">
        <v>0</v>
      </c>
      <c r="S51" s="49" t="s">
        <v>678</v>
      </c>
      <c r="T51">
        <v>0</v>
      </c>
      <c r="U51" s="49" t="s">
        <v>678</v>
      </c>
      <c r="V51">
        <v>0</v>
      </c>
      <c r="W51">
        <v>0</v>
      </c>
      <c r="X51">
        <v>0</v>
      </c>
      <c r="Y51" s="49" t="s">
        <v>678</v>
      </c>
      <c r="Z51">
        <v>70703</v>
      </c>
      <c r="AA51" s="49" t="s">
        <v>678</v>
      </c>
      <c r="AB51" s="49" t="s">
        <v>678</v>
      </c>
    </row>
    <row r="52" spans="1:28">
      <c r="A52" s="151" t="s">
        <v>1954</v>
      </c>
      <c r="B52" t="s">
        <v>27</v>
      </c>
      <c r="C52" t="s">
        <v>28</v>
      </c>
      <c r="D52" t="s">
        <v>1664</v>
      </c>
      <c r="E52" t="s">
        <v>608</v>
      </c>
      <c r="F52" t="s">
        <v>56</v>
      </c>
      <c r="G52">
        <v>17</v>
      </c>
      <c r="H52">
        <v>28854</v>
      </c>
      <c r="I52">
        <v>84</v>
      </c>
      <c r="J52">
        <v>125928</v>
      </c>
      <c r="K52">
        <v>8</v>
      </c>
      <c r="L52" s="49" t="s">
        <v>1283</v>
      </c>
      <c r="M52">
        <v>14016</v>
      </c>
      <c r="N52">
        <v>19669</v>
      </c>
      <c r="O52" s="49" t="s">
        <v>2088</v>
      </c>
      <c r="P52">
        <v>4</v>
      </c>
      <c r="Q52" s="49" t="s">
        <v>888</v>
      </c>
      <c r="R52">
        <v>10376</v>
      </c>
      <c r="S52" s="49" t="s">
        <v>2089</v>
      </c>
      <c r="T52">
        <v>11666</v>
      </c>
      <c r="U52" s="49" t="s">
        <v>1704</v>
      </c>
      <c r="V52">
        <v>0</v>
      </c>
      <c r="W52">
        <v>0</v>
      </c>
      <c r="X52">
        <v>0</v>
      </c>
      <c r="Y52" s="49" t="s">
        <v>1241</v>
      </c>
      <c r="Z52">
        <v>125928</v>
      </c>
      <c r="AA52" s="49" t="s">
        <v>1248</v>
      </c>
      <c r="AB52" s="49" t="s">
        <v>2090</v>
      </c>
    </row>
    <row r="53" spans="1:28">
      <c r="A53" s="151" t="s">
        <v>1954</v>
      </c>
      <c r="B53" t="s">
        <v>27</v>
      </c>
      <c r="C53" t="s">
        <v>28</v>
      </c>
      <c r="D53" t="s">
        <v>623</v>
      </c>
      <c r="E53" t="s">
        <v>608</v>
      </c>
      <c r="F53" t="s">
        <v>56</v>
      </c>
      <c r="G53">
        <v>16</v>
      </c>
      <c r="H53">
        <v>22534</v>
      </c>
      <c r="I53">
        <v>78</v>
      </c>
      <c r="J53">
        <v>136550</v>
      </c>
      <c r="K53">
        <v>7</v>
      </c>
      <c r="L53" s="49" t="s">
        <v>811</v>
      </c>
      <c r="M53">
        <v>11840</v>
      </c>
      <c r="N53">
        <v>13133</v>
      </c>
      <c r="O53" s="49" t="s">
        <v>858</v>
      </c>
      <c r="P53">
        <v>4</v>
      </c>
      <c r="Q53" s="49" t="s">
        <v>680</v>
      </c>
      <c r="R53">
        <v>6440</v>
      </c>
      <c r="S53" s="49" t="s">
        <v>1130</v>
      </c>
      <c r="T53">
        <v>6923</v>
      </c>
      <c r="U53" s="49" t="s">
        <v>2091</v>
      </c>
      <c r="V53">
        <v>0</v>
      </c>
      <c r="W53">
        <v>0</v>
      </c>
      <c r="X53">
        <v>0</v>
      </c>
      <c r="Y53" s="49" t="s">
        <v>2092</v>
      </c>
      <c r="Z53">
        <v>136550</v>
      </c>
      <c r="AA53" s="49" t="s">
        <v>518</v>
      </c>
      <c r="AB53" s="49" t="s">
        <v>2093</v>
      </c>
    </row>
    <row r="54" spans="1:28">
      <c r="A54" s="151" t="s">
        <v>1954</v>
      </c>
      <c r="B54" t="s">
        <v>27</v>
      </c>
      <c r="C54" t="s">
        <v>28</v>
      </c>
      <c r="D54" t="s">
        <v>658</v>
      </c>
      <c r="E54" t="s">
        <v>1464</v>
      </c>
      <c r="F54" t="s">
        <v>56</v>
      </c>
      <c r="G54">
        <v>16</v>
      </c>
      <c r="H54">
        <v>20925</v>
      </c>
      <c r="I54">
        <v>72</v>
      </c>
      <c r="J54">
        <v>126710</v>
      </c>
      <c r="K54">
        <v>9</v>
      </c>
      <c r="L54" s="49" t="s">
        <v>1956</v>
      </c>
      <c r="M54">
        <v>7520</v>
      </c>
      <c r="N54">
        <v>12760</v>
      </c>
      <c r="O54" s="49" t="s">
        <v>1440</v>
      </c>
      <c r="P54">
        <v>5</v>
      </c>
      <c r="Q54" s="49" t="s">
        <v>819</v>
      </c>
      <c r="R54">
        <v>3120</v>
      </c>
      <c r="S54" s="49" t="s">
        <v>2094</v>
      </c>
      <c r="T54">
        <v>3486</v>
      </c>
      <c r="U54" s="49" t="s">
        <v>2095</v>
      </c>
      <c r="V54">
        <v>0</v>
      </c>
      <c r="W54">
        <v>0</v>
      </c>
      <c r="X54">
        <v>0</v>
      </c>
      <c r="Y54" s="49" t="s">
        <v>2096</v>
      </c>
      <c r="Z54">
        <v>126710</v>
      </c>
      <c r="AA54" s="49" t="s">
        <v>792</v>
      </c>
      <c r="AB54" s="49" t="s">
        <v>2027</v>
      </c>
    </row>
    <row r="55" spans="1:28">
      <c r="A55" s="151" t="s">
        <v>1954</v>
      </c>
      <c r="B55" t="s">
        <v>27</v>
      </c>
      <c r="C55" t="s">
        <v>28</v>
      </c>
      <c r="D55" t="s">
        <v>662</v>
      </c>
      <c r="E55" t="s">
        <v>1464</v>
      </c>
      <c r="F55" t="s">
        <v>56</v>
      </c>
      <c r="G55">
        <v>16</v>
      </c>
      <c r="H55">
        <v>24838</v>
      </c>
      <c r="I55">
        <v>79</v>
      </c>
      <c r="J55">
        <v>152081</v>
      </c>
      <c r="K55">
        <v>5</v>
      </c>
      <c r="L55" s="49" t="s">
        <v>819</v>
      </c>
      <c r="M55">
        <v>4920</v>
      </c>
      <c r="N55">
        <v>9042</v>
      </c>
      <c r="O55" s="49" t="s">
        <v>1913</v>
      </c>
      <c r="P55">
        <v>2</v>
      </c>
      <c r="Q55" s="49" t="s">
        <v>792</v>
      </c>
      <c r="R55">
        <v>1600</v>
      </c>
      <c r="S55" s="49" t="s">
        <v>1111</v>
      </c>
      <c r="T55">
        <v>1790</v>
      </c>
      <c r="U55" s="49" t="s">
        <v>1207</v>
      </c>
      <c r="V55">
        <v>0</v>
      </c>
      <c r="W55">
        <v>0</v>
      </c>
      <c r="X55">
        <v>0</v>
      </c>
      <c r="Y55" s="49" t="s">
        <v>2097</v>
      </c>
      <c r="Z55">
        <v>152081</v>
      </c>
      <c r="AA55" s="49" t="s">
        <v>1044</v>
      </c>
      <c r="AB55" s="49" t="s">
        <v>1169</v>
      </c>
    </row>
    <row r="56" spans="1:28">
      <c r="A56" s="151" t="s">
        <v>1954</v>
      </c>
      <c r="B56" t="s">
        <v>27</v>
      </c>
      <c r="C56" t="s">
        <v>28</v>
      </c>
      <c r="D56" t="s">
        <v>670</v>
      </c>
      <c r="E56" t="s">
        <v>669</v>
      </c>
      <c r="F56" t="s">
        <v>56</v>
      </c>
      <c r="G56">
        <v>16</v>
      </c>
      <c r="H56">
        <v>18569</v>
      </c>
      <c r="I56">
        <v>70</v>
      </c>
      <c r="J56">
        <v>126288</v>
      </c>
      <c r="K56">
        <v>2</v>
      </c>
      <c r="L56" s="49" t="s">
        <v>792</v>
      </c>
      <c r="M56">
        <v>4000</v>
      </c>
      <c r="N56">
        <v>5200</v>
      </c>
      <c r="O56" s="49" t="s">
        <v>1235</v>
      </c>
      <c r="P56">
        <v>1</v>
      </c>
      <c r="Q56" s="49" t="s">
        <v>762</v>
      </c>
      <c r="R56">
        <v>400</v>
      </c>
      <c r="S56" s="49" t="s">
        <v>2098</v>
      </c>
      <c r="T56">
        <v>430</v>
      </c>
      <c r="U56" s="49" t="s">
        <v>787</v>
      </c>
      <c r="V56">
        <v>1</v>
      </c>
      <c r="W56">
        <v>540</v>
      </c>
      <c r="X56">
        <v>1200</v>
      </c>
      <c r="Y56" s="49" t="s">
        <v>1435</v>
      </c>
      <c r="Z56">
        <v>126288</v>
      </c>
      <c r="AA56" s="49" t="s">
        <v>1754</v>
      </c>
      <c r="AB56" s="49" t="s">
        <v>1235</v>
      </c>
    </row>
    <row r="57" spans="1:28">
      <c r="A57" s="151" t="s">
        <v>1954</v>
      </c>
      <c r="B57" t="s">
        <v>27</v>
      </c>
      <c r="C57" t="s">
        <v>28</v>
      </c>
      <c r="D57" t="s">
        <v>616</v>
      </c>
      <c r="E57" t="s">
        <v>1464</v>
      </c>
      <c r="F57" t="s">
        <v>56</v>
      </c>
      <c r="G57">
        <v>16</v>
      </c>
      <c r="H57">
        <v>27965</v>
      </c>
      <c r="I57">
        <v>68</v>
      </c>
      <c r="J57">
        <v>130435</v>
      </c>
      <c r="K57">
        <v>7</v>
      </c>
      <c r="L57" s="49" t="s">
        <v>811</v>
      </c>
      <c r="M57">
        <v>4160</v>
      </c>
      <c r="N57">
        <v>5060</v>
      </c>
      <c r="O57" s="49" t="s">
        <v>2099</v>
      </c>
      <c r="P57">
        <v>2</v>
      </c>
      <c r="Q57" s="49" t="s">
        <v>792</v>
      </c>
      <c r="R57">
        <v>800</v>
      </c>
      <c r="S57" s="49" t="s">
        <v>748</v>
      </c>
      <c r="T57">
        <v>860</v>
      </c>
      <c r="U57" s="49" t="s">
        <v>1143</v>
      </c>
      <c r="V57">
        <v>0</v>
      </c>
      <c r="W57">
        <v>0</v>
      </c>
      <c r="X57">
        <v>0</v>
      </c>
      <c r="Y57" s="49" t="s">
        <v>2100</v>
      </c>
      <c r="Z57">
        <v>130435</v>
      </c>
      <c r="AA57" s="49" t="s">
        <v>2101</v>
      </c>
      <c r="AB57" s="49" t="s">
        <v>1203</v>
      </c>
    </row>
    <row r="58" spans="1:28">
      <c r="A58" s="151" t="s">
        <v>1954</v>
      </c>
      <c r="B58" t="s">
        <v>27</v>
      </c>
      <c r="C58" t="s">
        <v>28</v>
      </c>
      <c r="D58" t="s">
        <v>676</v>
      </c>
      <c r="E58" t="s">
        <v>669</v>
      </c>
      <c r="F58" t="s">
        <v>56</v>
      </c>
      <c r="G58">
        <v>17</v>
      </c>
      <c r="H58">
        <v>27463</v>
      </c>
      <c r="I58">
        <v>69</v>
      </c>
      <c r="J58">
        <v>114427</v>
      </c>
      <c r="K58">
        <v>6</v>
      </c>
      <c r="L58" s="49" t="s">
        <v>887</v>
      </c>
      <c r="M58">
        <v>8576</v>
      </c>
      <c r="N58">
        <v>10362</v>
      </c>
      <c r="O58" s="49" t="s">
        <v>2102</v>
      </c>
      <c r="P58">
        <v>2</v>
      </c>
      <c r="Q58" s="49" t="s">
        <v>842</v>
      </c>
      <c r="R58">
        <v>6776</v>
      </c>
      <c r="S58" s="49" t="s">
        <v>2103</v>
      </c>
      <c r="T58">
        <v>7286</v>
      </c>
      <c r="U58" s="49" t="s">
        <v>2104</v>
      </c>
      <c r="V58">
        <v>0</v>
      </c>
      <c r="W58">
        <v>0</v>
      </c>
      <c r="X58">
        <v>0</v>
      </c>
      <c r="Y58" s="49" t="s">
        <v>2105</v>
      </c>
      <c r="Z58">
        <v>114427</v>
      </c>
      <c r="AA58" s="49" t="s">
        <v>904</v>
      </c>
      <c r="AB58" s="49" t="s">
        <v>1174</v>
      </c>
    </row>
    <row r="59" spans="1:28">
      <c r="A59" s="151" t="s">
        <v>1954</v>
      </c>
      <c r="B59" t="s">
        <v>27</v>
      </c>
      <c r="C59" t="s">
        <v>28</v>
      </c>
      <c r="D59" t="s">
        <v>628</v>
      </c>
      <c r="E59" t="s">
        <v>669</v>
      </c>
      <c r="F59" t="s">
        <v>56</v>
      </c>
      <c r="G59">
        <v>16</v>
      </c>
      <c r="H59">
        <v>20860</v>
      </c>
      <c r="I59">
        <v>69</v>
      </c>
      <c r="J59">
        <v>126311</v>
      </c>
      <c r="K59">
        <v>3</v>
      </c>
      <c r="L59" s="49" t="s">
        <v>791</v>
      </c>
      <c r="M59">
        <v>4180</v>
      </c>
      <c r="N59">
        <v>4906</v>
      </c>
      <c r="O59" s="49" t="s">
        <v>2099</v>
      </c>
      <c r="P59">
        <v>0</v>
      </c>
      <c r="Q59" s="49" t="s">
        <v>678</v>
      </c>
      <c r="R59">
        <v>0</v>
      </c>
      <c r="S59" s="49" t="s">
        <v>678</v>
      </c>
      <c r="T59">
        <v>0</v>
      </c>
      <c r="U59" s="49" t="s">
        <v>678</v>
      </c>
      <c r="V59">
        <v>0</v>
      </c>
      <c r="W59">
        <v>0</v>
      </c>
      <c r="X59">
        <v>0</v>
      </c>
      <c r="Y59" s="49" t="s">
        <v>1242</v>
      </c>
      <c r="Z59">
        <v>126311</v>
      </c>
      <c r="AA59" s="49" t="s">
        <v>909</v>
      </c>
      <c r="AB59" s="49" t="s">
        <v>823</v>
      </c>
    </row>
    <row r="60" spans="1:28">
      <c r="A60" s="151" t="s">
        <v>1954</v>
      </c>
      <c r="B60" t="s">
        <v>27</v>
      </c>
      <c r="C60" t="s">
        <v>28</v>
      </c>
      <c r="D60" t="s">
        <v>617</v>
      </c>
      <c r="E60" t="s">
        <v>1464</v>
      </c>
      <c r="F60" t="s">
        <v>56</v>
      </c>
      <c r="G60">
        <v>16</v>
      </c>
      <c r="H60">
        <v>11060</v>
      </c>
      <c r="I60">
        <v>63</v>
      </c>
      <c r="J60">
        <v>102259</v>
      </c>
      <c r="K60">
        <v>7</v>
      </c>
      <c r="L60" s="49" t="s">
        <v>811</v>
      </c>
      <c r="M60">
        <v>9168</v>
      </c>
      <c r="N60">
        <v>11900</v>
      </c>
      <c r="O60" s="49" t="s">
        <v>1050</v>
      </c>
      <c r="P60">
        <v>3</v>
      </c>
      <c r="Q60" s="49" t="s">
        <v>791</v>
      </c>
      <c r="R60">
        <v>2500</v>
      </c>
      <c r="S60" s="49" t="s">
        <v>649</v>
      </c>
      <c r="T60">
        <v>2740</v>
      </c>
      <c r="U60" s="49" t="s">
        <v>1397</v>
      </c>
      <c r="V60">
        <v>0</v>
      </c>
      <c r="W60">
        <v>0</v>
      </c>
      <c r="X60">
        <v>0</v>
      </c>
      <c r="Y60" s="49" t="s">
        <v>2106</v>
      </c>
      <c r="Z60">
        <v>102259</v>
      </c>
      <c r="AA60" s="49" t="s">
        <v>1065</v>
      </c>
      <c r="AB60" s="49" t="s">
        <v>518</v>
      </c>
    </row>
    <row r="61" spans="1:28">
      <c r="A61" s="151" t="s">
        <v>1954</v>
      </c>
      <c r="B61" t="s">
        <v>27</v>
      </c>
      <c r="C61" t="s">
        <v>28</v>
      </c>
      <c r="D61" t="s">
        <v>659</v>
      </c>
      <c r="E61" t="s">
        <v>1464</v>
      </c>
      <c r="F61" t="s">
        <v>56</v>
      </c>
      <c r="G61">
        <v>17</v>
      </c>
      <c r="H61">
        <v>19478</v>
      </c>
      <c r="I61">
        <v>78</v>
      </c>
      <c r="J61">
        <v>164651</v>
      </c>
      <c r="K61">
        <v>6</v>
      </c>
      <c r="L61" s="49" t="s">
        <v>887</v>
      </c>
      <c r="M61">
        <v>20460</v>
      </c>
      <c r="N61">
        <v>28384</v>
      </c>
      <c r="O61" s="49" t="s">
        <v>1763</v>
      </c>
      <c r="P61">
        <v>2</v>
      </c>
      <c r="Q61" s="49" t="s">
        <v>842</v>
      </c>
      <c r="R61">
        <v>1960</v>
      </c>
      <c r="S61" s="49" t="s">
        <v>2107</v>
      </c>
      <c r="T61">
        <v>2142</v>
      </c>
      <c r="U61" s="49" t="s">
        <v>797</v>
      </c>
      <c r="V61">
        <v>0</v>
      </c>
      <c r="W61">
        <v>0</v>
      </c>
      <c r="X61">
        <v>0</v>
      </c>
      <c r="Y61" s="49" t="s">
        <v>2108</v>
      </c>
      <c r="Z61">
        <v>164651</v>
      </c>
      <c r="AA61" s="49" t="s">
        <v>1037</v>
      </c>
      <c r="AB61" s="49" t="s">
        <v>743</v>
      </c>
    </row>
    <row r="62" spans="1:28">
      <c r="A62" s="151" t="s">
        <v>1954</v>
      </c>
      <c r="B62" t="s">
        <v>27</v>
      </c>
      <c r="C62" t="s">
        <v>28</v>
      </c>
      <c r="D62" t="s">
        <v>563</v>
      </c>
      <c r="E62" t="s">
        <v>669</v>
      </c>
      <c r="F62" t="s">
        <v>56</v>
      </c>
      <c r="G62">
        <v>16</v>
      </c>
      <c r="H62">
        <v>24160</v>
      </c>
      <c r="I62">
        <v>68</v>
      </c>
      <c r="J62">
        <v>108582</v>
      </c>
      <c r="K62">
        <v>3</v>
      </c>
      <c r="L62" s="49" t="s">
        <v>791</v>
      </c>
      <c r="M62">
        <v>2760</v>
      </c>
      <c r="N62">
        <v>3273</v>
      </c>
      <c r="O62" s="49" t="s">
        <v>1925</v>
      </c>
      <c r="P62">
        <v>2</v>
      </c>
      <c r="Q62" s="49" t="s">
        <v>792</v>
      </c>
      <c r="R62">
        <v>1560</v>
      </c>
      <c r="S62" s="49" t="s">
        <v>456</v>
      </c>
      <c r="T62">
        <v>1753</v>
      </c>
      <c r="U62" s="49" t="s">
        <v>1178</v>
      </c>
      <c r="V62">
        <v>0</v>
      </c>
      <c r="W62">
        <v>0</v>
      </c>
      <c r="X62">
        <v>0</v>
      </c>
      <c r="Y62" s="49" t="s">
        <v>1433</v>
      </c>
      <c r="Z62">
        <v>108582</v>
      </c>
      <c r="AA62" s="49" t="s">
        <v>1305</v>
      </c>
      <c r="AB62" s="49" t="s">
        <v>524</v>
      </c>
    </row>
    <row r="63" spans="1:28">
      <c r="A63" s="151" t="s">
        <v>1954</v>
      </c>
      <c r="B63" t="s">
        <v>27</v>
      </c>
      <c r="C63" t="s">
        <v>28</v>
      </c>
      <c r="D63" t="s">
        <v>629</v>
      </c>
      <c r="E63" t="s">
        <v>669</v>
      </c>
      <c r="F63" t="s">
        <v>56</v>
      </c>
      <c r="G63">
        <v>16</v>
      </c>
      <c r="H63">
        <v>9060</v>
      </c>
      <c r="I63">
        <v>68</v>
      </c>
      <c r="J63">
        <v>108939</v>
      </c>
      <c r="K63">
        <v>9</v>
      </c>
      <c r="L63" s="49" t="s">
        <v>1956</v>
      </c>
      <c r="M63">
        <v>7960</v>
      </c>
      <c r="N63">
        <v>11047</v>
      </c>
      <c r="O63" s="49" t="s">
        <v>871</v>
      </c>
      <c r="P63">
        <v>5</v>
      </c>
      <c r="Q63" s="49" t="s">
        <v>819</v>
      </c>
      <c r="R63">
        <v>2680</v>
      </c>
      <c r="S63" s="49" t="s">
        <v>2109</v>
      </c>
      <c r="T63">
        <v>2916</v>
      </c>
      <c r="U63" s="49" t="s">
        <v>2110</v>
      </c>
      <c r="V63">
        <v>0</v>
      </c>
      <c r="W63">
        <v>0</v>
      </c>
      <c r="X63">
        <v>0</v>
      </c>
      <c r="Y63" s="49" t="s">
        <v>2111</v>
      </c>
      <c r="Z63">
        <v>108939</v>
      </c>
      <c r="AA63" s="49" t="s">
        <v>2112</v>
      </c>
      <c r="AB63" s="49" t="s">
        <v>2113</v>
      </c>
    </row>
    <row r="64" spans="1:28">
      <c r="A64" s="151" t="s">
        <v>1954</v>
      </c>
      <c r="B64" t="s">
        <v>27</v>
      </c>
      <c r="C64" t="s">
        <v>28</v>
      </c>
      <c r="D64" t="s">
        <v>642</v>
      </c>
      <c r="E64" t="s">
        <v>669</v>
      </c>
      <c r="F64" t="s">
        <v>56</v>
      </c>
      <c r="G64">
        <v>17</v>
      </c>
      <c r="H64">
        <v>23628</v>
      </c>
      <c r="I64">
        <v>83</v>
      </c>
      <c r="J64">
        <v>145429</v>
      </c>
      <c r="K64">
        <v>4</v>
      </c>
      <c r="L64" s="49" t="s">
        <v>898</v>
      </c>
      <c r="M64">
        <v>3040</v>
      </c>
      <c r="N64">
        <v>3466</v>
      </c>
      <c r="O64" s="49" t="s">
        <v>760</v>
      </c>
      <c r="P64">
        <v>1</v>
      </c>
      <c r="Q64" s="49" t="s">
        <v>1069</v>
      </c>
      <c r="R64">
        <v>400</v>
      </c>
      <c r="S64" s="49" t="s">
        <v>931</v>
      </c>
      <c r="T64">
        <v>430</v>
      </c>
      <c r="U64" s="49" t="s">
        <v>2114</v>
      </c>
      <c r="V64">
        <v>0</v>
      </c>
      <c r="W64">
        <v>0</v>
      </c>
      <c r="X64">
        <v>0</v>
      </c>
      <c r="Y64" s="49" t="s">
        <v>2115</v>
      </c>
      <c r="Z64">
        <v>145429</v>
      </c>
      <c r="AA64" s="49" t="s">
        <v>1185</v>
      </c>
      <c r="AB64" s="49" t="s">
        <v>1793</v>
      </c>
    </row>
    <row r="65" spans="1:28">
      <c r="A65" s="151" t="s">
        <v>1954</v>
      </c>
      <c r="B65" t="s">
        <v>27</v>
      </c>
      <c r="C65" t="s">
        <v>28</v>
      </c>
      <c r="D65" t="s">
        <v>624</v>
      </c>
      <c r="E65" t="s">
        <v>608</v>
      </c>
      <c r="F65" t="s">
        <v>56</v>
      </c>
      <c r="G65">
        <v>16</v>
      </c>
      <c r="H65">
        <v>21161</v>
      </c>
      <c r="I65">
        <v>74</v>
      </c>
      <c r="J65">
        <v>105894</v>
      </c>
      <c r="K65">
        <v>4</v>
      </c>
      <c r="L65" s="49" t="s">
        <v>680</v>
      </c>
      <c r="M65">
        <v>2800</v>
      </c>
      <c r="N65">
        <v>3066</v>
      </c>
      <c r="O65" s="49" t="s">
        <v>1851</v>
      </c>
      <c r="P65">
        <v>4</v>
      </c>
      <c r="Q65" s="49" t="s">
        <v>680</v>
      </c>
      <c r="R65">
        <v>2800</v>
      </c>
      <c r="S65" s="49" t="s">
        <v>877</v>
      </c>
      <c r="T65">
        <v>3066</v>
      </c>
      <c r="U65" s="49" t="s">
        <v>2116</v>
      </c>
      <c r="V65">
        <v>0</v>
      </c>
      <c r="W65">
        <v>0</v>
      </c>
      <c r="X65">
        <v>0</v>
      </c>
      <c r="Y65" s="49" t="s">
        <v>877</v>
      </c>
      <c r="Z65">
        <v>105894</v>
      </c>
      <c r="AA65" s="49" t="s">
        <v>1008</v>
      </c>
      <c r="AB65" s="49" t="s">
        <v>1079</v>
      </c>
    </row>
    <row r="66" spans="1:28">
      <c r="A66" s="151" t="s">
        <v>1954</v>
      </c>
      <c r="B66" t="s">
        <v>1418</v>
      </c>
      <c r="C66" t="s">
        <v>28</v>
      </c>
      <c r="D66" t="s">
        <v>1705</v>
      </c>
      <c r="E66" t="s">
        <v>1694</v>
      </c>
      <c r="F66" t="s">
        <v>56</v>
      </c>
      <c r="G66">
        <v>16</v>
      </c>
      <c r="H66">
        <v>19067</v>
      </c>
      <c r="I66">
        <v>80</v>
      </c>
      <c r="J66">
        <v>167200</v>
      </c>
      <c r="K66">
        <v>8</v>
      </c>
      <c r="L66" s="49" t="s">
        <v>708</v>
      </c>
      <c r="M66">
        <v>14292</v>
      </c>
      <c r="N66">
        <v>11367</v>
      </c>
      <c r="O66" s="49" t="s">
        <v>1279</v>
      </c>
      <c r="P66">
        <v>5</v>
      </c>
      <c r="Q66" s="49" t="s">
        <v>819</v>
      </c>
      <c r="R66">
        <v>6892</v>
      </c>
      <c r="S66" s="49" t="s">
        <v>1653</v>
      </c>
      <c r="T66">
        <v>7458</v>
      </c>
      <c r="U66" s="49" t="s">
        <v>2117</v>
      </c>
      <c r="V66">
        <v>0</v>
      </c>
      <c r="W66">
        <v>0</v>
      </c>
      <c r="X66">
        <v>0</v>
      </c>
      <c r="Y66" s="49" t="s">
        <v>2118</v>
      </c>
      <c r="Z66">
        <v>167200</v>
      </c>
      <c r="AA66" s="49" t="s">
        <v>705</v>
      </c>
      <c r="AB66" s="49" t="s">
        <v>2119</v>
      </c>
    </row>
    <row r="67" spans="1:28">
      <c r="A67" s="151" t="s">
        <v>1954</v>
      </c>
      <c r="B67" t="s">
        <v>1418</v>
      </c>
      <c r="C67" t="s">
        <v>28</v>
      </c>
      <c r="D67" t="s">
        <v>1724</v>
      </c>
      <c r="E67" t="s">
        <v>1719</v>
      </c>
      <c r="F67" t="s">
        <v>56</v>
      </c>
      <c r="G67">
        <v>16</v>
      </c>
      <c r="H67">
        <v>20620</v>
      </c>
      <c r="I67">
        <v>71</v>
      </c>
      <c r="J67">
        <v>108261</v>
      </c>
      <c r="K67">
        <v>8</v>
      </c>
      <c r="L67" s="49" t="s">
        <v>708</v>
      </c>
      <c r="M67">
        <v>7260</v>
      </c>
      <c r="N67">
        <v>11614</v>
      </c>
      <c r="O67" s="49" t="s">
        <v>2120</v>
      </c>
      <c r="P67">
        <v>5</v>
      </c>
      <c r="Q67" s="49" t="s">
        <v>819</v>
      </c>
      <c r="R67">
        <v>3200</v>
      </c>
      <c r="S67" s="49" t="s">
        <v>2121</v>
      </c>
      <c r="T67">
        <v>3475</v>
      </c>
      <c r="U67" s="49" t="s">
        <v>2122</v>
      </c>
      <c r="V67">
        <v>0</v>
      </c>
      <c r="W67">
        <v>0</v>
      </c>
      <c r="X67">
        <v>0</v>
      </c>
      <c r="Y67" s="49" t="s">
        <v>2123</v>
      </c>
      <c r="Z67">
        <v>108261</v>
      </c>
      <c r="AA67" s="49" t="s">
        <v>1859</v>
      </c>
      <c r="AB67" s="49" t="s">
        <v>1919</v>
      </c>
    </row>
    <row r="68" spans="1:28">
      <c r="A68" s="151" t="s">
        <v>1954</v>
      </c>
      <c r="B68" t="s">
        <v>1418</v>
      </c>
      <c r="C68" t="s">
        <v>28</v>
      </c>
      <c r="D68" t="s">
        <v>1708</v>
      </c>
      <c r="E68" t="s">
        <v>1694</v>
      </c>
      <c r="F68" t="s">
        <v>56</v>
      </c>
      <c r="G68">
        <v>16</v>
      </c>
      <c r="H68">
        <v>26603</v>
      </c>
      <c r="I68">
        <v>82</v>
      </c>
      <c r="J68">
        <v>202484</v>
      </c>
      <c r="K68">
        <v>8</v>
      </c>
      <c r="L68" s="49" t="s">
        <v>708</v>
      </c>
      <c r="M68">
        <v>13005</v>
      </c>
      <c r="N68">
        <v>14543</v>
      </c>
      <c r="O68" s="49" t="s">
        <v>2124</v>
      </c>
      <c r="P68">
        <v>5</v>
      </c>
      <c r="Q68" s="49" t="s">
        <v>819</v>
      </c>
      <c r="R68">
        <v>11685</v>
      </c>
      <c r="S68" s="49" t="s">
        <v>2125</v>
      </c>
      <c r="T68">
        <v>15395</v>
      </c>
      <c r="U68" s="49" t="s">
        <v>2126</v>
      </c>
      <c r="V68">
        <v>0</v>
      </c>
      <c r="W68">
        <v>0</v>
      </c>
      <c r="X68">
        <v>0</v>
      </c>
      <c r="Y68" s="49" t="s">
        <v>1666</v>
      </c>
      <c r="Z68">
        <v>202484</v>
      </c>
      <c r="AA68" s="49" t="s">
        <v>1965</v>
      </c>
      <c r="AB68" s="49" t="s">
        <v>1026</v>
      </c>
    </row>
    <row r="69" spans="1:28">
      <c r="A69" s="151" t="s">
        <v>1954</v>
      </c>
      <c r="B69" t="s">
        <v>1418</v>
      </c>
      <c r="C69" t="s">
        <v>28</v>
      </c>
      <c r="D69" t="s">
        <v>1725</v>
      </c>
      <c r="E69" t="s">
        <v>1719</v>
      </c>
      <c r="F69" t="s">
        <v>56</v>
      </c>
      <c r="G69">
        <v>17</v>
      </c>
      <c r="H69">
        <v>16395</v>
      </c>
      <c r="I69">
        <v>74</v>
      </c>
      <c r="J69">
        <v>123705</v>
      </c>
      <c r="K69">
        <v>6</v>
      </c>
      <c r="L69" s="49" t="s">
        <v>887</v>
      </c>
      <c r="M69">
        <v>8040</v>
      </c>
      <c r="N69">
        <v>10412</v>
      </c>
      <c r="O69" s="49" t="s">
        <v>1301</v>
      </c>
      <c r="P69">
        <v>2</v>
      </c>
      <c r="Q69" s="49" t="s">
        <v>842</v>
      </c>
      <c r="R69">
        <v>800</v>
      </c>
      <c r="S69" s="49" t="s">
        <v>1755</v>
      </c>
      <c r="T69">
        <v>860</v>
      </c>
      <c r="U69" s="49" t="s">
        <v>1118</v>
      </c>
      <c r="V69">
        <v>0</v>
      </c>
      <c r="W69">
        <v>0</v>
      </c>
      <c r="X69">
        <v>0</v>
      </c>
      <c r="Y69" s="49" t="s">
        <v>2127</v>
      </c>
      <c r="Z69">
        <v>123705</v>
      </c>
      <c r="AA69" s="49" t="s">
        <v>1784</v>
      </c>
      <c r="AB69" s="49" t="s">
        <v>1156</v>
      </c>
    </row>
    <row r="70" spans="1:28">
      <c r="A70" s="151" t="s">
        <v>1954</v>
      </c>
      <c r="B70" t="s">
        <v>1418</v>
      </c>
      <c r="C70" t="s">
        <v>28</v>
      </c>
      <c r="D70" t="s">
        <v>1727</v>
      </c>
      <c r="E70" t="s">
        <v>1719</v>
      </c>
      <c r="F70" t="s">
        <v>56</v>
      </c>
      <c r="G70">
        <v>16</v>
      </c>
      <c r="H70">
        <v>20222</v>
      </c>
      <c r="I70">
        <v>69</v>
      </c>
      <c r="J70">
        <v>104620</v>
      </c>
      <c r="K70">
        <v>5</v>
      </c>
      <c r="L70" s="49" t="s">
        <v>819</v>
      </c>
      <c r="M70">
        <v>7282</v>
      </c>
      <c r="N70">
        <v>7882</v>
      </c>
      <c r="O70" s="49" t="s">
        <v>2128</v>
      </c>
      <c r="P70">
        <v>5</v>
      </c>
      <c r="Q70" s="49" t="s">
        <v>819</v>
      </c>
      <c r="R70">
        <v>7282</v>
      </c>
      <c r="S70" s="49" t="s">
        <v>2129</v>
      </c>
      <c r="T70">
        <v>7882</v>
      </c>
      <c r="U70" s="49" t="s">
        <v>2130</v>
      </c>
      <c r="V70">
        <v>0</v>
      </c>
      <c r="W70">
        <v>0</v>
      </c>
      <c r="X70">
        <v>0</v>
      </c>
      <c r="Y70" s="49" t="s">
        <v>2129</v>
      </c>
      <c r="Z70">
        <v>104620</v>
      </c>
      <c r="AA70" s="49" t="s">
        <v>1178</v>
      </c>
      <c r="AB70" s="49" t="s">
        <v>1045</v>
      </c>
    </row>
    <row r="71" spans="1:28">
      <c r="A71" s="151" t="s">
        <v>1954</v>
      </c>
      <c r="B71" t="s">
        <v>1418</v>
      </c>
      <c r="C71" t="s">
        <v>28</v>
      </c>
      <c r="D71" t="s">
        <v>1728</v>
      </c>
      <c r="E71" t="s">
        <v>1719</v>
      </c>
      <c r="F71" t="s">
        <v>56</v>
      </c>
      <c r="G71">
        <v>16</v>
      </c>
      <c r="H71">
        <v>27585</v>
      </c>
      <c r="I71">
        <v>75</v>
      </c>
      <c r="J71">
        <v>165637</v>
      </c>
      <c r="K71">
        <v>7</v>
      </c>
      <c r="L71" s="49" t="s">
        <v>811</v>
      </c>
      <c r="M71">
        <v>7620</v>
      </c>
      <c r="N71">
        <v>11138</v>
      </c>
      <c r="O71" s="49" t="s">
        <v>2131</v>
      </c>
      <c r="P71">
        <v>3</v>
      </c>
      <c r="Q71" s="49" t="s">
        <v>791</v>
      </c>
      <c r="R71">
        <v>2860</v>
      </c>
      <c r="S71" s="49" t="s">
        <v>2132</v>
      </c>
      <c r="T71">
        <v>3162</v>
      </c>
      <c r="U71" s="49" t="s">
        <v>2133</v>
      </c>
      <c r="V71">
        <v>0</v>
      </c>
      <c r="W71">
        <v>0</v>
      </c>
      <c r="X71">
        <v>0</v>
      </c>
      <c r="Y71" s="49" t="s">
        <v>2134</v>
      </c>
      <c r="Z71">
        <v>165637</v>
      </c>
      <c r="AA71" s="49" t="s">
        <v>1423</v>
      </c>
      <c r="AB71" s="49" t="s">
        <v>784</v>
      </c>
    </row>
    <row r="72" spans="1:28">
      <c r="A72" s="151" t="s">
        <v>1954</v>
      </c>
      <c r="B72" t="s">
        <v>1418</v>
      </c>
      <c r="C72" t="s">
        <v>28</v>
      </c>
      <c r="D72" t="s">
        <v>1934</v>
      </c>
      <c r="E72" t="s">
        <v>1719</v>
      </c>
      <c r="F72" t="s">
        <v>56</v>
      </c>
      <c r="G72">
        <v>16</v>
      </c>
      <c r="H72">
        <v>22520</v>
      </c>
      <c r="I72">
        <v>52</v>
      </c>
      <c r="J72">
        <v>89130</v>
      </c>
      <c r="K72">
        <v>5</v>
      </c>
      <c r="L72" s="49" t="s">
        <v>819</v>
      </c>
      <c r="M72">
        <v>4200</v>
      </c>
      <c r="N72">
        <v>5665</v>
      </c>
      <c r="O72" s="49" t="s">
        <v>2135</v>
      </c>
      <c r="P72">
        <v>4</v>
      </c>
      <c r="Q72" s="49" t="s">
        <v>680</v>
      </c>
      <c r="R72">
        <v>3600</v>
      </c>
      <c r="S72" s="49" t="s">
        <v>2136</v>
      </c>
      <c r="T72">
        <v>3905</v>
      </c>
      <c r="U72" s="49" t="s">
        <v>2137</v>
      </c>
      <c r="V72">
        <v>0</v>
      </c>
      <c r="W72">
        <v>0</v>
      </c>
      <c r="X72">
        <v>0</v>
      </c>
      <c r="Y72" s="49" t="s">
        <v>1779</v>
      </c>
      <c r="Z72">
        <v>89130</v>
      </c>
      <c r="AA72" s="49" t="s">
        <v>858</v>
      </c>
      <c r="AB72" s="49" t="s">
        <v>1021</v>
      </c>
    </row>
    <row r="73" spans="1:28">
      <c r="A73" s="151" t="s">
        <v>1954</v>
      </c>
      <c r="B73" t="s">
        <v>1418</v>
      </c>
      <c r="C73" t="s">
        <v>28</v>
      </c>
      <c r="D73" t="s">
        <v>1729</v>
      </c>
      <c r="E73" t="s">
        <v>1719</v>
      </c>
      <c r="F73" t="s">
        <v>56</v>
      </c>
      <c r="G73">
        <v>16</v>
      </c>
      <c r="H73">
        <v>17997</v>
      </c>
      <c r="I73">
        <v>73</v>
      </c>
      <c r="J73">
        <v>128330</v>
      </c>
      <c r="K73">
        <v>8</v>
      </c>
      <c r="L73" s="49" t="s">
        <v>708</v>
      </c>
      <c r="M73">
        <v>10700</v>
      </c>
      <c r="N73">
        <v>12111</v>
      </c>
      <c r="O73" s="49" t="s">
        <v>2138</v>
      </c>
      <c r="P73">
        <v>5</v>
      </c>
      <c r="Q73" s="49" t="s">
        <v>819</v>
      </c>
      <c r="R73">
        <v>5720</v>
      </c>
      <c r="S73" s="49" t="s">
        <v>1816</v>
      </c>
      <c r="T73">
        <v>6149</v>
      </c>
      <c r="U73" s="49" t="s">
        <v>2139</v>
      </c>
      <c r="V73">
        <v>0</v>
      </c>
      <c r="W73">
        <v>0</v>
      </c>
      <c r="X73">
        <v>0</v>
      </c>
      <c r="Y73" s="49" t="s">
        <v>2140</v>
      </c>
      <c r="Z73">
        <v>128330</v>
      </c>
      <c r="AA73" s="49" t="s">
        <v>1199</v>
      </c>
      <c r="AB73" s="49" t="s">
        <v>1039</v>
      </c>
    </row>
    <row r="74" spans="1:28">
      <c r="A74" s="151" t="s">
        <v>1954</v>
      </c>
      <c r="B74" t="s">
        <v>1418</v>
      </c>
      <c r="C74" t="s">
        <v>28</v>
      </c>
      <c r="D74" t="s">
        <v>1731</v>
      </c>
      <c r="E74" t="s">
        <v>1719</v>
      </c>
      <c r="F74" t="s">
        <v>56</v>
      </c>
      <c r="G74">
        <v>17</v>
      </c>
      <c r="H74">
        <v>13706</v>
      </c>
      <c r="I74">
        <v>76</v>
      </c>
      <c r="J74">
        <v>134893</v>
      </c>
      <c r="K74">
        <v>3</v>
      </c>
      <c r="L74" s="49" t="s">
        <v>651</v>
      </c>
      <c r="M74">
        <v>4640</v>
      </c>
      <c r="N74">
        <v>5312</v>
      </c>
      <c r="O74" s="49" t="s">
        <v>2079</v>
      </c>
      <c r="P74">
        <v>2</v>
      </c>
      <c r="Q74" s="49" t="s">
        <v>842</v>
      </c>
      <c r="R74">
        <v>3200</v>
      </c>
      <c r="S74" s="49" t="s">
        <v>1316</v>
      </c>
      <c r="T74">
        <v>3440</v>
      </c>
      <c r="U74" s="49" t="s">
        <v>1257</v>
      </c>
      <c r="V74">
        <v>0</v>
      </c>
      <c r="W74">
        <v>0</v>
      </c>
      <c r="X74">
        <v>0</v>
      </c>
      <c r="Y74" s="49" t="s">
        <v>2141</v>
      </c>
      <c r="Z74">
        <v>134893</v>
      </c>
      <c r="AA74" s="49" t="s">
        <v>1212</v>
      </c>
      <c r="AB74" s="49" t="s">
        <v>2085</v>
      </c>
    </row>
    <row r="75" spans="1:28">
      <c r="A75" s="151" t="s">
        <v>1954</v>
      </c>
      <c r="B75" t="s">
        <v>1418</v>
      </c>
      <c r="C75" t="s">
        <v>28</v>
      </c>
      <c r="D75" t="s">
        <v>1732</v>
      </c>
      <c r="E75" t="s">
        <v>1719</v>
      </c>
      <c r="F75" t="s">
        <v>56</v>
      </c>
      <c r="G75">
        <v>17</v>
      </c>
      <c r="H75">
        <v>19095</v>
      </c>
      <c r="I75">
        <v>76</v>
      </c>
      <c r="J75">
        <v>147895</v>
      </c>
      <c r="K75">
        <v>5</v>
      </c>
      <c r="L75" s="49" t="s">
        <v>1239</v>
      </c>
      <c r="M75">
        <v>7855</v>
      </c>
      <c r="N75">
        <v>8527</v>
      </c>
      <c r="O75" s="49" t="s">
        <v>1740</v>
      </c>
      <c r="P75">
        <v>4</v>
      </c>
      <c r="Q75" s="49" t="s">
        <v>888</v>
      </c>
      <c r="R75">
        <v>6855</v>
      </c>
      <c r="S75" s="49" t="s">
        <v>2142</v>
      </c>
      <c r="T75">
        <v>7377</v>
      </c>
      <c r="U75" s="49" t="s">
        <v>2143</v>
      </c>
      <c r="V75">
        <v>0</v>
      </c>
      <c r="W75">
        <v>0</v>
      </c>
      <c r="X75">
        <v>0</v>
      </c>
      <c r="Y75" s="49" t="s">
        <v>2144</v>
      </c>
      <c r="Z75">
        <v>147895</v>
      </c>
      <c r="AA75" s="49" t="s">
        <v>1202</v>
      </c>
      <c r="AB75" s="49" t="s">
        <v>491</v>
      </c>
    </row>
    <row r="76" spans="1:28">
      <c r="A76" s="151" t="s">
        <v>1954</v>
      </c>
      <c r="B76" t="s">
        <v>1418</v>
      </c>
      <c r="C76" t="s">
        <v>28</v>
      </c>
      <c r="D76" t="s">
        <v>1710</v>
      </c>
      <c r="E76" t="s">
        <v>1694</v>
      </c>
      <c r="F76" t="s">
        <v>56</v>
      </c>
      <c r="G76">
        <v>16</v>
      </c>
      <c r="H76">
        <v>20393</v>
      </c>
      <c r="I76">
        <v>72</v>
      </c>
      <c r="J76">
        <v>128225</v>
      </c>
      <c r="K76">
        <v>5</v>
      </c>
      <c r="L76" s="49" t="s">
        <v>819</v>
      </c>
      <c r="M76">
        <v>5613</v>
      </c>
      <c r="N76">
        <v>6395</v>
      </c>
      <c r="O76" s="49" t="s">
        <v>830</v>
      </c>
      <c r="P76">
        <v>3</v>
      </c>
      <c r="Q76" s="49" t="s">
        <v>791</v>
      </c>
      <c r="R76">
        <v>4253</v>
      </c>
      <c r="S76" s="49" t="s">
        <v>1216</v>
      </c>
      <c r="T76">
        <v>4644</v>
      </c>
      <c r="U76" s="49" t="s">
        <v>1097</v>
      </c>
      <c r="V76">
        <v>0</v>
      </c>
      <c r="W76">
        <v>0</v>
      </c>
      <c r="X76">
        <v>0</v>
      </c>
      <c r="Y76" s="49" t="s">
        <v>2145</v>
      </c>
      <c r="Z76">
        <v>128225</v>
      </c>
      <c r="AA76" s="49" t="s">
        <v>1820</v>
      </c>
      <c r="AB76" s="49" t="s">
        <v>946</v>
      </c>
    </row>
    <row r="77" spans="1:28">
      <c r="A77" s="151" t="s">
        <v>1954</v>
      </c>
      <c r="B77" t="s">
        <v>1418</v>
      </c>
      <c r="C77" t="s">
        <v>28</v>
      </c>
      <c r="D77" t="s">
        <v>1712</v>
      </c>
      <c r="E77" t="s">
        <v>1694</v>
      </c>
      <c r="F77" t="s">
        <v>56</v>
      </c>
      <c r="G77">
        <v>17</v>
      </c>
      <c r="H77">
        <v>20952</v>
      </c>
      <c r="I77">
        <v>73</v>
      </c>
      <c r="J77">
        <v>149897</v>
      </c>
      <c r="K77">
        <v>5</v>
      </c>
      <c r="L77" s="49" t="s">
        <v>1239</v>
      </c>
      <c r="M77">
        <v>5080</v>
      </c>
      <c r="N77">
        <v>5752</v>
      </c>
      <c r="O77" s="49" t="s">
        <v>1829</v>
      </c>
      <c r="P77">
        <v>3</v>
      </c>
      <c r="Q77" s="49" t="s">
        <v>899</v>
      </c>
      <c r="R77">
        <v>2160</v>
      </c>
      <c r="S77" s="49" t="s">
        <v>2146</v>
      </c>
      <c r="T77">
        <v>2322</v>
      </c>
      <c r="U77" s="49" t="s">
        <v>2147</v>
      </c>
      <c r="V77">
        <v>0</v>
      </c>
      <c r="W77">
        <v>0</v>
      </c>
      <c r="X77">
        <v>0</v>
      </c>
      <c r="Y77" s="49" t="s">
        <v>1062</v>
      </c>
      <c r="Z77">
        <v>149897</v>
      </c>
      <c r="AA77" s="49" t="s">
        <v>1838</v>
      </c>
      <c r="AB77" s="49" t="s">
        <v>868</v>
      </c>
    </row>
    <row r="78" spans="1:28">
      <c r="A78" s="151" t="s">
        <v>1954</v>
      </c>
      <c r="B78" t="s">
        <v>1418</v>
      </c>
      <c r="C78" t="s">
        <v>28</v>
      </c>
      <c r="D78" t="s">
        <v>1733</v>
      </c>
      <c r="E78" t="s">
        <v>1719</v>
      </c>
      <c r="F78" t="s">
        <v>56</v>
      </c>
      <c r="G78">
        <v>17</v>
      </c>
      <c r="H78">
        <v>28126</v>
      </c>
      <c r="I78">
        <v>74</v>
      </c>
      <c r="J78">
        <v>106214</v>
      </c>
      <c r="K78">
        <v>7</v>
      </c>
      <c r="L78" s="49" t="s">
        <v>1280</v>
      </c>
      <c r="M78">
        <v>10970</v>
      </c>
      <c r="N78">
        <v>11549</v>
      </c>
      <c r="O78" s="49" t="s">
        <v>2148</v>
      </c>
      <c r="P78">
        <v>5</v>
      </c>
      <c r="Q78" s="49" t="s">
        <v>1239</v>
      </c>
      <c r="R78">
        <v>9470</v>
      </c>
      <c r="S78" s="49" t="s">
        <v>2149</v>
      </c>
      <c r="T78">
        <v>9689</v>
      </c>
      <c r="U78" s="49" t="s">
        <v>2150</v>
      </c>
      <c r="V78">
        <v>0</v>
      </c>
      <c r="W78">
        <v>0</v>
      </c>
      <c r="X78">
        <v>0</v>
      </c>
      <c r="Y78" s="49" t="s">
        <v>2151</v>
      </c>
      <c r="Z78">
        <v>106214</v>
      </c>
      <c r="AA78" s="49" t="s">
        <v>2152</v>
      </c>
      <c r="AB78" s="49" t="s">
        <v>1147</v>
      </c>
    </row>
    <row r="79" spans="1:28">
      <c r="A79" s="151" t="s">
        <v>1954</v>
      </c>
      <c r="B79" t="s">
        <v>1418</v>
      </c>
      <c r="C79" t="s">
        <v>28</v>
      </c>
      <c r="D79" t="s">
        <v>1734</v>
      </c>
      <c r="E79" t="s">
        <v>1719</v>
      </c>
      <c r="F79" t="s">
        <v>56</v>
      </c>
      <c r="G79">
        <v>16</v>
      </c>
      <c r="H79">
        <v>18274</v>
      </c>
      <c r="I79">
        <v>73</v>
      </c>
      <c r="J79">
        <v>123824</v>
      </c>
      <c r="K79">
        <v>6</v>
      </c>
      <c r="L79" s="49" t="s">
        <v>796</v>
      </c>
      <c r="M79">
        <v>5254</v>
      </c>
      <c r="N79">
        <v>5177</v>
      </c>
      <c r="O79" s="49" t="s">
        <v>2153</v>
      </c>
      <c r="P79">
        <v>4</v>
      </c>
      <c r="Q79" s="49" t="s">
        <v>680</v>
      </c>
      <c r="R79">
        <v>4014</v>
      </c>
      <c r="S79" s="49" t="s">
        <v>2154</v>
      </c>
      <c r="T79">
        <v>4393</v>
      </c>
      <c r="U79" s="49" t="s">
        <v>1883</v>
      </c>
      <c r="V79">
        <v>0</v>
      </c>
      <c r="W79">
        <v>0</v>
      </c>
      <c r="X79">
        <v>0</v>
      </c>
      <c r="Y79" s="49" t="s">
        <v>730</v>
      </c>
      <c r="Z79">
        <v>123824</v>
      </c>
      <c r="AA79" s="49" t="s">
        <v>1135</v>
      </c>
      <c r="AB79" s="49" t="s">
        <v>1091</v>
      </c>
    </row>
    <row r="80" spans="1:28">
      <c r="A80" s="151" t="s">
        <v>1954</v>
      </c>
      <c r="B80" t="s">
        <v>1418</v>
      </c>
      <c r="C80" t="s">
        <v>28</v>
      </c>
      <c r="D80" t="s">
        <v>1713</v>
      </c>
      <c r="E80" t="s">
        <v>1694</v>
      </c>
      <c r="F80" t="s">
        <v>56</v>
      </c>
      <c r="G80">
        <v>17</v>
      </c>
      <c r="H80">
        <v>17675</v>
      </c>
      <c r="I80">
        <v>74</v>
      </c>
      <c r="J80">
        <v>135249</v>
      </c>
      <c r="K80">
        <v>6</v>
      </c>
      <c r="L80" s="49" t="s">
        <v>887</v>
      </c>
      <c r="M80">
        <v>9355</v>
      </c>
      <c r="N80">
        <v>11887</v>
      </c>
      <c r="O80" s="49" t="s">
        <v>1064</v>
      </c>
      <c r="P80">
        <v>5</v>
      </c>
      <c r="Q80" s="49" t="s">
        <v>1239</v>
      </c>
      <c r="R80">
        <v>6980</v>
      </c>
      <c r="S80" s="49" t="s">
        <v>1662</v>
      </c>
      <c r="T80">
        <v>7818</v>
      </c>
      <c r="U80" s="49" t="s">
        <v>2155</v>
      </c>
      <c r="V80">
        <v>0</v>
      </c>
      <c r="W80">
        <v>0</v>
      </c>
      <c r="X80">
        <v>0</v>
      </c>
      <c r="Y80" s="49" t="s">
        <v>2156</v>
      </c>
      <c r="Z80">
        <v>135249</v>
      </c>
      <c r="AA80" s="49" t="s">
        <v>1784</v>
      </c>
      <c r="AB80" s="49" t="s">
        <v>2157</v>
      </c>
    </row>
    <row r="81" spans="1:28">
      <c r="A81" s="151" t="s">
        <v>1954</v>
      </c>
      <c r="B81" t="s">
        <v>1418</v>
      </c>
      <c r="C81" t="s">
        <v>28</v>
      </c>
      <c r="D81" t="s">
        <v>1714</v>
      </c>
      <c r="E81" t="s">
        <v>1694</v>
      </c>
      <c r="F81" t="s">
        <v>56</v>
      </c>
      <c r="G81">
        <v>16</v>
      </c>
      <c r="H81">
        <v>17785</v>
      </c>
      <c r="I81">
        <v>69</v>
      </c>
      <c r="J81">
        <v>113589</v>
      </c>
      <c r="K81">
        <v>7</v>
      </c>
      <c r="L81" s="49" t="s">
        <v>811</v>
      </c>
      <c r="M81">
        <v>8965</v>
      </c>
      <c r="N81">
        <v>10359</v>
      </c>
      <c r="O81" s="49" t="s">
        <v>950</v>
      </c>
      <c r="P81">
        <v>3</v>
      </c>
      <c r="Q81" s="49" t="s">
        <v>791</v>
      </c>
      <c r="R81">
        <v>5265</v>
      </c>
      <c r="S81" s="49" t="s">
        <v>2158</v>
      </c>
      <c r="T81">
        <v>5661</v>
      </c>
      <c r="U81" s="49" t="s">
        <v>2159</v>
      </c>
      <c r="V81">
        <v>0</v>
      </c>
      <c r="W81">
        <v>0</v>
      </c>
      <c r="X81">
        <v>0</v>
      </c>
      <c r="Y81" s="49" t="s">
        <v>2160</v>
      </c>
      <c r="Z81">
        <v>113589</v>
      </c>
      <c r="AA81" s="49" t="s">
        <v>871</v>
      </c>
      <c r="AB81" s="49" t="s">
        <v>1151</v>
      </c>
    </row>
    <row r="82" spans="1:28">
      <c r="A82" s="151" t="s">
        <v>1954</v>
      </c>
      <c r="B82" t="s">
        <v>1418</v>
      </c>
      <c r="C82" t="s">
        <v>28</v>
      </c>
      <c r="D82" t="s">
        <v>1692</v>
      </c>
      <c r="E82" t="s">
        <v>1678</v>
      </c>
      <c r="F82" t="s">
        <v>56</v>
      </c>
      <c r="G82">
        <v>16</v>
      </c>
      <c r="H82">
        <v>20411</v>
      </c>
      <c r="I82">
        <v>73</v>
      </c>
      <c r="J82">
        <v>139983</v>
      </c>
      <c r="K82">
        <v>10</v>
      </c>
      <c r="L82" s="49" t="s">
        <v>2161</v>
      </c>
      <c r="M82">
        <v>17371</v>
      </c>
      <c r="N82">
        <v>21947</v>
      </c>
      <c r="O82" s="49" t="s">
        <v>2162</v>
      </c>
      <c r="P82">
        <v>4</v>
      </c>
      <c r="Q82" s="49" t="s">
        <v>680</v>
      </c>
      <c r="R82">
        <v>7931</v>
      </c>
      <c r="S82" s="49" t="s">
        <v>2163</v>
      </c>
      <c r="T82">
        <v>8523</v>
      </c>
      <c r="U82" s="49" t="s">
        <v>2164</v>
      </c>
      <c r="V82">
        <v>0</v>
      </c>
      <c r="W82">
        <v>0</v>
      </c>
      <c r="X82">
        <v>0</v>
      </c>
      <c r="Y82" s="49" t="s">
        <v>2165</v>
      </c>
      <c r="Z82">
        <v>139983</v>
      </c>
      <c r="AA82" s="49" t="s">
        <v>2166</v>
      </c>
      <c r="AB82" s="49" t="s">
        <v>2167</v>
      </c>
    </row>
    <row r="83" spans="1:28">
      <c r="A83" s="151" t="s">
        <v>1954</v>
      </c>
      <c r="B83" t="s">
        <v>1418</v>
      </c>
      <c r="C83" t="s">
        <v>28</v>
      </c>
      <c r="D83" t="s">
        <v>1735</v>
      </c>
      <c r="E83" t="s">
        <v>1719</v>
      </c>
      <c r="F83" t="s">
        <v>56</v>
      </c>
      <c r="G83">
        <v>16</v>
      </c>
      <c r="H83">
        <v>27900</v>
      </c>
      <c r="I83">
        <v>77</v>
      </c>
      <c r="J83">
        <v>124029</v>
      </c>
      <c r="K83">
        <v>12</v>
      </c>
      <c r="L83" s="49" t="s">
        <v>2168</v>
      </c>
      <c r="M83">
        <v>23040</v>
      </c>
      <c r="N83">
        <v>29313</v>
      </c>
      <c r="O83" s="49" t="s">
        <v>2169</v>
      </c>
      <c r="P83">
        <v>6</v>
      </c>
      <c r="Q83" s="49" t="s">
        <v>796</v>
      </c>
      <c r="R83">
        <v>12760</v>
      </c>
      <c r="S83" s="49" t="s">
        <v>2170</v>
      </c>
      <c r="T83">
        <v>14438</v>
      </c>
      <c r="U83" s="49" t="s">
        <v>2171</v>
      </c>
      <c r="V83">
        <v>0</v>
      </c>
      <c r="W83">
        <v>0</v>
      </c>
      <c r="X83">
        <v>0</v>
      </c>
      <c r="Y83" s="49" t="s">
        <v>2172</v>
      </c>
      <c r="Z83">
        <v>124029</v>
      </c>
      <c r="AA83" s="49" t="s">
        <v>2173</v>
      </c>
      <c r="AB83" s="49" t="s">
        <v>2174</v>
      </c>
    </row>
    <row r="84" spans="1:28">
      <c r="A84" s="151" t="s">
        <v>1954</v>
      </c>
      <c r="B84" t="s">
        <v>1418</v>
      </c>
      <c r="C84" t="s">
        <v>28</v>
      </c>
      <c r="D84" t="s">
        <v>1693</v>
      </c>
      <c r="E84" t="s">
        <v>1678</v>
      </c>
      <c r="F84" t="s">
        <v>56</v>
      </c>
      <c r="G84">
        <v>16</v>
      </c>
      <c r="H84">
        <v>30547</v>
      </c>
      <c r="I84">
        <v>70</v>
      </c>
      <c r="J84">
        <v>135223</v>
      </c>
      <c r="K84">
        <v>9</v>
      </c>
      <c r="L84" s="49" t="s">
        <v>1956</v>
      </c>
      <c r="M84">
        <v>15394</v>
      </c>
      <c r="N84">
        <v>17187</v>
      </c>
      <c r="O84" s="49" t="s">
        <v>2175</v>
      </c>
      <c r="P84">
        <v>8</v>
      </c>
      <c r="Q84" s="49" t="s">
        <v>708</v>
      </c>
      <c r="R84">
        <v>14794</v>
      </c>
      <c r="S84" s="49" t="s">
        <v>2176</v>
      </c>
      <c r="T84">
        <v>16067</v>
      </c>
      <c r="U84" s="49" t="s">
        <v>2177</v>
      </c>
      <c r="V84">
        <v>0</v>
      </c>
      <c r="W84">
        <v>0</v>
      </c>
      <c r="X84">
        <v>0</v>
      </c>
      <c r="Y84" s="49" t="s">
        <v>2178</v>
      </c>
      <c r="Z84">
        <v>135223</v>
      </c>
      <c r="AA84" s="49" t="s">
        <v>802</v>
      </c>
      <c r="AB84" s="49" t="s">
        <v>1140</v>
      </c>
    </row>
    <row r="85" spans="1:28">
      <c r="A85" s="151" t="s">
        <v>1954</v>
      </c>
      <c r="B85" t="s">
        <v>1418</v>
      </c>
      <c r="C85" t="s">
        <v>28</v>
      </c>
      <c r="D85" t="s">
        <v>1736</v>
      </c>
      <c r="E85" t="s">
        <v>1719</v>
      </c>
      <c r="F85" t="s">
        <v>56</v>
      </c>
      <c r="G85">
        <v>0</v>
      </c>
      <c r="H85">
        <v>0</v>
      </c>
      <c r="I85">
        <v>17</v>
      </c>
      <c r="J85">
        <v>30189</v>
      </c>
      <c r="K85">
        <v>0</v>
      </c>
      <c r="L85" s="49" t="s">
        <v>678</v>
      </c>
      <c r="M85">
        <v>0</v>
      </c>
      <c r="N85">
        <v>0</v>
      </c>
      <c r="O85" s="49" t="s">
        <v>678</v>
      </c>
      <c r="P85">
        <v>0</v>
      </c>
      <c r="Q85" s="49" t="s">
        <v>678</v>
      </c>
      <c r="R85">
        <v>0</v>
      </c>
      <c r="S85" s="49" t="s">
        <v>678</v>
      </c>
      <c r="T85">
        <v>0</v>
      </c>
      <c r="U85" s="49" t="s">
        <v>678</v>
      </c>
      <c r="V85">
        <v>0</v>
      </c>
      <c r="W85">
        <v>0</v>
      </c>
      <c r="X85">
        <v>0</v>
      </c>
      <c r="Y85" s="49" t="s">
        <v>678</v>
      </c>
      <c r="Z85">
        <v>30189</v>
      </c>
      <c r="AA85" s="49" t="s">
        <v>678</v>
      </c>
      <c r="AB85" s="49" t="s">
        <v>678</v>
      </c>
    </row>
    <row r="86" spans="1:28">
      <c r="A86" s="151" t="s">
        <v>1954</v>
      </c>
      <c r="B86" t="s">
        <v>1418</v>
      </c>
      <c r="C86" t="s">
        <v>28</v>
      </c>
      <c r="D86" t="s">
        <v>1716</v>
      </c>
      <c r="E86" t="s">
        <v>1694</v>
      </c>
      <c r="F86" t="s">
        <v>56</v>
      </c>
      <c r="G86">
        <v>16</v>
      </c>
      <c r="H86">
        <v>18900</v>
      </c>
      <c r="I86">
        <v>78</v>
      </c>
      <c r="J86">
        <v>136505</v>
      </c>
      <c r="K86">
        <v>6</v>
      </c>
      <c r="L86" s="49" t="s">
        <v>796</v>
      </c>
      <c r="M86">
        <v>10280</v>
      </c>
      <c r="N86">
        <v>10506</v>
      </c>
      <c r="O86" s="49" t="s">
        <v>1289</v>
      </c>
      <c r="P86">
        <v>4</v>
      </c>
      <c r="Q86" s="49" t="s">
        <v>680</v>
      </c>
      <c r="R86">
        <v>8480</v>
      </c>
      <c r="S86" s="49" t="s">
        <v>2179</v>
      </c>
      <c r="T86">
        <v>9116</v>
      </c>
      <c r="U86" s="49" t="s">
        <v>2180</v>
      </c>
      <c r="V86">
        <v>0</v>
      </c>
      <c r="W86">
        <v>0</v>
      </c>
      <c r="X86">
        <v>0</v>
      </c>
      <c r="Y86" s="49" t="s">
        <v>2181</v>
      </c>
      <c r="Z86">
        <v>136505</v>
      </c>
      <c r="AA86" s="49" t="s">
        <v>1037</v>
      </c>
      <c r="AB86" s="49" t="s">
        <v>2128</v>
      </c>
    </row>
    <row r="87" spans="1:28">
      <c r="A87" s="151" t="s">
        <v>1954</v>
      </c>
      <c r="B87" t="s">
        <v>1418</v>
      </c>
      <c r="C87" t="s">
        <v>28</v>
      </c>
      <c r="D87" t="s">
        <v>1737</v>
      </c>
      <c r="E87" t="s">
        <v>1719</v>
      </c>
      <c r="F87" t="s">
        <v>56</v>
      </c>
      <c r="G87">
        <v>16</v>
      </c>
      <c r="H87">
        <v>25781</v>
      </c>
      <c r="I87">
        <v>64</v>
      </c>
      <c r="J87">
        <v>105574</v>
      </c>
      <c r="K87">
        <v>10</v>
      </c>
      <c r="L87" s="49" t="s">
        <v>2161</v>
      </c>
      <c r="M87">
        <v>14881</v>
      </c>
      <c r="N87">
        <v>19263</v>
      </c>
      <c r="O87" s="49" t="s">
        <v>1836</v>
      </c>
      <c r="P87">
        <v>8</v>
      </c>
      <c r="Q87" s="49" t="s">
        <v>708</v>
      </c>
      <c r="R87">
        <v>13321</v>
      </c>
      <c r="S87" s="49" t="s">
        <v>2182</v>
      </c>
      <c r="T87">
        <v>14702</v>
      </c>
      <c r="U87" s="49" t="s">
        <v>2183</v>
      </c>
      <c r="V87">
        <v>0</v>
      </c>
      <c r="W87">
        <v>0</v>
      </c>
      <c r="X87">
        <v>0</v>
      </c>
      <c r="Y87" s="49" t="s">
        <v>2184</v>
      </c>
      <c r="Z87">
        <v>105574</v>
      </c>
      <c r="AA87" s="49" t="s">
        <v>733</v>
      </c>
      <c r="AB87" s="49" t="s">
        <v>1897</v>
      </c>
    </row>
    <row r="88" spans="1:28">
      <c r="A88" s="151" t="s">
        <v>1954</v>
      </c>
      <c r="B88" t="s">
        <v>1418</v>
      </c>
      <c r="C88" t="s">
        <v>28</v>
      </c>
      <c r="D88" t="s">
        <v>1834</v>
      </c>
      <c r="E88" t="s">
        <v>1678</v>
      </c>
      <c r="F88" t="s">
        <v>56</v>
      </c>
      <c r="G88">
        <v>0</v>
      </c>
      <c r="H88">
        <v>0</v>
      </c>
      <c r="I88">
        <v>0</v>
      </c>
      <c r="J88">
        <v>0</v>
      </c>
      <c r="K88">
        <v>0</v>
      </c>
      <c r="L88" s="49" t="s">
        <v>678</v>
      </c>
      <c r="M88">
        <v>0</v>
      </c>
      <c r="N88">
        <v>0</v>
      </c>
      <c r="O88" s="49" t="s">
        <v>678</v>
      </c>
      <c r="P88">
        <v>0</v>
      </c>
      <c r="Q88" s="49" t="s">
        <v>678</v>
      </c>
      <c r="R88">
        <v>0</v>
      </c>
      <c r="S88" s="49" t="s">
        <v>678</v>
      </c>
      <c r="T88">
        <v>0</v>
      </c>
      <c r="U88" s="49" t="s">
        <v>678</v>
      </c>
      <c r="V88">
        <v>0</v>
      </c>
      <c r="W88">
        <v>0</v>
      </c>
      <c r="X88">
        <v>0</v>
      </c>
      <c r="Y88" s="49" t="s">
        <v>678</v>
      </c>
      <c r="Z88">
        <v>0</v>
      </c>
      <c r="AA88" s="49" t="s">
        <v>678</v>
      </c>
      <c r="AB88" s="49" t="s">
        <v>678</v>
      </c>
    </row>
    <row r="89" spans="1:28">
      <c r="A89" s="151" t="s">
        <v>1954</v>
      </c>
      <c r="B89" t="s">
        <v>27</v>
      </c>
      <c r="C89" t="s">
        <v>28</v>
      </c>
      <c r="D89" t="s">
        <v>618</v>
      </c>
      <c r="E89" t="s">
        <v>1464</v>
      </c>
      <c r="F89" t="s">
        <v>56</v>
      </c>
      <c r="G89">
        <v>17</v>
      </c>
      <c r="H89">
        <v>19120</v>
      </c>
      <c r="I89">
        <v>84</v>
      </c>
      <c r="J89">
        <v>125854</v>
      </c>
      <c r="K89">
        <v>4</v>
      </c>
      <c r="L89" s="49" t="s">
        <v>898</v>
      </c>
      <c r="M89">
        <v>4560</v>
      </c>
      <c r="N89">
        <v>7256</v>
      </c>
      <c r="O89" s="49" t="s">
        <v>1740</v>
      </c>
      <c r="P89">
        <v>3</v>
      </c>
      <c r="Q89" s="49" t="s">
        <v>899</v>
      </c>
      <c r="R89">
        <v>3160</v>
      </c>
      <c r="S89" s="49" t="s">
        <v>1656</v>
      </c>
      <c r="T89">
        <v>3558</v>
      </c>
      <c r="U89" s="49" t="s">
        <v>2185</v>
      </c>
      <c r="V89">
        <v>0</v>
      </c>
      <c r="W89">
        <v>0</v>
      </c>
      <c r="X89">
        <v>0</v>
      </c>
      <c r="Y89" s="49" t="s">
        <v>2186</v>
      </c>
      <c r="Z89">
        <v>125854</v>
      </c>
      <c r="AA89" s="49" t="s">
        <v>854</v>
      </c>
      <c r="AB89" s="49" t="s">
        <v>1085</v>
      </c>
    </row>
    <row r="90" spans="1:28">
      <c r="A90" s="151" t="s">
        <v>1954</v>
      </c>
      <c r="B90" t="s">
        <v>27</v>
      </c>
      <c r="C90" t="s">
        <v>28</v>
      </c>
      <c r="D90" t="s">
        <v>446</v>
      </c>
      <c r="E90" t="s">
        <v>1464</v>
      </c>
      <c r="F90" t="s">
        <v>56</v>
      </c>
      <c r="G90">
        <v>16</v>
      </c>
      <c r="H90">
        <v>18863</v>
      </c>
      <c r="I90">
        <v>66</v>
      </c>
      <c r="J90">
        <v>116632</v>
      </c>
      <c r="K90">
        <v>5</v>
      </c>
      <c r="L90" s="49" t="s">
        <v>819</v>
      </c>
      <c r="M90">
        <v>6520</v>
      </c>
      <c r="N90">
        <v>7414</v>
      </c>
      <c r="O90" s="49" t="s">
        <v>2135</v>
      </c>
      <c r="P90">
        <v>4</v>
      </c>
      <c r="Q90" s="49" t="s">
        <v>680</v>
      </c>
      <c r="R90">
        <v>4900</v>
      </c>
      <c r="S90" s="49" t="s">
        <v>2187</v>
      </c>
      <c r="T90">
        <v>5362</v>
      </c>
      <c r="U90" s="49" t="s">
        <v>2188</v>
      </c>
      <c r="V90">
        <v>0</v>
      </c>
      <c r="W90">
        <v>0</v>
      </c>
      <c r="X90">
        <v>0</v>
      </c>
      <c r="Y90" s="49" t="s">
        <v>2189</v>
      </c>
      <c r="Z90">
        <v>116632</v>
      </c>
      <c r="AA90" s="49" t="s">
        <v>1758</v>
      </c>
      <c r="AB90" s="49" t="s">
        <v>1150</v>
      </c>
    </row>
    <row r="91" spans="1:28">
      <c r="A91" s="151" t="s">
        <v>1954</v>
      </c>
      <c r="B91" t="s">
        <v>27</v>
      </c>
      <c r="C91" t="s">
        <v>28</v>
      </c>
      <c r="D91" t="s">
        <v>619</v>
      </c>
      <c r="E91" t="s">
        <v>1464</v>
      </c>
      <c r="F91" t="s">
        <v>56</v>
      </c>
      <c r="G91">
        <v>16</v>
      </c>
      <c r="H91">
        <v>26704</v>
      </c>
      <c r="I91">
        <v>78</v>
      </c>
      <c r="J91">
        <v>143794</v>
      </c>
      <c r="K91">
        <v>7</v>
      </c>
      <c r="L91" s="49" t="s">
        <v>811</v>
      </c>
      <c r="M91">
        <v>10152</v>
      </c>
      <c r="N91">
        <v>11190</v>
      </c>
      <c r="O91" s="49" t="s">
        <v>835</v>
      </c>
      <c r="P91">
        <v>4</v>
      </c>
      <c r="Q91" s="49" t="s">
        <v>680</v>
      </c>
      <c r="R91">
        <v>5752</v>
      </c>
      <c r="S91" s="49" t="s">
        <v>1937</v>
      </c>
      <c r="T91">
        <v>6190</v>
      </c>
      <c r="U91" s="49" t="s">
        <v>2051</v>
      </c>
      <c r="V91">
        <v>0</v>
      </c>
      <c r="W91">
        <v>0</v>
      </c>
      <c r="X91">
        <v>0</v>
      </c>
      <c r="Y91" s="49" t="s">
        <v>2190</v>
      </c>
      <c r="Z91">
        <v>143794</v>
      </c>
      <c r="AA91" s="49" t="s">
        <v>518</v>
      </c>
      <c r="AB91" s="49" t="s">
        <v>1102</v>
      </c>
    </row>
    <row r="92" spans="1:28">
      <c r="A92" s="151" t="s">
        <v>1954</v>
      </c>
      <c r="B92" t="s">
        <v>27</v>
      </c>
      <c r="C92" t="s">
        <v>28</v>
      </c>
      <c r="D92" t="s">
        <v>630</v>
      </c>
      <c r="E92" t="s">
        <v>669</v>
      </c>
      <c r="F92" t="s">
        <v>56</v>
      </c>
      <c r="G92">
        <v>16</v>
      </c>
      <c r="H92">
        <v>18080</v>
      </c>
      <c r="I92">
        <v>68</v>
      </c>
      <c r="J92">
        <v>107411</v>
      </c>
      <c r="K92">
        <v>6</v>
      </c>
      <c r="L92" s="49" t="s">
        <v>796</v>
      </c>
      <c r="M92">
        <v>4600</v>
      </c>
      <c r="N92">
        <v>4846</v>
      </c>
      <c r="O92" s="49" t="s">
        <v>2191</v>
      </c>
      <c r="P92">
        <v>1</v>
      </c>
      <c r="Q92" s="49" t="s">
        <v>762</v>
      </c>
      <c r="R92">
        <v>960</v>
      </c>
      <c r="S92" s="49" t="s">
        <v>2192</v>
      </c>
      <c r="T92">
        <v>1032</v>
      </c>
      <c r="U92" s="49" t="s">
        <v>2193</v>
      </c>
      <c r="V92">
        <v>0</v>
      </c>
      <c r="W92">
        <v>0</v>
      </c>
      <c r="X92">
        <v>0</v>
      </c>
      <c r="Y92" s="49" t="s">
        <v>2194</v>
      </c>
      <c r="Z92">
        <v>107411</v>
      </c>
      <c r="AA92" s="49" t="s">
        <v>1060</v>
      </c>
      <c r="AB92" s="49" t="s">
        <v>1822</v>
      </c>
    </row>
    <row r="93" spans="1:28">
      <c r="A93" s="151" t="s">
        <v>1954</v>
      </c>
      <c r="B93" t="s">
        <v>27</v>
      </c>
      <c r="C93" t="s">
        <v>28</v>
      </c>
      <c r="D93" t="s">
        <v>1669</v>
      </c>
      <c r="E93" t="s">
        <v>608</v>
      </c>
      <c r="F93" t="s">
        <v>56</v>
      </c>
      <c r="G93">
        <v>16</v>
      </c>
      <c r="H93">
        <v>23225</v>
      </c>
      <c r="I93">
        <v>77</v>
      </c>
      <c r="J93">
        <v>125605</v>
      </c>
      <c r="K93">
        <v>6</v>
      </c>
      <c r="L93" s="49" t="s">
        <v>796</v>
      </c>
      <c r="M93">
        <v>3965</v>
      </c>
      <c r="N93">
        <v>2925</v>
      </c>
      <c r="O93" s="49" t="s">
        <v>2195</v>
      </c>
      <c r="P93">
        <v>4</v>
      </c>
      <c r="Q93" s="49" t="s">
        <v>680</v>
      </c>
      <c r="R93">
        <v>2665</v>
      </c>
      <c r="S93" s="49" t="s">
        <v>1984</v>
      </c>
      <c r="T93">
        <v>2866</v>
      </c>
      <c r="U93" s="49" t="s">
        <v>2196</v>
      </c>
      <c r="V93">
        <v>0</v>
      </c>
      <c r="W93">
        <v>0</v>
      </c>
      <c r="X93">
        <v>0</v>
      </c>
      <c r="Y93" s="49" t="s">
        <v>1860</v>
      </c>
      <c r="Z93">
        <v>125605</v>
      </c>
      <c r="AA93" s="49" t="s">
        <v>1229</v>
      </c>
      <c r="AB93" s="49" t="s">
        <v>1753</v>
      </c>
    </row>
    <row r="94" spans="1:28">
      <c r="A94" s="151" t="s">
        <v>1954</v>
      </c>
      <c r="B94" t="s">
        <v>27</v>
      </c>
      <c r="C94" t="s">
        <v>28</v>
      </c>
      <c r="D94" t="s">
        <v>643</v>
      </c>
      <c r="E94" t="s">
        <v>669</v>
      </c>
      <c r="F94" t="s">
        <v>56</v>
      </c>
      <c r="G94">
        <v>16</v>
      </c>
      <c r="H94">
        <v>18852</v>
      </c>
      <c r="I94">
        <v>66</v>
      </c>
      <c r="J94">
        <v>106685</v>
      </c>
      <c r="K94">
        <v>6</v>
      </c>
      <c r="L94" s="49" t="s">
        <v>796</v>
      </c>
      <c r="M94">
        <v>10760</v>
      </c>
      <c r="N94">
        <v>11542</v>
      </c>
      <c r="O94" s="49" t="s">
        <v>2197</v>
      </c>
      <c r="P94">
        <v>6</v>
      </c>
      <c r="Q94" s="49" t="s">
        <v>796</v>
      </c>
      <c r="R94">
        <v>10760</v>
      </c>
      <c r="S94" s="49" t="s">
        <v>2198</v>
      </c>
      <c r="T94">
        <v>11567</v>
      </c>
      <c r="U94" s="49" t="s">
        <v>2199</v>
      </c>
      <c r="V94">
        <v>0</v>
      </c>
      <c r="W94">
        <v>0</v>
      </c>
      <c r="X94">
        <v>0</v>
      </c>
      <c r="Y94" s="49" t="s">
        <v>2200</v>
      </c>
      <c r="Z94">
        <v>106685</v>
      </c>
      <c r="AA94" s="49" t="s">
        <v>737</v>
      </c>
      <c r="AB94" s="49" t="s">
        <v>1063</v>
      </c>
    </row>
    <row r="95" spans="1:28">
      <c r="A95" s="151" t="s">
        <v>1954</v>
      </c>
      <c r="B95" t="s">
        <v>27</v>
      </c>
      <c r="C95" t="s">
        <v>28</v>
      </c>
      <c r="D95" t="s">
        <v>620</v>
      </c>
      <c r="E95" t="s">
        <v>1464</v>
      </c>
      <c r="F95" t="s">
        <v>56</v>
      </c>
      <c r="G95">
        <v>16</v>
      </c>
      <c r="H95">
        <v>15478</v>
      </c>
      <c r="I95">
        <v>75</v>
      </c>
      <c r="J95">
        <v>114771</v>
      </c>
      <c r="K95">
        <v>3</v>
      </c>
      <c r="L95" s="49" t="s">
        <v>791</v>
      </c>
      <c r="M95">
        <v>2600</v>
      </c>
      <c r="N95">
        <v>4722</v>
      </c>
      <c r="O95" s="49" t="s">
        <v>848</v>
      </c>
      <c r="P95">
        <v>2</v>
      </c>
      <c r="Q95" s="49" t="s">
        <v>792</v>
      </c>
      <c r="R95">
        <v>1600</v>
      </c>
      <c r="S95" s="49" t="s">
        <v>1147</v>
      </c>
      <c r="T95">
        <v>1720</v>
      </c>
      <c r="U95" s="49" t="s">
        <v>1065</v>
      </c>
      <c r="V95">
        <v>0</v>
      </c>
      <c r="W95">
        <v>0</v>
      </c>
      <c r="X95">
        <v>0</v>
      </c>
      <c r="Y95" s="49" t="s">
        <v>1780</v>
      </c>
      <c r="Z95">
        <v>114771</v>
      </c>
      <c r="AA95" s="49" t="s">
        <v>692</v>
      </c>
      <c r="AB95" s="49" t="s">
        <v>1161</v>
      </c>
    </row>
    <row r="96" spans="1:28">
      <c r="A96" s="151" t="s">
        <v>1954</v>
      </c>
      <c r="B96" t="s">
        <v>27</v>
      </c>
      <c r="C96" t="s">
        <v>28</v>
      </c>
      <c r="D96" t="s">
        <v>1670</v>
      </c>
      <c r="E96" t="s">
        <v>608</v>
      </c>
      <c r="F96" t="s">
        <v>56</v>
      </c>
      <c r="G96">
        <v>16</v>
      </c>
      <c r="H96">
        <v>17316</v>
      </c>
      <c r="I96">
        <v>75</v>
      </c>
      <c r="J96">
        <v>123884</v>
      </c>
      <c r="K96">
        <v>5</v>
      </c>
      <c r="L96" s="49" t="s">
        <v>819</v>
      </c>
      <c r="M96">
        <v>2820</v>
      </c>
      <c r="N96">
        <v>2908</v>
      </c>
      <c r="O96" s="49" t="s">
        <v>490</v>
      </c>
      <c r="P96">
        <v>3</v>
      </c>
      <c r="Q96" s="49" t="s">
        <v>791</v>
      </c>
      <c r="R96">
        <v>1760</v>
      </c>
      <c r="S96" s="49" t="s">
        <v>812</v>
      </c>
      <c r="T96">
        <v>1892</v>
      </c>
      <c r="U96" s="49" t="s">
        <v>2201</v>
      </c>
      <c r="V96">
        <v>0</v>
      </c>
      <c r="W96">
        <v>0</v>
      </c>
      <c r="X96">
        <v>0</v>
      </c>
      <c r="Y96" s="49" t="s">
        <v>2202</v>
      </c>
      <c r="Z96">
        <v>123884</v>
      </c>
      <c r="AA96" s="49" t="s">
        <v>771</v>
      </c>
      <c r="AB96" s="49" t="s">
        <v>994</v>
      </c>
    </row>
    <row r="97" spans="1:28">
      <c r="A97" s="151" t="s">
        <v>1954</v>
      </c>
      <c r="B97" t="s">
        <v>27</v>
      </c>
      <c r="C97" t="s">
        <v>28</v>
      </c>
      <c r="D97" t="s">
        <v>639</v>
      </c>
      <c r="E97" t="s">
        <v>608</v>
      </c>
      <c r="F97" t="s">
        <v>56</v>
      </c>
      <c r="G97">
        <v>16</v>
      </c>
      <c r="H97">
        <v>15620</v>
      </c>
      <c r="I97">
        <v>75</v>
      </c>
      <c r="J97">
        <v>131123</v>
      </c>
      <c r="K97">
        <v>5</v>
      </c>
      <c r="L97" s="49" t="s">
        <v>819</v>
      </c>
      <c r="M97">
        <v>5040</v>
      </c>
      <c r="N97">
        <v>10609</v>
      </c>
      <c r="O97" s="49" t="s">
        <v>905</v>
      </c>
      <c r="P97">
        <v>3</v>
      </c>
      <c r="Q97" s="49" t="s">
        <v>791</v>
      </c>
      <c r="R97">
        <v>3680</v>
      </c>
      <c r="S97" s="49" t="s">
        <v>1006</v>
      </c>
      <c r="T97">
        <v>8697</v>
      </c>
      <c r="U97" s="49" t="s">
        <v>2203</v>
      </c>
      <c r="V97">
        <v>0</v>
      </c>
      <c r="W97">
        <v>0</v>
      </c>
      <c r="X97">
        <v>0</v>
      </c>
      <c r="Y97" s="49" t="s">
        <v>2204</v>
      </c>
      <c r="Z97">
        <v>131123</v>
      </c>
      <c r="AA97" s="49" t="s">
        <v>771</v>
      </c>
      <c r="AB97" s="49" t="s">
        <v>1829</v>
      </c>
    </row>
    <row r="98" spans="1:28">
      <c r="A98" s="151" t="s">
        <v>1954</v>
      </c>
      <c r="B98" t="s">
        <v>27</v>
      </c>
      <c r="C98" t="s">
        <v>28</v>
      </c>
      <c r="D98" t="s">
        <v>677</v>
      </c>
      <c r="E98" t="s">
        <v>1464</v>
      </c>
      <c r="F98" t="s">
        <v>56</v>
      </c>
      <c r="G98">
        <v>16</v>
      </c>
      <c r="H98">
        <v>24705</v>
      </c>
      <c r="I98">
        <v>88</v>
      </c>
      <c r="J98">
        <v>172217</v>
      </c>
      <c r="K98">
        <v>5</v>
      </c>
      <c r="L98" s="49" t="s">
        <v>819</v>
      </c>
      <c r="M98">
        <v>5830</v>
      </c>
      <c r="N98">
        <v>7299</v>
      </c>
      <c r="O98" s="49" t="s">
        <v>1091</v>
      </c>
      <c r="P98">
        <v>1</v>
      </c>
      <c r="Q98" s="49" t="s">
        <v>762</v>
      </c>
      <c r="R98">
        <v>2310</v>
      </c>
      <c r="S98" s="49" t="s">
        <v>1856</v>
      </c>
      <c r="T98">
        <v>2490</v>
      </c>
      <c r="U98" s="49" t="s">
        <v>1440</v>
      </c>
      <c r="V98">
        <v>0</v>
      </c>
      <c r="W98">
        <v>0</v>
      </c>
      <c r="X98">
        <v>0</v>
      </c>
      <c r="Y98" s="49" t="s">
        <v>1760</v>
      </c>
      <c r="Z98">
        <v>172217</v>
      </c>
      <c r="AA98" s="49" t="s">
        <v>1805</v>
      </c>
      <c r="AB98" s="49" t="s">
        <v>868</v>
      </c>
    </row>
    <row r="99" spans="1:28">
      <c r="A99" s="151" t="s">
        <v>1954</v>
      </c>
      <c r="B99" t="s">
        <v>27</v>
      </c>
      <c r="C99" t="s">
        <v>28</v>
      </c>
      <c r="D99" t="s">
        <v>625</v>
      </c>
      <c r="E99" t="s">
        <v>608</v>
      </c>
      <c r="F99" t="s">
        <v>56</v>
      </c>
      <c r="G99">
        <v>16</v>
      </c>
      <c r="H99">
        <v>17812</v>
      </c>
      <c r="I99">
        <v>79</v>
      </c>
      <c r="J99">
        <v>140950</v>
      </c>
      <c r="K99">
        <v>6</v>
      </c>
      <c r="L99" s="49" t="s">
        <v>796</v>
      </c>
      <c r="M99">
        <v>4040</v>
      </c>
      <c r="N99">
        <v>8049</v>
      </c>
      <c r="O99" s="49" t="s">
        <v>727</v>
      </c>
      <c r="P99">
        <v>3</v>
      </c>
      <c r="Q99" s="49" t="s">
        <v>791</v>
      </c>
      <c r="R99">
        <v>2680</v>
      </c>
      <c r="S99" s="49" t="s">
        <v>2205</v>
      </c>
      <c r="T99">
        <v>3014</v>
      </c>
      <c r="U99" s="49" t="s">
        <v>2206</v>
      </c>
      <c r="V99">
        <v>0</v>
      </c>
      <c r="W99">
        <v>0</v>
      </c>
      <c r="X99">
        <v>0</v>
      </c>
      <c r="Y99" s="49" t="s">
        <v>2207</v>
      </c>
      <c r="Z99">
        <v>140950</v>
      </c>
      <c r="AA99" s="49" t="s">
        <v>1761</v>
      </c>
      <c r="AB99" s="49" t="s">
        <v>1001</v>
      </c>
    </row>
    <row r="100" spans="1:28">
      <c r="A100" s="151"/>
      <c r="L100" s="49"/>
      <c r="O100" s="49"/>
      <c r="Q100" s="49"/>
      <c r="S100" s="49"/>
      <c r="U100" s="49"/>
      <c r="Y100" s="49"/>
      <c r="AA100" s="49"/>
      <c r="AB100" s="49"/>
    </row>
    <row r="101" spans="1:28">
      <c r="A101" s="151"/>
      <c r="L101" s="49"/>
      <c r="O101" s="49"/>
      <c r="Q101" s="49"/>
      <c r="S101" s="49"/>
      <c r="U101" s="49"/>
      <c r="Y101" s="49"/>
      <c r="AA101" s="49"/>
      <c r="AB101" s="49"/>
    </row>
    <row r="102" spans="1:28">
      <c r="A102" s="151"/>
      <c r="L102" s="49"/>
      <c r="O102" s="49"/>
      <c r="Q102" s="49"/>
      <c r="S102" s="49"/>
      <c r="U102" s="49"/>
      <c r="Y102" s="49"/>
      <c r="AA102" s="49"/>
      <c r="AB102" s="49"/>
    </row>
    <row r="103" spans="1:28">
      <c r="A103" s="151" t="s">
        <v>32</v>
      </c>
      <c r="B103" t="s">
        <v>33</v>
      </c>
      <c r="C103" t="s">
        <v>26</v>
      </c>
      <c r="D103" t="s">
        <v>34</v>
      </c>
      <c r="E103" t="s">
        <v>35</v>
      </c>
      <c r="F103" t="s">
        <v>36</v>
      </c>
      <c r="G103" t="s">
        <v>449</v>
      </c>
      <c r="H103" t="s">
        <v>37</v>
      </c>
      <c r="I103" t="s">
        <v>450</v>
      </c>
      <c r="J103" t="s">
        <v>38</v>
      </c>
      <c r="K103" t="s">
        <v>39</v>
      </c>
      <c r="L103" s="49" t="s">
        <v>40</v>
      </c>
      <c r="M103" t="s">
        <v>41</v>
      </c>
      <c r="N103" t="s">
        <v>42</v>
      </c>
      <c r="O103" s="49" t="s">
        <v>43</v>
      </c>
      <c r="P103" t="s">
        <v>44</v>
      </c>
      <c r="Q103" s="49" t="s">
        <v>45</v>
      </c>
      <c r="R103" t="s">
        <v>46</v>
      </c>
      <c r="S103" s="49" t="s">
        <v>47</v>
      </c>
      <c r="T103" t="s">
        <v>48</v>
      </c>
      <c r="U103" s="49" t="s">
        <v>49</v>
      </c>
      <c r="V103" t="s">
        <v>451</v>
      </c>
      <c r="W103" t="s">
        <v>50</v>
      </c>
      <c r="X103" t="s">
        <v>51</v>
      </c>
      <c r="Y103" s="49" t="s">
        <v>52</v>
      </c>
      <c r="Z103" t="s">
        <v>53</v>
      </c>
      <c r="AA103" s="49" t="s">
        <v>54</v>
      </c>
      <c r="AB103" s="49" t="s">
        <v>55</v>
      </c>
    </row>
    <row r="104" spans="1:28">
      <c r="A104" s="151" t="s">
        <v>2423</v>
      </c>
      <c r="B104" t="s">
        <v>1418</v>
      </c>
      <c r="C104" t="s">
        <v>28</v>
      </c>
      <c r="D104" t="s">
        <v>2275</v>
      </c>
      <c r="E104" t="s">
        <v>2274</v>
      </c>
      <c r="F104" t="s">
        <v>56</v>
      </c>
      <c r="G104">
        <v>14</v>
      </c>
      <c r="H104">
        <v>17455</v>
      </c>
      <c r="I104">
        <v>74</v>
      </c>
      <c r="J104">
        <v>154348</v>
      </c>
      <c r="K104">
        <v>9</v>
      </c>
      <c r="L104" s="49" t="s">
        <v>2424</v>
      </c>
      <c r="M104">
        <v>7845</v>
      </c>
      <c r="N104">
        <v>11648</v>
      </c>
      <c r="O104" s="49" t="s">
        <v>2425</v>
      </c>
      <c r="P104">
        <v>4</v>
      </c>
      <c r="Q104" s="49" t="s">
        <v>1130</v>
      </c>
      <c r="R104">
        <v>2775</v>
      </c>
      <c r="S104" s="49" t="s">
        <v>2426</v>
      </c>
      <c r="T104">
        <v>3793</v>
      </c>
      <c r="U104" s="49" t="s">
        <v>2427</v>
      </c>
      <c r="V104">
        <v>0</v>
      </c>
      <c r="W104">
        <v>0</v>
      </c>
      <c r="X104">
        <v>0</v>
      </c>
      <c r="Y104" s="49" t="s">
        <v>2428</v>
      </c>
      <c r="Z104">
        <v>154348</v>
      </c>
      <c r="AA104" s="49" t="s">
        <v>2000</v>
      </c>
      <c r="AB104" s="49" t="s">
        <v>817</v>
      </c>
    </row>
    <row r="105" spans="1:28">
      <c r="A105" s="151" t="s">
        <v>2423</v>
      </c>
      <c r="B105" t="s">
        <v>1418</v>
      </c>
      <c r="C105" t="s">
        <v>28</v>
      </c>
      <c r="D105" t="s">
        <v>2277</v>
      </c>
      <c r="E105" t="s">
        <v>2274</v>
      </c>
      <c r="F105" t="s">
        <v>56</v>
      </c>
      <c r="G105">
        <v>14</v>
      </c>
      <c r="H105">
        <v>20088</v>
      </c>
      <c r="I105">
        <v>80</v>
      </c>
      <c r="J105">
        <v>205321</v>
      </c>
      <c r="K105">
        <v>6</v>
      </c>
      <c r="L105" s="49" t="s">
        <v>1134</v>
      </c>
      <c r="M105">
        <v>10740</v>
      </c>
      <c r="N105">
        <v>12684</v>
      </c>
      <c r="O105" s="49" t="s">
        <v>704</v>
      </c>
      <c r="P105">
        <v>4</v>
      </c>
      <c r="Q105" s="49" t="s">
        <v>1130</v>
      </c>
      <c r="R105">
        <v>6180</v>
      </c>
      <c r="S105" s="49" t="s">
        <v>2429</v>
      </c>
      <c r="T105">
        <v>7004</v>
      </c>
      <c r="U105" s="49" t="s">
        <v>2430</v>
      </c>
      <c r="V105">
        <v>0</v>
      </c>
      <c r="W105">
        <v>0</v>
      </c>
      <c r="X105">
        <v>0</v>
      </c>
      <c r="Y105" s="49" t="s">
        <v>2431</v>
      </c>
      <c r="Z105">
        <v>205321</v>
      </c>
      <c r="AA105" s="49" t="s">
        <v>2226</v>
      </c>
      <c r="AB105" s="49" t="s">
        <v>1073</v>
      </c>
    </row>
    <row r="106" spans="1:28">
      <c r="A106" s="151" t="s">
        <v>2423</v>
      </c>
      <c r="B106" t="s">
        <v>1418</v>
      </c>
      <c r="C106" t="s">
        <v>28</v>
      </c>
      <c r="D106" t="s">
        <v>2251</v>
      </c>
      <c r="E106" t="s">
        <v>2252</v>
      </c>
      <c r="F106" t="s">
        <v>56</v>
      </c>
      <c r="G106">
        <v>14</v>
      </c>
      <c r="H106">
        <v>27174</v>
      </c>
      <c r="I106">
        <v>68</v>
      </c>
      <c r="J106">
        <v>135377</v>
      </c>
      <c r="K106">
        <v>6</v>
      </c>
      <c r="L106" s="49" t="s">
        <v>1134</v>
      </c>
      <c r="M106">
        <v>10276</v>
      </c>
      <c r="N106">
        <v>13530</v>
      </c>
      <c r="O106" s="49" t="s">
        <v>1425</v>
      </c>
      <c r="P106">
        <v>3</v>
      </c>
      <c r="Q106" s="49" t="s">
        <v>1142</v>
      </c>
      <c r="R106">
        <v>6260</v>
      </c>
      <c r="S106" s="49" t="s">
        <v>2238</v>
      </c>
      <c r="T106">
        <v>7060</v>
      </c>
      <c r="U106" s="49" t="s">
        <v>1040</v>
      </c>
      <c r="V106">
        <v>0</v>
      </c>
      <c r="W106">
        <v>0</v>
      </c>
      <c r="X106">
        <v>0</v>
      </c>
      <c r="Y106" s="49" t="s">
        <v>2287</v>
      </c>
      <c r="Z106">
        <v>135377</v>
      </c>
      <c r="AA106" s="49" t="s">
        <v>1060</v>
      </c>
      <c r="AB106" s="49" t="s">
        <v>1761</v>
      </c>
    </row>
    <row r="107" spans="1:28">
      <c r="A107" s="151" t="s">
        <v>2423</v>
      </c>
      <c r="B107" t="s">
        <v>1418</v>
      </c>
      <c r="C107" t="s">
        <v>28</v>
      </c>
      <c r="D107" t="s">
        <v>2279</v>
      </c>
      <c r="E107" t="s">
        <v>2274</v>
      </c>
      <c r="F107" t="s">
        <v>56</v>
      </c>
      <c r="G107">
        <v>14</v>
      </c>
      <c r="H107">
        <v>19048</v>
      </c>
      <c r="I107">
        <v>80</v>
      </c>
      <c r="J107">
        <v>176487</v>
      </c>
      <c r="K107">
        <v>9</v>
      </c>
      <c r="L107" s="49" t="s">
        <v>2424</v>
      </c>
      <c r="M107">
        <v>14422</v>
      </c>
      <c r="N107">
        <v>18294</v>
      </c>
      <c r="O107" s="49" t="s">
        <v>2432</v>
      </c>
      <c r="P107">
        <v>5</v>
      </c>
      <c r="Q107" s="49" t="s">
        <v>1893</v>
      </c>
      <c r="R107">
        <v>6382</v>
      </c>
      <c r="S107" s="49" t="s">
        <v>2262</v>
      </c>
      <c r="T107">
        <v>7246</v>
      </c>
      <c r="U107" s="49" t="s">
        <v>2433</v>
      </c>
      <c r="V107">
        <v>0</v>
      </c>
      <c r="W107">
        <v>0</v>
      </c>
      <c r="X107">
        <v>0</v>
      </c>
      <c r="Y107" s="49" t="s">
        <v>2434</v>
      </c>
      <c r="Z107">
        <v>176487</v>
      </c>
      <c r="AA107" s="49" t="s">
        <v>2435</v>
      </c>
      <c r="AB107" s="49" t="s">
        <v>2436</v>
      </c>
    </row>
    <row r="108" spans="1:28">
      <c r="A108" s="151" t="s">
        <v>2423</v>
      </c>
      <c r="B108" t="s">
        <v>1418</v>
      </c>
      <c r="C108" t="s">
        <v>28</v>
      </c>
      <c r="D108" t="s">
        <v>2302</v>
      </c>
      <c r="E108" t="s">
        <v>2303</v>
      </c>
      <c r="F108" t="s">
        <v>56</v>
      </c>
      <c r="G108">
        <v>14</v>
      </c>
      <c r="H108">
        <v>19476</v>
      </c>
      <c r="I108">
        <v>80</v>
      </c>
      <c r="J108">
        <v>166913</v>
      </c>
      <c r="K108">
        <v>9</v>
      </c>
      <c r="L108" s="49" t="s">
        <v>2424</v>
      </c>
      <c r="M108">
        <v>15006</v>
      </c>
      <c r="N108">
        <v>14559</v>
      </c>
      <c r="O108" s="49" t="s">
        <v>2013</v>
      </c>
      <c r="P108">
        <v>3</v>
      </c>
      <c r="Q108" s="49" t="s">
        <v>1142</v>
      </c>
      <c r="R108">
        <v>1566</v>
      </c>
      <c r="S108" s="49" t="s">
        <v>1225</v>
      </c>
      <c r="T108">
        <v>1782</v>
      </c>
      <c r="U108" s="49" t="s">
        <v>752</v>
      </c>
      <c r="V108">
        <v>0</v>
      </c>
      <c r="W108">
        <v>0</v>
      </c>
      <c r="X108">
        <v>0</v>
      </c>
      <c r="Y108" s="49" t="s">
        <v>2437</v>
      </c>
      <c r="Z108">
        <v>166913</v>
      </c>
      <c r="AA108" s="49" t="s">
        <v>2435</v>
      </c>
      <c r="AB108" s="49" t="s">
        <v>1246</v>
      </c>
    </row>
    <row r="109" spans="1:28">
      <c r="A109" s="151" t="s">
        <v>2423</v>
      </c>
      <c r="B109" t="s">
        <v>1418</v>
      </c>
      <c r="C109" t="s">
        <v>28</v>
      </c>
      <c r="D109" t="s">
        <v>2281</v>
      </c>
      <c r="E109" t="s">
        <v>2274</v>
      </c>
      <c r="F109" t="s">
        <v>56</v>
      </c>
      <c r="G109">
        <v>14</v>
      </c>
      <c r="H109">
        <v>14099</v>
      </c>
      <c r="I109">
        <v>74</v>
      </c>
      <c r="J109">
        <v>160372</v>
      </c>
      <c r="K109">
        <v>12</v>
      </c>
      <c r="L109" s="49" t="s">
        <v>2438</v>
      </c>
      <c r="M109">
        <v>19089</v>
      </c>
      <c r="N109">
        <v>26536</v>
      </c>
      <c r="O109" s="49" t="s">
        <v>2220</v>
      </c>
      <c r="P109">
        <v>9</v>
      </c>
      <c r="Q109" s="49" t="s">
        <v>2439</v>
      </c>
      <c r="R109">
        <v>10009</v>
      </c>
      <c r="S109" s="49" t="s">
        <v>2440</v>
      </c>
      <c r="T109">
        <v>13004</v>
      </c>
      <c r="U109" s="49" t="s">
        <v>2441</v>
      </c>
      <c r="V109">
        <v>0</v>
      </c>
      <c r="W109">
        <v>0</v>
      </c>
      <c r="X109">
        <v>0</v>
      </c>
      <c r="Y109" s="49" t="s">
        <v>2442</v>
      </c>
      <c r="Z109">
        <v>160372</v>
      </c>
      <c r="AA109" s="49" t="s">
        <v>2443</v>
      </c>
      <c r="AB109" s="49" t="s">
        <v>2409</v>
      </c>
    </row>
    <row r="110" spans="1:28">
      <c r="A110" s="151" t="s">
        <v>2423</v>
      </c>
      <c r="B110" t="s">
        <v>1418</v>
      </c>
      <c r="C110" t="s">
        <v>28</v>
      </c>
      <c r="D110" t="s">
        <v>2304</v>
      </c>
      <c r="E110" t="s">
        <v>2303</v>
      </c>
      <c r="F110" t="s">
        <v>56</v>
      </c>
      <c r="G110">
        <v>14</v>
      </c>
      <c r="H110">
        <v>22427</v>
      </c>
      <c r="I110">
        <v>73</v>
      </c>
      <c r="J110">
        <v>167523</v>
      </c>
      <c r="K110">
        <v>10</v>
      </c>
      <c r="L110" s="49" t="s">
        <v>1892</v>
      </c>
      <c r="M110">
        <v>19200</v>
      </c>
      <c r="N110">
        <v>17743</v>
      </c>
      <c r="O110" s="49" t="s">
        <v>2444</v>
      </c>
      <c r="P110">
        <v>1</v>
      </c>
      <c r="Q110" s="49" t="s">
        <v>1054</v>
      </c>
      <c r="R110">
        <v>1440</v>
      </c>
      <c r="S110" s="49" t="s">
        <v>1026</v>
      </c>
      <c r="T110">
        <v>1440</v>
      </c>
      <c r="U110" s="49" t="s">
        <v>1026</v>
      </c>
      <c r="V110">
        <v>0</v>
      </c>
      <c r="W110">
        <v>0</v>
      </c>
      <c r="X110">
        <v>0</v>
      </c>
      <c r="Y110" s="49" t="s">
        <v>2445</v>
      </c>
      <c r="Z110">
        <v>167523</v>
      </c>
      <c r="AA110" s="49" t="s">
        <v>2166</v>
      </c>
      <c r="AB110" s="49" t="s">
        <v>2133</v>
      </c>
    </row>
    <row r="111" spans="1:28">
      <c r="A111" s="151" t="s">
        <v>2423</v>
      </c>
      <c r="B111" t="s">
        <v>1418</v>
      </c>
      <c r="C111" t="s">
        <v>28</v>
      </c>
      <c r="D111" t="s">
        <v>2254</v>
      </c>
      <c r="E111" t="s">
        <v>2252</v>
      </c>
      <c r="F111" t="s">
        <v>56</v>
      </c>
      <c r="G111">
        <v>0</v>
      </c>
      <c r="H111">
        <v>0</v>
      </c>
      <c r="I111">
        <v>0</v>
      </c>
      <c r="J111">
        <v>0</v>
      </c>
      <c r="K111">
        <v>0</v>
      </c>
      <c r="L111" s="49" t="s">
        <v>678</v>
      </c>
      <c r="M111">
        <v>0</v>
      </c>
      <c r="N111">
        <v>0</v>
      </c>
      <c r="O111" s="49" t="s">
        <v>678</v>
      </c>
      <c r="P111">
        <v>0</v>
      </c>
      <c r="Q111" s="49" t="s">
        <v>678</v>
      </c>
      <c r="R111">
        <v>0</v>
      </c>
      <c r="S111" s="49" t="s">
        <v>678</v>
      </c>
      <c r="T111">
        <v>0</v>
      </c>
      <c r="U111" s="49" t="s">
        <v>678</v>
      </c>
      <c r="V111">
        <v>0</v>
      </c>
      <c r="W111">
        <v>0</v>
      </c>
      <c r="X111">
        <v>0</v>
      </c>
      <c r="Y111" s="49" t="s">
        <v>678</v>
      </c>
      <c r="Z111">
        <v>0</v>
      </c>
      <c r="AA111" s="49" t="s">
        <v>678</v>
      </c>
      <c r="AB111" s="49" t="s">
        <v>678</v>
      </c>
    </row>
    <row r="112" spans="1:28">
      <c r="A112" s="151" t="s">
        <v>2423</v>
      </c>
      <c r="B112" t="s">
        <v>1418</v>
      </c>
      <c r="C112" t="s">
        <v>28</v>
      </c>
      <c r="D112" t="s">
        <v>2286</v>
      </c>
      <c r="E112" t="s">
        <v>2274</v>
      </c>
      <c r="F112" t="s">
        <v>56</v>
      </c>
      <c r="G112">
        <v>14</v>
      </c>
      <c r="H112">
        <v>30706</v>
      </c>
      <c r="I112">
        <v>83</v>
      </c>
      <c r="J112">
        <v>185918</v>
      </c>
      <c r="K112">
        <v>4</v>
      </c>
      <c r="L112" s="49" t="s">
        <v>1130</v>
      </c>
      <c r="M112">
        <v>6420</v>
      </c>
      <c r="N112">
        <v>10124</v>
      </c>
      <c r="O112" s="49" t="s">
        <v>934</v>
      </c>
      <c r="P112">
        <v>1</v>
      </c>
      <c r="Q112" s="49" t="s">
        <v>1054</v>
      </c>
      <c r="R112">
        <v>2220</v>
      </c>
      <c r="S112" s="49" t="s">
        <v>1904</v>
      </c>
      <c r="T112">
        <v>2516</v>
      </c>
      <c r="U112" s="49" t="s">
        <v>1020</v>
      </c>
      <c r="V112">
        <v>0</v>
      </c>
      <c r="W112">
        <v>0</v>
      </c>
      <c r="X112">
        <v>0</v>
      </c>
      <c r="Y112" s="49" t="s">
        <v>2446</v>
      </c>
      <c r="Z112">
        <v>185918</v>
      </c>
      <c r="AA112" s="49" t="s">
        <v>1185</v>
      </c>
      <c r="AB112" s="49" t="s">
        <v>717</v>
      </c>
    </row>
    <row r="113" spans="1:28">
      <c r="A113" s="151" t="s">
        <v>2423</v>
      </c>
      <c r="B113" t="s">
        <v>1418</v>
      </c>
      <c r="C113" t="s">
        <v>28</v>
      </c>
      <c r="D113" t="s">
        <v>2289</v>
      </c>
      <c r="E113" t="s">
        <v>2274</v>
      </c>
      <c r="F113" t="s">
        <v>56</v>
      </c>
      <c r="G113">
        <v>14</v>
      </c>
      <c r="H113">
        <v>23580</v>
      </c>
      <c r="I113">
        <v>69</v>
      </c>
      <c r="J113">
        <v>143882</v>
      </c>
      <c r="K113">
        <v>8</v>
      </c>
      <c r="L113" s="49" t="s">
        <v>2374</v>
      </c>
      <c r="M113">
        <v>11520</v>
      </c>
      <c r="N113">
        <v>15593</v>
      </c>
      <c r="O113" s="49" t="s">
        <v>511</v>
      </c>
      <c r="P113">
        <v>3</v>
      </c>
      <c r="Q113" s="49" t="s">
        <v>1142</v>
      </c>
      <c r="R113">
        <v>5100</v>
      </c>
      <c r="S113" s="49" t="s">
        <v>2447</v>
      </c>
      <c r="T113">
        <v>7004</v>
      </c>
      <c r="U113" s="49" t="s">
        <v>2047</v>
      </c>
      <c r="V113">
        <v>0</v>
      </c>
      <c r="W113">
        <v>0</v>
      </c>
      <c r="X113">
        <v>0</v>
      </c>
      <c r="Y113" s="49" t="s">
        <v>2448</v>
      </c>
      <c r="Z113">
        <v>143882</v>
      </c>
      <c r="AA113" s="49" t="s">
        <v>1095</v>
      </c>
      <c r="AB113" s="49" t="s">
        <v>1017</v>
      </c>
    </row>
    <row r="114" spans="1:28">
      <c r="A114" s="151" t="s">
        <v>2423</v>
      </c>
      <c r="B114" t="s">
        <v>1418</v>
      </c>
      <c r="C114" t="s">
        <v>28</v>
      </c>
      <c r="D114" t="s">
        <v>2305</v>
      </c>
      <c r="E114" t="s">
        <v>2303</v>
      </c>
      <c r="F114" t="s">
        <v>56</v>
      </c>
      <c r="G114">
        <v>15</v>
      </c>
      <c r="H114">
        <v>24040</v>
      </c>
      <c r="I114">
        <v>77</v>
      </c>
      <c r="J114">
        <v>171812</v>
      </c>
      <c r="K114">
        <v>8</v>
      </c>
      <c r="L114" s="49" t="s">
        <v>1196</v>
      </c>
      <c r="M114">
        <v>13360</v>
      </c>
      <c r="N114">
        <v>15019</v>
      </c>
      <c r="O114" s="49" t="s">
        <v>935</v>
      </c>
      <c r="P114">
        <v>7</v>
      </c>
      <c r="Q114" s="49" t="s">
        <v>1166</v>
      </c>
      <c r="R114">
        <v>12760</v>
      </c>
      <c r="S114" s="49" t="s">
        <v>2449</v>
      </c>
      <c r="T114">
        <v>14479</v>
      </c>
      <c r="U114" s="49" t="s">
        <v>2450</v>
      </c>
      <c r="V114">
        <v>0</v>
      </c>
      <c r="W114">
        <v>0</v>
      </c>
      <c r="X114">
        <v>0</v>
      </c>
      <c r="Y114" s="49" t="s">
        <v>2451</v>
      </c>
      <c r="Z114">
        <v>171812</v>
      </c>
      <c r="AA114" s="49" t="s">
        <v>1076</v>
      </c>
      <c r="AB114" s="49" t="s">
        <v>835</v>
      </c>
    </row>
    <row r="115" spans="1:28">
      <c r="A115" s="151" t="s">
        <v>2423</v>
      </c>
      <c r="B115" t="s">
        <v>1418</v>
      </c>
      <c r="C115" t="s">
        <v>28</v>
      </c>
      <c r="D115" t="s">
        <v>2291</v>
      </c>
      <c r="E115" t="s">
        <v>2274</v>
      </c>
      <c r="F115" t="s">
        <v>56</v>
      </c>
      <c r="G115">
        <v>14</v>
      </c>
      <c r="H115">
        <v>16875</v>
      </c>
      <c r="I115">
        <v>70</v>
      </c>
      <c r="J115">
        <v>159823</v>
      </c>
      <c r="K115">
        <v>6</v>
      </c>
      <c r="L115" s="49" t="s">
        <v>1134</v>
      </c>
      <c r="M115">
        <v>9660</v>
      </c>
      <c r="N115">
        <v>12907</v>
      </c>
      <c r="O115" s="49" t="s">
        <v>2245</v>
      </c>
      <c r="P115">
        <v>5</v>
      </c>
      <c r="Q115" s="49" t="s">
        <v>1893</v>
      </c>
      <c r="R115">
        <v>7260</v>
      </c>
      <c r="S115" s="49" t="s">
        <v>1878</v>
      </c>
      <c r="T115">
        <v>10292</v>
      </c>
      <c r="U115" s="49" t="s">
        <v>2452</v>
      </c>
      <c r="V115">
        <v>0</v>
      </c>
      <c r="W115">
        <v>0</v>
      </c>
      <c r="X115">
        <v>0</v>
      </c>
      <c r="Y115" s="49" t="s">
        <v>2453</v>
      </c>
      <c r="Z115">
        <v>159823</v>
      </c>
      <c r="AA115" s="49" t="s">
        <v>1441</v>
      </c>
      <c r="AB115" s="49" t="s">
        <v>906</v>
      </c>
    </row>
    <row r="116" spans="1:28">
      <c r="A116" s="151" t="s">
        <v>2423</v>
      </c>
      <c r="B116" t="s">
        <v>1418</v>
      </c>
      <c r="C116" t="s">
        <v>28</v>
      </c>
      <c r="D116" t="s">
        <v>2292</v>
      </c>
      <c r="E116" t="s">
        <v>2274</v>
      </c>
      <c r="F116" t="s">
        <v>56</v>
      </c>
      <c r="G116">
        <v>14</v>
      </c>
      <c r="H116">
        <v>20650</v>
      </c>
      <c r="I116">
        <v>66</v>
      </c>
      <c r="J116">
        <v>148663</v>
      </c>
      <c r="K116">
        <v>7</v>
      </c>
      <c r="L116" s="49" t="s">
        <v>708</v>
      </c>
      <c r="M116">
        <v>11280</v>
      </c>
      <c r="N116">
        <v>14954</v>
      </c>
      <c r="O116" s="49" t="s">
        <v>2107</v>
      </c>
      <c r="P116">
        <v>5</v>
      </c>
      <c r="Q116" s="49" t="s">
        <v>1893</v>
      </c>
      <c r="R116">
        <v>9690</v>
      </c>
      <c r="S116" s="49" t="s">
        <v>2454</v>
      </c>
      <c r="T116">
        <v>13168</v>
      </c>
      <c r="U116" s="49" t="s">
        <v>2455</v>
      </c>
      <c r="V116">
        <v>0</v>
      </c>
      <c r="W116">
        <v>0</v>
      </c>
      <c r="X116">
        <v>0</v>
      </c>
      <c r="Y116" s="49" t="s">
        <v>2456</v>
      </c>
      <c r="Z116">
        <v>148663</v>
      </c>
      <c r="AA116" s="49" t="s">
        <v>1857</v>
      </c>
      <c r="AB116" s="49" t="s">
        <v>1761</v>
      </c>
    </row>
    <row r="117" spans="1:28">
      <c r="A117" s="151" t="s">
        <v>2423</v>
      </c>
      <c r="B117" t="s">
        <v>1418</v>
      </c>
      <c r="C117" t="s">
        <v>28</v>
      </c>
      <c r="D117" t="s">
        <v>2307</v>
      </c>
      <c r="E117" t="s">
        <v>2303</v>
      </c>
      <c r="F117" t="s">
        <v>56</v>
      </c>
      <c r="G117">
        <v>14</v>
      </c>
      <c r="H117">
        <v>18754</v>
      </c>
      <c r="I117">
        <v>67</v>
      </c>
      <c r="J117">
        <v>141757</v>
      </c>
      <c r="K117">
        <v>7</v>
      </c>
      <c r="L117" s="49" t="s">
        <v>708</v>
      </c>
      <c r="M117">
        <v>8734</v>
      </c>
      <c r="N117">
        <v>11608</v>
      </c>
      <c r="O117" s="49" t="s">
        <v>1020</v>
      </c>
      <c r="P117">
        <v>5</v>
      </c>
      <c r="Q117" s="49" t="s">
        <v>1893</v>
      </c>
      <c r="R117">
        <v>6934</v>
      </c>
      <c r="S117" s="49" t="s">
        <v>2457</v>
      </c>
      <c r="T117">
        <v>8790</v>
      </c>
      <c r="U117" s="49" t="s">
        <v>2420</v>
      </c>
      <c r="V117">
        <v>0</v>
      </c>
      <c r="W117">
        <v>0</v>
      </c>
      <c r="X117">
        <v>0</v>
      </c>
      <c r="Y117" s="49" t="s">
        <v>2458</v>
      </c>
      <c r="Z117">
        <v>141757</v>
      </c>
      <c r="AA117" s="49" t="s">
        <v>801</v>
      </c>
      <c r="AB117" s="49" t="s">
        <v>2244</v>
      </c>
    </row>
    <row r="118" spans="1:28">
      <c r="A118" s="151" t="s">
        <v>2423</v>
      </c>
      <c r="B118" t="s">
        <v>1418</v>
      </c>
      <c r="C118" t="s">
        <v>28</v>
      </c>
      <c r="D118" t="s">
        <v>2308</v>
      </c>
      <c r="E118" t="s">
        <v>2303</v>
      </c>
      <c r="F118" t="s">
        <v>56</v>
      </c>
      <c r="G118">
        <v>14</v>
      </c>
      <c r="H118">
        <v>30096</v>
      </c>
      <c r="I118">
        <v>70</v>
      </c>
      <c r="J118">
        <v>183421</v>
      </c>
      <c r="K118">
        <v>4</v>
      </c>
      <c r="L118" s="49" t="s">
        <v>1130</v>
      </c>
      <c r="M118">
        <v>9616</v>
      </c>
      <c r="N118">
        <v>17525</v>
      </c>
      <c r="O118" s="49" t="s">
        <v>2338</v>
      </c>
      <c r="P118">
        <v>3</v>
      </c>
      <c r="Q118" s="49" t="s">
        <v>1142</v>
      </c>
      <c r="R118">
        <v>8836</v>
      </c>
      <c r="S118" s="49" t="s">
        <v>964</v>
      </c>
      <c r="T118">
        <v>10092</v>
      </c>
      <c r="U118" s="49" t="s">
        <v>2078</v>
      </c>
      <c r="V118">
        <v>1</v>
      </c>
      <c r="W118">
        <v>294</v>
      </c>
      <c r="X118">
        <v>390</v>
      </c>
      <c r="Y118" s="49" t="s">
        <v>2459</v>
      </c>
      <c r="Z118">
        <v>183421</v>
      </c>
      <c r="AA118" s="49" t="s">
        <v>1054</v>
      </c>
      <c r="AB118" s="49" t="s">
        <v>1314</v>
      </c>
    </row>
    <row r="119" spans="1:28">
      <c r="A119" s="151" t="s">
        <v>2423</v>
      </c>
      <c r="B119" t="s">
        <v>1418</v>
      </c>
      <c r="C119" t="s">
        <v>28</v>
      </c>
      <c r="D119" t="s">
        <v>2294</v>
      </c>
      <c r="E119" t="s">
        <v>2274</v>
      </c>
      <c r="F119" t="s">
        <v>56</v>
      </c>
      <c r="G119">
        <v>14</v>
      </c>
      <c r="H119">
        <v>17167</v>
      </c>
      <c r="I119">
        <v>70</v>
      </c>
      <c r="J119">
        <v>168311</v>
      </c>
      <c r="K119">
        <v>11</v>
      </c>
      <c r="L119" s="49" t="s">
        <v>2460</v>
      </c>
      <c r="M119">
        <v>8304</v>
      </c>
      <c r="N119">
        <v>10792</v>
      </c>
      <c r="O119" s="49" t="s">
        <v>981</v>
      </c>
      <c r="P119">
        <v>5</v>
      </c>
      <c r="Q119" s="49" t="s">
        <v>1893</v>
      </c>
      <c r="R119">
        <v>3314</v>
      </c>
      <c r="S119" s="49" t="s">
        <v>856</v>
      </c>
      <c r="T119">
        <v>3738</v>
      </c>
      <c r="U119" s="49" t="s">
        <v>1198</v>
      </c>
      <c r="V119">
        <v>0</v>
      </c>
      <c r="W119">
        <v>0</v>
      </c>
      <c r="X119">
        <v>0</v>
      </c>
      <c r="Y119" s="49" t="s">
        <v>1668</v>
      </c>
      <c r="Z119">
        <v>168311</v>
      </c>
      <c r="AA119" s="49" t="s">
        <v>1923</v>
      </c>
      <c r="AB119" s="49" t="s">
        <v>716</v>
      </c>
    </row>
    <row r="120" spans="1:28">
      <c r="A120" s="151" t="s">
        <v>2423</v>
      </c>
      <c r="B120" t="s">
        <v>1418</v>
      </c>
      <c r="C120" t="s">
        <v>28</v>
      </c>
      <c r="D120" t="s">
        <v>2309</v>
      </c>
      <c r="E120" t="s">
        <v>2303</v>
      </c>
      <c r="F120" t="s">
        <v>56</v>
      </c>
      <c r="G120">
        <v>14</v>
      </c>
      <c r="H120">
        <v>22597</v>
      </c>
      <c r="I120">
        <v>77</v>
      </c>
      <c r="J120">
        <v>157688</v>
      </c>
      <c r="K120">
        <v>8</v>
      </c>
      <c r="L120" s="49" t="s">
        <v>2374</v>
      </c>
      <c r="M120">
        <v>10282</v>
      </c>
      <c r="N120">
        <v>25446</v>
      </c>
      <c r="O120" s="49" t="s">
        <v>2461</v>
      </c>
      <c r="P120">
        <v>5</v>
      </c>
      <c r="Q120" s="49" t="s">
        <v>1893</v>
      </c>
      <c r="R120">
        <v>6322</v>
      </c>
      <c r="S120" s="49" t="s">
        <v>2462</v>
      </c>
      <c r="T120">
        <v>11026</v>
      </c>
      <c r="U120" s="49" t="s">
        <v>2463</v>
      </c>
      <c r="V120">
        <v>2</v>
      </c>
      <c r="W120">
        <v>2597</v>
      </c>
      <c r="X120">
        <v>3180</v>
      </c>
      <c r="Y120" s="49" t="s">
        <v>2464</v>
      </c>
      <c r="Z120">
        <v>157688</v>
      </c>
      <c r="AA120" s="49" t="s">
        <v>2465</v>
      </c>
      <c r="AB120" s="49" t="s">
        <v>765</v>
      </c>
    </row>
    <row r="121" spans="1:28">
      <c r="A121" s="151" t="s">
        <v>2423</v>
      </c>
      <c r="B121" t="s">
        <v>1418</v>
      </c>
      <c r="C121" t="s">
        <v>28</v>
      </c>
      <c r="D121" t="s">
        <v>2310</v>
      </c>
      <c r="E121" t="s">
        <v>2303</v>
      </c>
      <c r="F121" t="s">
        <v>56</v>
      </c>
      <c r="G121">
        <v>14</v>
      </c>
      <c r="H121">
        <v>19640</v>
      </c>
      <c r="I121">
        <v>74</v>
      </c>
      <c r="J121">
        <v>162566</v>
      </c>
      <c r="K121">
        <v>5</v>
      </c>
      <c r="L121" s="49" t="s">
        <v>1893</v>
      </c>
      <c r="M121">
        <v>7910</v>
      </c>
      <c r="N121">
        <v>12945</v>
      </c>
      <c r="O121" s="49" t="s">
        <v>512</v>
      </c>
      <c r="P121">
        <v>3</v>
      </c>
      <c r="Q121" s="49" t="s">
        <v>1142</v>
      </c>
      <c r="R121">
        <v>5940</v>
      </c>
      <c r="S121" s="49" t="s">
        <v>2466</v>
      </c>
      <c r="T121">
        <v>11376</v>
      </c>
      <c r="U121" s="49" t="s">
        <v>2467</v>
      </c>
      <c r="V121">
        <v>0</v>
      </c>
      <c r="W121">
        <v>0</v>
      </c>
      <c r="X121">
        <v>0</v>
      </c>
      <c r="Y121" s="49" t="s">
        <v>2468</v>
      </c>
      <c r="Z121">
        <v>162566</v>
      </c>
      <c r="AA121" s="49" t="s">
        <v>1258</v>
      </c>
      <c r="AB121" s="49" t="s">
        <v>1755</v>
      </c>
    </row>
    <row r="122" spans="1:28">
      <c r="A122" s="151" t="s">
        <v>2423</v>
      </c>
      <c r="B122" t="s">
        <v>1418</v>
      </c>
      <c r="C122" t="s">
        <v>28</v>
      </c>
      <c r="D122" t="s">
        <v>2296</v>
      </c>
      <c r="E122" t="s">
        <v>2274</v>
      </c>
      <c r="F122" t="s">
        <v>56</v>
      </c>
      <c r="G122">
        <v>14</v>
      </c>
      <c r="H122">
        <v>23834</v>
      </c>
      <c r="I122">
        <v>62</v>
      </c>
      <c r="J122">
        <v>153807</v>
      </c>
      <c r="K122">
        <v>7</v>
      </c>
      <c r="L122" s="49" t="s">
        <v>708</v>
      </c>
      <c r="M122">
        <v>11040</v>
      </c>
      <c r="N122">
        <v>21392</v>
      </c>
      <c r="O122" s="49" t="s">
        <v>2337</v>
      </c>
      <c r="P122">
        <v>4</v>
      </c>
      <c r="Q122" s="49" t="s">
        <v>1130</v>
      </c>
      <c r="R122">
        <v>7500</v>
      </c>
      <c r="S122" s="49" t="s">
        <v>903</v>
      </c>
      <c r="T122">
        <v>9100</v>
      </c>
      <c r="U122" s="49" t="s">
        <v>2469</v>
      </c>
      <c r="V122">
        <v>0</v>
      </c>
      <c r="W122">
        <v>0</v>
      </c>
      <c r="X122">
        <v>0</v>
      </c>
      <c r="Y122" s="49" t="s">
        <v>2470</v>
      </c>
      <c r="Z122">
        <v>153807</v>
      </c>
      <c r="AA122" s="49" t="s">
        <v>2471</v>
      </c>
      <c r="AB122" s="49" t="s">
        <v>2124</v>
      </c>
    </row>
    <row r="123" spans="1:28">
      <c r="A123" s="151" t="s">
        <v>2423</v>
      </c>
      <c r="B123" t="s">
        <v>1418</v>
      </c>
      <c r="C123" t="s">
        <v>28</v>
      </c>
      <c r="D123" t="s">
        <v>2298</v>
      </c>
      <c r="E123" t="s">
        <v>2274</v>
      </c>
      <c r="F123" t="s">
        <v>56</v>
      </c>
      <c r="G123">
        <v>14</v>
      </c>
      <c r="H123">
        <v>16410</v>
      </c>
      <c r="I123">
        <v>80</v>
      </c>
      <c r="J123">
        <v>190444</v>
      </c>
      <c r="K123">
        <v>8</v>
      </c>
      <c r="L123" s="49" t="s">
        <v>2374</v>
      </c>
      <c r="M123">
        <v>9750</v>
      </c>
      <c r="N123">
        <v>12318</v>
      </c>
      <c r="O123" s="49" t="s">
        <v>653</v>
      </c>
      <c r="P123">
        <v>5</v>
      </c>
      <c r="Q123" s="49" t="s">
        <v>1893</v>
      </c>
      <c r="R123">
        <v>5070</v>
      </c>
      <c r="S123" s="49" t="s">
        <v>2472</v>
      </c>
      <c r="T123">
        <v>6030</v>
      </c>
      <c r="U123" s="49" t="s">
        <v>2473</v>
      </c>
      <c r="V123">
        <v>0</v>
      </c>
      <c r="W123">
        <v>0</v>
      </c>
      <c r="X123">
        <v>0</v>
      </c>
      <c r="Y123" s="49" t="s">
        <v>2474</v>
      </c>
      <c r="Z123">
        <v>190444</v>
      </c>
      <c r="AA123" s="49" t="s">
        <v>705</v>
      </c>
      <c r="AB123" s="49" t="s">
        <v>2475</v>
      </c>
    </row>
    <row r="124" spans="1:28">
      <c r="A124" s="151" t="s">
        <v>2423</v>
      </c>
      <c r="B124" t="s">
        <v>1418</v>
      </c>
      <c r="C124" t="s">
        <v>28</v>
      </c>
      <c r="D124" t="s">
        <v>2256</v>
      </c>
      <c r="E124" t="s">
        <v>2252</v>
      </c>
      <c r="F124" t="s">
        <v>56</v>
      </c>
      <c r="G124">
        <v>14</v>
      </c>
      <c r="H124">
        <v>25570</v>
      </c>
      <c r="I124">
        <v>72</v>
      </c>
      <c r="J124">
        <v>159417</v>
      </c>
      <c r="K124">
        <v>6</v>
      </c>
      <c r="L124" s="49" t="s">
        <v>1134</v>
      </c>
      <c r="M124">
        <v>8660</v>
      </c>
      <c r="N124">
        <v>11848</v>
      </c>
      <c r="O124" s="49" t="s">
        <v>2356</v>
      </c>
      <c r="P124">
        <v>3</v>
      </c>
      <c r="Q124" s="49" t="s">
        <v>1142</v>
      </c>
      <c r="R124">
        <v>3800</v>
      </c>
      <c r="S124" s="49" t="s">
        <v>2476</v>
      </c>
      <c r="T124">
        <v>4280</v>
      </c>
      <c r="U124" s="49" t="s">
        <v>1858</v>
      </c>
      <c r="V124">
        <v>0</v>
      </c>
      <c r="W124">
        <v>0</v>
      </c>
      <c r="X124">
        <v>0</v>
      </c>
      <c r="Y124" s="49" t="s">
        <v>2477</v>
      </c>
      <c r="Z124">
        <v>159417</v>
      </c>
      <c r="AA124" s="49" t="s">
        <v>721</v>
      </c>
      <c r="AB124" s="49" t="s">
        <v>1311</v>
      </c>
    </row>
    <row r="125" spans="1:28">
      <c r="A125" s="151" t="s">
        <v>2423</v>
      </c>
      <c r="B125" t="s">
        <v>1418</v>
      </c>
      <c r="C125" t="s">
        <v>28</v>
      </c>
      <c r="D125" t="s">
        <v>2311</v>
      </c>
      <c r="E125" t="s">
        <v>2303</v>
      </c>
      <c r="F125" t="s">
        <v>56</v>
      </c>
      <c r="G125">
        <v>0</v>
      </c>
      <c r="H125">
        <v>0</v>
      </c>
      <c r="I125">
        <v>0</v>
      </c>
      <c r="J125">
        <v>0</v>
      </c>
      <c r="K125">
        <v>0</v>
      </c>
      <c r="L125" s="49" t="s">
        <v>678</v>
      </c>
      <c r="M125">
        <v>0</v>
      </c>
      <c r="N125">
        <v>0</v>
      </c>
      <c r="O125" s="49" t="s">
        <v>678</v>
      </c>
      <c r="P125">
        <v>0</v>
      </c>
      <c r="Q125" s="49" t="s">
        <v>678</v>
      </c>
      <c r="R125">
        <v>0</v>
      </c>
      <c r="S125" s="49" t="s">
        <v>678</v>
      </c>
      <c r="T125">
        <v>0</v>
      </c>
      <c r="U125" s="49" t="s">
        <v>678</v>
      </c>
      <c r="V125">
        <v>0</v>
      </c>
      <c r="W125">
        <v>0</v>
      </c>
      <c r="X125">
        <v>0</v>
      </c>
      <c r="Y125" s="49" t="s">
        <v>678</v>
      </c>
      <c r="Z125">
        <v>0</v>
      </c>
      <c r="AA125" s="49" t="s">
        <v>678</v>
      </c>
      <c r="AB125" s="49" t="s">
        <v>678</v>
      </c>
    </row>
    <row r="126" spans="1:28">
      <c r="A126" s="151" t="s">
        <v>2423</v>
      </c>
      <c r="B126" t="s">
        <v>1418</v>
      </c>
      <c r="C126" t="s">
        <v>28</v>
      </c>
      <c r="D126" t="s">
        <v>2312</v>
      </c>
      <c r="E126" t="s">
        <v>2303</v>
      </c>
      <c r="F126" t="s">
        <v>56</v>
      </c>
      <c r="G126">
        <v>14</v>
      </c>
      <c r="H126">
        <v>26131</v>
      </c>
      <c r="I126">
        <v>69</v>
      </c>
      <c r="J126">
        <v>167738</v>
      </c>
      <c r="K126">
        <v>7</v>
      </c>
      <c r="L126" s="49" t="s">
        <v>708</v>
      </c>
      <c r="M126">
        <v>9150</v>
      </c>
      <c r="N126">
        <v>10590</v>
      </c>
      <c r="O126" s="49" t="s">
        <v>523</v>
      </c>
      <c r="P126">
        <v>5</v>
      </c>
      <c r="Q126" s="49" t="s">
        <v>1893</v>
      </c>
      <c r="R126">
        <v>7470</v>
      </c>
      <c r="S126" s="49" t="s">
        <v>2478</v>
      </c>
      <c r="T126">
        <v>8462</v>
      </c>
      <c r="U126" s="49" t="s">
        <v>1269</v>
      </c>
      <c r="V126">
        <v>0</v>
      </c>
      <c r="W126">
        <v>0</v>
      </c>
      <c r="X126">
        <v>0</v>
      </c>
      <c r="Y126" s="49" t="s">
        <v>2479</v>
      </c>
      <c r="Z126">
        <v>167738</v>
      </c>
      <c r="AA126" s="49" t="s">
        <v>871</v>
      </c>
      <c r="AB126" s="49" t="s">
        <v>934</v>
      </c>
    </row>
    <row r="127" spans="1:28">
      <c r="A127" s="151" t="s">
        <v>2423</v>
      </c>
      <c r="B127" t="s">
        <v>1418</v>
      </c>
      <c r="C127" t="s">
        <v>28</v>
      </c>
      <c r="D127" t="s">
        <v>2258</v>
      </c>
      <c r="E127" t="s">
        <v>2252</v>
      </c>
      <c r="F127" t="s">
        <v>56</v>
      </c>
      <c r="G127">
        <v>14</v>
      </c>
      <c r="H127">
        <v>21575</v>
      </c>
      <c r="I127">
        <v>73</v>
      </c>
      <c r="J127">
        <v>160390</v>
      </c>
      <c r="K127">
        <v>4</v>
      </c>
      <c r="L127" s="49" t="s">
        <v>1130</v>
      </c>
      <c r="M127">
        <v>2700</v>
      </c>
      <c r="N127">
        <v>4170</v>
      </c>
      <c r="O127" s="49" t="s">
        <v>1139</v>
      </c>
      <c r="P127">
        <v>2</v>
      </c>
      <c r="Q127" s="49" t="s">
        <v>1131</v>
      </c>
      <c r="R127">
        <v>1200</v>
      </c>
      <c r="S127" s="49" t="s">
        <v>714</v>
      </c>
      <c r="T127">
        <v>1360</v>
      </c>
      <c r="U127" s="49" t="s">
        <v>1025</v>
      </c>
      <c r="V127">
        <v>0</v>
      </c>
      <c r="W127">
        <v>0</v>
      </c>
      <c r="X127">
        <v>0</v>
      </c>
      <c r="Y127" s="49" t="s">
        <v>2480</v>
      </c>
      <c r="Z127">
        <v>160390</v>
      </c>
      <c r="AA127" s="49" t="s">
        <v>1205</v>
      </c>
      <c r="AB127" s="49" t="s">
        <v>459</v>
      </c>
    </row>
    <row r="128" spans="1:28">
      <c r="A128" s="151" t="s">
        <v>2423</v>
      </c>
      <c r="B128" t="s">
        <v>1418</v>
      </c>
      <c r="C128" t="s">
        <v>28</v>
      </c>
      <c r="D128" t="s">
        <v>2314</v>
      </c>
      <c r="E128" t="s">
        <v>2303</v>
      </c>
      <c r="F128" t="s">
        <v>56</v>
      </c>
      <c r="G128">
        <v>14</v>
      </c>
      <c r="H128">
        <v>14850</v>
      </c>
      <c r="I128">
        <v>76</v>
      </c>
      <c r="J128">
        <v>169674</v>
      </c>
      <c r="K128">
        <v>10</v>
      </c>
      <c r="L128" s="49" t="s">
        <v>1892</v>
      </c>
      <c r="M128">
        <v>10650</v>
      </c>
      <c r="N128">
        <v>17181</v>
      </c>
      <c r="O128" s="49" t="s">
        <v>2481</v>
      </c>
      <c r="P128">
        <v>8</v>
      </c>
      <c r="Q128" s="49" t="s">
        <v>2374</v>
      </c>
      <c r="R128">
        <v>8250</v>
      </c>
      <c r="S128" s="49" t="s">
        <v>2482</v>
      </c>
      <c r="T128">
        <v>9210</v>
      </c>
      <c r="U128" s="49" t="s">
        <v>2483</v>
      </c>
      <c r="V128">
        <v>1</v>
      </c>
      <c r="W128">
        <v>539</v>
      </c>
      <c r="X128">
        <v>880</v>
      </c>
      <c r="Y128" s="49" t="s">
        <v>2484</v>
      </c>
      <c r="Z128">
        <v>169674</v>
      </c>
      <c r="AA128" s="49" t="s">
        <v>2485</v>
      </c>
      <c r="AB128" s="49" t="s">
        <v>1279</v>
      </c>
    </row>
    <row r="129" spans="1:28">
      <c r="A129" s="151" t="s">
        <v>2423</v>
      </c>
      <c r="B129" t="s">
        <v>682</v>
      </c>
      <c r="C129" t="s">
        <v>28</v>
      </c>
      <c r="D129" t="s">
        <v>686</v>
      </c>
      <c r="E129" t="s">
        <v>534</v>
      </c>
      <c r="F129" t="s">
        <v>56</v>
      </c>
      <c r="G129">
        <v>14</v>
      </c>
      <c r="H129">
        <v>21260</v>
      </c>
      <c r="I129">
        <v>78</v>
      </c>
      <c r="J129">
        <v>148393</v>
      </c>
      <c r="K129">
        <v>2</v>
      </c>
      <c r="L129" s="49" t="s">
        <v>1132</v>
      </c>
      <c r="M129">
        <v>1990</v>
      </c>
      <c r="N129">
        <v>2540</v>
      </c>
      <c r="O129" s="49" t="s">
        <v>836</v>
      </c>
      <c r="P129">
        <v>1</v>
      </c>
      <c r="Q129" s="49" t="s">
        <v>1054</v>
      </c>
      <c r="R129">
        <v>1600</v>
      </c>
      <c r="S129" s="49" t="s">
        <v>925</v>
      </c>
      <c r="T129">
        <v>1760</v>
      </c>
      <c r="U129" s="49" t="s">
        <v>2330</v>
      </c>
      <c r="V129">
        <v>0</v>
      </c>
      <c r="W129">
        <v>0</v>
      </c>
      <c r="X129">
        <v>0</v>
      </c>
      <c r="Y129" s="49" t="s">
        <v>966</v>
      </c>
      <c r="Z129">
        <v>148393</v>
      </c>
      <c r="AA129" s="49" t="s">
        <v>837</v>
      </c>
      <c r="AB129" s="49" t="s">
        <v>766</v>
      </c>
    </row>
    <row r="130" spans="1:28">
      <c r="A130" s="151" t="s">
        <v>2423</v>
      </c>
      <c r="B130" t="s">
        <v>682</v>
      </c>
      <c r="C130" t="s">
        <v>28</v>
      </c>
      <c r="D130" t="s">
        <v>557</v>
      </c>
      <c r="E130" t="s">
        <v>541</v>
      </c>
      <c r="F130" t="s">
        <v>56</v>
      </c>
      <c r="G130">
        <v>15</v>
      </c>
      <c r="H130">
        <v>25050</v>
      </c>
      <c r="I130">
        <v>71</v>
      </c>
      <c r="J130">
        <v>181114</v>
      </c>
      <c r="K130">
        <v>3</v>
      </c>
      <c r="L130" s="49" t="s">
        <v>713</v>
      </c>
      <c r="M130">
        <v>4440</v>
      </c>
      <c r="N130">
        <v>5200</v>
      </c>
      <c r="O130" s="49" t="s">
        <v>1001</v>
      </c>
      <c r="P130">
        <v>2</v>
      </c>
      <c r="Q130" s="49" t="s">
        <v>932</v>
      </c>
      <c r="R130">
        <v>3180</v>
      </c>
      <c r="S130" s="49" t="s">
        <v>2486</v>
      </c>
      <c r="T130">
        <v>3604</v>
      </c>
      <c r="U130" s="49" t="s">
        <v>709</v>
      </c>
      <c r="V130">
        <v>0</v>
      </c>
      <c r="W130">
        <v>0</v>
      </c>
      <c r="X130">
        <v>0</v>
      </c>
      <c r="Y130" s="49" t="s">
        <v>1840</v>
      </c>
      <c r="Z130">
        <v>181114</v>
      </c>
      <c r="AA130" s="49" t="s">
        <v>1141</v>
      </c>
      <c r="AB130" s="49" t="s">
        <v>2065</v>
      </c>
    </row>
    <row r="131" spans="1:28">
      <c r="A131" s="151" t="s">
        <v>2423</v>
      </c>
      <c r="B131" t="s">
        <v>682</v>
      </c>
      <c r="C131" t="s">
        <v>28</v>
      </c>
      <c r="D131" t="s">
        <v>543</v>
      </c>
      <c r="E131" t="s">
        <v>532</v>
      </c>
      <c r="F131" t="s">
        <v>56</v>
      </c>
      <c r="G131">
        <v>14</v>
      </c>
      <c r="H131">
        <v>20830</v>
      </c>
      <c r="I131">
        <v>72</v>
      </c>
      <c r="J131">
        <v>167436</v>
      </c>
      <c r="K131">
        <v>6</v>
      </c>
      <c r="L131" s="49" t="s">
        <v>1134</v>
      </c>
      <c r="M131">
        <v>6205</v>
      </c>
      <c r="N131">
        <v>8013</v>
      </c>
      <c r="O131" s="49" t="s">
        <v>2328</v>
      </c>
      <c r="P131">
        <v>3</v>
      </c>
      <c r="Q131" s="49" t="s">
        <v>1142</v>
      </c>
      <c r="R131">
        <v>4380</v>
      </c>
      <c r="S131" s="49" t="s">
        <v>2487</v>
      </c>
      <c r="T131">
        <v>5772</v>
      </c>
      <c r="U131" s="49" t="s">
        <v>2355</v>
      </c>
      <c r="V131">
        <v>0</v>
      </c>
      <c r="W131">
        <v>0</v>
      </c>
      <c r="X131">
        <v>0</v>
      </c>
      <c r="Y131" s="49" t="s">
        <v>2488</v>
      </c>
      <c r="Z131">
        <v>167436</v>
      </c>
      <c r="AA131" s="49" t="s">
        <v>721</v>
      </c>
      <c r="AB131" s="49" t="s">
        <v>2489</v>
      </c>
    </row>
    <row r="132" spans="1:28">
      <c r="A132" s="151" t="s">
        <v>2423</v>
      </c>
      <c r="B132" t="s">
        <v>682</v>
      </c>
      <c r="C132" t="s">
        <v>28</v>
      </c>
      <c r="D132" t="s">
        <v>558</v>
      </c>
      <c r="E132" t="s">
        <v>541</v>
      </c>
      <c r="F132" t="s">
        <v>56</v>
      </c>
      <c r="G132">
        <v>14</v>
      </c>
      <c r="H132">
        <v>29000</v>
      </c>
      <c r="I132">
        <v>71</v>
      </c>
      <c r="J132">
        <v>158627</v>
      </c>
      <c r="K132">
        <v>5</v>
      </c>
      <c r="L132" s="49" t="s">
        <v>1893</v>
      </c>
      <c r="M132">
        <v>8160</v>
      </c>
      <c r="N132">
        <v>15973</v>
      </c>
      <c r="O132" s="49" t="s">
        <v>1440</v>
      </c>
      <c r="P132">
        <v>3</v>
      </c>
      <c r="Q132" s="49" t="s">
        <v>1142</v>
      </c>
      <c r="R132">
        <v>4980</v>
      </c>
      <c r="S132" s="49" t="s">
        <v>2490</v>
      </c>
      <c r="T132">
        <v>5644</v>
      </c>
      <c r="U132" s="49" t="s">
        <v>1110</v>
      </c>
      <c r="V132">
        <v>0</v>
      </c>
      <c r="W132">
        <v>0</v>
      </c>
      <c r="X132">
        <v>0</v>
      </c>
      <c r="Y132" s="49" t="s">
        <v>2491</v>
      </c>
      <c r="Z132">
        <v>158627</v>
      </c>
      <c r="AA132" s="49" t="s">
        <v>920</v>
      </c>
      <c r="AB132" s="49" t="s">
        <v>1938</v>
      </c>
    </row>
    <row r="133" spans="1:28">
      <c r="A133" s="151" t="s">
        <v>2423</v>
      </c>
      <c r="B133" t="s">
        <v>682</v>
      </c>
      <c r="C133" t="s">
        <v>28</v>
      </c>
      <c r="D133" t="s">
        <v>544</v>
      </c>
      <c r="E133" t="s">
        <v>532</v>
      </c>
      <c r="F133" t="s">
        <v>56</v>
      </c>
      <c r="G133">
        <v>14</v>
      </c>
      <c r="H133">
        <v>18730</v>
      </c>
      <c r="I133">
        <v>70</v>
      </c>
      <c r="J133">
        <v>135317</v>
      </c>
      <c r="K133">
        <v>5</v>
      </c>
      <c r="L133" s="49" t="s">
        <v>1893</v>
      </c>
      <c r="M133">
        <v>6754</v>
      </c>
      <c r="N133">
        <v>10844</v>
      </c>
      <c r="O133" s="49" t="s">
        <v>1017</v>
      </c>
      <c r="P133">
        <v>3</v>
      </c>
      <c r="Q133" s="49" t="s">
        <v>1142</v>
      </c>
      <c r="R133">
        <v>5820</v>
      </c>
      <c r="S133" s="49" t="s">
        <v>2492</v>
      </c>
      <c r="T133">
        <v>7196</v>
      </c>
      <c r="U133" s="49" t="s">
        <v>2493</v>
      </c>
      <c r="V133">
        <v>0</v>
      </c>
      <c r="W133">
        <v>0</v>
      </c>
      <c r="X133">
        <v>0</v>
      </c>
      <c r="Y133" s="49" t="s">
        <v>2494</v>
      </c>
      <c r="Z133">
        <v>135317</v>
      </c>
      <c r="AA133" s="49" t="s">
        <v>1054</v>
      </c>
      <c r="AB133" s="49" t="s">
        <v>830</v>
      </c>
    </row>
    <row r="134" spans="1:28">
      <c r="A134" s="151" t="s">
        <v>2423</v>
      </c>
      <c r="B134" t="s">
        <v>682</v>
      </c>
      <c r="C134" t="s">
        <v>28</v>
      </c>
      <c r="D134" t="s">
        <v>2221</v>
      </c>
      <c r="E134" t="s">
        <v>534</v>
      </c>
      <c r="F134" t="s">
        <v>56</v>
      </c>
      <c r="G134">
        <v>14</v>
      </c>
      <c r="H134">
        <v>26665</v>
      </c>
      <c r="I134">
        <v>80</v>
      </c>
      <c r="J134">
        <v>184374</v>
      </c>
      <c r="K134">
        <v>6</v>
      </c>
      <c r="L134" s="49" t="s">
        <v>1134</v>
      </c>
      <c r="M134">
        <v>12125</v>
      </c>
      <c r="N134">
        <v>16396</v>
      </c>
      <c r="O134" s="49" t="s">
        <v>703</v>
      </c>
      <c r="P134">
        <v>5</v>
      </c>
      <c r="Q134" s="49" t="s">
        <v>1893</v>
      </c>
      <c r="R134">
        <v>11225</v>
      </c>
      <c r="S134" s="49" t="s">
        <v>2495</v>
      </c>
      <c r="T134">
        <v>12673</v>
      </c>
      <c r="U134" s="49" t="s">
        <v>2496</v>
      </c>
      <c r="V134">
        <v>0</v>
      </c>
      <c r="W134">
        <v>0</v>
      </c>
      <c r="X134">
        <v>0</v>
      </c>
      <c r="Y134" s="49" t="s">
        <v>2497</v>
      </c>
      <c r="Z134">
        <v>184374</v>
      </c>
      <c r="AA134" s="49" t="s">
        <v>2226</v>
      </c>
      <c r="AB134" s="49" t="s">
        <v>1202</v>
      </c>
    </row>
    <row r="135" spans="1:28">
      <c r="A135" s="151" t="s">
        <v>2423</v>
      </c>
      <c r="B135" t="s">
        <v>682</v>
      </c>
      <c r="C135" t="s">
        <v>28</v>
      </c>
      <c r="D135" t="s">
        <v>594</v>
      </c>
      <c r="E135" t="s">
        <v>534</v>
      </c>
      <c r="F135" t="s">
        <v>56</v>
      </c>
      <c r="G135">
        <v>14</v>
      </c>
      <c r="H135">
        <v>14980</v>
      </c>
      <c r="I135">
        <v>84</v>
      </c>
      <c r="J135">
        <v>191713</v>
      </c>
      <c r="K135">
        <v>3</v>
      </c>
      <c r="L135" s="49" t="s">
        <v>1128</v>
      </c>
      <c r="M135">
        <v>2280</v>
      </c>
      <c r="N135">
        <v>3288</v>
      </c>
      <c r="O135" s="49" t="s">
        <v>469</v>
      </c>
      <c r="P135">
        <v>1</v>
      </c>
      <c r="Q135" s="49" t="s">
        <v>1054</v>
      </c>
      <c r="R135">
        <v>900</v>
      </c>
      <c r="S135" s="49" t="s">
        <v>985</v>
      </c>
      <c r="T135">
        <v>1020</v>
      </c>
      <c r="U135" s="49" t="s">
        <v>1279</v>
      </c>
      <c r="V135">
        <v>0</v>
      </c>
      <c r="W135">
        <v>0</v>
      </c>
      <c r="X135">
        <v>0</v>
      </c>
      <c r="Y135" s="49" t="s">
        <v>2498</v>
      </c>
      <c r="Z135">
        <v>191713</v>
      </c>
      <c r="AA135" s="49" t="s">
        <v>862</v>
      </c>
      <c r="AB135" s="49" t="s">
        <v>476</v>
      </c>
    </row>
    <row r="136" spans="1:28">
      <c r="A136" s="151" t="s">
        <v>2423</v>
      </c>
      <c r="B136" t="s">
        <v>682</v>
      </c>
      <c r="C136" t="s">
        <v>28</v>
      </c>
      <c r="D136" t="s">
        <v>568</v>
      </c>
      <c r="E136" t="s">
        <v>532</v>
      </c>
      <c r="F136" t="s">
        <v>56</v>
      </c>
      <c r="G136">
        <v>14</v>
      </c>
      <c r="H136">
        <v>19940</v>
      </c>
      <c r="I136">
        <v>67</v>
      </c>
      <c r="J136">
        <v>168402</v>
      </c>
      <c r="K136">
        <v>2</v>
      </c>
      <c r="L136" s="49" t="s">
        <v>1132</v>
      </c>
      <c r="M136">
        <v>4850</v>
      </c>
      <c r="N136">
        <v>7426</v>
      </c>
      <c r="O136" s="49" t="s">
        <v>1305</v>
      </c>
      <c r="P136">
        <v>1</v>
      </c>
      <c r="Q136" s="49" t="s">
        <v>1054</v>
      </c>
      <c r="R136">
        <v>4200</v>
      </c>
      <c r="S136" s="49" t="s">
        <v>1809</v>
      </c>
      <c r="T136">
        <v>4760</v>
      </c>
      <c r="U136" s="49" t="s">
        <v>1810</v>
      </c>
      <c r="V136">
        <v>0</v>
      </c>
      <c r="W136">
        <v>0</v>
      </c>
      <c r="X136">
        <v>0</v>
      </c>
      <c r="Y136" s="49" t="s">
        <v>1066</v>
      </c>
      <c r="Z136">
        <v>168402</v>
      </c>
      <c r="AA136" s="49" t="s">
        <v>763</v>
      </c>
      <c r="AB136" s="49" t="s">
        <v>1213</v>
      </c>
    </row>
    <row r="137" spans="1:28">
      <c r="A137" s="151" t="s">
        <v>2423</v>
      </c>
      <c r="B137" t="s">
        <v>682</v>
      </c>
      <c r="C137" t="s">
        <v>28</v>
      </c>
      <c r="D137" t="s">
        <v>559</v>
      </c>
      <c r="E137" t="s">
        <v>541</v>
      </c>
      <c r="F137" t="s">
        <v>56</v>
      </c>
      <c r="G137">
        <v>14</v>
      </c>
      <c r="H137">
        <v>17883</v>
      </c>
      <c r="I137">
        <v>71</v>
      </c>
      <c r="J137">
        <v>186723</v>
      </c>
      <c r="K137">
        <v>3</v>
      </c>
      <c r="L137" s="49" t="s">
        <v>1128</v>
      </c>
      <c r="M137">
        <v>3480</v>
      </c>
      <c r="N137">
        <v>8040</v>
      </c>
      <c r="O137" s="49" t="s">
        <v>806</v>
      </c>
      <c r="P137">
        <v>2</v>
      </c>
      <c r="Q137" s="49" t="s">
        <v>1131</v>
      </c>
      <c r="R137">
        <v>1800</v>
      </c>
      <c r="S137" s="49" t="s">
        <v>2107</v>
      </c>
      <c r="T137">
        <v>5640</v>
      </c>
      <c r="U137" s="49" t="s">
        <v>2499</v>
      </c>
      <c r="V137">
        <v>0</v>
      </c>
      <c r="W137">
        <v>0</v>
      </c>
      <c r="X137">
        <v>0</v>
      </c>
      <c r="Y137" s="49" t="s">
        <v>1110</v>
      </c>
      <c r="Z137">
        <v>186723</v>
      </c>
      <c r="AA137" s="49" t="s">
        <v>1141</v>
      </c>
      <c r="AB137" s="49" t="s">
        <v>530</v>
      </c>
    </row>
    <row r="138" spans="1:28">
      <c r="A138" s="151" t="s">
        <v>2423</v>
      </c>
      <c r="B138" t="s">
        <v>682</v>
      </c>
      <c r="C138" t="s">
        <v>28</v>
      </c>
      <c r="D138" t="s">
        <v>545</v>
      </c>
      <c r="E138" t="s">
        <v>532</v>
      </c>
      <c r="F138" t="s">
        <v>56</v>
      </c>
      <c r="G138">
        <v>14</v>
      </c>
      <c r="H138">
        <v>20183</v>
      </c>
      <c r="I138">
        <v>75</v>
      </c>
      <c r="J138">
        <v>166474</v>
      </c>
      <c r="K138">
        <v>5</v>
      </c>
      <c r="L138" s="49" t="s">
        <v>1893</v>
      </c>
      <c r="M138">
        <v>6220</v>
      </c>
      <c r="N138">
        <v>7274</v>
      </c>
      <c r="O138" s="49" t="s">
        <v>874</v>
      </c>
      <c r="P138">
        <v>3</v>
      </c>
      <c r="Q138" s="49" t="s">
        <v>1142</v>
      </c>
      <c r="R138">
        <v>3430</v>
      </c>
      <c r="S138" s="49" t="s">
        <v>2500</v>
      </c>
      <c r="T138">
        <v>3890</v>
      </c>
      <c r="U138" s="49" t="s">
        <v>2501</v>
      </c>
      <c r="V138">
        <v>0</v>
      </c>
      <c r="W138">
        <v>0</v>
      </c>
      <c r="X138">
        <v>0</v>
      </c>
      <c r="Y138" s="49" t="s">
        <v>2502</v>
      </c>
      <c r="Z138">
        <v>166474</v>
      </c>
      <c r="AA138" s="49" t="s">
        <v>771</v>
      </c>
      <c r="AB138" s="49" t="s">
        <v>943</v>
      </c>
    </row>
    <row r="139" spans="1:28">
      <c r="A139" s="151" t="s">
        <v>2423</v>
      </c>
      <c r="B139" t="s">
        <v>682</v>
      </c>
      <c r="C139" t="s">
        <v>28</v>
      </c>
      <c r="D139" t="s">
        <v>547</v>
      </c>
      <c r="E139" t="s">
        <v>532</v>
      </c>
      <c r="F139" t="s">
        <v>56</v>
      </c>
      <c r="G139">
        <v>14</v>
      </c>
      <c r="H139">
        <v>19520</v>
      </c>
      <c r="I139">
        <v>78</v>
      </c>
      <c r="J139">
        <v>189940</v>
      </c>
      <c r="K139">
        <v>6</v>
      </c>
      <c r="L139" s="49" t="s">
        <v>1134</v>
      </c>
      <c r="M139">
        <v>11040</v>
      </c>
      <c r="N139">
        <v>12588</v>
      </c>
      <c r="O139" s="49" t="s">
        <v>496</v>
      </c>
      <c r="P139">
        <v>4</v>
      </c>
      <c r="Q139" s="49" t="s">
        <v>1130</v>
      </c>
      <c r="R139">
        <v>8160</v>
      </c>
      <c r="S139" s="49" t="s">
        <v>2503</v>
      </c>
      <c r="T139">
        <v>9248</v>
      </c>
      <c r="U139" s="49" t="s">
        <v>2504</v>
      </c>
      <c r="V139">
        <v>0</v>
      </c>
      <c r="W139">
        <v>0</v>
      </c>
      <c r="X139">
        <v>0</v>
      </c>
      <c r="Y139" s="49" t="s">
        <v>2505</v>
      </c>
      <c r="Z139">
        <v>189940</v>
      </c>
      <c r="AA139" s="49" t="s">
        <v>1037</v>
      </c>
      <c r="AB139" s="49" t="s">
        <v>861</v>
      </c>
    </row>
    <row r="140" spans="1:28">
      <c r="A140" s="151" t="s">
        <v>2423</v>
      </c>
      <c r="B140" t="s">
        <v>682</v>
      </c>
      <c r="C140" t="s">
        <v>28</v>
      </c>
      <c r="D140" t="s">
        <v>587</v>
      </c>
      <c r="E140" t="s">
        <v>534</v>
      </c>
      <c r="F140" t="s">
        <v>56</v>
      </c>
      <c r="G140">
        <v>14</v>
      </c>
      <c r="H140">
        <v>22966</v>
      </c>
      <c r="I140">
        <v>75</v>
      </c>
      <c r="J140">
        <v>175715</v>
      </c>
      <c r="K140">
        <v>5</v>
      </c>
      <c r="L140" s="49" t="s">
        <v>1893</v>
      </c>
      <c r="M140">
        <v>7420</v>
      </c>
      <c r="N140">
        <v>11164</v>
      </c>
      <c r="O140" s="49" t="s">
        <v>1265</v>
      </c>
      <c r="P140">
        <v>3</v>
      </c>
      <c r="Q140" s="49" t="s">
        <v>1142</v>
      </c>
      <c r="R140">
        <v>2920</v>
      </c>
      <c r="S140" s="49" t="s">
        <v>2175</v>
      </c>
      <c r="T140">
        <v>3824</v>
      </c>
      <c r="U140" s="49" t="s">
        <v>2095</v>
      </c>
      <c r="V140">
        <v>0</v>
      </c>
      <c r="W140">
        <v>0</v>
      </c>
      <c r="X140">
        <v>0</v>
      </c>
      <c r="Y140" s="49" t="s">
        <v>2290</v>
      </c>
      <c r="Z140">
        <v>175715</v>
      </c>
      <c r="AA140" s="49" t="s">
        <v>771</v>
      </c>
      <c r="AB140" s="49" t="s">
        <v>2506</v>
      </c>
    </row>
    <row r="141" spans="1:28">
      <c r="A141" s="151" t="s">
        <v>2423</v>
      </c>
      <c r="B141" t="s">
        <v>1418</v>
      </c>
      <c r="C141" t="s">
        <v>28</v>
      </c>
      <c r="D141" t="s">
        <v>2259</v>
      </c>
      <c r="E141" t="s">
        <v>2252</v>
      </c>
      <c r="F141" t="s">
        <v>56</v>
      </c>
      <c r="G141">
        <v>14</v>
      </c>
      <c r="H141">
        <v>18034</v>
      </c>
      <c r="I141">
        <v>46</v>
      </c>
      <c r="J141">
        <v>105664</v>
      </c>
      <c r="K141">
        <v>2</v>
      </c>
      <c r="L141" s="49" t="s">
        <v>1132</v>
      </c>
      <c r="M141">
        <v>4320</v>
      </c>
      <c r="N141">
        <v>5472</v>
      </c>
      <c r="O141" s="49" t="s">
        <v>756</v>
      </c>
      <c r="P141">
        <v>0</v>
      </c>
      <c r="Q141" s="49" t="s">
        <v>678</v>
      </c>
      <c r="R141">
        <v>0</v>
      </c>
      <c r="S141" s="49" t="s">
        <v>678</v>
      </c>
      <c r="T141">
        <v>0</v>
      </c>
      <c r="U141" s="49" t="s">
        <v>678</v>
      </c>
      <c r="V141">
        <v>0</v>
      </c>
      <c r="W141">
        <v>0</v>
      </c>
      <c r="X141">
        <v>0</v>
      </c>
      <c r="Y141" s="49" t="s">
        <v>2507</v>
      </c>
      <c r="Z141">
        <v>105664</v>
      </c>
      <c r="AA141" s="49" t="s">
        <v>909</v>
      </c>
      <c r="AB141" s="49" t="s">
        <v>1775</v>
      </c>
    </row>
    <row r="142" spans="1:28">
      <c r="A142" s="151" t="s">
        <v>2423</v>
      </c>
      <c r="B142" t="s">
        <v>1418</v>
      </c>
      <c r="C142" t="s">
        <v>28</v>
      </c>
      <c r="D142" t="s">
        <v>2260</v>
      </c>
      <c r="E142" t="s">
        <v>2252</v>
      </c>
      <c r="F142" t="s">
        <v>56</v>
      </c>
      <c r="G142">
        <v>14</v>
      </c>
      <c r="H142">
        <v>23871</v>
      </c>
      <c r="I142">
        <v>59</v>
      </c>
      <c r="J142">
        <v>112801</v>
      </c>
      <c r="K142">
        <v>9</v>
      </c>
      <c r="L142" s="49" t="s">
        <v>2424</v>
      </c>
      <c r="M142">
        <v>14040</v>
      </c>
      <c r="N142">
        <v>15776</v>
      </c>
      <c r="O142" s="49" t="s">
        <v>2075</v>
      </c>
      <c r="P142">
        <v>9</v>
      </c>
      <c r="Q142" s="49" t="s">
        <v>2439</v>
      </c>
      <c r="R142">
        <v>14040</v>
      </c>
      <c r="S142" s="49" t="s">
        <v>2508</v>
      </c>
      <c r="T142">
        <v>15912</v>
      </c>
      <c r="U142" s="49" t="s">
        <v>2509</v>
      </c>
      <c r="V142">
        <v>0</v>
      </c>
      <c r="W142">
        <v>0</v>
      </c>
      <c r="X142">
        <v>0</v>
      </c>
      <c r="Y142" s="49" t="s">
        <v>2510</v>
      </c>
      <c r="Z142">
        <v>112801</v>
      </c>
      <c r="AA142" s="49" t="s">
        <v>1789</v>
      </c>
      <c r="AB142" s="49" t="s">
        <v>2511</v>
      </c>
    </row>
    <row r="143" spans="1:28">
      <c r="A143" s="151" t="s">
        <v>2423</v>
      </c>
      <c r="B143" t="s">
        <v>682</v>
      </c>
      <c r="C143" t="s">
        <v>28</v>
      </c>
      <c r="D143" t="s">
        <v>672</v>
      </c>
      <c r="E143" t="s">
        <v>532</v>
      </c>
      <c r="F143" t="s">
        <v>56</v>
      </c>
      <c r="G143">
        <v>14</v>
      </c>
      <c r="H143">
        <v>20893</v>
      </c>
      <c r="I143">
        <v>72</v>
      </c>
      <c r="J143">
        <v>155460</v>
      </c>
      <c r="K143">
        <v>1</v>
      </c>
      <c r="L143" s="49" t="s">
        <v>1054</v>
      </c>
      <c r="M143">
        <v>3720</v>
      </c>
      <c r="N143">
        <v>6516</v>
      </c>
      <c r="O143" s="49" t="s">
        <v>2364</v>
      </c>
      <c r="P143">
        <v>1</v>
      </c>
      <c r="Q143" s="49" t="s">
        <v>1054</v>
      </c>
      <c r="R143">
        <v>3720</v>
      </c>
      <c r="S143" s="49" t="s">
        <v>1928</v>
      </c>
      <c r="T143">
        <v>4216</v>
      </c>
      <c r="U143" s="49" t="s">
        <v>1448</v>
      </c>
      <c r="V143">
        <v>1</v>
      </c>
      <c r="W143">
        <v>98</v>
      </c>
      <c r="X143">
        <v>120</v>
      </c>
      <c r="Y143" s="49" t="s">
        <v>2512</v>
      </c>
      <c r="Z143">
        <v>155460</v>
      </c>
      <c r="AA143" s="49" t="s">
        <v>1024</v>
      </c>
      <c r="AB143" s="49" t="s">
        <v>780</v>
      </c>
    </row>
    <row r="144" spans="1:28">
      <c r="A144" s="151" t="s">
        <v>2423</v>
      </c>
      <c r="B144" t="s">
        <v>682</v>
      </c>
      <c r="C144" t="s">
        <v>28</v>
      </c>
      <c r="D144" t="s">
        <v>552</v>
      </c>
      <c r="E144" t="s">
        <v>534</v>
      </c>
      <c r="F144" t="s">
        <v>56</v>
      </c>
      <c r="G144">
        <v>14</v>
      </c>
      <c r="H144">
        <v>12325</v>
      </c>
      <c r="I144">
        <v>81</v>
      </c>
      <c r="J144">
        <v>181482</v>
      </c>
      <c r="K144">
        <v>3</v>
      </c>
      <c r="L144" s="49" t="s">
        <v>1128</v>
      </c>
      <c r="M144">
        <v>3660</v>
      </c>
      <c r="N144">
        <v>6595</v>
      </c>
      <c r="O144" s="49" t="s">
        <v>2223</v>
      </c>
      <c r="P144">
        <v>3</v>
      </c>
      <c r="Q144" s="49" t="s">
        <v>1142</v>
      </c>
      <c r="R144">
        <v>3660</v>
      </c>
      <c r="S144" s="49" t="s">
        <v>2513</v>
      </c>
      <c r="T144">
        <v>4148</v>
      </c>
      <c r="U144" s="49" t="s">
        <v>2514</v>
      </c>
      <c r="V144">
        <v>1</v>
      </c>
      <c r="W144">
        <v>735</v>
      </c>
      <c r="X144">
        <v>1200</v>
      </c>
      <c r="Y144" s="49" t="s">
        <v>2047</v>
      </c>
      <c r="Z144">
        <v>181482</v>
      </c>
      <c r="AA144" s="49" t="s">
        <v>890</v>
      </c>
      <c r="AB144" s="49" t="s">
        <v>1835</v>
      </c>
    </row>
    <row r="145" spans="1:28">
      <c r="A145" s="151" t="s">
        <v>2423</v>
      </c>
      <c r="B145" t="s">
        <v>682</v>
      </c>
      <c r="C145" t="s">
        <v>28</v>
      </c>
      <c r="D145" t="s">
        <v>548</v>
      </c>
      <c r="E145" t="s">
        <v>532</v>
      </c>
      <c r="F145" t="s">
        <v>56</v>
      </c>
      <c r="G145">
        <v>14</v>
      </c>
      <c r="H145">
        <v>11585</v>
      </c>
      <c r="I145">
        <v>75</v>
      </c>
      <c r="J145">
        <v>187226</v>
      </c>
      <c r="K145">
        <v>3</v>
      </c>
      <c r="L145" s="49" t="s">
        <v>1128</v>
      </c>
      <c r="M145">
        <v>1680</v>
      </c>
      <c r="N145">
        <v>3804</v>
      </c>
      <c r="O145" s="49" t="s">
        <v>915</v>
      </c>
      <c r="P145">
        <v>1</v>
      </c>
      <c r="Q145" s="49" t="s">
        <v>1054</v>
      </c>
      <c r="R145">
        <v>480</v>
      </c>
      <c r="S145" s="49" t="s">
        <v>1975</v>
      </c>
      <c r="T145">
        <v>544</v>
      </c>
      <c r="U145" s="49" t="s">
        <v>873</v>
      </c>
      <c r="V145">
        <v>0</v>
      </c>
      <c r="W145">
        <v>0</v>
      </c>
      <c r="X145">
        <v>0</v>
      </c>
      <c r="Y145" s="49" t="s">
        <v>2515</v>
      </c>
      <c r="Z145">
        <v>187226</v>
      </c>
      <c r="AA145" s="49" t="s">
        <v>692</v>
      </c>
      <c r="AB145" s="49" t="s">
        <v>494</v>
      </c>
    </row>
    <row r="146" spans="1:28">
      <c r="A146" s="151" t="s">
        <v>2423</v>
      </c>
      <c r="B146" t="s">
        <v>682</v>
      </c>
      <c r="C146" t="s">
        <v>28</v>
      </c>
      <c r="D146" t="s">
        <v>553</v>
      </c>
      <c r="E146" t="s">
        <v>534</v>
      </c>
      <c r="F146" t="s">
        <v>56</v>
      </c>
      <c r="G146">
        <v>14</v>
      </c>
      <c r="H146">
        <v>20258</v>
      </c>
      <c r="I146">
        <v>81</v>
      </c>
      <c r="J146">
        <v>196304</v>
      </c>
      <c r="K146">
        <v>8</v>
      </c>
      <c r="L146" s="49" t="s">
        <v>2374</v>
      </c>
      <c r="M146">
        <v>14515</v>
      </c>
      <c r="N146">
        <v>17772</v>
      </c>
      <c r="O146" s="49" t="s">
        <v>956</v>
      </c>
      <c r="P146">
        <v>3</v>
      </c>
      <c r="Q146" s="49" t="s">
        <v>1142</v>
      </c>
      <c r="R146">
        <v>5425</v>
      </c>
      <c r="S146" s="49" t="s">
        <v>1011</v>
      </c>
      <c r="T146">
        <v>6394</v>
      </c>
      <c r="U146" s="49" t="s">
        <v>2516</v>
      </c>
      <c r="V146">
        <v>0</v>
      </c>
      <c r="W146">
        <v>0</v>
      </c>
      <c r="X146">
        <v>0</v>
      </c>
      <c r="Y146" s="49" t="s">
        <v>2517</v>
      </c>
      <c r="Z146">
        <v>196304</v>
      </c>
      <c r="AA146" s="49" t="s">
        <v>2219</v>
      </c>
      <c r="AB146" s="49" t="s">
        <v>1105</v>
      </c>
    </row>
    <row r="147" spans="1:28">
      <c r="A147" s="151" t="s">
        <v>2423</v>
      </c>
      <c r="B147" t="s">
        <v>682</v>
      </c>
      <c r="C147" t="s">
        <v>28</v>
      </c>
      <c r="D147" t="s">
        <v>2228</v>
      </c>
      <c r="E147" t="s">
        <v>534</v>
      </c>
      <c r="F147" t="s">
        <v>56</v>
      </c>
      <c r="G147">
        <v>14</v>
      </c>
      <c r="H147">
        <v>24291</v>
      </c>
      <c r="I147">
        <v>82</v>
      </c>
      <c r="J147">
        <v>176142</v>
      </c>
      <c r="K147">
        <v>7</v>
      </c>
      <c r="L147" s="49" t="s">
        <v>708</v>
      </c>
      <c r="M147">
        <v>6340</v>
      </c>
      <c r="N147">
        <v>12504</v>
      </c>
      <c r="O147" s="49" t="s">
        <v>1313</v>
      </c>
      <c r="P147">
        <v>3</v>
      </c>
      <c r="Q147" s="49" t="s">
        <v>1142</v>
      </c>
      <c r="R147">
        <v>2580</v>
      </c>
      <c r="S147" s="49" t="s">
        <v>2284</v>
      </c>
      <c r="T147">
        <v>2950</v>
      </c>
      <c r="U147" s="49" t="s">
        <v>2518</v>
      </c>
      <c r="V147">
        <v>1</v>
      </c>
      <c r="W147">
        <v>490</v>
      </c>
      <c r="X147">
        <v>619</v>
      </c>
      <c r="Y147" s="49" t="s">
        <v>1049</v>
      </c>
      <c r="Z147">
        <v>176142</v>
      </c>
      <c r="AA147" s="49" t="s">
        <v>1965</v>
      </c>
      <c r="AB147" s="49" t="s">
        <v>1212</v>
      </c>
    </row>
    <row r="148" spans="1:28">
      <c r="A148" s="151" t="s">
        <v>2423</v>
      </c>
      <c r="B148" t="s">
        <v>682</v>
      </c>
      <c r="C148" t="s">
        <v>28</v>
      </c>
      <c r="D148" t="s">
        <v>581</v>
      </c>
      <c r="E148" t="s">
        <v>532</v>
      </c>
      <c r="F148" t="s">
        <v>56</v>
      </c>
      <c r="G148">
        <v>14</v>
      </c>
      <c r="H148">
        <v>20672</v>
      </c>
      <c r="I148">
        <v>84</v>
      </c>
      <c r="J148">
        <v>159806</v>
      </c>
      <c r="K148">
        <v>2</v>
      </c>
      <c r="L148" s="49" t="s">
        <v>1132</v>
      </c>
      <c r="M148">
        <v>1800</v>
      </c>
      <c r="N148">
        <v>5730</v>
      </c>
      <c r="O148" s="49" t="s">
        <v>1924</v>
      </c>
      <c r="P148">
        <v>0</v>
      </c>
      <c r="Q148" s="49" t="s">
        <v>678</v>
      </c>
      <c r="R148">
        <v>0</v>
      </c>
      <c r="S148" s="49" t="s">
        <v>678</v>
      </c>
      <c r="T148">
        <v>0</v>
      </c>
      <c r="U148" s="49" t="s">
        <v>678</v>
      </c>
      <c r="V148">
        <v>0</v>
      </c>
      <c r="W148">
        <v>0</v>
      </c>
      <c r="X148">
        <v>0</v>
      </c>
      <c r="Y148" s="49" t="s">
        <v>2399</v>
      </c>
      <c r="Z148">
        <v>159806</v>
      </c>
      <c r="AA148" s="49" t="s">
        <v>760</v>
      </c>
      <c r="AB148" s="49" t="s">
        <v>514</v>
      </c>
    </row>
    <row r="149" spans="1:28">
      <c r="A149" s="151" t="s">
        <v>2423</v>
      </c>
      <c r="B149" t="s">
        <v>682</v>
      </c>
      <c r="C149" t="s">
        <v>28</v>
      </c>
      <c r="D149" t="s">
        <v>560</v>
      </c>
      <c r="E149" t="s">
        <v>541</v>
      </c>
      <c r="F149" t="s">
        <v>56</v>
      </c>
      <c r="G149">
        <v>14</v>
      </c>
      <c r="H149">
        <v>19720</v>
      </c>
      <c r="I149">
        <v>76</v>
      </c>
      <c r="J149">
        <v>158552</v>
      </c>
      <c r="K149">
        <v>4</v>
      </c>
      <c r="L149" s="49" t="s">
        <v>1130</v>
      </c>
      <c r="M149">
        <v>5600</v>
      </c>
      <c r="N149">
        <v>7240</v>
      </c>
      <c r="O149" s="49" t="s">
        <v>1089</v>
      </c>
      <c r="P149">
        <v>3</v>
      </c>
      <c r="Q149" s="49" t="s">
        <v>1142</v>
      </c>
      <c r="R149">
        <v>4700</v>
      </c>
      <c r="S149" s="49" t="s">
        <v>2519</v>
      </c>
      <c r="T149">
        <v>6100</v>
      </c>
      <c r="U149" s="49" t="s">
        <v>2520</v>
      </c>
      <c r="V149">
        <v>0</v>
      </c>
      <c r="W149">
        <v>0</v>
      </c>
      <c r="X149">
        <v>0</v>
      </c>
      <c r="Y149" s="49" t="s">
        <v>1051</v>
      </c>
      <c r="Z149">
        <v>158552</v>
      </c>
      <c r="AA149" s="49" t="s">
        <v>489</v>
      </c>
      <c r="AB149" s="49" t="s">
        <v>1068</v>
      </c>
    </row>
    <row r="150" spans="1:28">
      <c r="A150" s="151" t="s">
        <v>2423</v>
      </c>
      <c r="B150" t="s">
        <v>682</v>
      </c>
      <c r="C150" t="s">
        <v>28</v>
      </c>
      <c r="D150" t="s">
        <v>561</v>
      </c>
      <c r="E150" t="s">
        <v>541</v>
      </c>
      <c r="F150" t="s">
        <v>56</v>
      </c>
      <c r="G150">
        <v>14</v>
      </c>
      <c r="H150">
        <v>17440</v>
      </c>
      <c r="I150">
        <v>84</v>
      </c>
      <c r="J150">
        <v>197173</v>
      </c>
      <c r="K150">
        <v>4</v>
      </c>
      <c r="L150" s="49" t="s">
        <v>1130</v>
      </c>
      <c r="M150">
        <v>4464</v>
      </c>
      <c r="N150">
        <v>6504</v>
      </c>
      <c r="O150" s="49" t="s">
        <v>942</v>
      </c>
      <c r="P150">
        <v>2</v>
      </c>
      <c r="Q150" s="49" t="s">
        <v>1131</v>
      </c>
      <c r="R150">
        <v>1824</v>
      </c>
      <c r="S150" s="49" t="s">
        <v>801</v>
      </c>
      <c r="T150">
        <v>2072</v>
      </c>
      <c r="U150" s="49" t="s">
        <v>1486</v>
      </c>
      <c r="V150">
        <v>0</v>
      </c>
      <c r="W150">
        <v>0</v>
      </c>
      <c r="X150">
        <v>0</v>
      </c>
      <c r="Y150" s="49" t="s">
        <v>2521</v>
      </c>
      <c r="Z150">
        <v>197173</v>
      </c>
      <c r="AA150" s="49" t="s">
        <v>854</v>
      </c>
      <c r="AB150" s="49" t="s">
        <v>1084</v>
      </c>
    </row>
    <row r="151" spans="1:28">
      <c r="A151" s="151" t="s">
        <v>2423</v>
      </c>
      <c r="B151" t="s">
        <v>682</v>
      </c>
      <c r="C151" t="s">
        <v>28</v>
      </c>
      <c r="D151" t="s">
        <v>673</v>
      </c>
      <c r="E151" t="s">
        <v>532</v>
      </c>
      <c r="F151" t="s">
        <v>56</v>
      </c>
      <c r="G151">
        <v>14</v>
      </c>
      <c r="H151">
        <v>12963</v>
      </c>
      <c r="I151">
        <v>70</v>
      </c>
      <c r="J151">
        <v>129066</v>
      </c>
      <c r="K151">
        <v>9</v>
      </c>
      <c r="L151" s="49" t="s">
        <v>2424</v>
      </c>
      <c r="M151">
        <v>14224</v>
      </c>
      <c r="N151">
        <v>18068</v>
      </c>
      <c r="O151" s="49" t="s">
        <v>1226</v>
      </c>
      <c r="P151">
        <v>4</v>
      </c>
      <c r="Q151" s="49" t="s">
        <v>1130</v>
      </c>
      <c r="R151">
        <v>2904</v>
      </c>
      <c r="S151" s="49" t="s">
        <v>2522</v>
      </c>
      <c r="T151">
        <v>3304</v>
      </c>
      <c r="U151" s="49" t="s">
        <v>2523</v>
      </c>
      <c r="V151">
        <v>0</v>
      </c>
      <c r="W151">
        <v>0</v>
      </c>
      <c r="X151">
        <v>0</v>
      </c>
      <c r="Y151" s="49" t="s">
        <v>2524</v>
      </c>
      <c r="Z151">
        <v>129066</v>
      </c>
      <c r="AA151" s="49" t="s">
        <v>802</v>
      </c>
      <c r="AB151" s="49" t="s">
        <v>2525</v>
      </c>
    </row>
    <row r="152" spans="1:28">
      <c r="A152" s="151" t="s">
        <v>2423</v>
      </c>
      <c r="B152" t="s">
        <v>682</v>
      </c>
      <c r="C152" t="s">
        <v>28</v>
      </c>
      <c r="D152" t="s">
        <v>562</v>
      </c>
      <c r="E152" t="s">
        <v>541</v>
      </c>
      <c r="F152" t="s">
        <v>56</v>
      </c>
      <c r="G152">
        <v>14</v>
      </c>
      <c r="H152">
        <v>20144</v>
      </c>
      <c r="I152">
        <v>73</v>
      </c>
      <c r="J152">
        <v>144419</v>
      </c>
      <c r="K152">
        <v>6</v>
      </c>
      <c r="L152" s="49" t="s">
        <v>1134</v>
      </c>
      <c r="M152">
        <v>9680</v>
      </c>
      <c r="N152">
        <v>11233</v>
      </c>
      <c r="O152" s="49" t="s">
        <v>835</v>
      </c>
      <c r="P152">
        <v>4</v>
      </c>
      <c r="Q152" s="49" t="s">
        <v>1130</v>
      </c>
      <c r="R152">
        <v>6800</v>
      </c>
      <c r="S152" s="49" t="s">
        <v>884</v>
      </c>
      <c r="T152">
        <v>7680</v>
      </c>
      <c r="U152" s="49" t="s">
        <v>2526</v>
      </c>
      <c r="V152">
        <v>1</v>
      </c>
      <c r="W152">
        <v>294</v>
      </c>
      <c r="X152">
        <v>390</v>
      </c>
      <c r="Y152" s="49" t="s">
        <v>2527</v>
      </c>
      <c r="Z152">
        <v>144419</v>
      </c>
      <c r="AA152" s="49" t="s">
        <v>477</v>
      </c>
      <c r="AB152" s="49" t="s">
        <v>1939</v>
      </c>
    </row>
    <row r="153" spans="1:28">
      <c r="A153" s="151" t="s">
        <v>2423</v>
      </c>
      <c r="B153" t="s">
        <v>682</v>
      </c>
      <c r="C153" t="s">
        <v>28</v>
      </c>
      <c r="D153" t="s">
        <v>554</v>
      </c>
      <c r="E153" t="s">
        <v>534</v>
      </c>
      <c r="F153" t="s">
        <v>56</v>
      </c>
      <c r="G153">
        <v>14</v>
      </c>
      <c r="H153">
        <v>26993</v>
      </c>
      <c r="I153">
        <v>74</v>
      </c>
      <c r="J153">
        <v>176263</v>
      </c>
      <c r="K153">
        <v>6</v>
      </c>
      <c r="L153" s="49" t="s">
        <v>1134</v>
      </c>
      <c r="M153">
        <v>4160</v>
      </c>
      <c r="N153">
        <v>6878</v>
      </c>
      <c r="O153" s="49" t="s">
        <v>1138</v>
      </c>
      <c r="P153">
        <v>3</v>
      </c>
      <c r="Q153" s="49" t="s">
        <v>1142</v>
      </c>
      <c r="R153">
        <v>2700</v>
      </c>
      <c r="S153" s="49" t="s">
        <v>705</v>
      </c>
      <c r="T153">
        <v>3060</v>
      </c>
      <c r="U153" s="49" t="s">
        <v>497</v>
      </c>
      <c r="V153">
        <v>1</v>
      </c>
      <c r="W153">
        <v>686</v>
      </c>
      <c r="X153">
        <v>910</v>
      </c>
      <c r="Y153" s="49" t="s">
        <v>2528</v>
      </c>
      <c r="Z153">
        <v>176263</v>
      </c>
      <c r="AA153" s="49" t="s">
        <v>2152</v>
      </c>
      <c r="AB153" s="49" t="s">
        <v>1213</v>
      </c>
    </row>
    <row r="154" spans="1:28">
      <c r="A154" s="151" t="s">
        <v>2423</v>
      </c>
      <c r="B154" t="s">
        <v>682</v>
      </c>
      <c r="C154" t="s">
        <v>28</v>
      </c>
      <c r="D154" t="s">
        <v>2233</v>
      </c>
      <c r="E154" t="s">
        <v>534</v>
      </c>
      <c r="F154" t="s">
        <v>56</v>
      </c>
      <c r="G154">
        <v>15</v>
      </c>
      <c r="H154">
        <v>43936</v>
      </c>
      <c r="I154">
        <v>72</v>
      </c>
      <c r="J154">
        <v>177722</v>
      </c>
      <c r="K154">
        <v>2</v>
      </c>
      <c r="L154" s="49" t="s">
        <v>932</v>
      </c>
      <c r="M154">
        <v>10320</v>
      </c>
      <c r="N154">
        <v>5524</v>
      </c>
      <c r="O154" s="49" t="s">
        <v>878</v>
      </c>
      <c r="P154">
        <v>1</v>
      </c>
      <c r="Q154" s="49" t="s">
        <v>929</v>
      </c>
      <c r="R154">
        <v>8340</v>
      </c>
      <c r="S154" s="49" t="s">
        <v>1943</v>
      </c>
      <c r="T154">
        <v>9452</v>
      </c>
      <c r="U154" s="49" t="s">
        <v>1240</v>
      </c>
      <c r="V154">
        <v>0</v>
      </c>
      <c r="W154">
        <v>0</v>
      </c>
      <c r="X154">
        <v>0</v>
      </c>
      <c r="Y154" s="49" t="s">
        <v>2053</v>
      </c>
      <c r="Z154">
        <v>177722</v>
      </c>
      <c r="AA154" s="49" t="s">
        <v>1024</v>
      </c>
      <c r="AB154" s="49" t="s">
        <v>861</v>
      </c>
    </row>
    <row r="155" spans="1:28">
      <c r="A155" s="151" t="s">
        <v>2423</v>
      </c>
      <c r="B155" t="s">
        <v>682</v>
      </c>
      <c r="C155" t="s">
        <v>28</v>
      </c>
      <c r="D155" t="s">
        <v>674</v>
      </c>
      <c r="E155" t="s">
        <v>532</v>
      </c>
      <c r="F155" t="s">
        <v>56</v>
      </c>
      <c r="G155">
        <v>14</v>
      </c>
      <c r="H155">
        <v>24235</v>
      </c>
      <c r="I155">
        <v>75</v>
      </c>
      <c r="J155">
        <v>154923</v>
      </c>
      <c r="K155">
        <v>8</v>
      </c>
      <c r="L155" s="49" t="s">
        <v>2374</v>
      </c>
      <c r="M155">
        <v>12039</v>
      </c>
      <c r="N155">
        <v>14821</v>
      </c>
      <c r="O155" s="49" t="s">
        <v>2217</v>
      </c>
      <c r="P155">
        <v>3</v>
      </c>
      <c r="Q155" s="49" t="s">
        <v>1142</v>
      </c>
      <c r="R155">
        <v>7339</v>
      </c>
      <c r="S155" s="49" t="s">
        <v>2529</v>
      </c>
      <c r="T155">
        <v>8379</v>
      </c>
      <c r="U155" s="49" t="s">
        <v>2189</v>
      </c>
      <c r="V155">
        <v>0</v>
      </c>
      <c r="W155">
        <v>0</v>
      </c>
      <c r="X155">
        <v>0</v>
      </c>
      <c r="Y155" s="49" t="s">
        <v>2530</v>
      </c>
      <c r="Z155">
        <v>154923</v>
      </c>
      <c r="AA155" s="49" t="s">
        <v>954</v>
      </c>
      <c r="AB155" s="49" t="s">
        <v>2241</v>
      </c>
    </row>
    <row r="156" spans="1:28">
      <c r="A156" s="151" t="s">
        <v>2423</v>
      </c>
      <c r="B156" t="s">
        <v>682</v>
      </c>
      <c r="C156" t="s">
        <v>28</v>
      </c>
      <c r="D156" t="s">
        <v>555</v>
      </c>
      <c r="E156" t="s">
        <v>534</v>
      </c>
      <c r="F156" t="s">
        <v>56</v>
      </c>
      <c r="G156">
        <v>14</v>
      </c>
      <c r="H156">
        <v>10535</v>
      </c>
      <c r="I156">
        <v>83</v>
      </c>
      <c r="J156">
        <v>182705</v>
      </c>
      <c r="K156">
        <v>8</v>
      </c>
      <c r="L156" s="49" t="s">
        <v>2374</v>
      </c>
      <c r="M156">
        <v>8660</v>
      </c>
      <c r="N156">
        <v>10867</v>
      </c>
      <c r="O156" s="49" t="s">
        <v>1913</v>
      </c>
      <c r="P156">
        <v>7</v>
      </c>
      <c r="Q156" s="49" t="s">
        <v>708</v>
      </c>
      <c r="R156">
        <v>6260</v>
      </c>
      <c r="S156" s="49" t="s">
        <v>2531</v>
      </c>
      <c r="T156">
        <v>7077</v>
      </c>
      <c r="U156" s="49" t="s">
        <v>2532</v>
      </c>
      <c r="V156">
        <v>1</v>
      </c>
      <c r="W156">
        <v>637</v>
      </c>
      <c r="X156">
        <v>780</v>
      </c>
      <c r="Y156" s="49" t="s">
        <v>2533</v>
      </c>
      <c r="Z156">
        <v>182705</v>
      </c>
      <c r="AA156" s="49" t="s">
        <v>511</v>
      </c>
      <c r="AB156" s="49" t="s">
        <v>466</v>
      </c>
    </row>
    <row r="157" spans="1:28">
      <c r="A157" s="151" t="s">
        <v>2423</v>
      </c>
      <c r="B157" t="s">
        <v>682</v>
      </c>
      <c r="C157" t="s">
        <v>28</v>
      </c>
      <c r="D157" t="s">
        <v>675</v>
      </c>
      <c r="E157" t="s">
        <v>532</v>
      </c>
      <c r="F157" t="s">
        <v>56</v>
      </c>
      <c r="G157">
        <v>14</v>
      </c>
      <c r="H157">
        <v>20306</v>
      </c>
      <c r="I157">
        <v>78</v>
      </c>
      <c r="J157">
        <v>169802</v>
      </c>
      <c r="K157">
        <v>7</v>
      </c>
      <c r="L157" s="49" t="s">
        <v>708</v>
      </c>
      <c r="M157">
        <v>6970</v>
      </c>
      <c r="N157">
        <v>15970</v>
      </c>
      <c r="O157" s="49" t="s">
        <v>953</v>
      </c>
      <c r="P157">
        <v>2</v>
      </c>
      <c r="Q157" s="49" t="s">
        <v>1131</v>
      </c>
      <c r="R157">
        <v>1340</v>
      </c>
      <c r="S157" s="49" t="s">
        <v>1271</v>
      </c>
      <c r="T157">
        <v>1484</v>
      </c>
      <c r="U157" s="49" t="s">
        <v>875</v>
      </c>
      <c r="V157">
        <v>1</v>
      </c>
      <c r="W157">
        <v>3430</v>
      </c>
      <c r="X157">
        <v>4200</v>
      </c>
      <c r="Y157" s="49" t="s">
        <v>2534</v>
      </c>
      <c r="Z157">
        <v>169802</v>
      </c>
      <c r="AA157" s="49" t="s">
        <v>513</v>
      </c>
      <c r="AB157" s="49" t="s">
        <v>1202</v>
      </c>
    </row>
    <row r="158" spans="1:28">
      <c r="A158" s="151" t="s">
        <v>2423</v>
      </c>
      <c r="B158" t="s">
        <v>682</v>
      </c>
      <c r="C158" t="s">
        <v>28</v>
      </c>
      <c r="D158" t="s">
        <v>564</v>
      </c>
      <c r="E158" t="s">
        <v>541</v>
      </c>
      <c r="F158" t="s">
        <v>56</v>
      </c>
      <c r="G158">
        <v>14</v>
      </c>
      <c r="H158">
        <v>19020</v>
      </c>
      <c r="I158">
        <v>74</v>
      </c>
      <c r="J158">
        <v>137277</v>
      </c>
      <c r="K158">
        <v>4</v>
      </c>
      <c r="L158" s="49" t="s">
        <v>1130</v>
      </c>
      <c r="M158">
        <v>3650</v>
      </c>
      <c r="N158">
        <v>4780</v>
      </c>
      <c r="O158" s="49" t="s">
        <v>768</v>
      </c>
      <c r="P158">
        <v>3</v>
      </c>
      <c r="Q158" s="49" t="s">
        <v>1142</v>
      </c>
      <c r="R158">
        <v>3000</v>
      </c>
      <c r="S158" s="49" t="s">
        <v>2535</v>
      </c>
      <c r="T158">
        <v>3400</v>
      </c>
      <c r="U158" s="49" t="s">
        <v>2536</v>
      </c>
      <c r="V158">
        <v>1</v>
      </c>
      <c r="W158">
        <v>490</v>
      </c>
      <c r="X158">
        <v>600</v>
      </c>
      <c r="Y158" s="49" t="s">
        <v>1254</v>
      </c>
      <c r="Z158">
        <v>137277</v>
      </c>
      <c r="AA158" s="49" t="s">
        <v>1258</v>
      </c>
      <c r="AB158" s="49" t="s">
        <v>785</v>
      </c>
    </row>
    <row r="159" spans="1:28">
      <c r="A159" s="151" t="s">
        <v>2423</v>
      </c>
      <c r="B159" t="s">
        <v>682</v>
      </c>
      <c r="C159" t="s">
        <v>28</v>
      </c>
      <c r="D159" t="s">
        <v>549</v>
      </c>
      <c r="E159" t="s">
        <v>532</v>
      </c>
      <c r="F159" t="s">
        <v>56</v>
      </c>
      <c r="G159">
        <v>14</v>
      </c>
      <c r="H159">
        <v>21870</v>
      </c>
      <c r="I159">
        <v>79</v>
      </c>
      <c r="J159">
        <v>189678</v>
      </c>
      <c r="K159">
        <v>5</v>
      </c>
      <c r="L159" s="49" t="s">
        <v>1893</v>
      </c>
      <c r="M159">
        <v>9020</v>
      </c>
      <c r="N159">
        <v>14956</v>
      </c>
      <c r="O159" s="49" t="s">
        <v>2020</v>
      </c>
      <c r="P159">
        <v>2</v>
      </c>
      <c r="Q159" s="49" t="s">
        <v>1131</v>
      </c>
      <c r="R159">
        <v>1250</v>
      </c>
      <c r="S159" s="49" t="s">
        <v>727</v>
      </c>
      <c r="T159">
        <v>1410</v>
      </c>
      <c r="U159" s="49" t="s">
        <v>1111</v>
      </c>
      <c r="V159">
        <v>0</v>
      </c>
      <c r="W159">
        <v>0</v>
      </c>
      <c r="X159">
        <v>0</v>
      </c>
      <c r="Y159" s="49" t="s">
        <v>2537</v>
      </c>
      <c r="Z159">
        <v>189678</v>
      </c>
      <c r="AA159" s="49" t="s">
        <v>1044</v>
      </c>
      <c r="AB159" s="49" t="s">
        <v>854</v>
      </c>
    </row>
    <row r="160" spans="1:28">
      <c r="A160" s="151" t="s">
        <v>2423</v>
      </c>
      <c r="B160" t="s">
        <v>1418</v>
      </c>
      <c r="C160" t="s">
        <v>28</v>
      </c>
      <c r="D160" t="s">
        <v>2261</v>
      </c>
      <c r="E160" t="s">
        <v>2252</v>
      </c>
      <c r="F160" t="s">
        <v>56</v>
      </c>
      <c r="G160">
        <v>15</v>
      </c>
      <c r="H160">
        <v>11615</v>
      </c>
      <c r="I160">
        <v>79</v>
      </c>
      <c r="J160">
        <v>175160</v>
      </c>
      <c r="K160">
        <v>7</v>
      </c>
      <c r="L160" s="49" t="s">
        <v>1164</v>
      </c>
      <c r="M160">
        <v>7285</v>
      </c>
      <c r="N160">
        <v>15537</v>
      </c>
      <c r="O160" s="49" t="s">
        <v>1404</v>
      </c>
      <c r="P160">
        <v>4</v>
      </c>
      <c r="Q160" s="49" t="s">
        <v>951</v>
      </c>
      <c r="R160">
        <v>1405</v>
      </c>
      <c r="S160" s="49" t="s">
        <v>2538</v>
      </c>
      <c r="T160">
        <v>1589</v>
      </c>
      <c r="U160" s="49" t="s">
        <v>2224</v>
      </c>
      <c r="V160">
        <v>0</v>
      </c>
      <c r="W160">
        <v>0</v>
      </c>
      <c r="X160">
        <v>0</v>
      </c>
      <c r="Y160" s="49" t="s">
        <v>2539</v>
      </c>
      <c r="Z160">
        <v>175160</v>
      </c>
      <c r="AA160" s="49" t="s">
        <v>1317</v>
      </c>
      <c r="AB160" s="49" t="s">
        <v>892</v>
      </c>
    </row>
    <row r="161" spans="1:28">
      <c r="A161" s="151" t="s">
        <v>2423</v>
      </c>
      <c r="B161" t="s">
        <v>1418</v>
      </c>
      <c r="C161" t="s">
        <v>28</v>
      </c>
      <c r="D161" t="s">
        <v>2263</v>
      </c>
      <c r="E161" t="s">
        <v>2252</v>
      </c>
      <c r="F161" t="s">
        <v>56</v>
      </c>
      <c r="G161">
        <v>0</v>
      </c>
      <c r="H161">
        <v>0</v>
      </c>
      <c r="I161">
        <v>41</v>
      </c>
      <c r="J161">
        <v>150867</v>
      </c>
      <c r="K161">
        <v>0</v>
      </c>
      <c r="L161" s="49" t="s">
        <v>678</v>
      </c>
      <c r="M161">
        <v>0</v>
      </c>
      <c r="N161">
        <v>0</v>
      </c>
      <c r="O161" s="49" t="s">
        <v>678</v>
      </c>
      <c r="P161">
        <v>0</v>
      </c>
      <c r="Q161" s="49" t="s">
        <v>678</v>
      </c>
      <c r="R161">
        <v>0</v>
      </c>
      <c r="S161" s="49" t="s">
        <v>678</v>
      </c>
      <c r="T161">
        <v>0</v>
      </c>
      <c r="U161" s="49" t="s">
        <v>678</v>
      </c>
      <c r="V161">
        <v>0</v>
      </c>
      <c r="W161">
        <v>0</v>
      </c>
      <c r="X161">
        <v>0</v>
      </c>
      <c r="Y161" s="49" t="s">
        <v>678</v>
      </c>
      <c r="Z161">
        <v>150867</v>
      </c>
      <c r="AA161" s="49" t="s">
        <v>678</v>
      </c>
      <c r="AB161" s="49" t="s">
        <v>678</v>
      </c>
    </row>
    <row r="162" spans="1:28">
      <c r="A162" s="151" t="s">
        <v>2423</v>
      </c>
      <c r="B162" t="s">
        <v>1418</v>
      </c>
      <c r="C162" t="s">
        <v>28</v>
      </c>
      <c r="D162" t="s">
        <v>2315</v>
      </c>
      <c r="E162" t="s">
        <v>2303</v>
      </c>
      <c r="F162" t="s">
        <v>56</v>
      </c>
      <c r="G162">
        <v>14</v>
      </c>
      <c r="H162">
        <v>16634</v>
      </c>
      <c r="I162">
        <v>68</v>
      </c>
      <c r="J162">
        <v>155132</v>
      </c>
      <c r="K162">
        <v>8</v>
      </c>
      <c r="L162" s="49" t="s">
        <v>2374</v>
      </c>
      <c r="M162">
        <v>9714</v>
      </c>
      <c r="N162">
        <v>14336</v>
      </c>
      <c r="O162" s="49" t="s">
        <v>1010</v>
      </c>
      <c r="P162">
        <v>5</v>
      </c>
      <c r="Q162" s="49" t="s">
        <v>1893</v>
      </c>
      <c r="R162">
        <v>7854</v>
      </c>
      <c r="S162" s="49" t="s">
        <v>2540</v>
      </c>
      <c r="T162">
        <v>9821</v>
      </c>
      <c r="U162" s="49" t="s">
        <v>2541</v>
      </c>
      <c r="V162">
        <v>0</v>
      </c>
      <c r="W162">
        <v>0</v>
      </c>
      <c r="X162">
        <v>0</v>
      </c>
      <c r="Y162" s="49" t="s">
        <v>2542</v>
      </c>
      <c r="Z162">
        <v>155132</v>
      </c>
      <c r="AA162" s="49" t="s">
        <v>842</v>
      </c>
      <c r="AB162" s="49" t="s">
        <v>962</v>
      </c>
    </row>
    <row r="163" spans="1:28">
      <c r="A163" s="151" t="s">
        <v>2423</v>
      </c>
      <c r="B163" t="s">
        <v>1418</v>
      </c>
      <c r="C163" t="s">
        <v>28</v>
      </c>
      <c r="D163" t="s">
        <v>2264</v>
      </c>
      <c r="E163" t="s">
        <v>2252</v>
      </c>
      <c r="F163" t="s">
        <v>56</v>
      </c>
      <c r="G163">
        <v>14</v>
      </c>
      <c r="H163">
        <v>14350</v>
      </c>
      <c r="I163">
        <v>78</v>
      </c>
      <c r="J163">
        <v>189833</v>
      </c>
      <c r="K163">
        <v>4</v>
      </c>
      <c r="L163" s="49" t="s">
        <v>1130</v>
      </c>
      <c r="M163">
        <v>6390</v>
      </c>
      <c r="N163">
        <v>10991</v>
      </c>
      <c r="O163" s="49" t="s">
        <v>840</v>
      </c>
      <c r="P163">
        <v>3</v>
      </c>
      <c r="Q163" s="49" t="s">
        <v>1142</v>
      </c>
      <c r="R163">
        <v>3690</v>
      </c>
      <c r="S163" s="49" t="s">
        <v>1309</v>
      </c>
      <c r="T163">
        <v>7211</v>
      </c>
      <c r="U163" s="49" t="s">
        <v>2543</v>
      </c>
      <c r="V163">
        <v>0</v>
      </c>
      <c r="W163">
        <v>0</v>
      </c>
      <c r="X163">
        <v>0</v>
      </c>
      <c r="Y163" s="49" t="s">
        <v>2544</v>
      </c>
      <c r="Z163">
        <v>189833</v>
      </c>
      <c r="AA163" s="49" t="s">
        <v>723</v>
      </c>
      <c r="AB163" s="49" t="s">
        <v>749</v>
      </c>
    </row>
    <row r="164" spans="1:28">
      <c r="A164" s="151" t="s">
        <v>2423</v>
      </c>
      <c r="B164" t="s">
        <v>1418</v>
      </c>
      <c r="C164" t="s">
        <v>28</v>
      </c>
      <c r="D164" t="s">
        <v>2265</v>
      </c>
      <c r="E164" t="s">
        <v>2252</v>
      </c>
      <c r="F164" t="s">
        <v>56</v>
      </c>
      <c r="G164">
        <v>14</v>
      </c>
      <c r="H164">
        <v>14120</v>
      </c>
      <c r="I164">
        <v>65</v>
      </c>
      <c r="J164">
        <v>125401</v>
      </c>
      <c r="K164">
        <v>9</v>
      </c>
      <c r="L164" s="49" t="s">
        <v>2424</v>
      </c>
      <c r="M164">
        <v>11715</v>
      </c>
      <c r="N164">
        <v>12612</v>
      </c>
      <c r="O164" s="49" t="s">
        <v>2107</v>
      </c>
      <c r="P164">
        <v>6</v>
      </c>
      <c r="Q164" s="49" t="s">
        <v>1408</v>
      </c>
      <c r="R164">
        <v>4815</v>
      </c>
      <c r="S164" s="49" t="s">
        <v>2273</v>
      </c>
      <c r="T164">
        <v>6711</v>
      </c>
      <c r="U164" s="49" t="s">
        <v>2496</v>
      </c>
      <c r="V164">
        <v>0</v>
      </c>
      <c r="W164">
        <v>0</v>
      </c>
      <c r="X164">
        <v>0</v>
      </c>
      <c r="Y164" s="49" t="s">
        <v>2545</v>
      </c>
      <c r="Z164">
        <v>125401</v>
      </c>
      <c r="AA164" s="49" t="s">
        <v>2358</v>
      </c>
      <c r="AB164" s="49" t="s">
        <v>2243</v>
      </c>
    </row>
    <row r="165" spans="1:28">
      <c r="A165" s="151" t="s">
        <v>2423</v>
      </c>
      <c r="B165" t="s">
        <v>1418</v>
      </c>
      <c r="C165" t="s">
        <v>28</v>
      </c>
      <c r="D165" t="s">
        <v>2299</v>
      </c>
      <c r="E165" t="s">
        <v>2274</v>
      </c>
      <c r="F165" t="s">
        <v>56</v>
      </c>
      <c r="G165">
        <v>14</v>
      </c>
      <c r="H165">
        <v>23180</v>
      </c>
      <c r="I165">
        <v>69</v>
      </c>
      <c r="J165">
        <v>166015</v>
      </c>
      <c r="K165">
        <v>10</v>
      </c>
      <c r="L165" s="49" t="s">
        <v>1892</v>
      </c>
      <c r="M165">
        <v>22620</v>
      </c>
      <c r="N165">
        <v>29588</v>
      </c>
      <c r="O165" s="49" t="s">
        <v>2546</v>
      </c>
      <c r="P165">
        <v>6</v>
      </c>
      <c r="Q165" s="49" t="s">
        <v>1408</v>
      </c>
      <c r="R165">
        <v>11700</v>
      </c>
      <c r="S165" s="49" t="s">
        <v>2547</v>
      </c>
      <c r="T165">
        <v>13260</v>
      </c>
      <c r="U165" s="49" t="s">
        <v>2548</v>
      </c>
      <c r="V165">
        <v>0</v>
      </c>
      <c r="W165">
        <v>0</v>
      </c>
      <c r="X165">
        <v>0</v>
      </c>
      <c r="Y165" s="49" t="s">
        <v>2549</v>
      </c>
      <c r="Z165">
        <v>166015</v>
      </c>
      <c r="AA165" s="49" t="s">
        <v>1922</v>
      </c>
      <c r="AB165" s="49" t="s">
        <v>2550</v>
      </c>
    </row>
    <row r="166" spans="1:28">
      <c r="A166" s="151" t="s">
        <v>2423</v>
      </c>
      <c r="B166" t="s">
        <v>1418</v>
      </c>
      <c r="C166" t="s">
        <v>28</v>
      </c>
      <c r="D166" t="s">
        <v>2266</v>
      </c>
      <c r="E166" t="s">
        <v>2252</v>
      </c>
      <c r="F166" t="s">
        <v>56</v>
      </c>
      <c r="G166">
        <v>14</v>
      </c>
      <c r="H166">
        <v>26015</v>
      </c>
      <c r="I166">
        <v>79</v>
      </c>
      <c r="J166">
        <v>179128</v>
      </c>
      <c r="K166">
        <v>5</v>
      </c>
      <c r="L166" s="49" t="s">
        <v>1893</v>
      </c>
      <c r="M166">
        <v>6125</v>
      </c>
      <c r="N166">
        <v>9898</v>
      </c>
      <c r="O166" s="49" t="s">
        <v>1038</v>
      </c>
      <c r="P166">
        <v>3</v>
      </c>
      <c r="Q166" s="49" t="s">
        <v>1142</v>
      </c>
      <c r="R166">
        <v>2965</v>
      </c>
      <c r="S166" s="49" t="s">
        <v>1891</v>
      </c>
      <c r="T166">
        <v>3341</v>
      </c>
      <c r="U166" s="49" t="s">
        <v>2551</v>
      </c>
      <c r="V166">
        <v>0</v>
      </c>
      <c r="W166">
        <v>0</v>
      </c>
      <c r="X166">
        <v>0</v>
      </c>
      <c r="Y166" s="49" t="s">
        <v>2552</v>
      </c>
      <c r="Z166">
        <v>179128</v>
      </c>
      <c r="AA166" s="49" t="s">
        <v>1044</v>
      </c>
      <c r="AB166" s="49" t="s">
        <v>1115</v>
      </c>
    </row>
    <row r="167" spans="1:28">
      <c r="A167" s="151" t="s">
        <v>2423</v>
      </c>
      <c r="B167" t="s">
        <v>1418</v>
      </c>
      <c r="C167" t="s">
        <v>28</v>
      </c>
      <c r="D167" t="s">
        <v>2318</v>
      </c>
      <c r="E167" t="s">
        <v>2303</v>
      </c>
      <c r="F167" t="s">
        <v>56</v>
      </c>
      <c r="G167">
        <v>14</v>
      </c>
      <c r="H167">
        <v>17990</v>
      </c>
      <c r="I167">
        <v>75</v>
      </c>
      <c r="J167">
        <v>171574</v>
      </c>
      <c r="K167">
        <v>10</v>
      </c>
      <c r="L167" s="49" t="s">
        <v>1892</v>
      </c>
      <c r="M167">
        <v>10250</v>
      </c>
      <c r="N167">
        <v>18750</v>
      </c>
      <c r="O167" s="49" t="s">
        <v>1100</v>
      </c>
      <c r="P167">
        <v>5</v>
      </c>
      <c r="Q167" s="49" t="s">
        <v>1893</v>
      </c>
      <c r="R167">
        <v>3960</v>
      </c>
      <c r="S167" s="49" t="s">
        <v>2553</v>
      </c>
      <c r="T167">
        <v>5090</v>
      </c>
      <c r="U167" s="49" t="s">
        <v>2554</v>
      </c>
      <c r="V167">
        <v>0</v>
      </c>
      <c r="W167">
        <v>0</v>
      </c>
      <c r="X167">
        <v>0</v>
      </c>
      <c r="Y167" s="49" t="s">
        <v>2555</v>
      </c>
      <c r="Z167">
        <v>171574</v>
      </c>
      <c r="AA167" s="49" t="s">
        <v>932</v>
      </c>
      <c r="AB167" s="49" t="s">
        <v>851</v>
      </c>
    </row>
    <row r="168" spans="1:28">
      <c r="A168" s="151" t="s">
        <v>2423</v>
      </c>
      <c r="B168" t="s">
        <v>1418</v>
      </c>
      <c r="C168" t="s">
        <v>28</v>
      </c>
      <c r="D168" t="s">
        <v>2268</v>
      </c>
      <c r="E168" t="s">
        <v>2252</v>
      </c>
      <c r="F168" t="s">
        <v>56</v>
      </c>
      <c r="G168">
        <v>14</v>
      </c>
      <c r="H168">
        <v>16650</v>
      </c>
      <c r="I168">
        <v>71</v>
      </c>
      <c r="J168">
        <v>112512</v>
      </c>
      <c r="K168">
        <v>9</v>
      </c>
      <c r="L168" s="49" t="s">
        <v>2424</v>
      </c>
      <c r="M168">
        <v>10940</v>
      </c>
      <c r="N168">
        <v>13732</v>
      </c>
      <c r="O168" s="49" t="s">
        <v>1974</v>
      </c>
      <c r="P168">
        <v>7</v>
      </c>
      <c r="Q168" s="49" t="s">
        <v>708</v>
      </c>
      <c r="R168">
        <v>8900</v>
      </c>
      <c r="S168" s="49" t="s">
        <v>2556</v>
      </c>
      <c r="T168">
        <v>11116</v>
      </c>
      <c r="U168" s="49" t="s">
        <v>2557</v>
      </c>
      <c r="V168">
        <v>0</v>
      </c>
      <c r="W168">
        <v>0</v>
      </c>
      <c r="X168">
        <v>0</v>
      </c>
      <c r="Y168" s="49" t="s">
        <v>2558</v>
      </c>
      <c r="Z168">
        <v>112512</v>
      </c>
      <c r="AA168" s="49" t="s">
        <v>1993</v>
      </c>
      <c r="AB168" s="49" t="s">
        <v>1312</v>
      </c>
    </row>
    <row r="169" spans="1:28">
      <c r="A169" s="151" t="s">
        <v>2423</v>
      </c>
      <c r="B169" t="s">
        <v>1418</v>
      </c>
      <c r="C169" t="s">
        <v>28</v>
      </c>
      <c r="D169" t="s">
        <v>2301</v>
      </c>
      <c r="E169" t="s">
        <v>2274</v>
      </c>
      <c r="F169" t="s">
        <v>56</v>
      </c>
      <c r="G169">
        <v>14</v>
      </c>
      <c r="H169">
        <v>29315</v>
      </c>
      <c r="I169">
        <v>83</v>
      </c>
      <c r="J169">
        <v>177947</v>
      </c>
      <c r="K169">
        <v>8</v>
      </c>
      <c r="L169" s="49" t="s">
        <v>2374</v>
      </c>
      <c r="M169">
        <v>13170</v>
      </c>
      <c r="N169">
        <v>17501</v>
      </c>
      <c r="O169" s="49" t="s">
        <v>2297</v>
      </c>
      <c r="P169">
        <v>4</v>
      </c>
      <c r="Q169" s="49" t="s">
        <v>1130</v>
      </c>
      <c r="R169">
        <v>9400</v>
      </c>
      <c r="S169" s="49" t="s">
        <v>889</v>
      </c>
      <c r="T169">
        <v>12264</v>
      </c>
      <c r="U169" s="49" t="s">
        <v>1795</v>
      </c>
      <c r="V169">
        <v>0</v>
      </c>
      <c r="W169">
        <v>0</v>
      </c>
      <c r="X169">
        <v>0</v>
      </c>
      <c r="Y169" s="49" t="s">
        <v>2559</v>
      </c>
      <c r="Z169">
        <v>177947</v>
      </c>
      <c r="AA169" s="49" t="s">
        <v>1186</v>
      </c>
      <c r="AB169" s="49" t="s">
        <v>1867</v>
      </c>
    </row>
    <row r="170" spans="1:28">
      <c r="A170" s="151" t="s">
        <v>2423</v>
      </c>
      <c r="B170" t="s">
        <v>1418</v>
      </c>
      <c r="C170" t="s">
        <v>28</v>
      </c>
      <c r="D170" t="s">
        <v>2319</v>
      </c>
      <c r="E170" t="s">
        <v>2303</v>
      </c>
      <c r="F170" t="s">
        <v>56</v>
      </c>
      <c r="G170">
        <v>15</v>
      </c>
      <c r="H170">
        <v>22836</v>
      </c>
      <c r="I170">
        <v>75</v>
      </c>
      <c r="J170">
        <v>168525</v>
      </c>
      <c r="K170">
        <v>6</v>
      </c>
      <c r="L170" s="49" t="s">
        <v>685</v>
      </c>
      <c r="M170">
        <v>6925</v>
      </c>
      <c r="N170">
        <v>9461</v>
      </c>
      <c r="O170" s="49" t="s">
        <v>1081</v>
      </c>
      <c r="P170">
        <v>1</v>
      </c>
      <c r="Q170" s="49" t="s">
        <v>929</v>
      </c>
      <c r="R170">
        <v>1200</v>
      </c>
      <c r="S170" s="49" t="s">
        <v>1969</v>
      </c>
      <c r="T170">
        <v>1360</v>
      </c>
      <c r="U170" s="49" t="s">
        <v>1913</v>
      </c>
      <c r="V170">
        <v>0</v>
      </c>
      <c r="W170">
        <v>0</v>
      </c>
      <c r="X170">
        <v>0</v>
      </c>
      <c r="Y170" s="49" t="s">
        <v>2560</v>
      </c>
      <c r="Z170">
        <v>168525</v>
      </c>
      <c r="AA170" s="49" t="s">
        <v>687</v>
      </c>
      <c r="AB170" s="49" t="s">
        <v>848</v>
      </c>
    </row>
    <row r="171" spans="1:28">
      <c r="A171" s="151" t="s">
        <v>2423</v>
      </c>
      <c r="B171" t="s">
        <v>1418</v>
      </c>
      <c r="C171" t="s">
        <v>28</v>
      </c>
      <c r="D171" t="s">
        <v>2320</v>
      </c>
      <c r="E171" t="s">
        <v>2303</v>
      </c>
      <c r="F171" t="s">
        <v>56</v>
      </c>
      <c r="G171">
        <v>14</v>
      </c>
      <c r="H171">
        <v>17581</v>
      </c>
      <c r="I171">
        <v>76</v>
      </c>
      <c r="J171">
        <v>159998</v>
      </c>
      <c r="K171">
        <v>11</v>
      </c>
      <c r="L171" s="49" t="s">
        <v>2460</v>
      </c>
      <c r="M171">
        <v>23498</v>
      </c>
      <c r="N171">
        <v>41058</v>
      </c>
      <c r="O171" s="49" t="s">
        <v>2561</v>
      </c>
      <c r="P171">
        <v>5</v>
      </c>
      <c r="Q171" s="49" t="s">
        <v>1893</v>
      </c>
      <c r="R171">
        <v>5926</v>
      </c>
      <c r="S171" s="49" t="s">
        <v>2067</v>
      </c>
      <c r="T171">
        <v>6752</v>
      </c>
      <c r="U171" s="49" t="s">
        <v>1663</v>
      </c>
      <c r="V171">
        <v>0</v>
      </c>
      <c r="W171">
        <v>0</v>
      </c>
      <c r="X171">
        <v>0</v>
      </c>
      <c r="Y171" s="49" t="s">
        <v>2562</v>
      </c>
      <c r="Z171">
        <v>159998</v>
      </c>
      <c r="AA171" s="49" t="s">
        <v>2485</v>
      </c>
      <c r="AB171" s="49" t="s">
        <v>1776</v>
      </c>
    </row>
    <row r="172" spans="1:28">
      <c r="A172" s="151" t="s">
        <v>2423</v>
      </c>
      <c r="B172" t="s">
        <v>1418</v>
      </c>
      <c r="C172" t="s">
        <v>28</v>
      </c>
      <c r="D172" t="s">
        <v>2270</v>
      </c>
      <c r="E172" t="s">
        <v>2252</v>
      </c>
      <c r="F172" t="s">
        <v>56</v>
      </c>
      <c r="G172">
        <v>0</v>
      </c>
      <c r="H172">
        <v>0</v>
      </c>
      <c r="I172">
        <v>0</v>
      </c>
      <c r="J172">
        <v>0</v>
      </c>
      <c r="K172">
        <v>0</v>
      </c>
      <c r="L172" s="49" t="s">
        <v>678</v>
      </c>
      <c r="M172">
        <v>0</v>
      </c>
      <c r="N172">
        <v>0</v>
      </c>
      <c r="O172" s="49" t="s">
        <v>678</v>
      </c>
      <c r="P172">
        <v>0</v>
      </c>
      <c r="Q172" s="49" t="s">
        <v>678</v>
      </c>
      <c r="R172">
        <v>0</v>
      </c>
      <c r="S172" s="49" t="s">
        <v>678</v>
      </c>
      <c r="T172">
        <v>0</v>
      </c>
      <c r="U172" s="49" t="s">
        <v>678</v>
      </c>
      <c r="V172">
        <v>0</v>
      </c>
      <c r="W172">
        <v>0</v>
      </c>
      <c r="X172">
        <v>0</v>
      </c>
      <c r="Y172" s="49" t="s">
        <v>678</v>
      </c>
      <c r="Z172">
        <v>0</v>
      </c>
      <c r="AA172" s="49" t="s">
        <v>678</v>
      </c>
      <c r="AB172" s="49" t="s">
        <v>678</v>
      </c>
    </row>
    <row r="173" spans="1:28">
      <c r="A173" s="151" t="s">
        <v>2423</v>
      </c>
      <c r="B173" t="s">
        <v>1418</v>
      </c>
      <c r="C173" t="s">
        <v>28</v>
      </c>
      <c r="D173" t="s">
        <v>2271</v>
      </c>
      <c r="E173" t="s">
        <v>2252</v>
      </c>
      <c r="F173" t="s">
        <v>56</v>
      </c>
      <c r="G173">
        <v>14</v>
      </c>
      <c r="H173">
        <v>15318</v>
      </c>
      <c r="I173">
        <v>80</v>
      </c>
      <c r="J173">
        <v>184927</v>
      </c>
      <c r="K173">
        <v>8</v>
      </c>
      <c r="L173" s="49" t="s">
        <v>2374</v>
      </c>
      <c r="M173">
        <v>11700</v>
      </c>
      <c r="N173">
        <v>18220</v>
      </c>
      <c r="O173" s="49" t="s">
        <v>902</v>
      </c>
      <c r="P173">
        <v>4</v>
      </c>
      <c r="Q173" s="49" t="s">
        <v>1130</v>
      </c>
      <c r="R173">
        <v>6000</v>
      </c>
      <c r="S173" s="49" t="s">
        <v>2563</v>
      </c>
      <c r="T173">
        <v>9020</v>
      </c>
      <c r="U173" s="49" t="s">
        <v>2564</v>
      </c>
      <c r="V173">
        <v>0</v>
      </c>
      <c r="W173">
        <v>0</v>
      </c>
      <c r="X173">
        <v>0</v>
      </c>
      <c r="Y173" s="49" t="s">
        <v>2565</v>
      </c>
      <c r="Z173">
        <v>184927</v>
      </c>
      <c r="AA173" s="49" t="s">
        <v>705</v>
      </c>
      <c r="AB173" s="49" t="s">
        <v>1044</v>
      </c>
    </row>
    <row r="174" spans="1:28">
      <c r="A174" s="151" t="s">
        <v>2423</v>
      </c>
      <c r="B174" t="s">
        <v>682</v>
      </c>
      <c r="C174" t="s">
        <v>28</v>
      </c>
      <c r="D174" t="s">
        <v>565</v>
      </c>
      <c r="E174" t="s">
        <v>541</v>
      </c>
      <c r="F174" t="s">
        <v>56</v>
      </c>
      <c r="G174">
        <v>14</v>
      </c>
      <c r="H174">
        <v>22990</v>
      </c>
      <c r="I174">
        <v>62</v>
      </c>
      <c r="J174">
        <v>143662</v>
      </c>
      <c r="K174">
        <v>2</v>
      </c>
      <c r="L174" s="49" t="s">
        <v>1132</v>
      </c>
      <c r="M174">
        <v>1560</v>
      </c>
      <c r="N174">
        <v>4083</v>
      </c>
      <c r="O174" s="49" t="s">
        <v>1090</v>
      </c>
      <c r="P174">
        <v>2</v>
      </c>
      <c r="Q174" s="49" t="s">
        <v>1131</v>
      </c>
      <c r="R174">
        <v>1560</v>
      </c>
      <c r="S174" s="49" t="s">
        <v>804</v>
      </c>
      <c r="T174">
        <v>1768</v>
      </c>
      <c r="U174" s="49" t="s">
        <v>1037</v>
      </c>
      <c r="V174">
        <v>0</v>
      </c>
      <c r="W174">
        <v>0</v>
      </c>
      <c r="X174">
        <v>0</v>
      </c>
      <c r="Y174" s="49" t="s">
        <v>1912</v>
      </c>
      <c r="Z174">
        <v>143662</v>
      </c>
      <c r="AA174" s="49" t="s">
        <v>755</v>
      </c>
      <c r="AB174" s="49" t="s">
        <v>2406</v>
      </c>
    </row>
    <row r="175" spans="1:28">
      <c r="A175" s="151" t="s">
        <v>2423</v>
      </c>
      <c r="B175" t="s">
        <v>682</v>
      </c>
      <c r="C175" t="s">
        <v>28</v>
      </c>
      <c r="D175" t="s">
        <v>566</v>
      </c>
      <c r="E175" t="s">
        <v>541</v>
      </c>
      <c r="F175" t="s">
        <v>56</v>
      </c>
      <c r="G175">
        <v>14</v>
      </c>
      <c r="H175">
        <v>17025</v>
      </c>
      <c r="I175">
        <v>80</v>
      </c>
      <c r="J175">
        <v>182493</v>
      </c>
      <c r="K175">
        <v>7</v>
      </c>
      <c r="L175" s="49" t="s">
        <v>708</v>
      </c>
      <c r="M175">
        <v>7850</v>
      </c>
      <c r="N175">
        <v>9466</v>
      </c>
      <c r="O175" s="49" t="s">
        <v>502</v>
      </c>
      <c r="P175">
        <v>5</v>
      </c>
      <c r="Q175" s="49" t="s">
        <v>1893</v>
      </c>
      <c r="R175">
        <v>6060</v>
      </c>
      <c r="S175" s="49" t="s">
        <v>2566</v>
      </c>
      <c r="T175">
        <v>6868</v>
      </c>
      <c r="U175" s="49" t="s">
        <v>1432</v>
      </c>
      <c r="V175">
        <v>0</v>
      </c>
      <c r="W175">
        <v>0</v>
      </c>
      <c r="X175">
        <v>0</v>
      </c>
      <c r="Y175" s="49" t="s">
        <v>1715</v>
      </c>
      <c r="Z175">
        <v>182493</v>
      </c>
      <c r="AA175" s="49" t="s">
        <v>1000</v>
      </c>
      <c r="AB175" s="49" t="s">
        <v>1236</v>
      </c>
    </row>
    <row r="176" spans="1:28">
      <c r="A176" s="151" t="s">
        <v>2423</v>
      </c>
      <c r="B176" t="s">
        <v>682</v>
      </c>
      <c r="C176" t="s">
        <v>28</v>
      </c>
      <c r="D176" t="s">
        <v>567</v>
      </c>
      <c r="E176" t="s">
        <v>541</v>
      </c>
      <c r="F176" t="s">
        <v>56</v>
      </c>
      <c r="G176">
        <v>15</v>
      </c>
      <c r="H176">
        <v>18365</v>
      </c>
      <c r="I176">
        <v>65</v>
      </c>
      <c r="J176">
        <v>123829</v>
      </c>
      <c r="K176">
        <v>8</v>
      </c>
      <c r="L176" s="49" t="s">
        <v>1196</v>
      </c>
      <c r="M176">
        <v>10314</v>
      </c>
      <c r="N176">
        <v>15374</v>
      </c>
      <c r="O176" s="49" t="s">
        <v>741</v>
      </c>
      <c r="P176">
        <v>6</v>
      </c>
      <c r="Q176" s="49" t="s">
        <v>685</v>
      </c>
      <c r="R176">
        <v>8514</v>
      </c>
      <c r="S176" s="49" t="s">
        <v>2567</v>
      </c>
      <c r="T176">
        <v>10695</v>
      </c>
      <c r="U176" s="49" t="s">
        <v>2568</v>
      </c>
      <c r="V176">
        <v>0</v>
      </c>
      <c r="W176">
        <v>0</v>
      </c>
      <c r="X176">
        <v>0</v>
      </c>
      <c r="Y176" s="49" t="s">
        <v>2569</v>
      </c>
      <c r="Z176">
        <v>123829</v>
      </c>
      <c r="AA176" s="49" t="s">
        <v>1920</v>
      </c>
      <c r="AB176" s="49" t="s">
        <v>721</v>
      </c>
    </row>
    <row r="177" spans="1:28">
      <c r="A177" s="151" t="s">
        <v>2423</v>
      </c>
      <c r="B177" t="s">
        <v>682</v>
      </c>
      <c r="C177" t="s">
        <v>28</v>
      </c>
      <c r="D177" t="s">
        <v>2246</v>
      </c>
      <c r="E177" t="s">
        <v>541</v>
      </c>
      <c r="F177" t="s">
        <v>56</v>
      </c>
      <c r="G177">
        <v>14</v>
      </c>
      <c r="H177">
        <v>21084</v>
      </c>
      <c r="I177">
        <v>80</v>
      </c>
      <c r="J177">
        <v>185801</v>
      </c>
      <c r="K177">
        <v>7</v>
      </c>
      <c r="L177" s="49" t="s">
        <v>708</v>
      </c>
      <c r="M177">
        <v>11480</v>
      </c>
      <c r="N177">
        <v>16304</v>
      </c>
      <c r="O177" s="49" t="s">
        <v>978</v>
      </c>
      <c r="P177">
        <v>2</v>
      </c>
      <c r="Q177" s="49" t="s">
        <v>1131</v>
      </c>
      <c r="R177">
        <v>4380</v>
      </c>
      <c r="S177" s="49" t="s">
        <v>2011</v>
      </c>
      <c r="T177">
        <v>4964</v>
      </c>
      <c r="U177" s="49" t="s">
        <v>2552</v>
      </c>
      <c r="V177">
        <v>0</v>
      </c>
      <c r="W177">
        <v>0</v>
      </c>
      <c r="X177">
        <v>0</v>
      </c>
      <c r="Y177" s="49" t="s">
        <v>2570</v>
      </c>
      <c r="Z177">
        <v>185801</v>
      </c>
      <c r="AA177" s="49" t="s">
        <v>1000</v>
      </c>
      <c r="AB177" s="49" t="s">
        <v>704</v>
      </c>
    </row>
    <row r="178" spans="1:28">
      <c r="A178" s="151" t="s">
        <v>2423</v>
      </c>
      <c r="B178" t="s">
        <v>682</v>
      </c>
      <c r="C178" t="s">
        <v>28</v>
      </c>
      <c r="D178" t="s">
        <v>556</v>
      </c>
      <c r="E178" t="s">
        <v>534</v>
      </c>
      <c r="F178" t="s">
        <v>56</v>
      </c>
      <c r="G178">
        <v>14</v>
      </c>
      <c r="H178">
        <v>20155</v>
      </c>
      <c r="I178">
        <v>68</v>
      </c>
      <c r="J178">
        <v>172833</v>
      </c>
      <c r="K178">
        <v>4</v>
      </c>
      <c r="L178" s="49" t="s">
        <v>1130</v>
      </c>
      <c r="M178">
        <v>4740</v>
      </c>
      <c r="N178">
        <v>5944</v>
      </c>
      <c r="O178" s="49" t="s">
        <v>2085</v>
      </c>
      <c r="P178">
        <v>3</v>
      </c>
      <c r="Q178" s="49" t="s">
        <v>1142</v>
      </c>
      <c r="R178">
        <v>1980</v>
      </c>
      <c r="S178" s="49" t="s">
        <v>1048</v>
      </c>
      <c r="T178">
        <v>2244</v>
      </c>
      <c r="U178" s="49" t="s">
        <v>2090</v>
      </c>
      <c r="V178">
        <v>0</v>
      </c>
      <c r="W178">
        <v>0</v>
      </c>
      <c r="X178">
        <v>0</v>
      </c>
      <c r="Y178" s="49" t="s">
        <v>888</v>
      </c>
      <c r="Z178">
        <v>172833</v>
      </c>
      <c r="AA178" s="49" t="s">
        <v>1069</v>
      </c>
      <c r="AB178" s="49" t="s">
        <v>777</v>
      </c>
    </row>
    <row r="179" spans="1:28">
      <c r="A179" s="151" t="s">
        <v>2423</v>
      </c>
      <c r="B179" t="s">
        <v>682</v>
      </c>
      <c r="C179" t="s">
        <v>28</v>
      </c>
      <c r="D179" t="s">
        <v>592</v>
      </c>
      <c r="E179" t="s">
        <v>534</v>
      </c>
      <c r="F179" t="s">
        <v>56</v>
      </c>
      <c r="G179">
        <v>14</v>
      </c>
      <c r="H179">
        <v>14900</v>
      </c>
      <c r="I179">
        <v>77</v>
      </c>
      <c r="J179">
        <v>131621</v>
      </c>
      <c r="K179">
        <v>3</v>
      </c>
      <c r="L179" s="49" t="s">
        <v>1128</v>
      </c>
      <c r="M179">
        <v>1980</v>
      </c>
      <c r="N179">
        <v>3138</v>
      </c>
      <c r="O179" s="49" t="s">
        <v>760</v>
      </c>
      <c r="P179">
        <v>3</v>
      </c>
      <c r="Q179" s="49" t="s">
        <v>1142</v>
      </c>
      <c r="R179">
        <v>1980</v>
      </c>
      <c r="S179" s="49" t="s">
        <v>2571</v>
      </c>
      <c r="T179">
        <v>2228</v>
      </c>
      <c r="U179" s="49" t="s">
        <v>1821</v>
      </c>
      <c r="V179">
        <v>1</v>
      </c>
      <c r="W179">
        <v>784</v>
      </c>
      <c r="X179">
        <v>960</v>
      </c>
      <c r="Y179" s="49" t="s">
        <v>1250</v>
      </c>
      <c r="Z179">
        <v>131621</v>
      </c>
      <c r="AA179" s="49" t="s">
        <v>502</v>
      </c>
      <c r="AB179" s="49" t="s">
        <v>2572</v>
      </c>
    </row>
    <row r="180" spans="1:28">
      <c r="A180" s="151" t="s">
        <v>2423</v>
      </c>
      <c r="B180" t="s">
        <v>682</v>
      </c>
      <c r="C180" t="s">
        <v>28</v>
      </c>
      <c r="D180" t="s">
        <v>2248</v>
      </c>
      <c r="E180" t="s">
        <v>541</v>
      </c>
      <c r="F180" t="s">
        <v>56</v>
      </c>
      <c r="G180">
        <v>14</v>
      </c>
      <c r="H180">
        <v>11465</v>
      </c>
      <c r="I180">
        <v>79</v>
      </c>
      <c r="J180">
        <v>180306</v>
      </c>
      <c r="K180">
        <v>4</v>
      </c>
      <c r="L180" s="49" t="s">
        <v>1130</v>
      </c>
      <c r="M180">
        <v>3440</v>
      </c>
      <c r="N180">
        <v>7286</v>
      </c>
      <c r="O180" s="49" t="s">
        <v>2573</v>
      </c>
      <c r="P180">
        <v>2</v>
      </c>
      <c r="Q180" s="49" t="s">
        <v>1131</v>
      </c>
      <c r="R180">
        <v>2160</v>
      </c>
      <c r="S180" s="49" t="s">
        <v>2574</v>
      </c>
      <c r="T180">
        <v>2448</v>
      </c>
      <c r="U180" s="49" t="s">
        <v>969</v>
      </c>
      <c r="V180">
        <v>0</v>
      </c>
      <c r="W180">
        <v>0</v>
      </c>
      <c r="X180">
        <v>0</v>
      </c>
      <c r="Y180" s="49" t="s">
        <v>679</v>
      </c>
      <c r="Z180">
        <v>180306</v>
      </c>
      <c r="AA180" s="49" t="s">
        <v>991</v>
      </c>
      <c r="AB180" s="49" t="s">
        <v>2575</v>
      </c>
    </row>
    <row r="181" spans="1:28">
      <c r="A181" s="151"/>
      <c r="L181" s="49"/>
      <c r="O181" s="49"/>
      <c r="Q181" s="49"/>
      <c r="S181" s="49"/>
      <c r="U181" s="49"/>
      <c r="Y181" s="49"/>
      <c r="AA181" s="49"/>
      <c r="AB181" s="49"/>
    </row>
    <row r="182" spans="1:28">
      <c r="A182" s="151"/>
      <c r="L182" s="49"/>
      <c r="O182" s="49"/>
      <c r="Q182" s="49"/>
      <c r="S182" s="49"/>
      <c r="U182" s="49"/>
      <c r="Y182" s="49"/>
      <c r="AA182" s="49"/>
      <c r="AB182" s="49"/>
    </row>
    <row r="183" spans="1:28">
      <c r="A183" s="151"/>
      <c r="L183" s="49"/>
      <c r="O183" s="49"/>
      <c r="Q183" s="49"/>
      <c r="S183" s="49"/>
      <c r="U183" s="49"/>
      <c r="Y183" s="49"/>
      <c r="AA183" s="49"/>
      <c r="AB183" s="49"/>
    </row>
    <row r="184" spans="1:28">
      <c r="A184" s="151" t="s">
        <v>32</v>
      </c>
      <c r="B184" t="s">
        <v>33</v>
      </c>
      <c r="C184" t="s">
        <v>26</v>
      </c>
      <c r="D184" t="s">
        <v>34</v>
      </c>
      <c r="E184" t="s">
        <v>35</v>
      </c>
      <c r="F184" t="s">
        <v>36</v>
      </c>
      <c r="G184" t="s">
        <v>449</v>
      </c>
      <c r="H184" t="s">
        <v>37</v>
      </c>
      <c r="I184" t="s">
        <v>450</v>
      </c>
      <c r="J184" t="s">
        <v>38</v>
      </c>
      <c r="K184" t="s">
        <v>39</v>
      </c>
      <c r="L184" s="49" t="s">
        <v>40</v>
      </c>
      <c r="M184" t="s">
        <v>41</v>
      </c>
      <c r="N184" t="s">
        <v>42</v>
      </c>
      <c r="O184" s="49" t="s">
        <v>43</v>
      </c>
      <c r="P184" t="s">
        <v>44</v>
      </c>
      <c r="Q184" s="49" t="s">
        <v>45</v>
      </c>
      <c r="R184" t="s">
        <v>46</v>
      </c>
      <c r="S184" s="49" t="s">
        <v>47</v>
      </c>
      <c r="T184" t="s">
        <v>48</v>
      </c>
      <c r="U184" s="49" t="s">
        <v>49</v>
      </c>
      <c r="V184" t="s">
        <v>451</v>
      </c>
      <c r="W184" t="s">
        <v>50</v>
      </c>
      <c r="X184" t="s">
        <v>51</v>
      </c>
      <c r="Y184" s="49" t="s">
        <v>52</v>
      </c>
      <c r="Z184" t="s">
        <v>53</v>
      </c>
      <c r="AA184" s="49" t="s">
        <v>54</v>
      </c>
      <c r="AB184" s="49" t="s">
        <v>55</v>
      </c>
    </row>
    <row r="185" spans="1:28">
      <c r="A185" s="151" t="s">
        <v>1954</v>
      </c>
      <c r="B185" t="s">
        <v>1418</v>
      </c>
      <c r="C185" t="s">
        <v>28</v>
      </c>
      <c r="D185" t="s">
        <v>2635</v>
      </c>
      <c r="E185" t="s">
        <v>2605</v>
      </c>
      <c r="F185" t="s">
        <v>56</v>
      </c>
      <c r="G185">
        <v>14</v>
      </c>
      <c r="H185">
        <v>18591</v>
      </c>
      <c r="I185">
        <v>69</v>
      </c>
      <c r="J185">
        <v>175460</v>
      </c>
      <c r="K185">
        <v>6</v>
      </c>
      <c r="L185" s="49" t="s">
        <v>1134</v>
      </c>
      <c r="M185">
        <v>9570</v>
      </c>
      <c r="N185">
        <v>19462</v>
      </c>
      <c r="O185" s="49" t="s">
        <v>2711</v>
      </c>
      <c r="P185">
        <v>4</v>
      </c>
      <c r="Q185" s="49" t="s">
        <v>1130</v>
      </c>
      <c r="R185">
        <v>7770</v>
      </c>
      <c r="S185" s="49" t="s">
        <v>2712</v>
      </c>
      <c r="T185">
        <v>8802</v>
      </c>
      <c r="U185" s="49" t="s">
        <v>2713</v>
      </c>
      <c r="V185">
        <v>0</v>
      </c>
      <c r="W185">
        <v>0</v>
      </c>
      <c r="X185">
        <v>0</v>
      </c>
      <c r="Y185" s="49" t="s">
        <v>2714</v>
      </c>
      <c r="Z185">
        <v>175460</v>
      </c>
      <c r="AA185" s="49" t="s">
        <v>904</v>
      </c>
      <c r="AB185" s="49" t="s">
        <v>934</v>
      </c>
    </row>
    <row r="186" spans="1:28">
      <c r="A186" s="151" t="s">
        <v>1954</v>
      </c>
      <c r="B186" t="s">
        <v>1418</v>
      </c>
      <c r="C186" t="s">
        <v>28</v>
      </c>
      <c r="D186" t="s">
        <v>2655</v>
      </c>
      <c r="E186" t="s">
        <v>2606</v>
      </c>
      <c r="F186" t="s">
        <v>56</v>
      </c>
      <c r="G186">
        <v>14</v>
      </c>
      <c r="H186">
        <v>17997</v>
      </c>
      <c r="I186">
        <v>65</v>
      </c>
      <c r="J186">
        <v>134579</v>
      </c>
      <c r="K186">
        <v>4</v>
      </c>
      <c r="L186" s="49" t="s">
        <v>1130</v>
      </c>
      <c r="M186">
        <v>2880</v>
      </c>
      <c r="N186">
        <v>5464</v>
      </c>
      <c r="O186" s="49" t="s">
        <v>867</v>
      </c>
      <c r="P186">
        <v>3</v>
      </c>
      <c r="Q186" s="49" t="s">
        <v>1142</v>
      </c>
      <c r="R186">
        <v>2280</v>
      </c>
      <c r="S186" s="49" t="s">
        <v>2715</v>
      </c>
      <c r="T186">
        <v>2544</v>
      </c>
      <c r="U186" s="49" t="s">
        <v>2716</v>
      </c>
      <c r="V186">
        <v>0</v>
      </c>
      <c r="W186">
        <v>0</v>
      </c>
      <c r="X186">
        <v>0</v>
      </c>
      <c r="Y186" s="49" t="s">
        <v>1973</v>
      </c>
      <c r="Z186">
        <v>134579</v>
      </c>
      <c r="AA186" s="49" t="s">
        <v>825</v>
      </c>
      <c r="AB186" s="49" t="s">
        <v>997</v>
      </c>
    </row>
    <row r="187" spans="1:28">
      <c r="A187" s="151" t="s">
        <v>1954</v>
      </c>
      <c r="B187" t="s">
        <v>1418</v>
      </c>
      <c r="C187" t="s">
        <v>28</v>
      </c>
      <c r="D187" t="s">
        <v>2657</v>
      </c>
      <c r="E187" t="s">
        <v>2606</v>
      </c>
      <c r="F187" t="s">
        <v>56</v>
      </c>
      <c r="G187">
        <v>14</v>
      </c>
      <c r="H187">
        <v>19970</v>
      </c>
      <c r="I187">
        <v>70</v>
      </c>
      <c r="J187">
        <v>148213</v>
      </c>
      <c r="K187">
        <v>6</v>
      </c>
      <c r="L187" s="49" t="s">
        <v>1134</v>
      </c>
      <c r="M187">
        <v>7500</v>
      </c>
      <c r="N187">
        <v>11228</v>
      </c>
      <c r="O187" s="49" t="s">
        <v>1758</v>
      </c>
      <c r="P187">
        <v>2</v>
      </c>
      <c r="Q187" s="49" t="s">
        <v>1131</v>
      </c>
      <c r="R187">
        <v>2220</v>
      </c>
      <c r="S187" s="49" t="s">
        <v>1065</v>
      </c>
      <c r="T187">
        <v>3416</v>
      </c>
      <c r="U187" s="49" t="s">
        <v>2717</v>
      </c>
      <c r="V187">
        <v>0</v>
      </c>
      <c r="W187">
        <v>0</v>
      </c>
      <c r="X187">
        <v>0</v>
      </c>
      <c r="Y187" s="49" t="s">
        <v>1428</v>
      </c>
      <c r="Z187">
        <v>148213</v>
      </c>
      <c r="AA187" s="49" t="s">
        <v>1441</v>
      </c>
      <c r="AB187" s="49" t="s">
        <v>991</v>
      </c>
    </row>
    <row r="188" spans="1:28">
      <c r="A188" s="151" t="s">
        <v>1954</v>
      </c>
      <c r="B188" t="s">
        <v>1418</v>
      </c>
      <c r="C188" t="s">
        <v>28</v>
      </c>
      <c r="D188" t="s">
        <v>2658</v>
      </c>
      <c r="E188" t="s">
        <v>2606</v>
      </c>
      <c r="F188" t="s">
        <v>56</v>
      </c>
      <c r="G188">
        <v>13</v>
      </c>
      <c r="H188">
        <v>12618</v>
      </c>
      <c r="I188">
        <v>66</v>
      </c>
      <c r="J188">
        <v>140213</v>
      </c>
      <c r="K188">
        <v>9</v>
      </c>
      <c r="L188" s="49" t="s">
        <v>2718</v>
      </c>
      <c r="M188">
        <v>6982</v>
      </c>
      <c r="N188">
        <v>9576</v>
      </c>
      <c r="O188" s="49" t="s">
        <v>1209</v>
      </c>
      <c r="P188">
        <v>5</v>
      </c>
      <c r="Q188" s="49" t="s">
        <v>2675</v>
      </c>
      <c r="R188">
        <v>3322</v>
      </c>
      <c r="S188" s="49" t="s">
        <v>2719</v>
      </c>
      <c r="T188">
        <v>7658</v>
      </c>
      <c r="U188" s="49" t="s">
        <v>2720</v>
      </c>
      <c r="V188">
        <v>0</v>
      </c>
      <c r="W188">
        <v>0</v>
      </c>
      <c r="X188">
        <v>0</v>
      </c>
      <c r="Y188" s="49" t="s">
        <v>2721</v>
      </c>
      <c r="Z188">
        <v>140213</v>
      </c>
      <c r="AA188" s="49" t="s">
        <v>2722</v>
      </c>
      <c r="AB188" s="49" t="s">
        <v>1989</v>
      </c>
    </row>
    <row r="189" spans="1:28">
      <c r="A189" s="151" t="s">
        <v>1954</v>
      </c>
      <c r="B189" t="s">
        <v>1418</v>
      </c>
      <c r="C189" t="s">
        <v>28</v>
      </c>
      <c r="D189" t="s">
        <v>2660</v>
      </c>
      <c r="E189" t="s">
        <v>2606</v>
      </c>
      <c r="F189" t="s">
        <v>56</v>
      </c>
      <c r="G189">
        <v>14</v>
      </c>
      <c r="H189">
        <v>20630</v>
      </c>
      <c r="I189">
        <v>68</v>
      </c>
      <c r="J189">
        <v>139745</v>
      </c>
      <c r="K189">
        <v>4</v>
      </c>
      <c r="L189" s="49" t="s">
        <v>1130</v>
      </c>
      <c r="M189">
        <v>3100</v>
      </c>
      <c r="N189">
        <v>9180</v>
      </c>
      <c r="O189" s="49" t="s">
        <v>2723</v>
      </c>
      <c r="P189">
        <v>3</v>
      </c>
      <c r="Q189" s="49" t="s">
        <v>1142</v>
      </c>
      <c r="R189">
        <v>2300</v>
      </c>
      <c r="S189" s="49" t="s">
        <v>1179</v>
      </c>
      <c r="T189">
        <v>4460</v>
      </c>
      <c r="U189" s="49" t="s">
        <v>2343</v>
      </c>
      <c r="V189">
        <v>0</v>
      </c>
      <c r="W189">
        <v>0</v>
      </c>
      <c r="X189">
        <v>0</v>
      </c>
      <c r="Y189" s="49" t="s">
        <v>2724</v>
      </c>
      <c r="Z189">
        <v>139745</v>
      </c>
      <c r="AA189" s="49" t="s">
        <v>1069</v>
      </c>
      <c r="AB189" s="49" t="s">
        <v>789</v>
      </c>
    </row>
    <row r="190" spans="1:28">
      <c r="A190" s="151" t="s">
        <v>1954</v>
      </c>
      <c r="B190" t="s">
        <v>1418</v>
      </c>
      <c r="C190" t="s">
        <v>28</v>
      </c>
      <c r="D190" t="s">
        <v>2662</v>
      </c>
      <c r="E190" t="s">
        <v>2606</v>
      </c>
      <c r="F190" t="s">
        <v>56</v>
      </c>
      <c r="G190">
        <v>14</v>
      </c>
      <c r="H190">
        <v>19490</v>
      </c>
      <c r="I190">
        <v>73</v>
      </c>
      <c r="J190">
        <v>166352</v>
      </c>
      <c r="K190">
        <v>4</v>
      </c>
      <c r="L190" s="49" t="s">
        <v>1130</v>
      </c>
      <c r="M190">
        <v>4380</v>
      </c>
      <c r="N190">
        <v>11416</v>
      </c>
      <c r="O190" s="49" t="s">
        <v>1751</v>
      </c>
      <c r="P190">
        <v>1</v>
      </c>
      <c r="Q190" s="49" t="s">
        <v>1054</v>
      </c>
      <c r="R190">
        <v>900</v>
      </c>
      <c r="S190" s="49" t="s">
        <v>1870</v>
      </c>
      <c r="T190">
        <v>1020</v>
      </c>
      <c r="U190" s="49" t="s">
        <v>1073</v>
      </c>
      <c r="V190">
        <v>0</v>
      </c>
      <c r="W190">
        <v>0</v>
      </c>
      <c r="X190">
        <v>0</v>
      </c>
      <c r="Y190" s="49" t="s">
        <v>2232</v>
      </c>
      <c r="Z190">
        <v>166352</v>
      </c>
      <c r="AA190" s="49" t="s">
        <v>1205</v>
      </c>
      <c r="AB190" s="49" t="s">
        <v>1149</v>
      </c>
    </row>
    <row r="191" spans="1:28">
      <c r="A191" s="151" t="s">
        <v>1954</v>
      </c>
      <c r="B191" t="s">
        <v>1418</v>
      </c>
      <c r="C191" t="s">
        <v>28</v>
      </c>
      <c r="D191" t="s">
        <v>2665</v>
      </c>
      <c r="E191" t="s">
        <v>2606</v>
      </c>
      <c r="F191" t="s">
        <v>56</v>
      </c>
      <c r="G191">
        <v>14</v>
      </c>
      <c r="H191">
        <v>22117</v>
      </c>
      <c r="I191">
        <v>71</v>
      </c>
      <c r="J191">
        <v>140218</v>
      </c>
      <c r="K191">
        <v>6</v>
      </c>
      <c r="L191" s="49" t="s">
        <v>1134</v>
      </c>
      <c r="M191">
        <v>11880</v>
      </c>
      <c r="N191">
        <v>13812</v>
      </c>
      <c r="O191" s="49" t="s">
        <v>902</v>
      </c>
      <c r="P191">
        <v>3</v>
      </c>
      <c r="Q191" s="49" t="s">
        <v>1142</v>
      </c>
      <c r="R191">
        <v>9720</v>
      </c>
      <c r="S191" s="49" t="s">
        <v>2725</v>
      </c>
      <c r="T191">
        <v>11016</v>
      </c>
      <c r="U191" s="49" t="s">
        <v>2726</v>
      </c>
      <c r="V191">
        <v>0</v>
      </c>
      <c r="W191">
        <v>0</v>
      </c>
      <c r="X191">
        <v>0</v>
      </c>
      <c r="Y191" s="49" t="s">
        <v>2727</v>
      </c>
      <c r="Z191">
        <v>140218</v>
      </c>
      <c r="AA191" s="49" t="s">
        <v>1190</v>
      </c>
      <c r="AB191" s="49" t="s">
        <v>1162</v>
      </c>
    </row>
    <row r="192" spans="1:28">
      <c r="A192" s="151" t="s">
        <v>1954</v>
      </c>
      <c r="B192" t="s">
        <v>1418</v>
      </c>
      <c r="C192" t="s">
        <v>28</v>
      </c>
      <c r="D192" t="s">
        <v>2666</v>
      </c>
      <c r="E192" t="s">
        <v>2606</v>
      </c>
      <c r="F192" t="s">
        <v>56</v>
      </c>
      <c r="G192">
        <v>13</v>
      </c>
      <c r="H192">
        <v>27240</v>
      </c>
      <c r="I192">
        <v>65</v>
      </c>
      <c r="J192">
        <v>160394</v>
      </c>
      <c r="K192">
        <v>6</v>
      </c>
      <c r="L192" s="49" t="s">
        <v>2678</v>
      </c>
      <c r="M192">
        <v>12075</v>
      </c>
      <c r="N192">
        <v>12583</v>
      </c>
      <c r="O192" s="49" t="s">
        <v>2728</v>
      </c>
      <c r="P192">
        <v>3</v>
      </c>
      <c r="Q192" s="49" t="s">
        <v>798</v>
      </c>
      <c r="R192">
        <v>10320</v>
      </c>
      <c r="S192" s="49" t="s">
        <v>1738</v>
      </c>
      <c r="T192">
        <v>11696</v>
      </c>
      <c r="U192" s="49" t="s">
        <v>2729</v>
      </c>
      <c r="V192">
        <v>0</v>
      </c>
      <c r="W192">
        <v>0</v>
      </c>
      <c r="X192">
        <v>0</v>
      </c>
      <c r="Y192" s="49" t="s">
        <v>2730</v>
      </c>
      <c r="Z192">
        <v>160394</v>
      </c>
      <c r="AA192" s="49" t="s">
        <v>1447</v>
      </c>
      <c r="AB192" s="49" t="s">
        <v>2128</v>
      </c>
    </row>
    <row r="193" spans="1:28">
      <c r="A193" s="151" t="s">
        <v>1954</v>
      </c>
      <c r="B193" t="s">
        <v>1418</v>
      </c>
      <c r="C193" t="s">
        <v>28</v>
      </c>
      <c r="D193" t="s">
        <v>2667</v>
      </c>
      <c r="E193" t="s">
        <v>2606</v>
      </c>
      <c r="F193" t="s">
        <v>56</v>
      </c>
      <c r="G193">
        <v>14</v>
      </c>
      <c r="H193">
        <v>24871</v>
      </c>
      <c r="I193">
        <v>70</v>
      </c>
      <c r="J193">
        <v>175891</v>
      </c>
      <c r="K193">
        <v>2</v>
      </c>
      <c r="L193" s="49" t="s">
        <v>1132</v>
      </c>
      <c r="M193">
        <v>2175</v>
      </c>
      <c r="N193">
        <v>2835</v>
      </c>
      <c r="O193" s="49" t="s">
        <v>520</v>
      </c>
      <c r="P193">
        <v>1</v>
      </c>
      <c r="Q193" s="49" t="s">
        <v>1054</v>
      </c>
      <c r="R193">
        <v>1200</v>
      </c>
      <c r="S193" s="49" t="s">
        <v>1185</v>
      </c>
      <c r="T193">
        <v>1360</v>
      </c>
      <c r="U193" s="49" t="s">
        <v>1314</v>
      </c>
      <c r="V193">
        <v>0</v>
      </c>
      <c r="W193">
        <v>0</v>
      </c>
      <c r="X193">
        <v>0</v>
      </c>
      <c r="Y193" s="49" t="s">
        <v>1000</v>
      </c>
      <c r="Z193">
        <v>175891</v>
      </c>
      <c r="AA193" s="49" t="s">
        <v>748</v>
      </c>
      <c r="AB193" s="49" t="s">
        <v>1792</v>
      </c>
    </row>
    <row r="194" spans="1:28">
      <c r="A194" s="151" t="s">
        <v>1954</v>
      </c>
      <c r="B194" t="s">
        <v>1418</v>
      </c>
      <c r="C194" t="s">
        <v>28</v>
      </c>
      <c r="D194" t="s">
        <v>2668</v>
      </c>
      <c r="E194" t="s">
        <v>2606</v>
      </c>
      <c r="F194" t="s">
        <v>56</v>
      </c>
      <c r="G194">
        <v>13</v>
      </c>
      <c r="H194">
        <v>12870</v>
      </c>
      <c r="I194">
        <v>68</v>
      </c>
      <c r="J194">
        <v>154479</v>
      </c>
      <c r="K194">
        <v>8</v>
      </c>
      <c r="L194" s="49" t="s">
        <v>2731</v>
      </c>
      <c r="M194">
        <v>12420</v>
      </c>
      <c r="N194">
        <v>14812</v>
      </c>
      <c r="O194" s="49" t="s">
        <v>477</v>
      </c>
      <c r="P194">
        <v>2</v>
      </c>
      <c r="Q194" s="49" t="s">
        <v>757</v>
      </c>
      <c r="R194">
        <v>3900</v>
      </c>
      <c r="S194" s="49" t="s">
        <v>2732</v>
      </c>
      <c r="T194">
        <v>4420</v>
      </c>
      <c r="U194" s="49" t="s">
        <v>2733</v>
      </c>
      <c r="V194">
        <v>0</v>
      </c>
      <c r="W194">
        <v>0</v>
      </c>
      <c r="X194">
        <v>0</v>
      </c>
      <c r="Y194" s="49" t="s">
        <v>2734</v>
      </c>
      <c r="Z194">
        <v>154479</v>
      </c>
      <c r="AA194" s="49" t="s">
        <v>842</v>
      </c>
      <c r="AB194" s="49" t="s">
        <v>1225</v>
      </c>
    </row>
    <row r="195" spans="1:28">
      <c r="A195" s="151" t="s">
        <v>1954</v>
      </c>
      <c r="B195" t="s">
        <v>1418</v>
      </c>
      <c r="C195" t="s">
        <v>28</v>
      </c>
      <c r="D195" t="s">
        <v>2669</v>
      </c>
      <c r="E195" t="s">
        <v>2606</v>
      </c>
      <c r="F195" t="s">
        <v>56</v>
      </c>
      <c r="G195">
        <v>14</v>
      </c>
      <c r="H195">
        <v>18224</v>
      </c>
      <c r="I195">
        <v>68</v>
      </c>
      <c r="J195">
        <v>147929</v>
      </c>
      <c r="K195">
        <v>3</v>
      </c>
      <c r="L195" s="49" t="s">
        <v>1128</v>
      </c>
      <c r="M195">
        <v>1745</v>
      </c>
      <c r="N195">
        <v>1970</v>
      </c>
      <c r="O195" s="49" t="s">
        <v>781</v>
      </c>
      <c r="P195">
        <v>1</v>
      </c>
      <c r="Q195" s="49" t="s">
        <v>1054</v>
      </c>
      <c r="R195">
        <v>900</v>
      </c>
      <c r="S195" s="49" t="s">
        <v>716</v>
      </c>
      <c r="T195">
        <v>1020</v>
      </c>
      <c r="U195" s="49" t="s">
        <v>1150</v>
      </c>
      <c r="V195">
        <v>0</v>
      </c>
      <c r="W195">
        <v>0</v>
      </c>
      <c r="X195">
        <v>0</v>
      </c>
      <c r="Y195" s="49" t="s">
        <v>1270</v>
      </c>
      <c r="Z195">
        <v>147929</v>
      </c>
      <c r="AA195" s="49" t="s">
        <v>1305</v>
      </c>
      <c r="AB195" s="49" t="s">
        <v>772</v>
      </c>
    </row>
    <row r="196" spans="1:28">
      <c r="A196" s="151" t="s">
        <v>1954</v>
      </c>
      <c r="B196" t="s">
        <v>1418</v>
      </c>
      <c r="C196" t="s">
        <v>28</v>
      </c>
      <c r="D196" t="s">
        <v>2671</v>
      </c>
      <c r="E196" t="s">
        <v>2606</v>
      </c>
      <c r="F196" t="s">
        <v>56</v>
      </c>
      <c r="G196">
        <v>13</v>
      </c>
      <c r="H196">
        <v>15326</v>
      </c>
      <c r="I196">
        <v>72</v>
      </c>
      <c r="J196">
        <v>181711</v>
      </c>
      <c r="K196">
        <v>6</v>
      </c>
      <c r="L196" s="49" t="s">
        <v>2678</v>
      </c>
      <c r="M196">
        <v>6390</v>
      </c>
      <c r="N196">
        <v>8360</v>
      </c>
      <c r="O196" s="49" t="s">
        <v>784</v>
      </c>
      <c r="P196">
        <v>3</v>
      </c>
      <c r="Q196" s="49" t="s">
        <v>798</v>
      </c>
      <c r="R196">
        <v>4620</v>
      </c>
      <c r="S196" s="49" t="s">
        <v>2208</v>
      </c>
      <c r="T196">
        <v>5238</v>
      </c>
      <c r="U196" s="49" t="s">
        <v>1817</v>
      </c>
      <c r="V196">
        <v>0</v>
      </c>
      <c r="W196">
        <v>0</v>
      </c>
      <c r="X196">
        <v>0</v>
      </c>
      <c r="Y196" s="49" t="s">
        <v>1991</v>
      </c>
      <c r="Z196">
        <v>181711</v>
      </c>
      <c r="AA196" s="49" t="s">
        <v>721</v>
      </c>
      <c r="AB196" s="49" t="s">
        <v>1183</v>
      </c>
    </row>
    <row r="197" spans="1:28">
      <c r="A197" s="151" t="s">
        <v>1954</v>
      </c>
      <c r="B197" t="s">
        <v>1418</v>
      </c>
      <c r="C197" t="s">
        <v>28</v>
      </c>
      <c r="D197" t="s">
        <v>2311</v>
      </c>
      <c r="E197" t="s">
        <v>2606</v>
      </c>
      <c r="F197" t="s">
        <v>56</v>
      </c>
      <c r="G197">
        <v>14</v>
      </c>
      <c r="H197">
        <v>16693</v>
      </c>
      <c r="I197">
        <v>62</v>
      </c>
      <c r="J197">
        <v>110482</v>
      </c>
      <c r="K197">
        <v>3</v>
      </c>
      <c r="L197" s="49" t="s">
        <v>1128</v>
      </c>
      <c r="M197">
        <v>2570</v>
      </c>
      <c r="N197">
        <v>15017</v>
      </c>
      <c r="O197" s="49" t="s">
        <v>1487</v>
      </c>
      <c r="P197">
        <v>0</v>
      </c>
      <c r="Q197" s="49" t="s">
        <v>678</v>
      </c>
      <c r="R197">
        <v>0</v>
      </c>
      <c r="S197" s="49" t="s">
        <v>678</v>
      </c>
      <c r="T197">
        <v>0</v>
      </c>
      <c r="U197" s="49" t="s">
        <v>678</v>
      </c>
      <c r="V197">
        <v>0</v>
      </c>
      <c r="W197">
        <v>0</v>
      </c>
      <c r="X197">
        <v>0</v>
      </c>
      <c r="Y197" s="49" t="s">
        <v>2735</v>
      </c>
      <c r="Z197">
        <v>110482</v>
      </c>
      <c r="AA197" s="49" t="s">
        <v>720</v>
      </c>
      <c r="AB197" s="49" t="s">
        <v>2195</v>
      </c>
    </row>
    <row r="198" spans="1:28">
      <c r="A198" s="151" t="s">
        <v>1954</v>
      </c>
      <c r="B198" t="s">
        <v>1418</v>
      </c>
      <c r="C198" t="s">
        <v>28</v>
      </c>
      <c r="D198" t="s">
        <v>2673</v>
      </c>
      <c r="E198" t="s">
        <v>2606</v>
      </c>
      <c r="F198" t="s">
        <v>56</v>
      </c>
      <c r="G198">
        <v>14</v>
      </c>
      <c r="H198">
        <v>16234</v>
      </c>
      <c r="I198">
        <v>71</v>
      </c>
      <c r="J198">
        <v>138341</v>
      </c>
      <c r="K198">
        <v>7</v>
      </c>
      <c r="L198" s="49" t="s">
        <v>708</v>
      </c>
      <c r="M198">
        <v>5080</v>
      </c>
      <c r="N198">
        <v>7551</v>
      </c>
      <c r="O198" s="49" t="s">
        <v>1314</v>
      </c>
      <c r="P198">
        <v>4</v>
      </c>
      <c r="Q198" s="49" t="s">
        <v>1130</v>
      </c>
      <c r="R198">
        <v>3660</v>
      </c>
      <c r="S198" s="49" t="s">
        <v>2240</v>
      </c>
      <c r="T198">
        <v>4243</v>
      </c>
      <c r="U198" s="49" t="s">
        <v>1730</v>
      </c>
      <c r="V198">
        <v>0</v>
      </c>
      <c r="W198">
        <v>0</v>
      </c>
      <c r="X198">
        <v>0</v>
      </c>
      <c r="Y198" s="49" t="s">
        <v>2736</v>
      </c>
      <c r="Z198">
        <v>138341</v>
      </c>
      <c r="AA198" s="49" t="s">
        <v>895</v>
      </c>
      <c r="AB198" s="49" t="s">
        <v>2737</v>
      </c>
    </row>
    <row r="199" spans="1:28">
      <c r="A199" s="151" t="s">
        <v>1954</v>
      </c>
      <c r="B199" t="s">
        <v>1418</v>
      </c>
      <c r="C199" t="s">
        <v>28</v>
      </c>
      <c r="D199" t="s">
        <v>2674</v>
      </c>
      <c r="E199" t="s">
        <v>2606</v>
      </c>
      <c r="F199" t="s">
        <v>56</v>
      </c>
      <c r="G199">
        <v>0</v>
      </c>
      <c r="H199">
        <v>0</v>
      </c>
      <c r="I199">
        <v>0</v>
      </c>
      <c r="J199">
        <v>0</v>
      </c>
      <c r="K199">
        <v>0</v>
      </c>
      <c r="L199" s="49" t="s">
        <v>678</v>
      </c>
      <c r="M199">
        <v>0</v>
      </c>
      <c r="N199">
        <v>0</v>
      </c>
      <c r="O199" s="49" t="s">
        <v>678</v>
      </c>
      <c r="P199">
        <v>0</v>
      </c>
      <c r="Q199" s="49" t="s">
        <v>678</v>
      </c>
      <c r="R199">
        <v>0</v>
      </c>
      <c r="S199" s="49" t="s">
        <v>678</v>
      </c>
      <c r="T199">
        <v>0</v>
      </c>
      <c r="U199" s="49" t="s">
        <v>678</v>
      </c>
      <c r="V199">
        <v>0</v>
      </c>
      <c r="W199">
        <v>0</v>
      </c>
      <c r="X199">
        <v>0</v>
      </c>
      <c r="Y199" s="49" t="s">
        <v>678</v>
      </c>
      <c r="Z199">
        <v>0</v>
      </c>
      <c r="AA199" s="49" t="s">
        <v>678</v>
      </c>
      <c r="AB199" s="49" t="s">
        <v>678</v>
      </c>
    </row>
    <row r="200" spans="1:28">
      <c r="A200" s="51" t="s">
        <v>1954</v>
      </c>
      <c r="B200" t="s">
        <v>27</v>
      </c>
      <c r="C200" t="s">
        <v>28</v>
      </c>
      <c r="D200" t="s">
        <v>2613</v>
      </c>
      <c r="E200" t="s">
        <v>570</v>
      </c>
      <c r="F200" t="s">
        <v>56</v>
      </c>
      <c r="G200">
        <v>13</v>
      </c>
      <c r="H200">
        <v>26640</v>
      </c>
      <c r="I200">
        <v>78</v>
      </c>
      <c r="J200">
        <v>185782</v>
      </c>
      <c r="K200">
        <v>6</v>
      </c>
      <c r="L200" s="49" t="s">
        <v>2678</v>
      </c>
      <c r="M200">
        <v>7370</v>
      </c>
      <c r="N200">
        <v>13314</v>
      </c>
      <c r="O200" s="49" t="s">
        <v>1035</v>
      </c>
      <c r="P200">
        <v>3</v>
      </c>
      <c r="Q200" s="49" t="s">
        <v>798</v>
      </c>
      <c r="R200">
        <v>2620</v>
      </c>
      <c r="S200" s="49" t="s">
        <v>2297</v>
      </c>
      <c r="T200">
        <v>4764</v>
      </c>
      <c r="U200" s="49" t="s">
        <v>2685</v>
      </c>
      <c r="V200">
        <v>0</v>
      </c>
      <c r="W200">
        <v>0</v>
      </c>
      <c r="X200">
        <v>0</v>
      </c>
      <c r="Y200" s="49" t="s">
        <v>2738</v>
      </c>
      <c r="Z200">
        <v>185782</v>
      </c>
      <c r="AA200" s="49" t="s">
        <v>1037</v>
      </c>
      <c r="AB200" s="49" t="s">
        <v>1117</v>
      </c>
    </row>
    <row r="201" spans="1:28">
      <c r="A201" s="51" t="s">
        <v>1954</v>
      </c>
      <c r="B201" t="s">
        <v>27</v>
      </c>
      <c r="C201" t="s">
        <v>28</v>
      </c>
      <c r="D201" t="s">
        <v>580</v>
      </c>
      <c r="E201" t="s">
        <v>542</v>
      </c>
      <c r="F201" t="s">
        <v>56</v>
      </c>
      <c r="G201">
        <v>13</v>
      </c>
      <c r="H201">
        <v>12396</v>
      </c>
      <c r="I201">
        <v>60</v>
      </c>
      <c r="J201">
        <v>128108</v>
      </c>
      <c r="K201">
        <v>6</v>
      </c>
      <c r="L201" s="49" t="s">
        <v>2678</v>
      </c>
      <c r="M201">
        <v>20880</v>
      </c>
      <c r="N201">
        <v>3960</v>
      </c>
      <c r="O201" s="49" t="s">
        <v>876</v>
      </c>
      <c r="P201">
        <v>3</v>
      </c>
      <c r="Q201" s="49" t="s">
        <v>798</v>
      </c>
      <c r="R201">
        <v>3600</v>
      </c>
      <c r="S201" s="49" t="s">
        <v>2739</v>
      </c>
      <c r="T201">
        <v>4080</v>
      </c>
      <c r="U201" s="49" t="s">
        <v>2283</v>
      </c>
      <c r="V201">
        <v>0</v>
      </c>
      <c r="W201">
        <v>0</v>
      </c>
      <c r="X201">
        <v>0</v>
      </c>
      <c r="Y201" s="49" t="s">
        <v>2740</v>
      </c>
      <c r="Z201">
        <v>128108</v>
      </c>
      <c r="AA201" s="49" t="s">
        <v>705</v>
      </c>
      <c r="AB201" s="49" t="s">
        <v>710</v>
      </c>
    </row>
    <row r="202" spans="1:28">
      <c r="A202" s="51" t="s">
        <v>1954</v>
      </c>
      <c r="B202" t="s">
        <v>27</v>
      </c>
      <c r="C202" t="s">
        <v>28</v>
      </c>
      <c r="D202" t="s">
        <v>2625</v>
      </c>
      <c r="E202" t="s">
        <v>542</v>
      </c>
      <c r="F202" t="s">
        <v>56</v>
      </c>
      <c r="G202">
        <v>14</v>
      </c>
      <c r="H202">
        <v>23900</v>
      </c>
      <c r="I202">
        <v>68</v>
      </c>
      <c r="J202">
        <v>127567</v>
      </c>
      <c r="K202">
        <v>7</v>
      </c>
      <c r="L202" s="49" t="s">
        <v>708</v>
      </c>
      <c r="M202">
        <v>14240</v>
      </c>
      <c r="N202">
        <v>16742</v>
      </c>
      <c r="O202" s="49" t="s">
        <v>2230</v>
      </c>
      <c r="P202">
        <v>3</v>
      </c>
      <c r="Q202" s="49" t="s">
        <v>1142</v>
      </c>
      <c r="R202">
        <v>8540</v>
      </c>
      <c r="S202" s="49" t="s">
        <v>2687</v>
      </c>
      <c r="T202">
        <v>10176</v>
      </c>
      <c r="U202" s="49" t="s">
        <v>2741</v>
      </c>
      <c r="V202">
        <v>0</v>
      </c>
      <c r="W202">
        <v>0</v>
      </c>
      <c r="X202">
        <v>0</v>
      </c>
      <c r="Y202" s="49" t="s">
        <v>2742</v>
      </c>
      <c r="Z202">
        <v>127567</v>
      </c>
      <c r="AA202" s="49" t="s">
        <v>2101</v>
      </c>
      <c r="AB202" s="49" t="s">
        <v>1953</v>
      </c>
    </row>
    <row r="203" spans="1:28">
      <c r="A203" s="51" t="s">
        <v>1954</v>
      </c>
      <c r="B203" t="s">
        <v>27</v>
      </c>
      <c r="C203" t="s">
        <v>28</v>
      </c>
      <c r="D203" t="s">
        <v>573</v>
      </c>
      <c r="E203" t="s">
        <v>570</v>
      </c>
      <c r="F203" t="s">
        <v>56</v>
      </c>
      <c r="G203">
        <v>14</v>
      </c>
      <c r="H203">
        <v>26990</v>
      </c>
      <c r="I203">
        <v>70</v>
      </c>
      <c r="J203">
        <v>145982</v>
      </c>
      <c r="K203">
        <v>3</v>
      </c>
      <c r="L203" s="49" t="s">
        <v>1128</v>
      </c>
      <c r="M203">
        <v>7560</v>
      </c>
      <c r="N203">
        <v>8568</v>
      </c>
      <c r="O203" s="49" t="s">
        <v>1799</v>
      </c>
      <c r="P203">
        <v>3</v>
      </c>
      <c r="Q203" s="49" t="s">
        <v>1142</v>
      </c>
      <c r="R203">
        <v>7560</v>
      </c>
      <c r="S203" s="49" t="s">
        <v>1193</v>
      </c>
      <c r="T203">
        <v>8568</v>
      </c>
      <c r="U203" s="49" t="s">
        <v>2414</v>
      </c>
      <c r="V203">
        <v>0</v>
      </c>
      <c r="W203">
        <v>0</v>
      </c>
      <c r="X203">
        <v>0</v>
      </c>
      <c r="Y203" s="49" t="s">
        <v>1193</v>
      </c>
      <c r="Z203">
        <v>145982</v>
      </c>
      <c r="AA203" s="49" t="s">
        <v>1754</v>
      </c>
      <c r="AB203" s="49" t="s">
        <v>756</v>
      </c>
    </row>
    <row r="204" spans="1:28">
      <c r="A204" s="51" t="s">
        <v>1954</v>
      </c>
      <c r="B204" t="s">
        <v>27</v>
      </c>
      <c r="C204" t="s">
        <v>28</v>
      </c>
      <c r="D204" t="s">
        <v>574</v>
      </c>
      <c r="E204" t="s">
        <v>570</v>
      </c>
      <c r="F204" t="s">
        <v>56</v>
      </c>
      <c r="G204">
        <v>14</v>
      </c>
      <c r="H204">
        <v>13870</v>
      </c>
      <c r="I204">
        <v>63</v>
      </c>
      <c r="J204">
        <v>133688</v>
      </c>
      <c r="K204">
        <v>6</v>
      </c>
      <c r="L204" s="49" t="s">
        <v>1134</v>
      </c>
      <c r="M204">
        <v>12630</v>
      </c>
      <c r="N204">
        <v>19820</v>
      </c>
      <c r="O204" s="49" t="s">
        <v>2743</v>
      </c>
      <c r="P204">
        <v>3</v>
      </c>
      <c r="Q204" s="49" t="s">
        <v>1142</v>
      </c>
      <c r="R204">
        <v>3690</v>
      </c>
      <c r="S204" s="49" t="s">
        <v>2744</v>
      </c>
      <c r="T204">
        <v>4178</v>
      </c>
      <c r="U204" s="49" t="s">
        <v>2631</v>
      </c>
      <c r="V204">
        <v>2</v>
      </c>
      <c r="W204">
        <v>2548</v>
      </c>
      <c r="X204">
        <v>3120</v>
      </c>
      <c r="Y204" s="49" t="s">
        <v>2745</v>
      </c>
      <c r="Z204">
        <v>133688</v>
      </c>
      <c r="AA204" s="49" t="s">
        <v>2702</v>
      </c>
      <c r="AB204" s="49" t="s">
        <v>2746</v>
      </c>
    </row>
    <row r="205" spans="1:28">
      <c r="A205" s="51" t="s">
        <v>1954</v>
      </c>
      <c r="B205" t="s">
        <v>27</v>
      </c>
      <c r="C205" t="s">
        <v>28</v>
      </c>
      <c r="D205" t="s">
        <v>2614</v>
      </c>
      <c r="E205" t="s">
        <v>570</v>
      </c>
      <c r="F205" t="s">
        <v>56</v>
      </c>
      <c r="G205">
        <v>14</v>
      </c>
      <c r="H205">
        <v>26486</v>
      </c>
      <c r="I205">
        <v>71</v>
      </c>
      <c r="J205">
        <v>119942</v>
      </c>
      <c r="K205">
        <v>5</v>
      </c>
      <c r="L205" s="49" t="s">
        <v>1893</v>
      </c>
      <c r="M205">
        <v>11966</v>
      </c>
      <c r="N205">
        <v>13878</v>
      </c>
      <c r="O205" s="49" t="s">
        <v>809</v>
      </c>
      <c r="P205">
        <v>4</v>
      </c>
      <c r="Q205" s="49" t="s">
        <v>1130</v>
      </c>
      <c r="R205">
        <v>10766</v>
      </c>
      <c r="S205" s="49" t="s">
        <v>2747</v>
      </c>
      <c r="T205">
        <v>12358</v>
      </c>
      <c r="U205" s="49" t="s">
        <v>947</v>
      </c>
      <c r="V205">
        <v>0</v>
      </c>
      <c r="W205">
        <v>0</v>
      </c>
      <c r="X205">
        <v>0</v>
      </c>
      <c r="Y205" s="49" t="s">
        <v>2748</v>
      </c>
      <c r="Z205">
        <v>119942</v>
      </c>
      <c r="AA205" s="49" t="s">
        <v>920</v>
      </c>
      <c r="AB205" s="49" t="s">
        <v>2749</v>
      </c>
    </row>
    <row r="206" spans="1:28">
      <c r="A206" s="51" t="s">
        <v>1954</v>
      </c>
      <c r="B206" t="s">
        <v>27</v>
      </c>
      <c r="C206" t="s">
        <v>28</v>
      </c>
      <c r="D206" t="s">
        <v>1394</v>
      </c>
      <c r="E206" t="s">
        <v>570</v>
      </c>
      <c r="F206" t="s">
        <v>56</v>
      </c>
      <c r="G206">
        <v>14</v>
      </c>
      <c r="H206">
        <v>28279</v>
      </c>
      <c r="I206">
        <v>66</v>
      </c>
      <c r="J206">
        <v>146347</v>
      </c>
      <c r="K206">
        <v>6</v>
      </c>
      <c r="L206" s="49" t="s">
        <v>1134</v>
      </c>
      <c r="M206">
        <v>13120</v>
      </c>
      <c r="N206">
        <v>22940</v>
      </c>
      <c r="O206" s="49" t="s">
        <v>2162</v>
      </c>
      <c r="P206">
        <v>3</v>
      </c>
      <c r="Q206" s="49" t="s">
        <v>1142</v>
      </c>
      <c r="R206">
        <v>7660</v>
      </c>
      <c r="S206" s="49" t="s">
        <v>1180</v>
      </c>
      <c r="T206">
        <v>9996</v>
      </c>
      <c r="U206" s="49" t="s">
        <v>1657</v>
      </c>
      <c r="V206">
        <v>0</v>
      </c>
      <c r="W206">
        <v>0</v>
      </c>
      <c r="X206">
        <v>0</v>
      </c>
      <c r="Y206" s="49" t="s">
        <v>2750</v>
      </c>
      <c r="Z206">
        <v>146347</v>
      </c>
      <c r="AA206" s="49" t="s">
        <v>737</v>
      </c>
      <c r="AB206" s="49" t="s">
        <v>1137</v>
      </c>
    </row>
    <row r="207" spans="1:28">
      <c r="A207" s="51" t="s">
        <v>1954</v>
      </c>
      <c r="B207" t="s">
        <v>27</v>
      </c>
      <c r="C207" t="s">
        <v>28</v>
      </c>
      <c r="D207" t="s">
        <v>2626</v>
      </c>
      <c r="E207" t="s">
        <v>542</v>
      </c>
      <c r="F207" t="s">
        <v>56</v>
      </c>
      <c r="G207">
        <v>14</v>
      </c>
      <c r="H207">
        <v>20155</v>
      </c>
      <c r="I207">
        <v>77</v>
      </c>
      <c r="J207">
        <v>152800</v>
      </c>
      <c r="K207">
        <v>8</v>
      </c>
      <c r="L207" s="49" t="s">
        <v>2374</v>
      </c>
      <c r="M207">
        <v>16424</v>
      </c>
      <c r="N207">
        <v>23340</v>
      </c>
      <c r="O207" s="49" t="s">
        <v>794</v>
      </c>
      <c r="P207">
        <v>4</v>
      </c>
      <c r="Q207" s="49" t="s">
        <v>1130</v>
      </c>
      <c r="R207">
        <v>9540</v>
      </c>
      <c r="S207" s="49" t="s">
        <v>2751</v>
      </c>
      <c r="T207">
        <v>10812</v>
      </c>
      <c r="U207" s="49" t="s">
        <v>2752</v>
      </c>
      <c r="V207">
        <v>0</v>
      </c>
      <c r="W207">
        <v>0</v>
      </c>
      <c r="X207">
        <v>0</v>
      </c>
      <c r="Y207" s="49" t="s">
        <v>2753</v>
      </c>
      <c r="Z207">
        <v>152800</v>
      </c>
      <c r="AA207" s="49" t="s">
        <v>1076</v>
      </c>
      <c r="AB207" s="49" t="s">
        <v>853</v>
      </c>
    </row>
    <row r="208" spans="1:28">
      <c r="A208" s="51" t="s">
        <v>1954</v>
      </c>
      <c r="B208" t="s">
        <v>27</v>
      </c>
      <c r="C208" t="s">
        <v>28</v>
      </c>
      <c r="D208" t="s">
        <v>667</v>
      </c>
      <c r="E208" t="s">
        <v>542</v>
      </c>
      <c r="F208" t="s">
        <v>56</v>
      </c>
      <c r="G208">
        <v>14</v>
      </c>
      <c r="H208">
        <v>26510</v>
      </c>
      <c r="I208">
        <v>71</v>
      </c>
      <c r="J208">
        <v>167337</v>
      </c>
      <c r="K208">
        <v>9</v>
      </c>
      <c r="L208" s="49" t="s">
        <v>2424</v>
      </c>
      <c r="M208">
        <v>16790</v>
      </c>
      <c r="N208">
        <v>19382</v>
      </c>
      <c r="O208" s="49" t="s">
        <v>2754</v>
      </c>
      <c r="P208">
        <v>5</v>
      </c>
      <c r="Q208" s="49" t="s">
        <v>1893</v>
      </c>
      <c r="R208">
        <v>13880</v>
      </c>
      <c r="S208" s="49" t="s">
        <v>2755</v>
      </c>
      <c r="T208">
        <v>17064</v>
      </c>
      <c r="U208" s="49" t="s">
        <v>2756</v>
      </c>
      <c r="V208">
        <v>0</v>
      </c>
      <c r="W208">
        <v>0</v>
      </c>
      <c r="X208">
        <v>0</v>
      </c>
      <c r="Y208" s="49" t="s">
        <v>2757</v>
      </c>
      <c r="Z208">
        <v>167337</v>
      </c>
      <c r="AA208" s="49" t="s">
        <v>1993</v>
      </c>
      <c r="AB208" s="49" t="s">
        <v>1273</v>
      </c>
    </row>
    <row r="209" spans="1:28">
      <c r="A209" s="51" t="s">
        <v>1954</v>
      </c>
      <c r="B209" t="s">
        <v>27</v>
      </c>
      <c r="C209" t="s">
        <v>28</v>
      </c>
      <c r="D209" t="s">
        <v>2627</v>
      </c>
      <c r="E209" t="s">
        <v>542</v>
      </c>
      <c r="F209" t="s">
        <v>56</v>
      </c>
      <c r="G209">
        <v>13</v>
      </c>
      <c r="H209">
        <v>21952</v>
      </c>
      <c r="I209">
        <v>67</v>
      </c>
      <c r="J209">
        <v>143124</v>
      </c>
      <c r="K209">
        <v>8</v>
      </c>
      <c r="L209" s="49" t="s">
        <v>2731</v>
      </c>
      <c r="M209">
        <v>17260</v>
      </c>
      <c r="N209">
        <v>18517</v>
      </c>
      <c r="O209" s="49" t="s">
        <v>1765</v>
      </c>
      <c r="P209">
        <v>2</v>
      </c>
      <c r="Q209" s="49" t="s">
        <v>757</v>
      </c>
      <c r="R209">
        <v>4200</v>
      </c>
      <c r="S209" s="49" t="s">
        <v>1287</v>
      </c>
      <c r="T209">
        <v>4760</v>
      </c>
      <c r="U209" s="49" t="s">
        <v>2758</v>
      </c>
      <c r="V209">
        <v>0</v>
      </c>
      <c r="W209">
        <v>0</v>
      </c>
      <c r="X209">
        <v>0</v>
      </c>
      <c r="Y209" s="49" t="s">
        <v>2759</v>
      </c>
      <c r="Z209">
        <v>143124</v>
      </c>
      <c r="AA209" s="49" t="s">
        <v>2048</v>
      </c>
      <c r="AB209" s="49" t="s">
        <v>2760</v>
      </c>
    </row>
    <row r="210" spans="1:28">
      <c r="A210" s="51" t="s">
        <v>1954</v>
      </c>
      <c r="B210" t="s">
        <v>27</v>
      </c>
      <c r="C210" t="s">
        <v>28</v>
      </c>
      <c r="D210" t="s">
        <v>575</v>
      </c>
      <c r="E210" t="s">
        <v>570</v>
      </c>
      <c r="F210" t="s">
        <v>56</v>
      </c>
      <c r="G210">
        <v>13</v>
      </c>
      <c r="H210">
        <v>16555</v>
      </c>
      <c r="I210">
        <v>69</v>
      </c>
      <c r="J210">
        <v>146561</v>
      </c>
      <c r="K210">
        <v>7</v>
      </c>
      <c r="L210" s="49" t="s">
        <v>2682</v>
      </c>
      <c r="M210">
        <v>6380</v>
      </c>
      <c r="N210">
        <v>9570</v>
      </c>
      <c r="O210" s="49" t="s">
        <v>1206</v>
      </c>
      <c r="P210">
        <v>2</v>
      </c>
      <c r="Q210" s="49" t="s">
        <v>757</v>
      </c>
      <c r="R210">
        <v>2580</v>
      </c>
      <c r="S210" s="49" t="s">
        <v>2173</v>
      </c>
      <c r="T210">
        <v>2924</v>
      </c>
      <c r="U210" s="49" t="s">
        <v>2401</v>
      </c>
      <c r="V210">
        <v>0</v>
      </c>
      <c r="W210">
        <v>0</v>
      </c>
      <c r="X210">
        <v>0</v>
      </c>
      <c r="Y210" s="49" t="s">
        <v>1673</v>
      </c>
      <c r="Z210">
        <v>146561</v>
      </c>
      <c r="AA210" s="49" t="s">
        <v>871</v>
      </c>
      <c r="AB210" s="49" t="s">
        <v>909</v>
      </c>
    </row>
    <row r="211" spans="1:28">
      <c r="A211" s="51" t="s">
        <v>1954</v>
      </c>
      <c r="B211" t="s">
        <v>27</v>
      </c>
      <c r="C211" t="s">
        <v>28</v>
      </c>
      <c r="D211" t="s">
        <v>641</v>
      </c>
      <c r="E211" t="s">
        <v>570</v>
      </c>
      <c r="F211" t="s">
        <v>56</v>
      </c>
      <c r="G211">
        <v>14</v>
      </c>
      <c r="H211">
        <v>22131</v>
      </c>
      <c r="I211">
        <v>63</v>
      </c>
      <c r="J211">
        <v>121316</v>
      </c>
      <c r="K211">
        <v>6</v>
      </c>
      <c r="L211" s="49" t="s">
        <v>1134</v>
      </c>
      <c r="M211">
        <v>6540</v>
      </c>
      <c r="N211">
        <v>7857</v>
      </c>
      <c r="O211" s="49" t="s">
        <v>911</v>
      </c>
      <c r="P211">
        <v>2</v>
      </c>
      <c r="Q211" s="49" t="s">
        <v>1131</v>
      </c>
      <c r="R211">
        <v>1800</v>
      </c>
      <c r="S211" s="49" t="s">
        <v>1848</v>
      </c>
      <c r="T211">
        <v>2040</v>
      </c>
      <c r="U211" s="49" t="s">
        <v>886</v>
      </c>
      <c r="V211">
        <v>0</v>
      </c>
      <c r="W211">
        <v>0</v>
      </c>
      <c r="X211">
        <v>0</v>
      </c>
      <c r="Y211" s="49" t="s">
        <v>2761</v>
      </c>
      <c r="Z211">
        <v>121316</v>
      </c>
      <c r="AA211" s="49" t="s">
        <v>1248</v>
      </c>
      <c r="AB211" s="49" t="s">
        <v>838</v>
      </c>
    </row>
    <row r="212" spans="1:28">
      <c r="A212" s="51" t="s">
        <v>1954</v>
      </c>
      <c r="B212" t="s">
        <v>27</v>
      </c>
      <c r="C212" t="s">
        <v>28</v>
      </c>
      <c r="D212" t="s">
        <v>2628</v>
      </c>
      <c r="E212" t="s">
        <v>542</v>
      </c>
      <c r="F212" t="s">
        <v>56</v>
      </c>
      <c r="G212">
        <v>14</v>
      </c>
      <c r="H212">
        <v>23150</v>
      </c>
      <c r="I212">
        <v>77</v>
      </c>
      <c r="J212">
        <v>193348</v>
      </c>
      <c r="K212">
        <v>8</v>
      </c>
      <c r="L212" s="49" t="s">
        <v>2374</v>
      </c>
      <c r="M212">
        <v>15900</v>
      </c>
      <c r="N212">
        <v>24688</v>
      </c>
      <c r="O212" s="49" t="s">
        <v>2396</v>
      </c>
      <c r="P212">
        <v>6</v>
      </c>
      <c r="Q212" s="49" t="s">
        <v>1408</v>
      </c>
      <c r="R212">
        <v>12540</v>
      </c>
      <c r="S212" s="49" t="s">
        <v>2762</v>
      </c>
      <c r="T212">
        <v>14316</v>
      </c>
      <c r="U212" s="49" t="s">
        <v>2763</v>
      </c>
      <c r="V212">
        <v>0</v>
      </c>
      <c r="W212">
        <v>0</v>
      </c>
      <c r="X212">
        <v>0</v>
      </c>
      <c r="Y212" s="49" t="s">
        <v>2764</v>
      </c>
      <c r="Z212">
        <v>193348</v>
      </c>
      <c r="AA212" s="49" t="s">
        <v>1076</v>
      </c>
      <c r="AB212" s="49" t="s">
        <v>1135</v>
      </c>
    </row>
    <row r="213" spans="1:28">
      <c r="A213" s="51" t="s">
        <v>1954</v>
      </c>
      <c r="B213" t="s">
        <v>27</v>
      </c>
      <c r="C213" t="s">
        <v>28</v>
      </c>
      <c r="D213" t="s">
        <v>2629</v>
      </c>
      <c r="E213" t="s">
        <v>542</v>
      </c>
      <c r="F213" t="s">
        <v>56</v>
      </c>
      <c r="G213">
        <v>14</v>
      </c>
      <c r="H213">
        <v>21865</v>
      </c>
      <c r="I213">
        <v>65</v>
      </c>
      <c r="J213">
        <v>151043</v>
      </c>
      <c r="K213">
        <v>5</v>
      </c>
      <c r="L213" s="49" t="s">
        <v>1893</v>
      </c>
      <c r="M213">
        <v>8090</v>
      </c>
      <c r="N213">
        <v>9002</v>
      </c>
      <c r="O213" s="49" t="s">
        <v>1255</v>
      </c>
      <c r="P213">
        <v>3</v>
      </c>
      <c r="Q213" s="49" t="s">
        <v>1142</v>
      </c>
      <c r="R213">
        <v>7155</v>
      </c>
      <c r="S213" s="49" t="s">
        <v>1915</v>
      </c>
      <c r="T213">
        <v>8067</v>
      </c>
      <c r="U213" s="49" t="s">
        <v>1223</v>
      </c>
      <c r="V213">
        <v>0</v>
      </c>
      <c r="W213">
        <v>0</v>
      </c>
      <c r="X213">
        <v>0</v>
      </c>
      <c r="Y213" s="49" t="s">
        <v>1709</v>
      </c>
      <c r="Z213">
        <v>151043</v>
      </c>
      <c r="AA213" s="49" t="s">
        <v>1037</v>
      </c>
      <c r="AB213" s="49" t="s">
        <v>993</v>
      </c>
    </row>
    <row r="214" spans="1:28">
      <c r="A214" s="51" t="s">
        <v>1954</v>
      </c>
      <c r="B214" t="s">
        <v>27</v>
      </c>
      <c r="C214" t="s">
        <v>28</v>
      </c>
      <c r="D214" t="s">
        <v>2630</v>
      </c>
      <c r="E214" t="s">
        <v>542</v>
      </c>
      <c r="F214" t="s">
        <v>56</v>
      </c>
      <c r="G214">
        <v>14</v>
      </c>
      <c r="H214">
        <v>18850</v>
      </c>
      <c r="I214">
        <v>68</v>
      </c>
      <c r="J214">
        <v>141713</v>
      </c>
      <c r="K214">
        <v>4</v>
      </c>
      <c r="L214" s="49" t="s">
        <v>1130</v>
      </c>
      <c r="M214">
        <v>4695</v>
      </c>
      <c r="N214">
        <v>6221</v>
      </c>
      <c r="O214" s="49" t="s">
        <v>1898</v>
      </c>
      <c r="P214">
        <v>0</v>
      </c>
      <c r="Q214" s="49" t="s">
        <v>678</v>
      </c>
      <c r="R214">
        <v>0</v>
      </c>
      <c r="S214" s="49" t="s">
        <v>678</v>
      </c>
      <c r="T214">
        <v>0</v>
      </c>
      <c r="U214" s="49" t="s">
        <v>678</v>
      </c>
      <c r="V214">
        <v>0</v>
      </c>
      <c r="W214">
        <v>0</v>
      </c>
      <c r="X214">
        <v>0</v>
      </c>
      <c r="Y214" s="49" t="s">
        <v>2293</v>
      </c>
      <c r="Z214">
        <v>141713</v>
      </c>
      <c r="AA214" s="49" t="s">
        <v>1069</v>
      </c>
      <c r="AB214" s="49" t="s">
        <v>823</v>
      </c>
    </row>
    <row r="215" spans="1:28">
      <c r="A215" s="51" t="s">
        <v>1954</v>
      </c>
      <c r="B215" t="s">
        <v>27</v>
      </c>
      <c r="C215" t="s">
        <v>28</v>
      </c>
      <c r="D215" t="s">
        <v>668</v>
      </c>
      <c r="E215" t="s">
        <v>542</v>
      </c>
      <c r="F215" t="s">
        <v>56</v>
      </c>
      <c r="G215">
        <v>14</v>
      </c>
      <c r="H215">
        <v>15752</v>
      </c>
      <c r="I215">
        <v>63</v>
      </c>
      <c r="J215">
        <v>138077</v>
      </c>
      <c r="K215">
        <v>3</v>
      </c>
      <c r="L215" s="49" t="s">
        <v>1128</v>
      </c>
      <c r="M215">
        <v>2997</v>
      </c>
      <c r="N215">
        <v>4117</v>
      </c>
      <c r="O215" s="49" t="s">
        <v>1022</v>
      </c>
      <c r="P215">
        <v>2</v>
      </c>
      <c r="Q215" s="49" t="s">
        <v>1131</v>
      </c>
      <c r="R215">
        <v>2607</v>
      </c>
      <c r="S215" s="49" t="s">
        <v>2220</v>
      </c>
      <c r="T215">
        <v>3807</v>
      </c>
      <c r="U215" s="49" t="s">
        <v>2765</v>
      </c>
      <c r="V215">
        <v>0</v>
      </c>
      <c r="W215">
        <v>0</v>
      </c>
      <c r="X215">
        <v>0</v>
      </c>
      <c r="Y215" s="49" t="s">
        <v>2766</v>
      </c>
      <c r="Z215">
        <v>138077</v>
      </c>
      <c r="AA215" s="49" t="s">
        <v>854</v>
      </c>
      <c r="AB215" s="49" t="s">
        <v>1155</v>
      </c>
    </row>
    <row r="216" spans="1:28">
      <c r="A216" s="51" t="s">
        <v>1954</v>
      </c>
      <c r="B216" t="s">
        <v>27</v>
      </c>
      <c r="C216" t="s">
        <v>28</v>
      </c>
      <c r="D216" t="s">
        <v>582</v>
      </c>
      <c r="E216" t="s">
        <v>542</v>
      </c>
      <c r="F216" t="s">
        <v>56</v>
      </c>
      <c r="G216">
        <v>0</v>
      </c>
      <c r="H216">
        <v>0</v>
      </c>
      <c r="I216">
        <v>26</v>
      </c>
      <c r="J216">
        <v>65519</v>
      </c>
      <c r="K216">
        <v>1</v>
      </c>
      <c r="L216" s="49" t="s">
        <v>678</v>
      </c>
      <c r="M216">
        <v>360</v>
      </c>
      <c r="N216">
        <v>408</v>
      </c>
      <c r="O216" s="49" t="s">
        <v>1023</v>
      </c>
      <c r="P216">
        <v>0</v>
      </c>
      <c r="Q216" s="49" t="s">
        <v>678</v>
      </c>
      <c r="R216">
        <v>0</v>
      </c>
      <c r="S216" s="49" t="s">
        <v>678</v>
      </c>
      <c r="T216">
        <v>0</v>
      </c>
      <c r="U216" s="49" t="s">
        <v>678</v>
      </c>
      <c r="V216">
        <v>0</v>
      </c>
      <c r="W216">
        <v>0</v>
      </c>
      <c r="X216">
        <v>0</v>
      </c>
      <c r="Y216" s="49" t="s">
        <v>678</v>
      </c>
      <c r="Z216">
        <v>65519</v>
      </c>
      <c r="AA216" s="49" t="s">
        <v>453</v>
      </c>
      <c r="AB216" s="49" t="s">
        <v>501</v>
      </c>
    </row>
    <row r="217" spans="1:28">
      <c r="A217" s="51" t="s">
        <v>1954</v>
      </c>
      <c r="B217" t="s">
        <v>27</v>
      </c>
      <c r="C217" t="s">
        <v>28</v>
      </c>
      <c r="D217" t="s">
        <v>577</v>
      </c>
      <c r="E217" t="s">
        <v>570</v>
      </c>
      <c r="F217" t="s">
        <v>56</v>
      </c>
      <c r="G217">
        <v>14</v>
      </c>
      <c r="H217">
        <v>17865</v>
      </c>
      <c r="I217">
        <v>69</v>
      </c>
      <c r="J217">
        <v>161671</v>
      </c>
      <c r="K217">
        <v>1</v>
      </c>
      <c r="L217" s="49" t="s">
        <v>1054</v>
      </c>
      <c r="M217">
        <v>390</v>
      </c>
      <c r="N217">
        <v>1590</v>
      </c>
      <c r="O217" s="49" t="s">
        <v>481</v>
      </c>
      <c r="P217">
        <v>0</v>
      </c>
      <c r="Q217" s="49" t="s">
        <v>678</v>
      </c>
      <c r="R217">
        <v>0</v>
      </c>
      <c r="S217" s="49" t="s">
        <v>678</v>
      </c>
      <c r="T217">
        <v>0</v>
      </c>
      <c r="U217" s="49" t="s">
        <v>678</v>
      </c>
      <c r="V217">
        <v>0</v>
      </c>
      <c r="W217">
        <v>0</v>
      </c>
      <c r="X217">
        <v>0</v>
      </c>
      <c r="Y217" s="49" t="s">
        <v>740</v>
      </c>
      <c r="Z217">
        <v>161671</v>
      </c>
      <c r="AA217" s="49" t="s">
        <v>1752</v>
      </c>
      <c r="AB217" s="49" t="s">
        <v>483</v>
      </c>
    </row>
    <row r="218" spans="1:28">
      <c r="A218" s="51" t="s">
        <v>1954</v>
      </c>
      <c r="B218" t="s">
        <v>27</v>
      </c>
      <c r="C218" t="s">
        <v>28</v>
      </c>
      <c r="D218" t="s">
        <v>1399</v>
      </c>
      <c r="E218" t="s">
        <v>570</v>
      </c>
      <c r="F218" t="s">
        <v>56</v>
      </c>
      <c r="G218">
        <v>14</v>
      </c>
      <c r="H218">
        <v>24330</v>
      </c>
      <c r="I218">
        <v>60</v>
      </c>
      <c r="J218">
        <v>150952</v>
      </c>
      <c r="K218">
        <v>5</v>
      </c>
      <c r="L218" s="49" t="s">
        <v>1893</v>
      </c>
      <c r="M218">
        <v>7400</v>
      </c>
      <c r="N218">
        <v>8424</v>
      </c>
      <c r="O218" s="49" t="s">
        <v>1159</v>
      </c>
      <c r="P218">
        <v>5</v>
      </c>
      <c r="Q218" s="49" t="s">
        <v>1893</v>
      </c>
      <c r="R218">
        <v>7400</v>
      </c>
      <c r="S218" s="49" t="s">
        <v>990</v>
      </c>
      <c r="T218">
        <v>9184</v>
      </c>
      <c r="U218" s="49" t="s">
        <v>2767</v>
      </c>
      <c r="V218">
        <v>0</v>
      </c>
      <c r="W218">
        <v>0</v>
      </c>
      <c r="X218">
        <v>0</v>
      </c>
      <c r="Y218" s="49" t="s">
        <v>2247</v>
      </c>
      <c r="Z218">
        <v>150952</v>
      </c>
      <c r="AA218" s="49" t="s">
        <v>721</v>
      </c>
      <c r="AB218" s="49" t="s">
        <v>2382</v>
      </c>
    </row>
    <row r="219" spans="1:28">
      <c r="A219" s="51" t="s">
        <v>1954</v>
      </c>
      <c r="B219" t="s">
        <v>27</v>
      </c>
      <c r="C219" t="s">
        <v>28</v>
      </c>
      <c r="D219" t="s">
        <v>578</v>
      </c>
      <c r="E219" t="s">
        <v>570</v>
      </c>
      <c r="F219" t="s">
        <v>56</v>
      </c>
      <c r="G219">
        <v>14</v>
      </c>
      <c r="H219">
        <v>32933</v>
      </c>
      <c r="I219">
        <v>65</v>
      </c>
      <c r="J219">
        <v>203373</v>
      </c>
      <c r="K219">
        <v>2</v>
      </c>
      <c r="L219" s="49" t="s">
        <v>1132</v>
      </c>
      <c r="M219">
        <v>4970</v>
      </c>
      <c r="N219">
        <v>8706</v>
      </c>
      <c r="O219" s="49" t="s">
        <v>1822</v>
      </c>
      <c r="P219">
        <v>2</v>
      </c>
      <c r="Q219" s="49" t="s">
        <v>1131</v>
      </c>
      <c r="R219">
        <v>4970</v>
      </c>
      <c r="S219" s="49" t="s">
        <v>2768</v>
      </c>
      <c r="T219">
        <v>6356</v>
      </c>
      <c r="U219" s="49" t="s">
        <v>896</v>
      </c>
      <c r="V219">
        <v>0</v>
      </c>
      <c r="W219">
        <v>0</v>
      </c>
      <c r="X219">
        <v>0</v>
      </c>
      <c r="Y219" s="49" t="s">
        <v>2768</v>
      </c>
      <c r="Z219">
        <v>203373</v>
      </c>
      <c r="AA219" s="49" t="s">
        <v>1133</v>
      </c>
      <c r="AB219" s="49" t="s">
        <v>1306</v>
      </c>
    </row>
    <row r="220" spans="1:28">
      <c r="A220" s="51" t="s">
        <v>1954</v>
      </c>
      <c r="B220" t="s">
        <v>27</v>
      </c>
      <c r="C220" t="s">
        <v>28</v>
      </c>
      <c r="D220" t="s">
        <v>583</v>
      </c>
      <c r="E220" t="s">
        <v>542</v>
      </c>
      <c r="F220" t="s">
        <v>56</v>
      </c>
      <c r="G220">
        <v>14</v>
      </c>
      <c r="H220">
        <v>14530</v>
      </c>
      <c r="I220">
        <v>74</v>
      </c>
      <c r="J220">
        <v>155485</v>
      </c>
      <c r="K220">
        <v>7</v>
      </c>
      <c r="L220" s="49" t="s">
        <v>708</v>
      </c>
      <c r="M220">
        <v>6140</v>
      </c>
      <c r="N220">
        <v>9366</v>
      </c>
      <c r="O220" s="49" t="s">
        <v>1830</v>
      </c>
      <c r="P220">
        <v>2</v>
      </c>
      <c r="Q220" s="49" t="s">
        <v>1131</v>
      </c>
      <c r="R220">
        <v>990</v>
      </c>
      <c r="S220" s="49" t="s">
        <v>1812</v>
      </c>
      <c r="T220">
        <v>1556</v>
      </c>
      <c r="U220" s="49" t="s">
        <v>519</v>
      </c>
      <c r="V220">
        <v>0</v>
      </c>
      <c r="W220">
        <v>0</v>
      </c>
      <c r="X220">
        <v>0</v>
      </c>
      <c r="Y220" s="49" t="s">
        <v>2769</v>
      </c>
      <c r="Z220">
        <v>155485</v>
      </c>
      <c r="AA220" s="49" t="s">
        <v>2152</v>
      </c>
      <c r="AB220" s="49" t="s">
        <v>1212</v>
      </c>
    </row>
    <row r="221" spans="1:28">
      <c r="A221" s="51" t="s">
        <v>1954</v>
      </c>
      <c r="B221" t="s">
        <v>1418</v>
      </c>
      <c r="C221" t="s">
        <v>28</v>
      </c>
      <c r="D221" t="s">
        <v>2636</v>
      </c>
      <c r="E221" t="s">
        <v>2605</v>
      </c>
      <c r="F221" t="s">
        <v>56</v>
      </c>
      <c r="G221">
        <v>14</v>
      </c>
      <c r="H221">
        <v>22075</v>
      </c>
      <c r="I221">
        <v>71</v>
      </c>
      <c r="J221">
        <v>161236</v>
      </c>
      <c r="K221">
        <v>5</v>
      </c>
      <c r="L221" s="49" t="s">
        <v>1893</v>
      </c>
      <c r="M221">
        <v>7905</v>
      </c>
      <c r="N221">
        <v>10440</v>
      </c>
      <c r="O221" s="49" t="s">
        <v>653</v>
      </c>
      <c r="P221">
        <v>1</v>
      </c>
      <c r="Q221" s="49" t="s">
        <v>1054</v>
      </c>
      <c r="R221">
        <v>975</v>
      </c>
      <c r="S221" s="49" t="s">
        <v>1305</v>
      </c>
      <c r="T221">
        <v>3195</v>
      </c>
      <c r="U221" s="49" t="s">
        <v>2485</v>
      </c>
      <c r="V221">
        <v>0</v>
      </c>
      <c r="W221">
        <v>0</v>
      </c>
      <c r="X221">
        <v>0</v>
      </c>
      <c r="Y221" s="49" t="s">
        <v>2770</v>
      </c>
      <c r="Z221">
        <v>161236</v>
      </c>
      <c r="AA221" s="49" t="s">
        <v>920</v>
      </c>
      <c r="AB221" s="49" t="s">
        <v>2382</v>
      </c>
    </row>
    <row r="222" spans="1:28">
      <c r="A222" s="51" t="s">
        <v>1954</v>
      </c>
      <c r="B222" t="s">
        <v>1418</v>
      </c>
      <c r="C222" t="s">
        <v>28</v>
      </c>
      <c r="D222" t="s">
        <v>2638</v>
      </c>
      <c r="E222" t="s">
        <v>2605</v>
      </c>
      <c r="F222" t="s">
        <v>56</v>
      </c>
      <c r="G222">
        <v>13</v>
      </c>
      <c r="H222">
        <v>21811</v>
      </c>
      <c r="I222">
        <v>68</v>
      </c>
      <c r="J222">
        <v>146312</v>
      </c>
      <c r="K222">
        <v>7</v>
      </c>
      <c r="L222" s="49" t="s">
        <v>2682</v>
      </c>
      <c r="M222">
        <v>6930</v>
      </c>
      <c r="N222">
        <v>12741</v>
      </c>
      <c r="O222" s="49" t="s">
        <v>2399</v>
      </c>
      <c r="P222">
        <v>3</v>
      </c>
      <c r="Q222" s="49" t="s">
        <v>798</v>
      </c>
      <c r="R222">
        <v>4680</v>
      </c>
      <c r="S222" s="49" t="s">
        <v>2771</v>
      </c>
      <c r="T222">
        <v>5304</v>
      </c>
      <c r="U222" s="49" t="s">
        <v>1414</v>
      </c>
      <c r="V222">
        <v>1</v>
      </c>
      <c r="W222">
        <v>539</v>
      </c>
      <c r="X222">
        <v>880</v>
      </c>
      <c r="Y222" s="49" t="s">
        <v>2772</v>
      </c>
      <c r="Z222">
        <v>146312</v>
      </c>
      <c r="AA222" s="49" t="s">
        <v>842</v>
      </c>
      <c r="AB222" s="49" t="s">
        <v>2327</v>
      </c>
    </row>
    <row r="223" spans="1:28">
      <c r="A223" s="51" t="s">
        <v>1954</v>
      </c>
      <c r="B223" t="s">
        <v>1418</v>
      </c>
      <c r="C223" t="s">
        <v>28</v>
      </c>
      <c r="D223" t="s">
        <v>2640</v>
      </c>
      <c r="E223" t="s">
        <v>2605</v>
      </c>
      <c r="F223" t="s">
        <v>56</v>
      </c>
      <c r="G223">
        <v>13</v>
      </c>
      <c r="H223">
        <v>18915</v>
      </c>
      <c r="I223">
        <v>70</v>
      </c>
      <c r="J223">
        <v>160994</v>
      </c>
      <c r="K223">
        <v>12</v>
      </c>
      <c r="L223" s="49" t="s">
        <v>2773</v>
      </c>
      <c r="M223">
        <v>19615</v>
      </c>
      <c r="N223">
        <v>26541</v>
      </c>
      <c r="O223" s="49" t="s">
        <v>2222</v>
      </c>
      <c r="P223">
        <v>4</v>
      </c>
      <c r="Q223" s="49" t="s">
        <v>2429</v>
      </c>
      <c r="R223">
        <v>7925</v>
      </c>
      <c r="S223" s="49" t="s">
        <v>2774</v>
      </c>
      <c r="T223">
        <v>8965</v>
      </c>
      <c r="U223" s="49" t="s">
        <v>2775</v>
      </c>
      <c r="V223">
        <v>0</v>
      </c>
      <c r="W223">
        <v>0</v>
      </c>
      <c r="X223">
        <v>0</v>
      </c>
      <c r="Y223" s="49" t="s">
        <v>2776</v>
      </c>
      <c r="Z223">
        <v>160994</v>
      </c>
      <c r="AA223" s="49" t="s">
        <v>1947</v>
      </c>
      <c r="AB223" s="49" t="s">
        <v>2777</v>
      </c>
    </row>
    <row r="224" spans="1:28">
      <c r="A224" s="51" t="s">
        <v>1954</v>
      </c>
      <c r="B224" t="s">
        <v>1418</v>
      </c>
      <c r="C224" t="s">
        <v>28</v>
      </c>
      <c r="D224" t="s">
        <v>2641</v>
      </c>
      <c r="E224" t="s">
        <v>2605</v>
      </c>
      <c r="F224" t="s">
        <v>56</v>
      </c>
      <c r="G224">
        <v>14</v>
      </c>
      <c r="H224">
        <v>32710</v>
      </c>
      <c r="I224">
        <v>71</v>
      </c>
      <c r="J224">
        <v>159141</v>
      </c>
      <c r="K224">
        <v>7</v>
      </c>
      <c r="L224" s="49" t="s">
        <v>708</v>
      </c>
      <c r="M224">
        <v>16395</v>
      </c>
      <c r="N224">
        <v>20836</v>
      </c>
      <c r="O224" s="49" t="s">
        <v>1127</v>
      </c>
      <c r="P224">
        <v>5</v>
      </c>
      <c r="Q224" s="49" t="s">
        <v>1893</v>
      </c>
      <c r="R224">
        <v>15680</v>
      </c>
      <c r="S224" s="49" t="s">
        <v>2778</v>
      </c>
      <c r="T224">
        <v>17600</v>
      </c>
      <c r="U224" s="49" t="s">
        <v>2779</v>
      </c>
      <c r="V224">
        <v>0</v>
      </c>
      <c r="W224">
        <v>0</v>
      </c>
      <c r="X224">
        <v>0</v>
      </c>
      <c r="Y224" s="49" t="s">
        <v>2780</v>
      </c>
      <c r="Z224">
        <v>159141</v>
      </c>
      <c r="AA224" s="49" t="s">
        <v>895</v>
      </c>
      <c r="AB224" s="49" t="s">
        <v>2146</v>
      </c>
    </row>
    <row r="225" spans="1:28">
      <c r="A225" s="51" t="s">
        <v>1954</v>
      </c>
      <c r="B225" t="s">
        <v>1418</v>
      </c>
      <c r="C225" t="s">
        <v>28</v>
      </c>
      <c r="D225" t="s">
        <v>2643</v>
      </c>
      <c r="E225" t="s">
        <v>2605</v>
      </c>
      <c r="F225" t="s">
        <v>56</v>
      </c>
      <c r="G225">
        <v>14</v>
      </c>
      <c r="H225">
        <v>22249</v>
      </c>
      <c r="I225">
        <v>59</v>
      </c>
      <c r="J225">
        <v>115991</v>
      </c>
      <c r="K225">
        <v>8</v>
      </c>
      <c r="L225" s="49" t="s">
        <v>2374</v>
      </c>
      <c r="M225">
        <v>11625</v>
      </c>
      <c r="N225">
        <v>14141</v>
      </c>
      <c r="O225" s="49" t="s">
        <v>922</v>
      </c>
      <c r="P225">
        <v>3</v>
      </c>
      <c r="Q225" s="49" t="s">
        <v>1142</v>
      </c>
      <c r="R225">
        <v>6735</v>
      </c>
      <c r="S225" s="49" t="s">
        <v>2781</v>
      </c>
      <c r="T225">
        <v>7655</v>
      </c>
      <c r="U225" s="49" t="s">
        <v>1173</v>
      </c>
      <c r="V225">
        <v>0</v>
      </c>
      <c r="W225">
        <v>0</v>
      </c>
      <c r="X225">
        <v>0</v>
      </c>
      <c r="Y225" s="49" t="s">
        <v>2782</v>
      </c>
      <c r="Z225">
        <v>115991</v>
      </c>
      <c r="AA225" s="49" t="s">
        <v>893</v>
      </c>
      <c r="AB225" s="49" t="s">
        <v>1201</v>
      </c>
    </row>
    <row r="226" spans="1:28">
      <c r="A226" s="51" t="s">
        <v>1954</v>
      </c>
      <c r="B226" t="s">
        <v>1418</v>
      </c>
      <c r="C226" t="s">
        <v>28</v>
      </c>
      <c r="D226" t="s">
        <v>2646</v>
      </c>
      <c r="E226" t="s">
        <v>2605</v>
      </c>
      <c r="F226" t="s">
        <v>56</v>
      </c>
      <c r="G226">
        <v>14</v>
      </c>
      <c r="H226">
        <v>14655</v>
      </c>
      <c r="I226">
        <v>75</v>
      </c>
      <c r="J226">
        <v>147533</v>
      </c>
      <c r="K226">
        <v>5</v>
      </c>
      <c r="L226" s="49" t="s">
        <v>1893</v>
      </c>
      <c r="M226">
        <v>4970</v>
      </c>
      <c r="N226">
        <v>9680</v>
      </c>
      <c r="O226" s="49" t="s">
        <v>807</v>
      </c>
      <c r="P226">
        <v>4</v>
      </c>
      <c r="Q226" s="49" t="s">
        <v>1130</v>
      </c>
      <c r="R226">
        <v>4840</v>
      </c>
      <c r="S226" s="49" t="s">
        <v>2783</v>
      </c>
      <c r="T226">
        <v>5368</v>
      </c>
      <c r="U226" s="49" t="s">
        <v>2784</v>
      </c>
      <c r="V226">
        <v>0</v>
      </c>
      <c r="W226">
        <v>0</v>
      </c>
      <c r="X226">
        <v>0</v>
      </c>
      <c r="Y226" s="49" t="s">
        <v>2785</v>
      </c>
      <c r="Z226">
        <v>147533</v>
      </c>
      <c r="AA226" s="49" t="s">
        <v>771</v>
      </c>
      <c r="AB226" s="49" t="s">
        <v>749</v>
      </c>
    </row>
    <row r="227" spans="1:28">
      <c r="A227" s="51" t="s">
        <v>1954</v>
      </c>
      <c r="B227" t="s">
        <v>1418</v>
      </c>
      <c r="C227" t="s">
        <v>28</v>
      </c>
      <c r="D227" t="s">
        <v>2647</v>
      </c>
      <c r="E227" t="s">
        <v>2605</v>
      </c>
      <c r="F227" t="s">
        <v>56</v>
      </c>
      <c r="G227">
        <v>16</v>
      </c>
      <c r="H227">
        <v>24617</v>
      </c>
      <c r="I227">
        <v>81</v>
      </c>
      <c r="J227">
        <v>186892</v>
      </c>
      <c r="K227">
        <v>3</v>
      </c>
      <c r="L227" s="49" t="s">
        <v>791</v>
      </c>
      <c r="M227">
        <v>8567</v>
      </c>
      <c r="N227">
        <v>13327</v>
      </c>
      <c r="O227" s="49" t="s">
        <v>2257</v>
      </c>
      <c r="P227">
        <v>3</v>
      </c>
      <c r="Q227" s="49" t="s">
        <v>791</v>
      </c>
      <c r="R227">
        <v>8567</v>
      </c>
      <c r="S227" s="49" t="s">
        <v>1238</v>
      </c>
      <c r="T227">
        <v>13327</v>
      </c>
      <c r="U227" s="49" t="s">
        <v>2786</v>
      </c>
      <c r="V227">
        <v>0</v>
      </c>
      <c r="W227">
        <v>0</v>
      </c>
      <c r="X227">
        <v>0</v>
      </c>
      <c r="Y227" s="49" t="s">
        <v>1238</v>
      </c>
      <c r="Z227">
        <v>186892</v>
      </c>
      <c r="AA227" s="49" t="s">
        <v>897</v>
      </c>
      <c r="AB227" s="49" t="s">
        <v>1177</v>
      </c>
    </row>
    <row r="228" spans="1:28">
      <c r="A228" s="51" t="s">
        <v>1954</v>
      </c>
      <c r="B228" t="s">
        <v>1418</v>
      </c>
      <c r="C228" t="s">
        <v>28</v>
      </c>
      <c r="D228" t="s">
        <v>2648</v>
      </c>
      <c r="E228" t="s">
        <v>2605</v>
      </c>
      <c r="F228" t="s">
        <v>56</v>
      </c>
      <c r="G228">
        <v>0</v>
      </c>
      <c r="H228">
        <v>0</v>
      </c>
      <c r="I228">
        <v>11</v>
      </c>
      <c r="J228">
        <v>54092</v>
      </c>
      <c r="K228">
        <v>0</v>
      </c>
      <c r="L228" s="49" t="s">
        <v>678</v>
      </c>
      <c r="M228">
        <v>0</v>
      </c>
      <c r="N228">
        <v>0</v>
      </c>
      <c r="O228" s="49" t="s">
        <v>678</v>
      </c>
      <c r="P228">
        <v>0</v>
      </c>
      <c r="Q228" s="49" t="s">
        <v>678</v>
      </c>
      <c r="R228">
        <v>0</v>
      </c>
      <c r="S228" s="49" t="s">
        <v>678</v>
      </c>
      <c r="T228">
        <v>0</v>
      </c>
      <c r="U228" s="49" t="s">
        <v>678</v>
      </c>
      <c r="V228">
        <v>0</v>
      </c>
      <c r="W228">
        <v>0</v>
      </c>
      <c r="X228">
        <v>0</v>
      </c>
      <c r="Y228" s="49" t="s">
        <v>678</v>
      </c>
      <c r="Z228">
        <v>54092</v>
      </c>
      <c r="AA228" s="49" t="s">
        <v>678</v>
      </c>
      <c r="AB228" s="49" t="s">
        <v>678</v>
      </c>
    </row>
    <row r="229" spans="1:28">
      <c r="A229" s="51" t="s">
        <v>1954</v>
      </c>
      <c r="B229" t="s">
        <v>1418</v>
      </c>
      <c r="C229" t="s">
        <v>28</v>
      </c>
      <c r="D229" t="s">
        <v>2649</v>
      </c>
      <c r="E229" t="s">
        <v>2605</v>
      </c>
      <c r="F229" t="s">
        <v>56</v>
      </c>
      <c r="G229">
        <v>13</v>
      </c>
      <c r="H229">
        <v>17470</v>
      </c>
      <c r="I229">
        <v>75</v>
      </c>
      <c r="J229">
        <v>172605</v>
      </c>
      <c r="K229">
        <v>8</v>
      </c>
      <c r="L229" s="49" t="s">
        <v>2731</v>
      </c>
      <c r="M229">
        <v>10720</v>
      </c>
      <c r="N229">
        <v>18804</v>
      </c>
      <c r="O229" s="49" t="s">
        <v>2062</v>
      </c>
      <c r="P229">
        <v>7</v>
      </c>
      <c r="Q229" s="49" t="s">
        <v>2787</v>
      </c>
      <c r="R229">
        <v>9760</v>
      </c>
      <c r="S229" s="49" t="s">
        <v>2788</v>
      </c>
      <c r="T229">
        <v>12288</v>
      </c>
      <c r="U229" s="49" t="s">
        <v>2789</v>
      </c>
      <c r="V229">
        <v>0</v>
      </c>
      <c r="W229">
        <v>0</v>
      </c>
      <c r="X229">
        <v>0</v>
      </c>
      <c r="Y229" s="49" t="s">
        <v>2790</v>
      </c>
      <c r="Z229">
        <v>172605</v>
      </c>
      <c r="AA229" s="49" t="s">
        <v>954</v>
      </c>
      <c r="AB229" s="49" t="s">
        <v>1453</v>
      </c>
    </row>
    <row r="230" spans="1:28">
      <c r="A230" s="51" t="s">
        <v>1954</v>
      </c>
      <c r="B230" t="s">
        <v>1418</v>
      </c>
      <c r="C230" t="s">
        <v>28</v>
      </c>
      <c r="D230" t="s">
        <v>2650</v>
      </c>
      <c r="E230" t="s">
        <v>2605</v>
      </c>
      <c r="F230" t="s">
        <v>56</v>
      </c>
      <c r="G230">
        <v>14</v>
      </c>
      <c r="H230">
        <v>26040</v>
      </c>
      <c r="I230">
        <v>77</v>
      </c>
      <c r="J230">
        <v>202464</v>
      </c>
      <c r="K230">
        <v>5</v>
      </c>
      <c r="L230" s="49" t="s">
        <v>1893</v>
      </c>
      <c r="M230">
        <v>4830</v>
      </c>
      <c r="N230">
        <v>10310</v>
      </c>
      <c r="O230" s="49" t="s">
        <v>976</v>
      </c>
      <c r="P230">
        <v>2</v>
      </c>
      <c r="Q230" s="49" t="s">
        <v>1131</v>
      </c>
      <c r="R230">
        <v>3240</v>
      </c>
      <c r="S230" s="49" t="s">
        <v>2791</v>
      </c>
      <c r="T230">
        <v>3672</v>
      </c>
      <c r="U230" s="49" t="s">
        <v>1897</v>
      </c>
      <c r="V230">
        <v>0</v>
      </c>
      <c r="W230">
        <v>0</v>
      </c>
      <c r="X230">
        <v>0</v>
      </c>
      <c r="Y230" s="49" t="s">
        <v>2792</v>
      </c>
      <c r="Z230">
        <v>202464</v>
      </c>
      <c r="AA230" s="49" t="s">
        <v>952</v>
      </c>
      <c r="AB230" s="49" t="s">
        <v>1778</v>
      </c>
    </row>
    <row r="231" spans="1:28">
      <c r="A231" s="51" t="s">
        <v>1954</v>
      </c>
      <c r="B231" t="s">
        <v>1418</v>
      </c>
      <c r="C231" t="s">
        <v>28</v>
      </c>
      <c r="D231" t="s">
        <v>2651</v>
      </c>
      <c r="E231" t="s">
        <v>2605</v>
      </c>
      <c r="F231" t="s">
        <v>56</v>
      </c>
      <c r="G231">
        <v>14</v>
      </c>
      <c r="H231">
        <v>19940</v>
      </c>
      <c r="I231">
        <v>69</v>
      </c>
      <c r="J231">
        <v>160567</v>
      </c>
      <c r="K231">
        <v>6</v>
      </c>
      <c r="L231" s="49" t="s">
        <v>1134</v>
      </c>
      <c r="M231">
        <v>9530</v>
      </c>
      <c r="N231">
        <v>20876</v>
      </c>
      <c r="O231" s="49" t="s">
        <v>2793</v>
      </c>
      <c r="P231">
        <v>4</v>
      </c>
      <c r="Q231" s="49" t="s">
        <v>1130</v>
      </c>
      <c r="R231">
        <v>5390</v>
      </c>
      <c r="S231" s="49" t="s">
        <v>1711</v>
      </c>
      <c r="T231">
        <v>6246</v>
      </c>
      <c r="U231" s="49" t="s">
        <v>2794</v>
      </c>
      <c r="V231">
        <v>0</v>
      </c>
      <c r="W231">
        <v>0</v>
      </c>
      <c r="X231">
        <v>0</v>
      </c>
      <c r="Y231" s="49" t="s">
        <v>2795</v>
      </c>
      <c r="Z231">
        <v>160567</v>
      </c>
      <c r="AA231" s="49" t="s">
        <v>904</v>
      </c>
      <c r="AB231" s="49" t="s">
        <v>815</v>
      </c>
    </row>
    <row r="232" spans="1:28">
      <c r="A232" s="51" t="s">
        <v>1954</v>
      </c>
      <c r="B232" t="s">
        <v>1418</v>
      </c>
      <c r="C232" t="s">
        <v>28</v>
      </c>
      <c r="D232" t="s">
        <v>2653</v>
      </c>
      <c r="E232" t="s">
        <v>2605</v>
      </c>
      <c r="F232" t="s">
        <v>56</v>
      </c>
      <c r="G232">
        <v>13</v>
      </c>
      <c r="H232">
        <v>15430</v>
      </c>
      <c r="I232">
        <v>67</v>
      </c>
      <c r="J232">
        <v>149633</v>
      </c>
      <c r="K232">
        <v>6</v>
      </c>
      <c r="L232" s="49" t="s">
        <v>2678</v>
      </c>
      <c r="M232">
        <v>8350</v>
      </c>
      <c r="N232">
        <v>18480</v>
      </c>
      <c r="O232" s="49" t="s">
        <v>2796</v>
      </c>
      <c r="P232">
        <v>5</v>
      </c>
      <c r="Q232" s="49" t="s">
        <v>2675</v>
      </c>
      <c r="R232">
        <v>6190</v>
      </c>
      <c r="S232" s="49" t="s">
        <v>2642</v>
      </c>
      <c r="T232">
        <v>8626</v>
      </c>
      <c r="U232" s="49" t="s">
        <v>2797</v>
      </c>
      <c r="V232">
        <v>0</v>
      </c>
      <c r="W232">
        <v>0</v>
      </c>
      <c r="X232">
        <v>0</v>
      </c>
      <c r="Y232" s="49" t="s">
        <v>2798</v>
      </c>
      <c r="Z232">
        <v>149633</v>
      </c>
      <c r="AA232" s="49" t="s">
        <v>1137</v>
      </c>
      <c r="AB232" s="49" t="s">
        <v>1159</v>
      </c>
    </row>
    <row r="233" spans="1:28">
      <c r="A233" s="51" t="s">
        <v>1954</v>
      </c>
      <c r="B233" t="s">
        <v>1418</v>
      </c>
      <c r="C233" t="s">
        <v>28</v>
      </c>
      <c r="D233" t="s">
        <v>2654</v>
      </c>
      <c r="E233" t="s">
        <v>2605</v>
      </c>
      <c r="F233" t="s">
        <v>56</v>
      </c>
      <c r="G233">
        <v>14</v>
      </c>
      <c r="H233">
        <v>23880</v>
      </c>
      <c r="I233">
        <v>78</v>
      </c>
      <c r="J233">
        <v>180613</v>
      </c>
      <c r="K233">
        <v>8</v>
      </c>
      <c r="L233" s="49" t="s">
        <v>2374</v>
      </c>
      <c r="M233">
        <v>10795</v>
      </c>
      <c r="N233">
        <v>11580</v>
      </c>
      <c r="O233" s="49" t="s">
        <v>981</v>
      </c>
      <c r="P233">
        <v>6</v>
      </c>
      <c r="Q233" s="49" t="s">
        <v>1408</v>
      </c>
      <c r="R233">
        <v>10080</v>
      </c>
      <c r="S233" s="49" t="s">
        <v>2799</v>
      </c>
      <c r="T233">
        <v>11424</v>
      </c>
      <c r="U233" s="49" t="s">
        <v>2800</v>
      </c>
      <c r="V233">
        <v>0</v>
      </c>
      <c r="W233">
        <v>0</v>
      </c>
      <c r="X233">
        <v>0</v>
      </c>
      <c r="Y233" s="49" t="s">
        <v>1655</v>
      </c>
      <c r="Z233">
        <v>180613</v>
      </c>
      <c r="AA233" s="49" t="s">
        <v>513</v>
      </c>
      <c r="AB233" s="49" t="s">
        <v>2347</v>
      </c>
    </row>
    <row r="234" spans="1:28">
      <c r="A234" s="51" t="s">
        <v>1954</v>
      </c>
      <c r="B234" t="s">
        <v>27</v>
      </c>
      <c r="C234" t="s">
        <v>28</v>
      </c>
      <c r="D234" t="s">
        <v>579</v>
      </c>
      <c r="E234" t="s">
        <v>570</v>
      </c>
      <c r="F234" t="s">
        <v>56</v>
      </c>
      <c r="G234">
        <v>13</v>
      </c>
      <c r="H234">
        <v>27560</v>
      </c>
      <c r="I234">
        <v>63</v>
      </c>
      <c r="J234">
        <v>144592</v>
      </c>
      <c r="K234">
        <v>4</v>
      </c>
      <c r="L234" s="49" t="s">
        <v>2680</v>
      </c>
      <c r="M234">
        <v>5961</v>
      </c>
      <c r="N234">
        <v>6924</v>
      </c>
      <c r="O234" s="49" t="s">
        <v>2328</v>
      </c>
      <c r="P234">
        <v>2</v>
      </c>
      <c r="Q234" s="49" t="s">
        <v>757</v>
      </c>
      <c r="R234">
        <v>4980</v>
      </c>
      <c r="S234" s="49" t="s">
        <v>2801</v>
      </c>
      <c r="T234">
        <v>5644</v>
      </c>
      <c r="U234" s="49" t="s">
        <v>821</v>
      </c>
      <c r="V234">
        <v>0</v>
      </c>
      <c r="W234">
        <v>0</v>
      </c>
      <c r="X234">
        <v>0</v>
      </c>
      <c r="Y234" s="49" t="s">
        <v>2802</v>
      </c>
      <c r="Z234">
        <v>144592</v>
      </c>
      <c r="AA234" s="49" t="s">
        <v>1265</v>
      </c>
      <c r="AB234" s="49" t="s">
        <v>1235</v>
      </c>
    </row>
    <row r="235" spans="1:28">
      <c r="A235" s="51" t="s">
        <v>1954</v>
      </c>
      <c r="B235" t="s">
        <v>27</v>
      </c>
      <c r="C235" t="s">
        <v>28</v>
      </c>
      <c r="D235" t="s">
        <v>584</v>
      </c>
      <c r="E235" t="s">
        <v>542</v>
      </c>
      <c r="F235" t="s">
        <v>56</v>
      </c>
      <c r="G235">
        <v>13</v>
      </c>
      <c r="H235">
        <v>18430</v>
      </c>
      <c r="I235">
        <v>70</v>
      </c>
      <c r="J235">
        <v>154959</v>
      </c>
      <c r="K235">
        <v>6</v>
      </c>
      <c r="L235" s="49" t="s">
        <v>2678</v>
      </c>
      <c r="M235">
        <v>5915</v>
      </c>
      <c r="N235">
        <v>9268</v>
      </c>
      <c r="O235" s="49" t="s">
        <v>2347</v>
      </c>
      <c r="P235">
        <v>2</v>
      </c>
      <c r="Q235" s="49" t="s">
        <v>757</v>
      </c>
      <c r="R235">
        <v>1400</v>
      </c>
      <c r="S235" s="49" t="s">
        <v>1761</v>
      </c>
      <c r="T235">
        <v>1560</v>
      </c>
      <c r="U235" s="49" t="s">
        <v>2803</v>
      </c>
      <c r="V235">
        <v>1</v>
      </c>
      <c r="W235">
        <v>1960</v>
      </c>
      <c r="X235">
        <v>2400</v>
      </c>
      <c r="Y235" s="49" t="s">
        <v>2616</v>
      </c>
      <c r="Z235">
        <v>154959</v>
      </c>
      <c r="AA235" s="49" t="s">
        <v>705</v>
      </c>
      <c r="AB235" s="49" t="s">
        <v>1307</v>
      </c>
    </row>
    <row r="236" spans="1:28">
      <c r="A236" s="51" t="s">
        <v>1954</v>
      </c>
      <c r="B236" t="s">
        <v>27</v>
      </c>
      <c r="C236" t="s">
        <v>28</v>
      </c>
      <c r="D236" t="s">
        <v>2634</v>
      </c>
      <c r="E236" t="s">
        <v>542</v>
      </c>
      <c r="F236" t="s">
        <v>56</v>
      </c>
      <c r="G236">
        <v>13</v>
      </c>
      <c r="H236">
        <v>22520</v>
      </c>
      <c r="I236">
        <v>13</v>
      </c>
      <c r="J236">
        <v>25568</v>
      </c>
      <c r="K236">
        <v>4</v>
      </c>
      <c r="L236" s="49" t="s">
        <v>2680</v>
      </c>
      <c r="M236">
        <v>9660</v>
      </c>
      <c r="N236">
        <v>10352</v>
      </c>
      <c r="O236" s="49" t="s">
        <v>2804</v>
      </c>
      <c r="P236">
        <v>4</v>
      </c>
      <c r="Q236" s="49" t="s">
        <v>2429</v>
      </c>
      <c r="R236">
        <v>9660</v>
      </c>
      <c r="S236" s="49" t="s">
        <v>2805</v>
      </c>
      <c r="T236">
        <v>10948</v>
      </c>
      <c r="U236" s="49" t="s">
        <v>2806</v>
      </c>
      <c r="V236">
        <v>0</v>
      </c>
      <c r="W236">
        <v>0</v>
      </c>
      <c r="X236">
        <v>0</v>
      </c>
      <c r="Y236" s="49" t="s">
        <v>2807</v>
      </c>
      <c r="Z236">
        <v>25568</v>
      </c>
      <c r="AA236" s="49" t="s">
        <v>2680</v>
      </c>
      <c r="AB236" s="49" t="s">
        <v>2808</v>
      </c>
    </row>
    <row r="237" spans="1:28">
      <c r="A237" s="51"/>
      <c r="L237" s="49"/>
      <c r="O237" s="49"/>
      <c r="Q237" s="49"/>
      <c r="S237" s="49"/>
      <c r="U237" s="49"/>
      <c r="Y237" s="49"/>
      <c r="AA237" s="49"/>
      <c r="AB237" s="49"/>
    </row>
    <row r="238" spans="1:28">
      <c r="A238" s="51"/>
      <c r="L238" s="49"/>
      <c r="O238" s="49"/>
      <c r="Q238" s="49"/>
      <c r="S238" s="49"/>
      <c r="U238" s="49"/>
      <c r="Y238" s="49"/>
      <c r="AA238" s="49"/>
      <c r="AB238" s="49"/>
    </row>
    <row r="239" spans="1:28">
      <c r="A239" s="51"/>
      <c r="L239" s="49"/>
      <c r="O239" s="49"/>
      <c r="Q239" s="49"/>
      <c r="S239" s="49"/>
      <c r="U239" s="49"/>
      <c r="Y239" s="49"/>
      <c r="AA239" s="49"/>
      <c r="AB239" s="49"/>
    </row>
    <row r="240" spans="1:28">
      <c r="A240" s="51"/>
      <c r="L240" s="49"/>
      <c r="O240" s="49"/>
      <c r="Q240" s="49"/>
      <c r="S240" s="49"/>
      <c r="U240" s="49"/>
      <c r="Y240" s="49"/>
      <c r="AA240" s="49"/>
      <c r="AB240" s="49"/>
    </row>
    <row r="241" spans="1:28">
      <c r="A241" s="51"/>
      <c r="L241" s="49"/>
      <c r="O241" s="49"/>
      <c r="Q241" s="49"/>
      <c r="S241" s="49"/>
      <c r="U241" s="49"/>
      <c r="Y241" s="49"/>
      <c r="AA241" s="49"/>
      <c r="AB241" s="49"/>
    </row>
    <row r="242" spans="1:28">
      <c r="A242" s="51"/>
      <c r="L242" s="49"/>
      <c r="O242" s="49"/>
      <c r="Q242" s="49"/>
      <c r="S242" s="49"/>
      <c r="U242" s="49"/>
      <c r="Y242" s="49"/>
      <c r="AA242" s="49"/>
      <c r="AB242" s="49"/>
    </row>
    <row r="243" spans="1:28">
      <c r="A243" s="51"/>
      <c r="L243" s="49"/>
      <c r="O243" s="49"/>
      <c r="Q243" s="49"/>
      <c r="S243" s="49"/>
      <c r="U243" s="49"/>
      <c r="Y243" s="49"/>
      <c r="AA243" s="49"/>
      <c r="AB243" s="49"/>
    </row>
    <row r="244" spans="1:28">
      <c r="A244" s="51"/>
      <c r="L244" s="49"/>
      <c r="O244" s="49"/>
      <c r="Q244" s="49"/>
      <c r="S244" s="49"/>
      <c r="U244" s="49"/>
      <c r="Y244" s="49"/>
      <c r="AA244" s="49"/>
      <c r="AB244" s="49"/>
    </row>
    <row r="245" spans="1:28">
      <c r="A245" s="51"/>
      <c r="L245" s="49"/>
      <c r="O245" s="49"/>
      <c r="Q245" s="49"/>
      <c r="S245" s="49"/>
      <c r="U245" s="49"/>
      <c r="Y245" s="49"/>
      <c r="AA245" s="49"/>
      <c r="AB245" s="49"/>
    </row>
    <row r="246" spans="1:28">
      <c r="A246" s="51"/>
      <c r="L246" s="49"/>
      <c r="O246" s="49"/>
      <c r="Q246" s="49"/>
      <c r="S246" s="49"/>
      <c r="U246" s="49"/>
      <c r="Y246" s="49"/>
      <c r="AA246" s="49"/>
      <c r="AB246" s="49"/>
    </row>
    <row r="247" spans="1:28">
      <c r="A247" s="51"/>
      <c r="L247" s="49"/>
      <c r="O247" s="49"/>
      <c r="Q247" s="49"/>
      <c r="S247" s="49"/>
      <c r="U247" s="49"/>
      <c r="Y247" s="49"/>
      <c r="AA247" s="49"/>
      <c r="AB247" s="49"/>
    </row>
    <row r="248" spans="1:28">
      <c r="A248" s="51"/>
      <c r="L248" s="49"/>
      <c r="O248" s="49"/>
      <c r="Q248" s="49"/>
      <c r="S248" s="49"/>
      <c r="U248" s="49"/>
      <c r="Y248" s="49"/>
      <c r="AA248" s="49"/>
      <c r="AB248" s="49"/>
    </row>
    <row r="249" spans="1:28">
      <c r="A249" s="51"/>
      <c r="L249" s="49"/>
      <c r="O249" s="49"/>
      <c r="Q249" s="49"/>
      <c r="S249" s="49"/>
      <c r="U249" s="49"/>
      <c r="Y249" s="49"/>
      <c r="AA249" s="49"/>
      <c r="AB249" s="49"/>
    </row>
    <row r="250" spans="1:28">
      <c r="A250" s="51"/>
      <c r="L250" s="49"/>
      <c r="O250" s="49"/>
      <c r="Q250" s="49"/>
      <c r="S250" s="49"/>
      <c r="U250" s="49"/>
      <c r="Y250" s="49"/>
      <c r="AA250" s="49"/>
      <c r="AB250" s="49"/>
    </row>
    <row r="251" spans="1:28">
      <c r="A251" s="51"/>
      <c r="L251" s="49"/>
      <c r="O251" s="49"/>
      <c r="Q251" s="49"/>
      <c r="S251" s="49"/>
      <c r="U251" s="49"/>
      <c r="Y251" s="49"/>
      <c r="AA251" s="49"/>
      <c r="AB251" s="49"/>
    </row>
    <row r="252" spans="1:28">
      <c r="A252" s="51"/>
      <c r="L252" s="49"/>
      <c r="O252" s="49"/>
      <c r="Q252" s="49"/>
      <c r="S252" s="49"/>
      <c r="U252" s="49"/>
      <c r="Y252" s="49"/>
      <c r="AA252" s="49"/>
      <c r="AB252" s="49"/>
    </row>
    <row r="253" spans="1:28">
      <c r="A253" s="51"/>
      <c r="L253" s="49"/>
      <c r="O253" s="49"/>
      <c r="Q253" s="49"/>
      <c r="S253" s="49"/>
      <c r="U253" s="49"/>
      <c r="Y253" s="49"/>
      <c r="AA253" s="49"/>
      <c r="AB253" s="49"/>
    </row>
    <row r="254" spans="1:28">
      <c r="A254" s="51"/>
      <c r="L254" s="49"/>
      <c r="O254" s="49"/>
      <c r="Q254" s="49"/>
      <c r="S254" s="49"/>
      <c r="U254" s="49"/>
      <c r="Y254" s="49"/>
      <c r="AA254" s="49"/>
      <c r="AB254" s="49"/>
    </row>
    <row r="255" spans="1:28">
      <c r="A255" s="51"/>
      <c r="L255" s="49"/>
      <c r="O255" s="49"/>
      <c r="Q255" s="49"/>
      <c r="S255" s="49"/>
      <c r="U255" s="49"/>
      <c r="Y255" s="49"/>
      <c r="AA255" s="49"/>
      <c r="AB255" s="49"/>
    </row>
    <row r="256" spans="1:28">
      <c r="A256" s="51"/>
      <c r="L256" s="49"/>
      <c r="O256" s="49"/>
      <c r="Q256" s="49"/>
      <c r="S256" s="49"/>
      <c r="U256" s="49"/>
      <c r="Y256" s="49"/>
      <c r="AA256" s="49"/>
      <c r="AB256" s="49"/>
    </row>
    <row r="257" spans="1:28">
      <c r="A257" s="51"/>
      <c r="L257" s="49"/>
      <c r="O257" s="49"/>
      <c r="Q257" s="49"/>
      <c r="S257" s="49"/>
      <c r="U257" s="49"/>
      <c r="Y257" s="49"/>
      <c r="AA257" s="49"/>
      <c r="AB257" s="49"/>
    </row>
    <row r="258" spans="1:28">
      <c r="A258" s="51"/>
      <c r="L258" s="49"/>
      <c r="O258" s="49"/>
      <c r="Q258" s="49"/>
      <c r="S258" s="49"/>
      <c r="U258" s="49"/>
      <c r="Y258" s="49"/>
      <c r="AA258" s="49"/>
      <c r="AB258" s="49"/>
    </row>
    <row r="259" spans="1:28">
      <c r="A259" s="51"/>
      <c r="L259" s="49"/>
      <c r="O259" s="49"/>
      <c r="Q259" s="49"/>
      <c r="S259" s="49"/>
      <c r="U259" s="49"/>
      <c r="Y259" s="49"/>
      <c r="AA259" s="49"/>
      <c r="AB259" s="49"/>
    </row>
    <row r="260" spans="1:28">
      <c r="A260" s="51"/>
      <c r="L260" s="49"/>
      <c r="O260" s="49"/>
      <c r="Q260" s="49"/>
      <c r="S260" s="49"/>
      <c r="U260" s="49"/>
      <c r="Y260" s="49"/>
      <c r="AA260" s="49"/>
      <c r="AB260" s="49"/>
    </row>
    <row r="261" spans="1:28">
      <c r="A261" s="51"/>
      <c r="L261" s="49"/>
      <c r="O261" s="49"/>
      <c r="Q261" s="49"/>
      <c r="S261" s="49"/>
      <c r="U261" s="49"/>
      <c r="Y261" s="49"/>
      <c r="AA261" s="49"/>
      <c r="AB261" s="49"/>
    </row>
    <row r="262" spans="1:28">
      <c r="A262" s="51"/>
      <c r="L262" s="49"/>
      <c r="O262" s="49"/>
      <c r="Q262" s="49"/>
      <c r="S262" s="49"/>
      <c r="U262" s="49"/>
      <c r="Y262" s="49"/>
      <c r="AA262" s="49"/>
      <c r="AB262" s="49"/>
    </row>
    <row r="263" spans="1:28">
      <c r="A263" s="51"/>
      <c r="L263" s="49"/>
      <c r="O263" s="49"/>
      <c r="Q263" s="49"/>
      <c r="S263" s="49"/>
      <c r="U263" s="49"/>
      <c r="Y263" s="49"/>
      <c r="AA263" s="49"/>
      <c r="AB263" s="49"/>
    </row>
    <row r="264" spans="1:28">
      <c r="A264" s="51"/>
      <c r="L264" s="49"/>
      <c r="O264" s="49"/>
      <c r="Q264" s="49"/>
      <c r="S264" s="49"/>
      <c r="U264" s="49"/>
      <c r="Y264" s="49"/>
      <c r="AA264" s="49"/>
      <c r="AB264" s="49"/>
    </row>
    <row r="265" spans="1:28">
      <c r="A265" s="51"/>
      <c r="L265" s="49"/>
      <c r="O265" s="49"/>
      <c r="Q265" s="49"/>
      <c r="S265" s="49"/>
      <c r="U265" s="49"/>
      <c r="Y265" s="49"/>
      <c r="AA265" s="49"/>
      <c r="AB265" s="49"/>
    </row>
    <row r="266" spans="1:28">
      <c r="A266" s="51"/>
      <c r="L266" s="49"/>
      <c r="O266" s="49"/>
      <c r="Q266" s="49"/>
      <c r="S266" s="49"/>
      <c r="U266" s="49"/>
      <c r="Y266" s="49"/>
      <c r="AA266" s="49"/>
      <c r="AB266" s="49"/>
    </row>
    <row r="267" spans="1:28">
      <c r="A267" s="51"/>
      <c r="L267" s="49"/>
      <c r="O267" s="49"/>
      <c r="Q267" s="49"/>
      <c r="S267" s="49"/>
      <c r="U267" s="49"/>
      <c r="Y267" s="49"/>
      <c r="AA267" s="49"/>
      <c r="AB267" s="49"/>
    </row>
    <row r="268" spans="1:28">
      <c r="A268" s="51"/>
      <c r="L268" s="49"/>
      <c r="O268" s="49"/>
      <c r="Q268" s="49"/>
      <c r="S268" s="49"/>
      <c r="U268" s="49"/>
      <c r="Y268" s="49"/>
      <c r="AA268" s="49"/>
      <c r="AB268" s="49"/>
    </row>
    <row r="269" spans="1:28">
      <c r="A269" s="51"/>
      <c r="L269" s="49"/>
      <c r="O269" s="49"/>
      <c r="Q269" s="49"/>
      <c r="S269" s="49"/>
      <c r="U269" s="49"/>
      <c r="Y269" s="49"/>
      <c r="AA269" s="49"/>
      <c r="AB269" s="49"/>
    </row>
    <row r="270" spans="1:28">
      <c r="A270" s="51"/>
      <c r="L270" s="49"/>
      <c r="O270" s="49"/>
      <c r="Q270" s="49"/>
      <c r="S270" s="49"/>
      <c r="U270" s="49"/>
      <c r="Y270" s="49"/>
      <c r="AA270" s="49"/>
      <c r="AB270" s="49"/>
    </row>
    <row r="271" spans="1:28">
      <c r="A271" s="51"/>
      <c r="L271" s="49"/>
      <c r="O271" s="49"/>
      <c r="Q271" s="49"/>
      <c r="S271" s="49"/>
      <c r="U271" s="49"/>
      <c r="Y271" s="49"/>
      <c r="AA271" s="49"/>
      <c r="AB271" s="49"/>
    </row>
    <row r="272" spans="1:28">
      <c r="A272" s="51"/>
      <c r="L272" s="49"/>
      <c r="O272" s="49"/>
      <c r="Q272" s="49"/>
      <c r="S272" s="49"/>
      <c r="U272" s="49"/>
      <c r="Y272" s="49"/>
      <c r="AA272" s="49"/>
      <c r="AB272" s="49"/>
    </row>
    <row r="273" spans="1:28">
      <c r="A273" s="51"/>
      <c r="L273" s="49"/>
      <c r="O273" s="49"/>
      <c r="Q273" s="49"/>
      <c r="S273" s="49"/>
      <c r="U273" s="49"/>
      <c r="Y273" s="49"/>
      <c r="AA273" s="49"/>
      <c r="AB273" s="49"/>
    </row>
    <row r="274" spans="1:28">
      <c r="A274" s="51"/>
      <c r="L274" s="49"/>
      <c r="O274" s="49"/>
      <c r="Q274" s="49"/>
      <c r="S274" s="49"/>
      <c r="U274" s="49"/>
      <c r="Y274" s="49"/>
      <c r="AA274" s="49"/>
      <c r="AB274" s="49"/>
    </row>
    <row r="275" spans="1:28">
      <c r="A275" s="51"/>
      <c r="L275" s="49"/>
      <c r="O275" s="49"/>
      <c r="Q275" s="49"/>
      <c r="S275" s="49"/>
      <c r="U275" s="49"/>
      <c r="Y275" s="49"/>
      <c r="AA275" s="49"/>
      <c r="AB275" s="49"/>
    </row>
    <row r="276" spans="1:28">
      <c r="A276" s="51"/>
      <c r="L276" s="49"/>
      <c r="O276" s="49"/>
      <c r="Q276" s="49"/>
      <c r="S276" s="49"/>
      <c r="U276" s="49"/>
      <c r="Y276" s="49"/>
      <c r="AA276" s="49"/>
      <c r="AB276" s="49"/>
    </row>
    <row r="277" spans="1:28">
      <c r="A277" s="51"/>
      <c r="L277" s="49"/>
      <c r="O277" s="49"/>
      <c r="Q277" s="49"/>
      <c r="S277" s="49"/>
      <c r="U277" s="49"/>
      <c r="Y277" s="49"/>
      <c r="AA277" s="49"/>
      <c r="AB277" s="49"/>
    </row>
    <row r="278" spans="1:28">
      <c r="A278" s="51"/>
      <c r="L278" s="49"/>
      <c r="O278" s="49"/>
      <c r="Q278" s="49"/>
      <c r="S278" s="49"/>
      <c r="U278" s="49"/>
      <c r="Y278" s="49"/>
      <c r="AA278" s="49"/>
      <c r="AB278" s="49"/>
    </row>
    <row r="279" spans="1:28">
      <c r="A279" s="51"/>
      <c r="L279" s="49"/>
      <c r="O279" s="49"/>
      <c r="Q279" s="49"/>
      <c r="S279" s="49"/>
      <c r="U279" s="49"/>
      <c r="Y279" s="49"/>
      <c r="AA279" s="49"/>
      <c r="AB279" s="49"/>
    </row>
    <row r="280" spans="1:28">
      <c r="A280" s="51"/>
      <c r="L280" s="49"/>
      <c r="O280" s="49"/>
      <c r="Q280" s="49"/>
      <c r="S280" s="49"/>
      <c r="U280" s="49"/>
      <c r="Y280" s="49"/>
      <c r="AA280" s="49"/>
      <c r="AB280" s="49"/>
    </row>
    <row r="281" spans="1:28">
      <c r="A281" s="51"/>
      <c r="L281" s="49"/>
      <c r="O281" s="49"/>
      <c r="Q281" s="49"/>
      <c r="S281" s="49"/>
      <c r="U281" s="49"/>
      <c r="Y281" s="49"/>
      <c r="AA281" s="49"/>
      <c r="AB281" s="49"/>
    </row>
    <row r="282" spans="1:28">
      <c r="A282" s="51"/>
      <c r="L282" s="49"/>
      <c r="O282" s="49"/>
      <c r="Q282" s="49"/>
      <c r="S282" s="49"/>
      <c r="U282" s="49"/>
      <c r="Y282" s="49"/>
      <c r="AA282" s="49"/>
      <c r="AB282" s="49"/>
    </row>
    <row r="283" spans="1:28">
      <c r="A283" s="51"/>
      <c r="L283" s="49"/>
      <c r="O283" s="49"/>
      <c r="Q283" s="49"/>
      <c r="S283" s="49"/>
      <c r="U283" s="49"/>
      <c r="Y283" s="49"/>
      <c r="AA283" s="49"/>
      <c r="AB283" s="49"/>
    </row>
    <row r="284" spans="1:28">
      <c r="A284" s="51"/>
      <c r="L284" s="49"/>
      <c r="O284" s="49"/>
      <c r="Q284" s="49"/>
      <c r="S284" s="49"/>
      <c r="U284" s="49"/>
      <c r="Y284" s="49"/>
      <c r="AA284" s="49"/>
      <c r="AB284" s="49"/>
    </row>
    <row r="285" spans="1:28">
      <c r="A285" s="51"/>
      <c r="L285" s="49"/>
      <c r="O285" s="49"/>
      <c r="Q285" s="49"/>
      <c r="S285" s="49"/>
      <c r="U285" s="49"/>
      <c r="Y285" s="49"/>
      <c r="AA285" s="49"/>
      <c r="AB285" s="49"/>
    </row>
    <row r="286" spans="1:28">
      <c r="A286" s="51"/>
      <c r="L286" s="49"/>
      <c r="O286" s="49"/>
      <c r="Q286" s="49"/>
      <c r="S286" s="49"/>
      <c r="U286" s="49"/>
      <c r="Y286" s="49"/>
      <c r="AA286" s="49"/>
      <c r="AB286" s="49"/>
    </row>
    <row r="287" spans="1:28">
      <c r="A287" s="51"/>
      <c r="L287" s="49"/>
      <c r="O287" s="49"/>
      <c r="Q287" s="49"/>
      <c r="S287" s="49"/>
      <c r="U287" s="49"/>
      <c r="Y287" s="49"/>
      <c r="AA287" s="49"/>
      <c r="AB287" s="49"/>
    </row>
    <row r="288" spans="1:28">
      <c r="A288" s="51"/>
      <c r="L288" s="49"/>
      <c r="O288" s="49"/>
      <c r="Q288" s="49"/>
      <c r="S288" s="49"/>
      <c r="U288" s="49"/>
      <c r="Y288" s="49"/>
      <c r="AA288" s="49"/>
      <c r="AB288" s="49"/>
    </row>
    <row r="289" spans="1:28">
      <c r="A289" s="51"/>
      <c r="L289" s="49"/>
      <c r="O289" s="49"/>
      <c r="Q289" s="49"/>
      <c r="S289" s="49"/>
      <c r="U289" s="49"/>
      <c r="Y289" s="49"/>
      <c r="AA289" s="49"/>
      <c r="AB289" s="49"/>
    </row>
    <row r="290" spans="1:28">
      <c r="A290" s="51"/>
      <c r="L290" s="49"/>
      <c r="O290" s="49"/>
      <c r="Q290" s="49"/>
      <c r="S290" s="49"/>
      <c r="U290" s="49"/>
      <c r="Y290" s="49"/>
      <c r="AA290" s="49"/>
      <c r="AB290" s="49"/>
    </row>
    <row r="291" spans="1:28">
      <c r="A291" s="51"/>
      <c r="L291" s="49"/>
      <c r="O291" s="49"/>
      <c r="Q291" s="49"/>
      <c r="S291" s="49"/>
      <c r="U291" s="49"/>
      <c r="Y291" s="49"/>
      <c r="AA291" s="49"/>
      <c r="AB291" s="49"/>
    </row>
    <row r="292" spans="1:28">
      <c r="A292" s="51"/>
      <c r="L292" s="49"/>
      <c r="O292" s="49"/>
      <c r="Q292" s="49"/>
      <c r="S292" s="49"/>
      <c r="U292" s="49"/>
      <c r="Y292" s="49"/>
      <c r="AA292" s="49"/>
      <c r="AB292" s="49"/>
    </row>
    <row r="293" spans="1:28">
      <c r="A293" s="51"/>
      <c r="L293" s="49"/>
      <c r="O293" s="49"/>
      <c r="Q293" s="49"/>
      <c r="S293" s="49"/>
      <c r="U293" s="49"/>
      <c r="Y293" s="49"/>
      <c r="AA293" s="49"/>
      <c r="AB293" s="49"/>
    </row>
    <row r="294" spans="1:28">
      <c r="A294" s="51"/>
      <c r="L294" s="49"/>
      <c r="O294" s="49"/>
      <c r="Q294" s="49"/>
      <c r="S294" s="49"/>
      <c r="U294" s="49"/>
      <c r="Y294" s="49"/>
      <c r="AA294" s="49"/>
      <c r="AB294" s="49"/>
    </row>
    <row r="295" spans="1:28">
      <c r="A295" s="51"/>
      <c r="L295" s="49"/>
      <c r="O295" s="49"/>
      <c r="Q295" s="49"/>
      <c r="S295" s="49"/>
      <c r="U295" s="49"/>
      <c r="Y295" s="49"/>
      <c r="AA295" s="49"/>
      <c r="AB295" s="49"/>
    </row>
    <row r="296" spans="1:28">
      <c r="A296" s="51"/>
      <c r="L296" s="49"/>
      <c r="O296" s="49"/>
      <c r="Q296" s="49"/>
      <c r="S296" s="49"/>
      <c r="U296" s="49"/>
      <c r="Y296" s="49"/>
      <c r="AA296" s="49"/>
      <c r="AB296" s="49"/>
    </row>
    <row r="297" spans="1:28">
      <c r="A297" s="51"/>
      <c r="L297" s="49"/>
      <c r="O297" s="49"/>
      <c r="Q297" s="49"/>
      <c r="S297" s="49"/>
      <c r="U297" s="49"/>
      <c r="Y297" s="49"/>
      <c r="AA297" s="49"/>
      <c r="AB297" s="49"/>
    </row>
    <row r="298" spans="1:28">
      <c r="A298" s="51"/>
      <c r="L298" s="49"/>
      <c r="O298" s="49"/>
      <c r="Q298" s="49"/>
      <c r="S298" s="49"/>
      <c r="U298" s="49"/>
      <c r="Y298" s="49"/>
      <c r="AA298" s="49"/>
      <c r="AB298" s="49"/>
    </row>
    <row r="299" spans="1:28">
      <c r="A299" s="51"/>
      <c r="L299" s="49"/>
      <c r="O299" s="49"/>
      <c r="Q299" s="49"/>
      <c r="S299" s="49"/>
      <c r="U299" s="49"/>
      <c r="Y299" s="49"/>
      <c r="AA299" s="49"/>
      <c r="AB299" s="49"/>
    </row>
    <row r="300" spans="1:28">
      <c r="A300" s="51"/>
      <c r="L300" s="49"/>
      <c r="O300" s="49"/>
      <c r="Q300" s="49"/>
      <c r="S300" s="49"/>
      <c r="U300" s="49"/>
      <c r="Y300" s="49"/>
      <c r="AA300" s="49"/>
      <c r="AB300" s="49"/>
    </row>
    <row r="301" spans="1:28">
      <c r="A301" s="51"/>
      <c r="L301" s="49"/>
      <c r="O301" s="49"/>
      <c r="Q301" s="49"/>
      <c r="S301" s="49"/>
      <c r="U301" s="49"/>
      <c r="Y301" s="49"/>
      <c r="AA301" s="49"/>
      <c r="AB301" s="49"/>
    </row>
    <row r="302" spans="1:28">
      <c r="A302" s="51"/>
      <c r="L302" s="49"/>
      <c r="O302" s="49"/>
      <c r="Q302" s="49"/>
      <c r="S302" s="49"/>
      <c r="U302" s="49"/>
      <c r="Y302" s="49"/>
      <c r="AA302" s="49"/>
      <c r="AB302" s="49"/>
    </row>
    <row r="303" spans="1:28">
      <c r="A303" s="51"/>
      <c r="L303" s="49"/>
      <c r="O303" s="49"/>
      <c r="Q303" s="49"/>
      <c r="S303" s="49"/>
      <c r="U303" s="49"/>
      <c r="Y303" s="49"/>
      <c r="AA303" s="49"/>
      <c r="AB303" s="49"/>
    </row>
    <row r="304" spans="1:28">
      <c r="A304" s="51"/>
      <c r="L304" s="49"/>
      <c r="O304" s="49"/>
      <c r="Q304" s="49"/>
      <c r="S304" s="49"/>
      <c r="U304" s="49"/>
      <c r="Y304" s="49"/>
      <c r="AA304" s="49"/>
      <c r="AB304" s="49"/>
    </row>
    <row r="305" spans="1:28">
      <c r="A305" s="51"/>
      <c r="L305" s="49"/>
      <c r="O305" s="49"/>
      <c r="Q305" s="49"/>
      <c r="S305" s="49"/>
      <c r="U305" s="49"/>
      <c r="Y305" s="49"/>
      <c r="AA305" s="49"/>
      <c r="AB305" s="49"/>
    </row>
    <row r="306" spans="1:28">
      <c r="A306" s="51"/>
      <c r="L306" s="49"/>
      <c r="O306" s="49"/>
      <c r="Q306" s="49"/>
      <c r="S306" s="49"/>
      <c r="U306" s="49"/>
      <c r="Y306" s="49"/>
      <c r="AA306" s="49"/>
      <c r="AB306" s="49"/>
    </row>
    <row r="307" spans="1:28">
      <c r="A307" s="151"/>
      <c r="L307" s="49"/>
      <c r="O307" s="49"/>
      <c r="Q307" s="49"/>
      <c r="S307" s="49"/>
      <c r="U307" s="49"/>
      <c r="Y307" s="49"/>
      <c r="AA307" s="49"/>
      <c r="AB307" s="49"/>
    </row>
    <row r="308" spans="1:28">
      <c r="A308" s="151"/>
      <c r="L308" s="49"/>
      <c r="O308" s="49"/>
      <c r="Q308" s="49"/>
      <c r="S308" s="49"/>
      <c r="U308" s="49"/>
      <c r="Y308" s="49"/>
      <c r="AA308" s="49"/>
      <c r="AB308" s="49"/>
    </row>
    <row r="309" spans="1:28">
      <c r="A309" s="151"/>
      <c r="L309" s="49"/>
      <c r="O309" s="49"/>
      <c r="Q309" s="49"/>
      <c r="S309" s="49"/>
      <c r="U309" s="49"/>
      <c r="Y309" s="49"/>
      <c r="AA309" s="49"/>
      <c r="AB309" s="49"/>
    </row>
    <row r="310" spans="1:28">
      <c r="A310" s="151"/>
      <c r="L310" s="49"/>
      <c r="O310" s="49"/>
      <c r="Q310" s="49"/>
      <c r="S310" s="49"/>
      <c r="U310" s="49"/>
      <c r="Y310" s="49"/>
      <c r="AA310" s="49"/>
      <c r="AB310" s="49"/>
    </row>
    <row r="311" spans="1:28">
      <c r="A311" s="151"/>
      <c r="L311" s="49"/>
      <c r="O311" s="49"/>
      <c r="Q311" s="49"/>
      <c r="S311" s="49"/>
      <c r="U311" s="49"/>
      <c r="Y311" s="49"/>
      <c r="AA311" s="49"/>
      <c r="AB311" s="49"/>
    </row>
    <row r="312" spans="1:28">
      <c r="A312" s="151"/>
      <c r="L312" s="49"/>
      <c r="O312" s="49"/>
      <c r="Q312" s="49"/>
      <c r="S312" s="49"/>
      <c r="U312" s="49"/>
      <c r="Y312" s="49"/>
      <c r="AA312" s="49"/>
      <c r="AB312" s="49"/>
    </row>
    <row r="313" spans="1:28">
      <c r="A313" s="151"/>
      <c r="L313" s="49"/>
      <c r="O313" s="49"/>
      <c r="Q313" s="49"/>
      <c r="S313" s="49"/>
      <c r="U313" s="49"/>
      <c r="Y313" s="49"/>
      <c r="AA313" s="49"/>
      <c r="AB313" s="49"/>
    </row>
    <row r="314" spans="1:28">
      <c r="A314" s="151"/>
      <c r="L314" s="49"/>
      <c r="O314" s="49"/>
      <c r="Q314" s="49"/>
      <c r="S314" s="49"/>
      <c r="U314" s="49"/>
      <c r="Y314" s="49"/>
      <c r="AA314" s="49"/>
      <c r="AB314" s="49"/>
    </row>
    <row r="315" spans="1:28">
      <c r="A315" s="151"/>
      <c r="L315" s="49"/>
      <c r="O315" s="49"/>
      <c r="Q315" s="49"/>
      <c r="S315" s="49"/>
      <c r="U315" s="49"/>
      <c r="Y315" s="49"/>
      <c r="AA315" s="49"/>
      <c r="AB315" s="49"/>
    </row>
    <row r="316" spans="1:28">
      <c r="A316" s="151"/>
      <c r="L316" s="49"/>
      <c r="O316" s="49"/>
      <c r="Q316" s="49"/>
      <c r="S316" s="49"/>
      <c r="U316" s="49"/>
      <c r="Y316" s="49"/>
      <c r="AA316" s="49"/>
      <c r="AB316" s="49"/>
    </row>
    <row r="317" spans="1:28">
      <c r="A317" s="151"/>
      <c r="L317" s="49"/>
      <c r="O317" s="49"/>
      <c r="Q317" s="49"/>
      <c r="S317" s="49"/>
      <c r="U317" s="49"/>
      <c r="Y317" s="49"/>
      <c r="AA317" s="49"/>
      <c r="AB317" s="49"/>
    </row>
    <row r="318" spans="1:28">
      <c r="A318" s="151"/>
      <c r="L318" s="49"/>
      <c r="O318" s="49"/>
      <c r="Q318" s="49"/>
      <c r="S318" s="49"/>
      <c r="U318" s="49"/>
      <c r="Y318" s="49"/>
      <c r="AA318" s="49"/>
      <c r="AB318" s="49"/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B830-338B-4B17-B3AE-DBD8D6191FC8}">
  <dimension ref="B1:R139"/>
  <sheetViews>
    <sheetView topLeftCell="A37" zoomScale="85" zoomScaleNormal="85" workbookViewId="0">
      <selection activeCell="I45" sqref="I45"/>
    </sheetView>
  </sheetViews>
  <sheetFormatPr baseColWidth="10" defaultRowHeight="15"/>
  <cols>
    <col min="9" max="9" width="12.5703125" bestFit="1" customWidth="1"/>
    <col min="21" max="21" width="23.7109375" bestFit="1" customWidth="1"/>
  </cols>
  <sheetData>
    <row r="1" spans="2:17" ht="15.75" thickBot="1"/>
    <row r="2" spans="2:17">
      <c r="B2" s="697" t="s">
        <v>233</v>
      </c>
      <c r="C2" s="698"/>
      <c r="D2" s="701" t="s">
        <v>144</v>
      </c>
      <c r="E2" s="702"/>
      <c r="F2" s="697" t="s">
        <v>229</v>
      </c>
      <c r="G2" s="698"/>
      <c r="H2" s="705"/>
      <c r="I2" s="706"/>
      <c r="J2" s="705"/>
      <c r="K2" s="706"/>
      <c r="L2" s="705"/>
      <c r="M2" s="706"/>
    </row>
    <row r="3" spans="2:17" ht="15.75" thickBot="1">
      <c r="B3" s="699"/>
      <c r="C3" s="700"/>
      <c r="D3" s="703"/>
      <c r="E3" s="704"/>
      <c r="F3" s="699"/>
      <c r="G3" s="700"/>
      <c r="H3" s="707"/>
      <c r="I3" s="708"/>
      <c r="J3" s="707"/>
      <c r="K3" s="708"/>
      <c r="L3" s="707"/>
      <c r="M3" s="708"/>
    </row>
    <row r="4" spans="2:17">
      <c r="B4" s="741" t="s">
        <v>227</v>
      </c>
      <c r="C4" s="742"/>
      <c r="D4" s="697" t="s">
        <v>24</v>
      </c>
      <c r="E4" s="698"/>
      <c r="F4" s="697" t="s">
        <v>253</v>
      </c>
      <c r="G4" s="698"/>
      <c r="H4" s="705"/>
      <c r="I4" s="706"/>
      <c r="J4" s="705"/>
      <c r="K4" s="706"/>
      <c r="L4" s="707"/>
      <c r="M4" s="708"/>
    </row>
    <row r="5" spans="2:17" ht="15.75" thickBot="1">
      <c r="B5" s="743"/>
      <c r="C5" s="744"/>
      <c r="D5" s="699"/>
      <c r="E5" s="700"/>
      <c r="F5" s="699"/>
      <c r="G5" s="700"/>
      <c r="H5" s="745"/>
      <c r="I5" s="746"/>
      <c r="J5" s="745"/>
      <c r="K5" s="746"/>
      <c r="L5" s="745"/>
      <c r="M5" s="746"/>
    </row>
    <row r="6" spans="2:17" ht="15.75" thickBot="1"/>
    <row r="7" spans="2:17">
      <c r="F7" s="747" t="s">
        <v>254</v>
      </c>
      <c r="G7" s="748"/>
      <c r="H7" s="748"/>
      <c r="I7" s="748"/>
      <c r="J7" s="748"/>
      <c r="K7" s="748"/>
      <c r="L7" s="748"/>
      <c r="M7" s="749"/>
    </row>
    <row r="8" spans="2:17" ht="15.75" thickBot="1">
      <c r="F8" s="750"/>
      <c r="G8" s="751"/>
      <c r="H8" s="751"/>
      <c r="I8" s="751"/>
      <c r="J8" s="751"/>
      <c r="K8" s="751"/>
      <c r="L8" s="751"/>
      <c r="M8" s="752"/>
    </row>
    <row r="9" spans="2:17" ht="15.75" thickBot="1"/>
    <row r="10" spans="2:17">
      <c r="B10" s="723" t="s">
        <v>255</v>
      </c>
      <c r="C10" s="698"/>
      <c r="D10" s="701" t="s">
        <v>256</v>
      </c>
      <c r="E10" s="702"/>
      <c r="F10" s="701" t="s">
        <v>230</v>
      </c>
      <c r="G10" s="702"/>
      <c r="H10" s="701" t="s">
        <v>257</v>
      </c>
      <c r="I10" s="702"/>
      <c r="J10" s="697" t="s">
        <v>258</v>
      </c>
      <c r="K10" s="698"/>
      <c r="L10" s="701" t="s">
        <v>234</v>
      </c>
      <c r="M10" s="702"/>
      <c r="N10" s="701" t="s">
        <v>259</v>
      </c>
      <c r="O10" s="702"/>
      <c r="P10" s="701" t="s">
        <v>260</v>
      </c>
      <c r="Q10" s="702"/>
    </row>
    <row r="11" spans="2:17" ht="15.75" thickBot="1">
      <c r="B11" s="724"/>
      <c r="C11" s="700"/>
      <c r="D11" s="703"/>
      <c r="E11" s="704"/>
      <c r="F11" s="703"/>
      <c r="G11" s="704"/>
      <c r="H11" s="703"/>
      <c r="I11" s="704"/>
      <c r="J11" s="699"/>
      <c r="K11" s="700"/>
      <c r="L11" s="703"/>
      <c r="M11" s="704"/>
      <c r="N11" s="703"/>
      <c r="O11" s="704"/>
      <c r="P11" s="703"/>
      <c r="Q11" s="704"/>
    </row>
    <row r="15" spans="2:17" ht="15.75" thickBot="1"/>
    <row r="16" spans="2:17">
      <c r="B16" s="739" t="s">
        <v>261</v>
      </c>
      <c r="C16" s="732"/>
      <c r="D16" s="697" t="s">
        <v>262</v>
      </c>
      <c r="E16" s="698"/>
      <c r="F16" s="701" t="s">
        <v>225</v>
      </c>
      <c r="G16" s="702"/>
      <c r="H16" s="731" t="s">
        <v>263</v>
      </c>
      <c r="I16" s="732"/>
      <c r="J16" s="731" t="s">
        <v>228</v>
      </c>
      <c r="K16" s="732"/>
      <c r="L16" s="731" t="s">
        <v>23</v>
      </c>
      <c r="M16" s="732"/>
      <c r="N16" s="697" t="s">
        <v>146</v>
      </c>
      <c r="O16" s="698"/>
    </row>
    <row r="17" spans="2:15" ht="15.75" thickBot="1">
      <c r="B17" s="740"/>
      <c r="C17" s="734"/>
      <c r="D17" s="699"/>
      <c r="E17" s="700"/>
      <c r="F17" s="703"/>
      <c r="G17" s="704"/>
      <c r="H17" s="733"/>
      <c r="I17" s="734"/>
      <c r="J17" s="733"/>
      <c r="K17" s="734"/>
      <c r="L17" s="733"/>
      <c r="M17" s="734"/>
      <c r="N17" s="699"/>
      <c r="O17" s="700"/>
    </row>
    <row r="18" spans="2:15" ht="15.75" thickBot="1"/>
    <row r="19" spans="2:15">
      <c r="F19" s="747" t="s">
        <v>264</v>
      </c>
      <c r="G19" s="748"/>
      <c r="H19" s="748"/>
      <c r="I19" s="748"/>
      <c r="J19" s="748"/>
      <c r="K19" s="748"/>
      <c r="L19" s="748"/>
      <c r="M19" s="749"/>
    </row>
    <row r="20" spans="2:15" ht="15.75" thickBot="1">
      <c r="F20" s="750"/>
      <c r="G20" s="751"/>
      <c r="H20" s="751"/>
      <c r="I20" s="751"/>
      <c r="J20" s="751"/>
      <c r="K20" s="751"/>
      <c r="L20" s="751"/>
      <c r="M20" s="752"/>
    </row>
    <row r="21" spans="2:15" ht="15.75" thickBot="1"/>
    <row r="22" spans="2:15">
      <c r="B22" s="739" t="s">
        <v>25</v>
      </c>
      <c r="C22" s="732"/>
      <c r="D22" s="731" t="s">
        <v>226</v>
      </c>
      <c r="E22" s="732"/>
      <c r="F22" s="735"/>
      <c r="G22" s="736"/>
      <c r="H22" s="701" t="s">
        <v>265</v>
      </c>
      <c r="I22" s="702"/>
      <c r="J22" s="701" t="s">
        <v>266</v>
      </c>
      <c r="K22" s="702"/>
      <c r="L22" s="735"/>
      <c r="M22" s="736"/>
      <c r="N22" s="735"/>
      <c r="O22" s="736"/>
    </row>
    <row r="23" spans="2:15" ht="15.75" thickBot="1">
      <c r="B23" s="740"/>
      <c r="C23" s="734"/>
      <c r="D23" s="733"/>
      <c r="E23" s="734"/>
      <c r="F23" s="737"/>
      <c r="G23" s="738"/>
      <c r="H23" s="703"/>
      <c r="I23" s="704"/>
      <c r="J23" s="703"/>
      <c r="K23" s="704"/>
      <c r="L23" s="737"/>
      <c r="M23" s="738"/>
      <c r="N23" s="737"/>
      <c r="O23" s="738"/>
    </row>
    <row r="25" spans="2:15" ht="15.75" thickBot="1"/>
    <row r="26" spans="2:15">
      <c r="H26" s="711" t="s">
        <v>267</v>
      </c>
      <c r="I26" s="712"/>
      <c r="J26" s="712"/>
      <c r="K26" s="712"/>
      <c r="L26" s="712"/>
      <c r="M26" s="712"/>
      <c r="N26" s="712"/>
      <c r="O26" s="713"/>
    </row>
    <row r="27" spans="2:15" ht="15.75" thickBot="1">
      <c r="H27" s="714"/>
      <c r="I27" s="715"/>
      <c r="J27" s="715"/>
      <c r="K27" s="715"/>
      <c r="L27" s="715"/>
      <c r="M27" s="715"/>
      <c r="N27" s="715"/>
      <c r="O27" s="716"/>
    </row>
    <row r="29" spans="2:15" ht="15.75" thickBot="1"/>
    <row r="30" spans="2:15" ht="15.75" thickBot="1">
      <c r="B30" s="717" t="s">
        <v>231</v>
      </c>
      <c r="C30" s="718"/>
      <c r="D30" s="718"/>
      <c r="E30" s="718"/>
      <c r="F30" s="718"/>
      <c r="G30" s="719"/>
    </row>
    <row r="31" spans="2:15" ht="15.75" thickBot="1">
      <c r="B31" s="720"/>
      <c r="C31" s="721"/>
      <c r="D31" s="721"/>
      <c r="E31" s="721"/>
      <c r="F31" s="721"/>
      <c r="G31" s="722"/>
      <c r="H31" s="723" t="s">
        <v>268</v>
      </c>
      <c r="I31" s="698"/>
    </row>
    <row r="32" spans="2:15" ht="15.75" thickBot="1">
      <c r="B32" s="725" t="s">
        <v>269</v>
      </c>
      <c r="C32" s="726"/>
      <c r="D32" s="729" t="s">
        <v>231</v>
      </c>
      <c r="E32" s="718"/>
      <c r="F32" s="718"/>
      <c r="G32" s="719"/>
      <c r="H32" s="724"/>
      <c r="I32" s="700"/>
    </row>
    <row r="33" spans="2:17" ht="15.75" thickBot="1">
      <c r="B33" s="727"/>
      <c r="C33" s="728"/>
      <c r="D33" s="730"/>
      <c r="E33" s="721"/>
      <c r="F33" s="721"/>
      <c r="G33" s="722"/>
      <c r="H33" s="45"/>
      <c r="K33" s="717" t="s">
        <v>231</v>
      </c>
      <c r="L33" s="718"/>
      <c r="M33" s="718"/>
      <c r="N33" s="718"/>
      <c r="O33" s="718"/>
      <c r="P33" s="719"/>
    </row>
    <row r="34" spans="2:17" ht="15.75" thickBot="1">
      <c r="K34" s="720"/>
      <c r="L34" s="721"/>
      <c r="M34" s="721"/>
      <c r="N34" s="721"/>
      <c r="O34" s="721"/>
      <c r="P34" s="722"/>
    </row>
    <row r="39" spans="2:17" ht="15.75" thickBot="1"/>
    <row r="40" spans="2:17" ht="15" customHeight="1">
      <c r="B40" s="755" t="s">
        <v>270</v>
      </c>
      <c r="C40" s="756"/>
      <c r="D40" s="756"/>
      <c r="E40" s="756"/>
      <c r="F40" s="756"/>
      <c r="G40" s="756"/>
      <c r="H40" s="756"/>
      <c r="I40" s="756"/>
      <c r="J40" s="756"/>
      <c r="K40" s="756"/>
      <c r="L40" s="756"/>
      <c r="M40" s="756"/>
      <c r="N40" s="756"/>
      <c r="O40" s="756"/>
      <c r="P40" s="757"/>
    </row>
    <row r="41" spans="2:17" ht="15.75" customHeight="1" thickBot="1">
      <c r="B41" s="758"/>
      <c r="C41" s="759"/>
      <c r="D41" s="759"/>
      <c r="E41" s="759"/>
      <c r="F41" s="759"/>
      <c r="G41" s="759"/>
      <c r="H41" s="759"/>
      <c r="I41" s="759"/>
      <c r="J41" s="759"/>
      <c r="K41" s="759"/>
      <c r="L41" s="759"/>
      <c r="M41" s="759"/>
      <c r="N41" s="759"/>
      <c r="O41" s="759"/>
      <c r="P41" s="760"/>
    </row>
    <row r="42" spans="2:17" ht="15.75" thickBot="1"/>
    <row r="43" spans="2:17">
      <c r="B43" s="761" t="s">
        <v>441</v>
      </c>
      <c r="C43" s="762"/>
      <c r="D43" s="725" t="s">
        <v>2820</v>
      </c>
      <c r="E43" s="765"/>
      <c r="F43" s="725" t="s">
        <v>229</v>
      </c>
      <c r="G43" s="765"/>
      <c r="H43" s="767" t="s">
        <v>4031</v>
      </c>
      <c r="I43" s="768"/>
      <c r="J43" s="725" t="s">
        <v>269</v>
      </c>
      <c r="K43" s="753"/>
      <c r="L43" s="45"/>
      <c r="M43" s="45"/>
      <c r="N43" s="45"/>
      <c r="O43" s="45"/>
      <c r="P43" s="45"/>
    </row>
    <row r="44" spans="2:17" ht="15.75" thickBot="1">
      <c r="B44" s="763"/>
      <c r="C44" s="764"/>
      <c r="D44" s="727"/>
      <c r="E44" s="766"/>
      <c r="F44" s="727"/>
      <c r="G44" s="766"/>
      <c r="H44" s="769"/>
      <c r="I44" s="770"/>
      <c r="J44" s="727"/>
      <c r="K44" s="754"/>
      <c r="L44" s="45"/>
      <c r="M44" s="45"/>
      <c r="N44" s="45"/>
      <c r="O44" s="45"/>
      <c r="P44" s="45"/>
    </row>
    <row r="45" spans="2:17">
      <c r="B45" s="45"/>
      <c r="C45" s="45"/>
      <c r="D45" s="45"/>
      <c r="E45" s="45"/>
      <c r="F45" s="45"/>
      <c r="G45" s="45"/>
      <c r="H45" s="45"/>
      <c r="I45" s="45"/>
      <c r="J45" s="45"/>
      <c r="K45" s="725" t="s">
        <v>1347</v>
      </c>
      <c r="L45" s="753"/>
      <c r="M45" s="725" t="s">
        <v>2821</v>
      </c>
      <c r="N45" s="753"/>
      <c r="O45" s="725" t="s">
        <v>260</v>
      </c>
      <c r="P45" s="753"/>
      <c r="Q45" s="7"/>
    </row>
    <row r="46" spans="2:17" ht="15.75" thickBot="1">
      <c r="B46" s="45"/>
      <c r="C46" s="45"/>
      <c r="D46" s="45"/>
      <c r="E46" s="45"/>
      <c r="F46" s="45"/>
      <c r="G46" s="45"/>
      <c r="H46" s="45"/>
      <c r="I46" s="45"/>
      <c r="J46" s="45"/>
      <c r="K46" s="727"/>
      <c r="L46" s="754"/>
      <c r="M46" s="727"/>
      <c r="N46" s="754"/>
      <c r="O46" s="727"/>
      <c r="P46" s="754"/>
      <c r="Q46" s="14"/>
    </row>
    <row r="47" spans="2:17">
      <c r="B47" s="761" t="s">
        <v>227</v>
      </c>
      <c r="C47" s="762"/>
      <c r="D47" s="725" t="s">
        <v>225</v>
      </c>
      <c r="E47" s="765"/>
      <c r="F47" s="723" t="s">
        <v>1350</v>
      </c>
      <c r="G47" s="785"/>
      <c r="H47" s="723" t="s">
        <v>2819</v>
      </c>
      <c r="I47" s="698"/>
      <c r="K47" s="45"/>
      <c r="L47" s="45"/>
      <c r="M47" s="45"/>
      <c r="N47" s="45"/>
      <c r="O47" s="725" t="s">
        <v>1349</v>
      </c>
      <c r="P47" s="753"/>
      <c r="Q47" s="14"/>
    </row>
    <row r="48" spans="2:17" ht="15.75" thickBot="1">
      <c r="B48" s="763"/>
      <c r="C48" s="764"/>
      <c r="D48" s="727"/>
      <c r="E48" s="766"/>
      <c r="F48" s="724"/>
      <c r="G48" s="777"/>
      <c r="H48" s="724"/>
      <c r="I48" s="700"/>
      <c r="K48" s="45"/>
      <c r="L48" s="45"/>
      <c r="M48" s="45"/>
      <c r="N48" s="45"/>
      <c r="O48" s="727"/>
      <c r="P48" s="754"/>
      <c r="Q48" s="14"/>
    </row>
    <row r="49" spans="2:17">
      <c r="B49" s="761" t="s">
        <v>2576</v>
      </c>
      <c r="C49" s="762"/>
      <c r="D49" s="771"/>
      <c r="E49" s="772"/>
      <c r="F49" s="775" t="s">
        <v>2818</v>
      </c>
      <c r="G49" s="776"/>
      <c r="H49" s="775" t="s">
        <v>2822</v>
      </c>
      <c r="I49" s="778"/>
      <c r="Q49" s="14"/>
    </row>
    <row r="50" spans="2:17" ht="15.75" thickBot="1">
      <c r="B50" s="763"/>
      <c r="C50" s="764"/>
      <c r="D50" s="773"/>
      <c r="E50" s="774"/>
      <c r="F50" s="724"/>
      <c r="G50" s="777"/>
      <c r="H50" s="724"/>
      <c r="I50" s="700"/>
      <c r="Q50" s="14"/>
    </row>
    <row r="51" spans="2:17">
      <c r="B51" s="45"/>
      <c r="C51" s="45"/>
      <c r="D51" s="45"/>
      <c r="E51" s="45"/>
      <c r="F51" s="45"/>
      <c r="G51" s="45"/>
      <c r="H51" s="45"/>
      <c r="I51" s="45"/>
      <c r="Q51" s="14"/>
    </row>
    <row r="52" spans="2:17" ht="15.75" thickBot="1">
      <c r="B52" s="45"/>
      <c r="C52" s="45"/>
      <c r="D52" s="45"/>
      <c r="E52" s="45"/>
      <c r="F52" s="45"/>
      <c r="G52" s="45"/>
      <c r="H52" s="45"/>
      <c r="I52" s="45"/>
      <c r="Q52" s="14"/>
    </row>
    <row r="53" spans="2:17">
      <c r="B53" s="761" t="s">
        <v>250</v>
      </c>
      <c r="C53" s="762"/>
      <c r="D53" s="779" t="s">
        <v>122</v>
      </c>
      <c r="E53" s="780"/>
      <c r="F53" s="779" t="s">
        <v>20</v>
      </c>
      <c r="G53" s="780"/>
      <c r="H53" s="781" t="s">
        <v>132</v>
      </c>
      <c r="I53" s="782"/>
      <c r="K53" s="800" t="s">
        <v>1393</v>
      </c>
      <c r="L53" s="801"/>
      <c r="M53" s="790"/>
      <c r="N53" s="791"/>
      <c r="Q53" s="14"/>
    </row>
    <row r="54" spans="2:17" ht="15.75" thickBot="1">
      <c r="B54" s="763"/>
      <c r="C54" s="764"/>
      <c r="D54" s="773"/>
      <c r="E54" s="774"/>
      <c r="F54" s="773"/>
      <c r="G54" s="774"/>
      <c r="H54" s="783"/>
      <c r="I54" s="784"/>
      <c r="K54" s="802"/>
      <c r="L54" s="803"/>
      <c r="M54" s="792"/>
      <c r="N54" s="793"/>
      <c r="Q54" s="20"/>
    </row>
    <row r="55" spans="2:17">
      <c r="B55" s="771" t="s">
        <v>133</v>
      </c>
      <c r="C55" s="772"/>
      <c r="D55" s="771" t="s">
        <v>1392</v>
      </c>
      <c r="E55" s="772"/>
      <c r="F55" s="771" t="s">
        <v>272</v>
      </c>
      <c r="G55" s="772"/>
      <c r="H55" s="779" t="s">
        <v>224</v>
      </c>
      <c r="I55" s="702"/>
      <c r="Q55" s="31"/>
    </row>
    <row r="56" spans="2:17" ht="15.75" thickBot="1">
      <c r="B56" s="773"/>
      <c r="C56" s="774"/>
      <c r="D56" s="773"/>
      <c r="E56" s="774"/>
      <c r="F56" s="773"/>
      <c r="G56" s="774"/>
      <c r="H56" s="773"/>
      <c r="I56" s="704"/>
      <c r="Q56" s="32"/>
    </row>
    <row r="57" spans="2:17" ht="15.75" thickBot="1">
      <c r="B57" s="45"/>
      <c r="C57" s="45"/>
      <c r="D57" s="45"/>
      <c r="E57" s="45"/>
      <c r="F57" s="45"/>
      <c r="G57" s="45"/>
      <c r="H57" s="45"/>
      <c r="I57" s="45"/>
      <c r="Q57" s="32"/>
    </row>
    <row r="58" spans="2:17" ht="15.75" thickBot="1">
      <c r="B58" s="45"/>
      <c r="C58" s="45"/>
      <c r="D58" s="45"/>
      <c r="E58" s="45"/>
      <c r="F58" s="45"/>
      <c r="G58" s="45"/>
      <c r="H58" s="45"/>
      <c r="I58" s="45"/>
      <c r="K58" s="794" t="s">
        <v>273</v>
      </c>
      <c r="L58" s="795"/>
      <c r="M58" s="794" t="s">
        <v>274</v>
      </c>
      <c r="N58" s="795"/>
      <c r="Q58" s="32"/>
    </row>
    <row r="59" spans="2:17" ht="15.75" thickBot="1">
      <c r="B59" s="786"/>
      <c r="C59" s="798"/>
      <c r="D59" s="786"/>
      <c r="E59" s="798"/>
      <c r="F59" s="786"/>
      <c r="G59" s="787"/>
      <c r="H59" s="786"/>
      <c r="I59" s="787"/>
      <c r="K59" s="796"/>
      <c r="L59" s="797"/>
      <c r="M59" s="796"/>
      <c r="N59" s="797"/>
      <c r="Q59" s="32"/>
    </row>
    <row r="60" spans="2:17" ht="15.75" thickBot="1">
      <c r="B60" s="788"/>
      <c r="C60" s="799"/>
      <c r="D60" s="788"/>
      <c r="E60" s="799"/>
      <c r="F60" s="788"/>
      <c r="G60" s="789"/>
      <c r="H60" s="788"/>
      <c r="I60" s="789"/>
      <c r="O60" s="817" t="s">
        <v>276</v>
      </c>
      <c r="Q60" s="32"/>
    </row>
    <row r="61" spans="2:17">
      <c r="B61" s="786"/>
      <c r="C61" s="798"/>
      <c r="D61" s="808"/>
      <c r="E61" s="809"/>
      <c r="F61" s="808"/>
      <c r="G61" s="809"/>
      <c r="H61" s="786"/>
      <c r="I61" s="787"/>
      <c r="O61" s="818"/>
      <c r="Q61" s="32"/>
    </row>
    <row r="62" spans="2:17" ht="15.75" thickBot="1">
      <c r="B62" s="788"/>
      <c r="C62" s="799"/>
      <c r="D62" s="788"/>
      <c r="E62" s="799"/>
      <c r="F62" s="788"/>
      <c r="G62" s="799"/>
      <c r="H62" s="788"/>
      <c r="I62" s="789"/>
      <c r="O62" s="818"/>
      <c r="Q62" s="32"/>
    </row>
    <row r="63" spans="2:17">
      <c r="B63" s="45"/>
      <c r="C63" s="45"/>
      <c r="D63" s="45"/>
      <c r="E63" s="45"/>
      <c r="F63" s="45"/>
      <c r="G63" s="45"/>
      <c r="H63" s="45"/>
      <c r="I63" s="45"/>
      <c r="O63" s="818"/>
      <c r="Q63" s="32"/>
    </row>
    <row r="64" spans="2:17" ht="15.75" thickBot="1">
      <c r="B64" s="45"/>
      <c r="C64" s="45"/>
      <c r="D64" s="45"/>
      <c r="E64" s="45"/>
      <c r="F64" s="45"/>
      <c r="G64" s="45"/>
      <c r="H64" s="45"/>
      <c r="I64" s="45"/>
      <c r="O64" s="818"/>
      <c r="Q64" s="32"/>
    </row>
    <row r="65" spans="2:17">
      <c r="B65" s="761" t="s">
        <v>250</v>
      </c>
      <c r="C65" s="762"/>
      <c r="D65" s="786"/>
      <c r="E65" s="798"/>
      <c r="F65" s="786"/>
      <c r="G65" s="798"/>
      <c r="H65" s="786"/>
      <c r="I65" s="787"/>
      <c r="O65" s="818"/>
      <c r="Q65" s="32"/>
    </row>
    <row r="66" spans="2:17" ht="15.75" thickBot="1">
      <c r="B66" s="763"/>
      <c r="C66" s="764"/>
      <c r="D66" s="788"/>
      <c r="E66" s="799"/>
      <c r="F66" s="788"/>
      <c r="G66" s="799"/>
      <c r="H66" s="788"/>
      <c r="I66" s="789"/>
      <c r="O66" s="818"/>
      <c r="Q66" s="33"/>
    </row>
    <row r="67" spans="2:17" ht="15.75" thickBot="1">
      <c r="B67" s="786"/>
      <c r="C67" s="798"/>
      <c r="D67" s="808"/>
      <c r="E67" s="809"/>
      <c r="F67" s="808"/>
      <c r="G67" s="809"/>
      <c r="H67" s="808"/>
      <c r="I67" s="810"/>
      <c r="O67" s="819"/>
      <c r="Q67" s="34"/>
    </row>
    <row r="68" spans="2:17" ht="15.75" thickBot="1">
      <c r="B68" s="788"/>
      <c r="C68" s="799"/>
      <c r="D68" s="788"/>
      <c r="E68" s="799"/>
      <c r="F68" s="788"/>
      <c r="G68" s="799"/>
      <c r="H68" s="788"/>
      <c r="I68" s="789"/>
      <c r="K68" s="794" t="s">
        <v>280</v>
      </c>
      <c r="L68" s="811"/>
      <c r="M68" s="811"/>
      <c r="N68" s="795"/>
      <c r="Q68" s="7"/>
    </row>
    <row r="69" spans="2:17" ht="15.75" thickBot="1">
      <c r="B69" s="45"/>
      <c r="C69" s="45"/>
      <c r="D69" s="45"/>
      <c r="E69" s="45"/>
      <c r="F69" s="45"/>
      <c r="G69" s="45"/>
      <c r="H69" s="45"/>
      <c r="I69" s="45"/>
      <c r="K69" s="796"/>
      <c r="L69" s="812"/>
      <c r="M69" s="812"/>
      <c r="N69" s="797"/>
      <c r="Q69" s="14"/>
    </row>
    <row r="70" spans="2:17" ht="15.75" thickBot="1">
      <c r="B70" s="45"/>
      <c r="C70" s="45"/>
      <c r="D70" s="45"/>
      <c r="E70" s="45"/>
      <c r="F70" s="45"/>
      <c r="G70" s="45"/>
      <c r="H70" s="45"/>
      <c r="I70" s="45"/>
      <c r="Q70" s="14"/>
    </row>
    <row r="71" spans="2:17">
      <c r="B71" s="786"/>
      <c r="C71" s="798"/>
      <c r="D71" s="786"/>
      <c r="E71" s="798"/>
      <c r="F71" s="786"/>
      <c r="G71" s="798"/>
      <c r="H71" s="813"/>
      <c r="I71" s="814"/>
      <c r="O71" s="804"/>
      <c r="P71" s="805"/>
      <c r="Q71" s="14"/>
    </row>
    <row r="72" spans="2:17" ht="15.75" thickBot="1">
      <c r="B72" s="788"/>
      <c r="C72" s="799"/>
      <c r="D72" s="788"/>
      <c r="E72" s="799"/>
      <c r="F72" s="788"/>
      <c r="G72" s="799"/>
      <c r="H72" s="815"/>
      <c r="I72" s="816"/>
      <c r="O72" s="806"/>
      <c r="P72" s="807"/>
      <c r="Q72" s="14"/>
    </row>
    <row r="73" spans="2:17">
      <c r="B73" s="808"/>
      <c r="C73" s="809"/>
      <c r="D73" s="808"/>
      <c r="E73" s="809"/>
      <c r="F73" s="808"/>
      <c r="G73" s="809"/>
      <c r="H73" s="804"/>
      <c r="I73" s="805"/>
      <c r="L73" s="804"/>
      <c r="M73" s="805"/>
      <c r="O73" s="804"/>
      <c r="P73" s="805"/>
      <c r="Q73" s="14"/>
    </row>
    <row r="74" spans="2:17" ht="15.75" thickBot="1">
      <c r="B74" s="788"/>
      <c r="C74" s="799"/>
      <c r="D74" s="788"/>
      <c r="E74" s="799"/>
      <c r="F74" s="788"/>
      <c r="G74" s="799"/>
      <c r="H74" s="806"/>
      <c r="I74" s="807"/>
      <c r="L74" s="806"/>
      <c r="M74" s="807"/>
      <c r="O74" s="806"/>
      <c r="P74" s="807"/>
      <c r="Q74" s="14"/>
    </row>
    <row r="75" spans="2:17">
      <c r="B75" s="45"/>
      <c r="C75" s="45"/>
      <c r="D75" s="45"/>
      <c r="E75" s="45"/>
      <c r="F75" s="45"/>
      <c r="G75" s="45"/>
      <c r="H75" s="45"/>
      <c r="I75" s="45"/>
      <c r="L75" s="804"/>
      <c r="M75" s="805"/>
      <c r="O75" s="804"/>
      <c r="P75" s="805"/>
      <c r="Q75" s="14"/>
    </row>
    <row r="76" spans="2:17" ht="15.75" thickBot="1">
      <c r="B76" s="45"/>
      <c r="C76" s="45"/>
      <c r="D76" s="45"/>
      <c r="E76" s="45"/>
      <c r="F76" s="45"/>
      <c r="G76" s="45"/>
      <c r="H76" s="45"/>
      <c r="I76" s="45"/>
      <c r="L76" s="806"/>
      <c r="M76" s="807"/>
      <c r="O76" s="806"/>
      <c r="P76" s="807"/>
    </row>
    <row r="77" spans="2:17">
      <c r="B77" s="786"/>
      <c r="C77" s="798"/>
      <c r="D77" s="786"/>
      <c r="E77" s="798"/>
      <c r="F77" s="786"/>
      <c r="G77" s="787"/>
      <c r="H77" s="779"/>
      <c r="I77" s="702"/>
      <c r="L77" s="804"/>
      <c r="M77" s="805"/>
      <c r="O77" s="804"/>
      <c r="P77" s="805"/>
    </row>
    <row r="78" spans="2:17" ht="15.75" thickBot="1">
      <c r="B78" s="788"/>
      <c r="C78" s="799"/>
      <c r="D78" s="788"/>
      <c r="E78" s="799"/>
      <c r="F78" s="788"/>
      <c r="G78" s="789"/>
      <c r="H78" s="773"/>
      <c r="I78" s="704"/>
      <c r="L78" s="806"/>
      <c r="M78" s="807"/>
      <c r="O78" s="806"/>
      <c r="P78" s="807"/>
    </row>
    <row r="79" spans="2:17">
      <c r="B79" s="761" t="s">
        <v>249</v>
      </c>
      <c r="C79" s="762"/>
      <c r="D79" s="771"/>
      <c r="E79" s="772"/>
      <c r="F79" s="771"/>
      <c r="G79" s="772"/>
      <c r="H79" s="779"/>
      <c r="I79" s="702"/>
      <c r="O79" s="804"/>
      <c r="P79" s="805"/>
    </row>
    <row r="80" spans="2:17" ht="15.75" thickBot="1">
      <c r="B80" s="763"/>
      <c r="C80" s="764"/>
      <c r="D80" s="773"/>
      <c r="E80" s="774"/>
      <c r="F80" s="773"/>
      <c r="G80" s="774"/>
      <c r="H80" s="773"/>
      <c r="I80" s="704"/>
      <c r="O80" s="806"/>
      <c r="P80" s="807"/>
    </row>
    <row r="81" spans="2:18">
      <c r="O81" s="804"/>
      <c r="P81" s="805"/>
    </row>
    <row r="82" spans="2:18" ht="15" customHeight="1" thickBot="1">
      <c r="O82" s="806"/>
      <c r="P82" s="807"/>
    </row>
    <row r="83" spans="2:18" ht="15.75" customHeight="1">
      <c r="B83" s="779"/>
      <c r="C83" s="780"/>
      <c r="D83" s="779"/>
      <c r="E83" s="780"/>
      <c r="F83" s="779"/>
      <c r="G83" s="780"/>
      <c r="H83" s="820"/>
      <c r="I83" s="821"/>
      <c r="J83" s="779"/>
      <c r="K83" s="702"/>
    </row>
    <row r="84" spans="2:18" ht="15.75" thickBot="1">
      <c r="B84" s="773"/>
      <c r="C84" s="774"/>
      <c r="D84" s="773"/>
      <c r="E84" s="774"/>
      <c r="F84" s="773"/>
      <c r="G84" s="774"/>
      <c r="H84" s="822"/>
      <c r="I84" s="823"/>
      <c r="J84" s="773"/>
      <c r="K84" s="704"/>
    </row>
    <row r="94" spans="2:18" ht="15.75" thickBot="1"/>
    <row r="95" spans="2:18" ht="15" customHeight="1">
      <c r="B95" s="824" t="s">
        <v>282</v>
      </c>
      <c r="C95" s="825"/>
      <c r="D95" s="825"/>
      <c r="E95" s="825"/>
      <c r="F95" s="826"/>
      <c r="K95" s="832" t="s">
        <v>1319</v>
      </c>
      <c r="L95" s="833"/>
      <c r="M95" s="833"/>
      <c r="N95" s="833"/>
      <c r="O95" s="833"/>
      <c r="P95" s="833"/>
      <c r="Q95" s="833"/>
      <c r="R95" s="834"/>
    </row>
    <row r="96" spans="2:18" ht="15.75" customHeight="1" thickBot="1">
      <c r="B96" s="827"/>
      <c r="C96" s="828"/>
      <c r="D96" s="828"/>
      <c r="E96" s="828"/>
      <c r="F96" s="829"/>
      <c r="K96" s="835"/>
      <c r="L96" s="836"/>
      <c r="M96" s="836"/>
      <c r="N96" s="836"/>
      <c r="O96" s="836"/>
      <c r="P96" s="836"/>
      <c r="Q96" s="836"/>
      <c r="R96" s="837"/>
    </row>
    <row r="97" spans="2:18">
      <c r="B97" s="709" t="s">
        <v>1327</v>
      </c>
      <c r="C97" s="709" t="s">
        <v>1328</v>
      </c>
      <c r="D97" s="709" t="s">
        <v>1329</v>
      </c>
      <c r="E97" s="709" t="s">
        <v>1330</v>
      </c>
      <c r="F97" s="709" t="s">
        <v>1331</v>
      </c>
      <c r="K97" s="830" t="s">
        <v>269</v>
      </c>
      <c r="L97" s="830" t="s">
        <v>231</v>
      </c>
      <c r="M97" s="830" t="s">
        <v>1321</v>
      </c>
      <c r="N97" s="830" t="s">
        <v>1322</v>
      </c>
      <c r="O97" s="830" t="s">
        <v>1323</v>
      </c>
      <c r="P97" s="830" t="s">
        <v>1324</v>
      </c>
      <c r="Q97" s="830" t="s">
        <v>1325</v>
      </c>
      <c r="R97" s="830" t="s">
        <v>1326</v>
      </c>
    </row>
    <row r="98" spans="2:18" ht="15.75" thickBot="1">
      <c r="B98" s="710"/>
      <c r="C98" s="710"/>
      <c r="D98" s="710"/>
      <c r="E98" s="710"/>
      <c r="F98" s="710"/>
      <c r="K98" s="831"/>
      <c r="L98" s="831"/>
      <c r="M98" s="831"/>
      <c r="N98" s="831"/>
      <c r="O98" s="831"/>
      <c r="P98" s="831"/>
      <c r="Q98" s="831"/>
      <c r="R98" s="831"/>
    </row>
    <row r="99" spans="2:18" ht="15.75" thickBot="1"/>
    <row r="100" spans="2:18">
      <c r="B100" s="824" t="s">
        <v>283</v>
      </c>
      <c r="C100" s="825"/>
      <c r="D100" s="825"/>
      <c r="E100" s="825"/>
      <c r="F100" s="826"/>
    </row>
    <row r="101" spans="2:18" ht="15.75" thickBot="1">
      <c r="B101" s="827"/>
      <c r="C101" s="828"/>
      <c r="D101" s="828"/>
      <c r="E101" s="828"/>
      <c r="F101" s="829"/>
    </row>
    <row r="102" spans="2:18">
      <c r="B102" s="709" t="s">
        <v>1332</v>
      </c>
      <c r="C102" s="709" t="s">
        <v>1333</v>
      </c>
      <c r="D102" s="709" t="s">
        <v>1334</v>
      </c>
      <c r="E102" s="709" t="s">
        <v>1335</v>
      </c>
      <c r="F102" s="709" t="s">
        <v>1336</v>
      </c>
    </row>
    <row r="103" spans="2:18" ht="15.75" thickBot="1">
      <c r="B103" s="710"/>
      <c r="C103" s="710"/>
      <c r="D103" s="710"/>
      <c r="E103" s="710"/>
      <c r="F103" s="710"/>
    </row>
    <row r="104" spans="2:18" ht="15.75" thickBot="1">
      <c r="J104" t="s">
        <v>1337</v>
      </c>
    </row>
    <row r="105" spans="2:18">
      <c r="B105" s="824" t="s">
        <v>284</v>
      </c>
      <c r="C105" s="825"/>
      <c r="D105" s="825"/>
      <c r="E105" s="825"/>
      <c r="F105" s="826"/>
      <c r="J105" t="s">
        <v>1338</v>
      </c>
      <c r="N105" t="s">
        <v>1343</v>
      </c>
      <c r="O105" t="s">
        <v>1345</v>
      </c>
      <c r="P105" t="s">
        <v>1344</v>
      </c>
      <c r="Q105" t="s">
        <v>1341</v>
      </c>
    </row>
    <row r="106" spans="2:18" ht="15.75" thickBot="1">
      <c r="B106" s="827"/>
      <c r="C106" s="828"/>
      <c r="D106" s="828"/>
      <c r="E106" s="828"/>
      <c r="F106" s="829"/>
      <c r="J106" t="s">
        <v>1339</v>
      </c>
      <c r="N106" t="s">
        <v>1343</v>
      </c>
      <c r="O106" t="s">
        <v>1340</v>
      </c>
      <c r="P106" t="s">
        <v>1344</v>
      </c>
      <c r="Q106" t="s">
        <v>1342</v>
      </c>
    </row>
    <row r="107" spans="2:18">
      <c r="B107" s="838" t="s">
        <v>137</v>
      </c>
      <c r="C107" s="838" t="s">
        <v>285</v>
      </c>
      <c r="D107" s="709" t="s">
        <v>416</v>
      </c>
      <c r="E107" s="709" t="s">
        <v>279</v>
      </c>
      <c r="F107" s="709" t="s">
        <v>126</v>
      </c>
      <c r="G107" s="709"/>
    </row>
    <row r="108" spans="2:18" ht="15.75" thickBot="1">
      <c r="B108" s="831"/>
      <c r="C108" s="831"/>
      <c r="D108" s="710"/>
      <c r="E108" s="710"/>
      <c r="F108" s="710"/>
      <c r="G108" s="710"/>
    </row>
    <row r="109" spans="2:18" ht="15.75" thickBot="1"/>
    <row r="110" spans="2:18">
      <c r="B110" s="824" t="s">
        <v>286</v>
      </c>
      <c r="C110" s="825"/>
      <c r="D110" s="825"/>
      <c r="E110" s="825"/>
      <c r="F110" s="826"/>
    </row>
    <row r="111" spans="2:18" ht="15.75" thickBot="1">
      <c r="B111" s="827"/>
      <c r="C111" s="828"/>
      <c r="D111" s="828"/>
      <c r="E111" s="828"/>
      <c r="F111" s="829"/>
    </row>
    <row r="112" spans="2:18">
      <c r="B112" s="838" t="s">
        <v>227</v>
      </c>
      <c r="C112" s="838" t="s">
        <v>249</v>
      </c>
      <c r="D112" s="838" t="s">
        <v>250</v>
      </c>
      <c r="E112" s="838" t="s">
        <v>1320</v>
      </c>
      <c r="F112" s="709" t="s">
        <v>281</v>
      </c>
    </row>
    <row r="113" spans="2:17" ht="15.75" thickBot="1">
      <c r="B113" s="831"/>
      <c r="C113" s="831"/>
      <c r="D113" s="831"/>
      <c r="E113" s="831"/>
      <c r="F113" s="710"/>
    </row>
    <row r="117" spans="2:17" ht="15.75" thickBot="1"/>
    <row r="118" spans="2:17">
      <c r="B118" s="852" t="s">
        <v>1458</v>
      </c>
      <c r="C118" s="853"/>
      <c r="D118" s="853"/>
      <c r="E118" s="853"/>
      <c r="F118" s="854"/>
      <c r="I118" s="813" t="s">
        <v>1465</v>
      </c>
      <c r="J118" s="845"/>
      <c r="K118" s="845"/>
      <c r="L118" s="814"/>
      <c r="N118" s="813" t="s">
        <v>1470</v>
      </c>
      <c r="O118" s="845"/>
      <c r="P118" s="845"/>
      <c r="Q118" s="814"/>
    </row>
    <row r="119" spans="2:17" ht="15.75" thickBot="1">
      <c r="B119" s="855"/>
      <c r="C119" s="856"/>
      <c r="D119" s="856"/>
      <c r="E119" s="856"/>
      <c r="F119" s="857"/>
      <c r="I119" s="815"/>
      <c r="J119" s="846"/>
      <c r="K119" s="846"/>
      <c r="L119" s="816"/>
      <c r="N119" s="815"/>
      <c r="O119" s="846"/>
      <c r="P119" s="846"/>
      <c r="Q119" s="816"/>
    </row>
    <row r="120" spans="2:17">
      <c r="B120" s="122" t="s">
        <v>1459</v>
      </c>
      <c r="C120" s="462">
        <v>0.4513888888888889</v>
      </c>
      <c r="D120" s="9" t="s">
        <v>1460</v>
      </c>
      <c r="E120" s="839" t="s">
        <v>239</v>
      </c>
      <c r="F120" s="840"/>
      <c r="I120" s="847" t="s">
        <v>1466</v>
      </c>
      <c r="J120" s="848"/>
      <c r="K120" s="851" t="s">
        <v>1467</v>
      </c>
      <c r="L120" s="850"/>
      <c r="N120" s="847" t="s">
        <v>1466</v>
      </c>
      <c r="O120" s="848"/>
      <c r="P120" s="851" t="s">
        <v>1467</v>
      </c>
      <c r="Q120" s="850"/>
    </row>
    <row r="121" spans="2:17">
      <c r="B121" s="130" t="s">
        <v>1459</v>
      </c>
      <c r="C121" s="460">
        <v>0.4548611111111111</v>
      </c>
      <c r="D121" s="132" t="s">
        <v>1460</v>
      </c>
      <c r="E121" s="841" t="s">
        <v>137</v>
      </c>
      <c r="F121" s="842"/>
      <c r="I121" s="849"/>
      <c r="J121" s="850"/>
      <c r="K121" s="851"/>
      <c r="L121" s="850"/>
      <c r="N121" s="849"/>
      <c r="O121" s="850"/>
      <c r="P121" s="851"/>
      <c r="Q121" s="850"/>
    </row>
    <row r="122" spans="2:17">
      <c r="B122" s="130" t="s">
        <v>1459</v>
      </c>
      <c r="C122" s="460">
        <v>0.45833333333333331</v>
      </c>
      <c r="D122" s="132" t="s">
        <v>1460</v>
      </c>
      <c r="E122" s="841" t="s">
        <v>1346</v>
      </c>
      <c r="F122" s="842"/>
      <c r="I122" s="849" t="s">
        <v>1365</v>
      </c>
      <c r="J122" s="850"/>
      <c r="K122" s="851" t="s">
        <v>271</v>
      </c>
      <c r="L122" s="850"/>
      <c r="N122" s="849" t="s">
        <v>121</v>
      </c>
      <c r="O122" s="850"/>
      <c r="P122" s="851" t="s">
        <v>438</v>
      </c>
      <c r="Q122" s="850"/>
    </row>
    <row r="123" spans="2:17">
      <c r="B123" s="130" t="s">
        <v>1459</v>
      </c>
      <c r="C123" s="460">
        <v>0.46180555555555558</v>
      </c>
      <c r="D123" s="132" t="s">
        <v>1460</v>
      </c>
      <c r="E123" s="841" t="s">
        <v>1390</v>
      </c>
      <c r="F123" s="842"/>
      <c r="I123" s="849"/>
      <c r="J123" s="850"/>
      <c r="K123" s="851"/>
      <c r="L123" s="850"/>
      <c r="N123" s="849"/>
      <c r="O123" s="850"/>
      <c r="P123" s="851"/>
      <c r="Q123" s="850"/>
    </row>
    <row r="124" spans="2:17">
      <c r="B124" s="130" t="s">
        <v>1459</v>
      </c>
      <c r="C124" s="460">
        <v>0.46527777777777773</v>
      </c>
      <c r="D124" s="132" t="s">
        <v>1460</v>
      </c>
      <c r="E124" s="841" t="s">
        <v>1389</v>
      </c>
      <c r="F124" s="842"/>
      <c r="I124" s="849" t="s">
        <v>1381</v>
      </c>
      <c r="J124" s="850"/>
      <c r="K124" s="851" t="s">
        <v>120</v>
      </c>
      <c r="L124" s="850"/>
      <c r="N124" s="849" t="s">
        <v>430</v>
      </c>
      <c r="O124" s="850"/>
      <c r="P124" s="851" t="s">
        <v>1471</v>
      </c>
      <c r="Q124" s="850"/>
    </row>
    <row r="125" spans="2:17">
      <c r="B125" s="130" t="s">
        <v>1461</v>
      </c>
      <c r="C125" s="460">
        <v>7.2916666666666671E-2</v>
      </c>
      <c r="D125" s="132" t="s">
        <v>1460</v>
      </c>
      <c r="E125" s="841" t="s">
        <v>239</v>
      </c>
      <c r="F125" s="842"/>
      <c r="I125" s="849"/>
      <c r="J125" s="850"/>
      <c r="K125" s="851"/>
      <c r="L125" s="850"/>
      <c r="N125" s="849"/>
      <c r="O125" s="850"/>
      <c r="P125" s="851"/>
      <c r="Q125" s="850"/>
    </row>
    <row r="126" spans="2:17">
      <c r="B126" s="130" t="s">
        <v>1461</v>
      </c>
      <c r="C126" s="460">
        <v>8.3333333333333329E-2</v>
      </c>
      <c r="D126" s="132" t="s">
        <v>1460</v>
      </c>
      <c r="E126" s="841" t="s">
        <v>137</v>
      </c>
      <c r="F126" s="842"/>
      <c r="I126" s="849" t="s">
        <v>127</v>
      </c>
      <c r="J126" s="850"/>
      <c r="K126" s="851" t="s">
        <v>122</v>
      </c>
      <c r="L126" s="850"/>
      <c r="N126" s="849" t="s">
        <v>1391</v>
      </c>
      <c r="O126" s="850"/>
      <c r="P126" s="851" t="s">
        <v>223</v>
      </c>
      <c r="Q126" s="850"/>
    </row>
    <row r="127" spans="2:17">
      <c r="B127" s="130" t="s">
        <v>1461</v>
      </c>
      <c r="C127" s="460">
        <v>7.2916666666666671E-2</v>
      </c>
      <c r="D127" s="132" t="s">
        <v>1460</v>
      </c>
      <c r="E127" s="841" t="s">
        <v>1346</v>
      </c>
      <c r="F127" s="842"/>
      <c r="I127" s="849"/>
      <c r="J127" s="850"/>
      <c r="K127" s="851"/>
      <c r="L127" s="850"/>
      <c r="N127" s="849"/>
      <c r="O127" s="850"/>
      <c r="P127" s="851"/>
      <c r="Q127" s="850"/>
    </row>
    <row r="128" spans="2:17">
      <c r="B128" s="130" t="s">
        <v>1461</v>
      </c>
      <c r="C128" s="460">
        <v>9.375E-2</v>
      </c>
      <c r="D128" s="132" t="s">
        <v>1460</v>
      </c>
      <c r="E128" s="841" t="s">
        <v>1390</v>
      </c>
      <c r="F128" s="842"/>
      <c r="I128" s="849" t="s">
        <v>129</v>
      </c>
      <c r="J128" s="850"/>
      <c r="K128" s="851" t="s">
        <v>20</v>
      </c>
      <c r="L128" s="850"/>
      <c r="N128" s="849" t="s">
        <v>1392</v>
      </c>
      <c r="O128" s="850"/>
      <c r="P128" s="851" t="s">
        <v>275</v>
      </c>
      <c r="Q128" s="850"/>
    </row>
    <row r="129" spans="2:17">
      <c r="B129" s="130" t="s">
        <v>1461</v>
      </c>
      <c r="C129" s="460">
        <v>0.10416666666666667</v>
      </c>
      <c r="D129" s="132" t="s">
        <v>1460</v>
      </c>
      <c r="E129" s="841" t="s">
        <v>1389</v>
      </c>
      <c r="F129" s="842"/>
      <c r="I129" s="849"/>
      <c r="J129" s="850"/>
      <c r="K129" s="851"/>
      <c r="L129" s="850"/>
      <c r="N129" s="849"/>
      <c r="O129" s="850"/>
      <c r="P129" s="851"/>
      <c r="Q129" s="850"/>
    </row>
    <row r="130" spans="2:17">
      <c r="B130" s="130" t="s">
        <v>1462</v>
      </c>
      <c r="C130" s="460">
        <v>0.16666666666666666</v>
      </c>
      <c r="D130" s="132" t="s">
        <v>1460</v>
      </c>
      <c r="E130" s="841" t="s">
        <v>239</v>
      </c>
      <c r="F130" s="842"/>
      <c r="I130" s="849" t="s">
        <v>1469</v>
      </c>
      <c r="J130" s="850"/>
      <c r="K130" s="851" t="s">
        <v>1468</v>
      </c>
      <c r="L130" s="850"/>
      <c r="N130" s="849" t="s">
        <v>1348</v>
      </c>
      <c r="O130" s="850"/>
      <c r="P130" s="851" t="s">
        <v>1472</v>
      </c>
      <c r="Q130" s="850"/>
    </row>
    <row r="131" spans="2:17">
      <c r="B131" s="130" t="s">
        <v>1462</v>
      </c>
      <c r="C131" s="460">
        <v>0.17013888888888887</v>
      </c>
      <c r="D131" s="132" t="s">
        <v>1460</v>
      </c>
      <c r="E131" s="841" t="s">
        <v>137</v>
      </c>
      <c r="F131" s="842"/>
      <c r="I131" s="849"/>
      <c r="J131" s="850"/>
      <c r="K131" s="851"/>
      <c r="L131" s="850"/>
      <c r="N131" s="849"/>
      <c r="O131" s="850"/>
      <c r="P131" s="851"/>
      <c r="Q131" s="850"/>
    </row>
    <row r="132" spans="2:17">
      <c r="B132" s="130" t="s">
        <v>1462</v>
      </c>
      <c r="C132" s="460">
        <v>0.16666666666666666</v>
      </c>
      <c r="D132" s="132" t="s">
        <v>1460</v>
      </c>
      <c r="E132" s="841" t="s">
        <v>1346</v>
      </c>
      <c r="F132" s="842"/>
      <c r="I132" s="849" t="s">
        <v>1379</v>
      </c>
      <c r="J132" s="850"/>
      <c r="K132" s="851" t="s">
        <v>224</v>
      </c>
      <c r="L132" s="850"/>
      <c r="N132" s="849" t="s">
        <v>1473</v>
      </c>
      <c r="O132" s="850"/>
      <c r="P132" s="851" t="s">
        <v>111</v>
      </c>
      <c r="Q132" s="850"/>
    </row>
    <row r="133" spans="2:17">
      <c r="B133" s="130" t="s">
        <v>1462</v>
      </c>
      <c r="C133" s="460">
        <v>0.17361111111111113</v>
      </c>
      <c r="D133" s="132" t="s">
        <v>1460</v>
      </c>
      <c r="E133" s="841" t="s">
        <v>1390</v>
      </c>
      <c r="F133" s="842"/>
      <c r="I133" s="849"/>
      <c r="J133" s="850"/>
      <c r="K133" s="851"/>
      <c r="L133" s="850"/>
      <c r="N133" s="849"/>
      <c r="O133" s="850"/>
      <c r="P133" s="851"/>
      <c r="Q133" s="850"/>
    </row>
    <row r="134" spans="2:17" ht="15.75" thickBot="1">
      <c r="B134" s="186" t="s">
        <v>1462</v>
      </c>
      <c r="C134" s="461">
        <v>0.17708333333333334</v>
      </c>
      <c r="D134" s="133" t="s">
        <v>1460</v>
      </c>
      <c r="E134" s="843" t="s">
        <v>1389</v>
      </c>
      <c r="F134" s="844"/>
      <c r="I134" s="849" t="s">
        <v>132</v>
      </c>
      <c r="J134" s="850"/>
      <c r="K134" s="851" t="s">
        <v>1483</v>
      </c>
      <c r="L134" s="850"/>
      <c r="N134" s="849" t="s">
        <v>654</v>
      </c>
      <c r="O134" s="850"/>
      <c r="P134" s="851" t="s">
        <v>1474</v>
      </c>
      <c r="Q134" s="850"/>
    </row>
    <row r="135" spans="2:17" ht="15.75" thickBot="1">
      <c r="I135" s="849"/>
      <c r="J135" s="850"/>
      <c r="K135" s="851"/>
      <c r="L135" s="850"/>
      <c r="N135" s="864"/>
      <c r="O135" s="865"/>
      <c r="P135" s="866"/>
      <c r="Q135" s="865"/>
    </row>
    <row r="136" spans="2:17">
      <c r="I136" s="858" t="s">
        <v>1358</v>
      </c>
      <c r="J136" s="859"/>
      <c r="K136" s="862" t="s">
        <v>1479</v>
      </c>
      <c r="L136" s="859"/>
      <c r="N136" s="849"/>
      <c r="O136" s="851"/>
      <c r="P136" s="851"/>
      <c r="Q136" s="850"/>
    </row>
    <row r="137" spans="2:17" ht="15.75" thickBot="1">
      <c r="I137" s="860"/>
      <c r="J137" s="861"/>
      <c r="K137" s="863"/>
      <c r="L137" s="861"/>
      <c r="N137" s="864"/>
      <c r="O137" s="866"/>
      <c r="P137" s="866"/>
      <c r="Q137" s="865"/>
    </row>
    <row r="138" spans="2:17">
      <c r="I138" s="463" t="s">
        <v>1482</v>
      </c>
      <c r="J138" s="464"/>
      <c r="K138" s="464"/>
      <c r="L138" s="465"/>
    </row>
    <row r="139" spans="2:17" ht="15.75" thickBot="1">
      <c r="I139" s="466"/>
      <c r="J139" s="467"/>
      <c r="K139" s="467"/>
      <c r="L139" s="468"/>
    </row>
  </sheetData>
  <mergeCells count="208">
    <mergeCell ref="K134:L135"/>
    <mergeCell ref="I136:J137"/>
    <mergeCell ref="K136:L137"/>
    <mergeCell ref="N118:Q119"/>
    <mergeCell ref="N120:O121"/>
    <mergeCell ref="P120:Q121"/>
    <mergeCell ref="N122:O123"/>
    <mergeCell ref="P122:Q123"/>
    <mergeCell ref="N124:O125"/>
    <mergeCell ref="P124:Q125"/>
    <mergeCell ref="N126:O127"/>
    <mergeCell ref="P126:Q127"/>
    <mergeCell ref="N128:O129"/>
    <mergeCell ref="P128:Q129"/>
    <mergeCell ref="N130:O131"/>
    <mergeCell ref="P130:Q131"/>
    <mergeCell ref="N132:O133"/>
    <mergeCell ref="P132:Q133"/>
    <mergeCell ref="N134:O135"/>
    <mergeCell ref="P134:Q135"/>
    <mergeCell ref="N136:O137"/>
    <mergeCell ref="P136:Q137"/>
    <mergeCell ref="E128:F128"/>
    <mergeCell ref="E129:F129"/>
    <mergeCell ref="E130:F130"/>
    <mergeCell ref="E131:F131"/>
    <mergeCell ref="E132:F132"/>
    <mergeCell ref="E133:F133"/>
    <mergeCell ref="E134:F134"/>
    <mergeCell ref="I118:L119"/>
    <mergeCell ref="I120:J121"/>
    <mergeCell ref="K120:L121"/>
    <mergeCell ref="I122:J123"/>
    <mergeCell ref="K122:L123"/>
    <mergeCell ref="I124:J125"/>
    <mergeCell ref="K124:L125"/>
    <mergeCell ref="I126:J127"/>
    <mergeCell ref="K126:L127"/>
    <mergeCell ref="I128:J129"/>
    <mergeCell ref="K128:L129"/>
    <mergeCell ref="I130:J131"/>
    <mergeCell ref="K130:L131"/>
    <mergeCell ref="I132:J133"/>
    <mergeCell ref="K132:L133"/>
    <mergeCell ref="I134:J135"/>
    <mergeCell ref="B118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K97:K98"/>
    <mergeCell ref="B105:F106"/>
    <mergeCell ref="B97:B98"/>
    <mergeCell ref="C97:C98"/>
    <mergeCell ref="D97:D98"/>
    <mergeCell ref="E97:E98"/>
    <mergeCell ref="F97:F98"/>
    <mergeCell ref="B100:F101"/>
    <mergeCell ref="L97:L98"/>
    <mergeCell ref="M97:M98"/>
    <mergeCell ref="N97:N98"/>
    <mergeCell ref="K95:R96"/>
    <mergeCell ref="O97:O98"/>
    <mergeCell ref="P97:P98"/>
    <mergeCell ref="Q97:Q98"/>
    <mergeCell ref="R97:R98"/>
    <mergeCell ref="B112:B113"/>
    <mergeCell ref="C112:C113"/>
    <mergeCell ref="D112:D113"/>
    <mergeCell ref="E112:E113"/>
    <mergeCell ref="F112:F113"/>
    <mergeCell ref="B107:B108"/>
    <mergeCell ref="C107:C108"/>
    <mergeCell ref="D107:D108"/>
    <mergeCell ref="E107:E108"/>
    <mergeCell ref="F107:F108"/>
    <mergeCell ref="B110:F111"/>
    <mergeCell ref="B102:B103"/>
    <mergeCell ref="C102:C103"/>
    <mergeCell ref="D102:D103"/>
    <mergeCell ref="E102:E103"/>
    <mergeCell ref="F102:F103"/>
    <mergeCell ref="B83:C84"/>
    <mergeCell ref="D83:E84"/>
    <mergeCell ref="F83:G84"/>
    <mergeCell ref="H83:I84"/>
    <mergeCell ref="J83:K84"/>
    <mergeCell ref="B95:F96"/>
    <mergeCell ref="B79:C80"/>
    <mergeCell ref="D79:E80"/>
    <mergeCell ref="F79:G80"/>
    <mergeCell ref="H79:I80"/>
    <mergeCell ref="O79:P80"/>
    <mergeCell ref="O81:P82"/>
    <mergeCell ref="L75:M76"/>
    <mergeCell ref="O75:P76"/>
    <mergeCell ref="B77:C78"/>
    <mergeCell ref="D77:E78"/>
    <mergeCell ref="F77:G78"/>
    <mergeCell ref="H77:I78"/>
    <mergeCell ref="L77:M78"/>
    <mergeCell ref="O77:P78"/>
    <mergeCell ref="O71:P72"/>
    <mergeCell ref="B73:C74"/>
    <mergeCell ref="D73:E74"/>
    <mergeCell ref="F73:G74"/>
    <mergeCell ref="H73:I74"/>
    <mergeCell ref="L73:M74"/>
    <mergeCell ref="O73:P74"/>
    <mergeCell ref="B67:C68"/>
    <mergeCell ref="D67:E68"/>
    <mergeCell ref="F67:G68"/>
    <mergeCell ref="H67:I68"/>
    <mergeCell ref="K68:N69"/>
    <mergeCell ref="B71:C72"/>
    <mergeCell ref="D71:E72"/>
    <mergeCell ref="F71:G72"/>
    <mergeCell ref="H71:I72"/>
    <mergeCell ref="O60:O67"/>
    <mergeCell ref="B61:C62"/>
    <mergeCell ref="D61:E62"/>
    <mergeCell ref="F61:G62"/>
    <mergeCell ref="H61:I62"/>
    <mergeCell ref="B65:C66"/>
    <mergeCell ref="D65:E66"/>
    <mergeCell ref="F65:G66"/>
    <mergeCell ref="H65:I66"/>
    <mergeCell ref="M53:N54"/>
    <mergeCell ref="B55:C56"/>
    <mergeCell ref="D55:E56"/>
    <mergeCell ref="F55:G56"/>
    <mergeCell ref="H55:I56"/>
    <mergeCell ref="K58:L59"/>
    <mergeCell ref="M58:N59"/>
    <mergeCell ref="B59:C60"/>
    <mergeCell ref="D59:E60"/>
    <mergeCell ref="F59:G60"/>
    <mergeCell ref="H59:I60"/>
    <mergeCell ref="K53:L54"/>
    <mergeCell ref="B49:C50"/>
    <mergeCell ref="D49:E50"/>
    <mergeCell ref="F49:G50"/>
    <mergeCell ref="H49:I50"/>
    <mergeCell ref="B53:C54"/>
    <mergeCell ref="D53:E54"/>
    <mergeCell ref="F53:G54"/>
    <mergeCell ref="H53:I54"/>
    <mergeCell ref="K45:L46"/>
    <mergeCell ref="B47:C48"/>
    <mergeCell ref="D47:E48"/>
    <mergeCell ref="F47:G48"/>
    <mergeCell ref="H47:I48"/>
    <mergeCell ref="O47:P48"/>
    <mergeCell ref="B40:P41"/>
    <mergeCell ref="B43:C44"/>
    <mergeCell ref="D43:E44"/>
    <mergeCell ref="F43:G44"/>
    <mergeCell ref="H43:I44"/>
    <mergeCell ref="J43:K44"/>
    <mergeCell ref="D16:E17"/>
    <mergeCell ref="F16:G17"/>
    <mergeCell ref="H16:I17"/>
    <mergeCell ref="J16:K17"/>
    <mergeCell ref="L16:M17"/>
    <mergeCell ref="N16:O17"/>
    <mergeCell ref="F19:M20"/>
    <mergeCell ref="B22:C23"/>
    <mergeCell ref="M45:N46"/>
    <mergeCell ref="O45:P46"/>
    <mergeCell ref="N10:O11"/>
    <mergeCell ref="P10:Q11"/>
    <mergeCell ref="B4:C5"/>
    <mergeCell ref="D4:E5"/>
    <mergeCell ref="F4:G5"/>
    <mergeCell ref="H4:I5"/>
    <mergeCell ref="J4:K5"/>
    <mergeCell ref="L4:M5"/>
    <mergeCell ref="F7:M8"/>
    <mergeCell ref="B10:C11"/>
    <mergeCell ref="D10:E11"/>
    <mergeCell ref="B2:C3"/>
    <mergeCell ref="D2:E3"/>
    <mergeCell ref="F2:G3"/>
    <mergeCell ref="H2:I3"/>
    <mergeCell ref="J2:K3"/>
    <mergeCell ref="L2:M3"/>
    <mergeCell ref="G107:G108"/>
    <mergeCell ref="F10:G11"/>
    <mergeCell ref="H10:I11"/>
    <mergeCell ref="J10:K11"/>
    <mergeCell ref="L10:M11"/>
    <mergeCell ref="H26:O27"/>
    <mergeCell ref="B30:G31"/>
    <mergeCell ref="H31:I32"/>
    <mergeCell ref="B32:C33"/>
    <mergeCell ref="D32:G33"/>
    <mergeCell ref="K33:P34"/>
    <mergeCell ref="D22:E23"/>
    <mergeCell ref="F22:G23"/>
    <mergeCell ref="H22:I23"/>
    <mergeCell ref="J22:K23"/>
    <mergeCell ref="L22:M23"/>
    <mergeCell ref="N22:O23"/>
    <mergeCell ref="B16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COMISION STAFF</vt:lpstr>
      <vt:lpstr>COMISIONES</vt:lpstr>
      <vt:lpstr>DATOS ASESORES</vt:lpstr>
      <vt:lpstr>RANKING</vt:lpstr>
      <vt:lpstr>ASIGNACION RANKING</vt:lpstr>
      <vt:lpstr>INFORME H A H</vt:lpstr>
      <vt:lpstr>ASIGNACION</vt:lpstr>
      <vt:lpstr>DOMINGO 1</vt:lpstr>
      <vt:lpstr>DOMINGO 2</vt:lpstr>
      <vt:lpstr>DOMINGO 3</vt:lpstr>
      <vt:lpstr>FESTIVO 1</vt:lpstr>
      <vt:lpstr>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TL_José</dc:creator>
  <cp:lastModifiedBy>TL_José</cp:lastModifiedBy>
  <dcterms:created xsi:type="dcterms:W3CDTF">2026-07-28T15:25:04Z</dcterms:created>
  <dcterms:modified xsi:type="dcterms:W3CDTF">2026-10-29T16:04:20Z</dcterms:modified>
</cp:coreProperties>
</file>