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CESI CPIA2\Bloc Signaux\Livrable N°1\"/>
    </mc:Choice>
  </mc:AlternateContent>
  <xr:revisionPtr revIDLastSave="0" documentId="13_ncr:1_{2ECFAAFE-DC68-4EE6-BC66-59C8E2C11703}" xr6:coauthVersionLast="47" xr6:coauthVersionMax="47" xr10:uidLastSave="{00000000-0000-0000-0000-000000000000}"/>
  <bookViews>
    <workbookView xWindow="-108" yWindow="-108" windowWidth="23256" windowHeight="12456" xr2:uid="{F64E335C-E7C3-4526-9B46-AABB28EEEEDB}"/>
  </bookViews>
  <sheets>
    <sheet name="Filtre Passe_Bas" sheetId="1" r:id="rId1"/>
    <sheet name="Filtre Passe_Haut" sheetId="2" r:id="rId2"/>
    <sheet name="Point de repos" sheetId="5" r:id="rId3"/>
    <sheet name="Gain" sheetId="6" r:id="rId4"/>
    <sheet name="Fréquence Coupure" sheetId="3" r:id="rId5"/>
    <sheet name="Amplificateur_valeu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4" i="5"/>
  <c r="B2" i="5"/>
  <c r="B3" i="5" s="1"/>
  <c r="B1" i="5"/>
  <c r="N15" i="2"/>
  <c r="F4" i="2"/>
  <c r="F4" i="1"/>
  <c r="E4" i="1" s="1"/>
  <c r="B9" i="4"/>
  <c r="B13" i="4"/>
  <c r="O4" i="1"/>
  <c r="A4" i="1"/>
  <c r="B6" i="4"/>
  <c r="B10" i="4" s="1"/>
  <c r="E5" i="4"/>
  <c r="F3" i="3"/>
  <c r="G3" i="3"/>
  <c r="E3" i="3"/>
  <c r="A3" i="3"/>
  <c r="C3" i="3"/>
  <c r="B3" i="3"/>
  <c r="G2" i="3"/>
  <c r="E2" i="3"/>
  <c r="C2" i="3"/>
  <c r="A2" i="3"/>
  <c r="M28" i="2"/>
  <c r="P28" i="2" s="1"/>
  <c r="M27" i="2"/>
  <c r="P27" i="2" s="1"/>
  <c r="F27" i="2"/>
  <c r="G27" i="2" s="1"/>
  <c r="E27" i="2"/>
  <c r="C27" i="2"/>
  <c r="A27" i="2"/>
  <c r="M26" i="2"/>
  <c r="P26" i="2" s="1"/>
  <c r="F26" i="2"/>
  <c r="E26" i="2" s="1"/>
  <c r="C26" i="2"/>
  <c r="A26" i="2"/>
  <c r="M25" i="2"/>
  <c r="P25" i="2" s="1"/>
  <c r="F25" i="2"/>
  <c r="G25" i="2" s="1"/>
  <c r="E25" i="2"/>
  <c r="C25" i="2"/>
  <c r="A25" i="2"/>
  <c r="P24" i="2"/>
  <c r="O24" i="2"/>
  <c r="N24" i="2"/>
  <c r="M24" i="2"/>
  <c r="F24" i="2"/>
  <c r="G24" i="2" s="1"/>
  <c r="E24" i="2"/>
  <c r="C24" i="2"/>
  <c r="A24" i="2"/>
  <c r="M23" i="2"/>
  <c r="P23" i="2" s="1"/>
  <c r="F23" i="2"/>
  <c r="G23" i="2" s="1"/>
  <c r="C23" i="2"/>
  <c r="A23" i="2"/>
  <c r="F22" i="2"/>
  <c r="E22" i="2" s="1"/>
  <c r="C22" i="2"/>
  <c r="A22" i="2"/>
  <c r="M21" i="2"/>
  <c r="P21" i="2" s="1"/>
  <c r="F21" i="2"/>
  <c r="G21" i="2" s="1"/>
  <c r="E21" i="2"/>
  <c r="C21" i="2"/>
  <c r="A21" i="2"/>
  <c r="M20" i="2"/>
  <c r="O20" i="2" s="1"/>
  <c r="F20" i="2"/>
  <c r="G20" i="2" s="1"/>
  <c r="C20" i="2"/>
  <c r="A20" i="2"/>
  <c r="M19" i="2"/>
  <c r="O19" i="2" s="1"/>
  <c r="F19" i="2"/>
  <c r="G19" i="2" s="1"/>
  <c r="C19" i="2"/>
  <c r="A19" i="2"/>
  <c r="M18" i="2"/>
  <c r="P18" i="2" s="1"/>
  <c r="F18" i="2"/>
  <c r="G18" i="2" s="1"/>
  <c r="E18" i="2"/>
  <c r="C18" i="2"/>
  <c r="A18" i="2"/>
  <c r="M17" i="2"/>
  <c r="O17" i="2" s="1"/>
  <c r="F17" i="2"/>
  <c r="E17" i="2" s="1"/>
  <c r="C17" i="2"/>
  <c r="A17" i="2"/>
  <c r="M16" i="2"/>
  <c r="P16" i="2" s="1"/>
  <c r="F16" i="2"/>
  <c r="G16" i="2" s="1"/>
  <c r="E16" i="2"/>
  <c r="C16" i="2"/>
  <c r="A16" i="2"/>
  <c r="M15" i="2"/>
  <c r="P15" i="2" s="1"/>
  <c r="K15" i="2"/>
  <c r="I15" i="2"/>
  <c r="F15" i="2"/>
  <c r="G15" i="2" s="1"/>
  <c r="E15" i="2"/>
  <c r="C15" i="2"/>
  <c r="A15" i="2"/>
  <c r="M14" i="2"/>
  <c r="N14" i="2" s="1"/>
  <c r="K14" i="2"/>
  <c r="I14" i="2"/>
  <c r="F14" i="2"/>
  <c r="G14" i="2" s="1"/>
  <c r="E14" i="2"/>
  <c r="C14" i="2"/>
  <c r="A14" i="2"/>
  <c r="M13" i="2"/>
  <c r="P13" i="2" s="1"/>
  <c r="K13" i="2"/>
  <c r="I13" i="2"/>
  <c r="F13" i="2"/>
  <c r="G13" i="2" s="1"/>
  <c r="C13" i="2"/>
  <c r="A13" i="2"/>
  <c r="M12" i="2"/>
  <c r="P12" i="2" s="1"/>
  <c r="K12" i="2"/>
  <c r="I12" i="2"/>
  <c r="F12" i="2"/>
  <c r="G12" i="2" s="1"/>
  <c r="E12" i="2"/>
  <c r="C12" i="2"/>
  <c r="A12" i="2"/>
  <c r="M11" i="2"/>
  <c r="N11" i="2" s="1"/>
  <c r="K11" i="2"/>
  <c r="I11" i="2"/>
  <c r="F11" i="2"/>
  <c r="E11" i="2" s="1"/>
  <c r="C11" i="2"/>
  <c r="A11" i="2"/>
  <c r="M10" i="2"/>
  <c r="P10" i="2" s="1"/>
  <c r="K10" i="2"/>
  <c r="I10" i="2"/>
  <c r="F10" i="2"/>
  <c r="G10" i="2" s="1"/>
  <c r="C10" i="2"/>
  <c r="A10" i="2"/>
  <c r="K9" i="2"/>
  <c r="I9" i="2"/>
  <c r="F9" i="2"/>
  <c r="G9" i="2" s="1"/>
  <c r="C9" i="2"/>
  <c r="A9" i="2"/>
  <c r="M8" i="2"/>
  <c r="P8" i="2" s="1"/>
  <c r="K8" i="2"/>
  <c r="I8" i="2"/>
  <c r="F8" i="2"/>
  <c r="G8" i="2" s="1"/>
  <c r="E8" i="2"/>
  <c r="C8" i="2"/>
  <c r="A8" i="2"/>
  <c r="P7" i="2"/>
  <c r="O7" i="2"/>
  <c r="M7" i="2"/>
  <c r="N7" i="2" s="1"/>
  <c r="K7" i="2"/>
  <c r="I7" i="2"/>
  <c r="F7" i="2"/>
  <c r="G7" i="2" s="1"/>
  <c r="E7" i="2"/>
  <c r="C7" i="2"/>
  <c r="A7" i="2"/>
  <c r="M6" i="2"/>
  <c r="P6" i="2" s="1"/>
  <c r="K6" i="2"/>
  <c r="I6" i="2"/>
  <c r="F6" i="2"/>
  <c r="E6" i="2" s="1"/>
  <c r="C6" i="2"/>
  <c r="A6" i="2"/>
  <c r="M5" i="2"/>
  <c r="P5" i="2" s="1"/>
  <c r="K5" i="2"/>
  <c r="I5" i="2"/>
  <c r="F5" i="2"/>
  <c r="G5" i="2" s="1"/>
  <c r="E5" i="2"/>
  <c r="C5" i="2"/>
  <c r="A5" i="2"/>
  <c r="M4" i="2"/>
  <c r="O4" i="2" s="1"/>
  <c r="K4" i="2"/>
  <c r="I4" i="2"/>
  <c r="G4" i="2"/>
  <c r="E4" i="2"/>
  <c r="C4" i="2"/>
  <c r="A4" i="2"/>
  <c r="M3" i="2"/>
  <c r="P3" i="2" s="1"/>
  <c r="P24" i="1"/>
  <c r="P25" i="1"/>
  <c r="P26" i="1"/>
  <c r="P27" i="1"/>
  <c r="P28" i="1"/>
  <c r="P23" i="1"/>
  <c r="O24" i="1"/>
  <c r="O25" i="1"/>
  <c r="O26" i="1"/>
  <c r="O27" i="1"/>
  <c r="O28" i="1"/>
  <c r="O23" i="1"/>
  <c r="N24" i="1"/>
  <c r="N25" i="1"/>
  <c r="N26" i="1"/>
  <c r="N27" i="1"/>
  <c r="N28" i="1"/>
  <c r="N23" i="1"/>
  <c r="N11" i="1"/>
  <c r="O11" i="1"/>
  <c r="P11" i="1"/>
  <c r="N12" i="1"/>
  <c r="O12" i="1"/>
  <c r="P12" i="1"/>
  <c r="O17" i="1"/>
  <c r="P17" i="1"/>
  <c r="N18" i="1"/>
  <c r="N21" i="1"/>
  <c r="O21" i="1"/>
  <c r="P21" i="1"/>
  <c r="P10" i="1"/>
  <c r="O10" i="1"/>
  <c r="N10" i="1"/>
  <c r="P4" i="1"/>
  <c r="P5" i="1"/>
  <c r="O5" i="1"/>
  <c r="O6" i="1"/>
  <c r="O7" i="1"/>
  <c r="O8" i="1"/>
  <c r="O3" i="1"/>
  <c r="N3" i="1"/>
  <c r="N4" i="1"/>
  <c r="N5" i="1"/>
  <c r="N6" i="1"/>
  <c r="N7" i="1"/>
  <c r="N8" i="1"/>
  <c r="M4" i="1"/>
  <c r="M5" i="1"/>
  <c r="M6" i="1"/>
  <c r="P6" i="1" s="1"/>
  <c r="M7" i="1"/>
  <c r="P7" i="1" s="1"/>
  <c r="M8" i="1"/>
  <c r="P8" i="1" s="1"/>
  <c r="M10" i="1"/>
  <c r="M11" i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O18" i="1" s="1"/>
  <c r="M19" i="1"/>
  <c r="N19" i="1" s="1"/>
  <c r="M20" i="1"/>
  <c r="N20" i="1" s="1"/>
  <c r="M21" i="1"/>
  <c r="M23" i="1"/>
  <c r="M24" i="1"/>
  <c r="M25" i="1"/>
  <c r="M26" i="1"/>
  <c r="M27" i="1"/>
  <c r="M28" i="1"/>
  <c r="M3" i="1"/>
  <c r="P3" i="1" s="1"/>
  <c r="F5" i="1"/>
  <c r="E5" i="1" s="1"/>
  <c r="F6" i="1"/>
  <c r="G6" i="1" s="1"/>
  <c r="F7" i="1"/>
  <c r="E7" i="1" s="1"/>
  <c r="G7" i="1"/>
  <c r="F8" i="1"/>
  <c r="E8" i="1" s="1"/>
  <c r="F9" i="1"/>
  <c r="E9" i="1" s="1"/>
  <c r="G9" i="1"/>
  <c r="F10" i="1"/>
  <c r="E10" i="1" s="1"/>
  <c r="G10" i="1"/>
  <c r="F11" i="1"/>
  <c r="E11" i="1" s="1"/>
  <c r="F12" i="1"/>
  <c r="E12" i="1" s="1"/>
  <c r="F13" i="1"/>
  <c r="E13" i="1" s="1"/>
  <c r="G13" i="1"/>
  <c r="F14" i="1"/>
  <c r="E14" i="1" s="1"/>
  <c r="G14" i="1"/>
  <c r="F15" i="1"/>
  <c r="G15" i="1" s="1"/>
  <c r="F16" i="1"/>
  <c r="E16" i="1" s="1"/>
  <c r="F17" i="1"/>
  <c r="G17" i="1" s="1"/>
  <c r="F18" i="1"/>
  <c r="E18" i="1" s="1"/>
  <c r="G18" i="1"/>
  <c r="F19" i="1"/>
  <c r="E19" i="1" s="1"/>
  <c r="G19" i="1"/>
  <c r="F20" i="1"/>
  <c r="E20" i="1" s="1"/>
  <c r="G20" i="1"/>
  <c r="F21" i="1"/>
  <c r="E21" i="1" s="1"/>
  <c r="G21" i="1"/>
  <c r="F22" i="1"/>
  <c r="G22" i="1" s="1"/>
  <c r="F23" i="1"/>
  <c r="E23" i="1" s="1"/>
  <c r="G23" i="1"/>
  <c r="F24" i="1"/>
  <c r="E24" i="1" s="1"/>
  <c r="G24" i="1"/>
  <c r="F25" i="1"/>
  <c r="E25" i="1" s="1"/>
  <c r="G25" i="1"/>
  <c r="F26" i="1"/>
  <c r="E26" i="1" s="1"/>
  <c r="G26" i="1"/>
  <c r="F27" i="1"/>
  <c r="E27" i="1" s="1"/>
  <c r="C11" i="1"/>
  <c r="C15" i="1"/>
  <c r="A15" i="1"/>
  <c r="C14" i="1"/>
  <c r="A14" i="1"/>
  <c r="C13" i="1"/>
  <c r="A13" i="1"/>
  <c r="C12" i="1"/>
  <c r="A12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K5" i="1"/>
  <c r="K6" i="1"/>
  <c r="K7" i="1"/>
  <c r="K8" i="1"/>
  <c r="K9" i="1"/>
  <c r="K10" i="1"/>
  <c r="K11" i="1"/>
  <c r="K12" i="1"/>
  <c r="K13" i="1"/>
  <c r="K14" i="1"/>
  <c r="K15" i="1"/>
  <c r="K4" i="1"/>
  <c r="I5" i="1"/>
  <c r="I6" i="1"/>
  <c r="I7" i="1"/>
  <c r="I8" i="1"/>
  <c r="I9" i="1"/>
  <c r="I10" i="1"/>
  <c r="I11" i="1"/>
  <c r="I12" i="1"/>
  <c r="I13" i="1"/>
  <c r="I14" i="1"/>
  <c r="I15" i="1"/>
  <c r="I4" i="1"/>
  <c r="C17" i="1"/>
  <c r="C18" i="1"/>
  <c r="C19" i="1"/>
  <c r="C20" i="1"/>
  <c r="C21" i="1"/>
  <c r="C22" i="1"/>
  <c r="C23" i="1"/>
  <c r="C24" i="1"/>
  <c r="C25" i="1"/>
  <c r="C26" i="1"/>
  <c r="C27" i="1"/>
  <c r="C16" i="1"/>
  <c r="A17" i="1"/>
  <c r="A18" i="1"/>
  <c r="A19" i="1"/>
  <c r="A20" i="1"/>
  <c r="A21" i="1"/>
  <c r="A22" i="1"/>
  <c r="A23" i="1"/>
  <c r="A24" i="1"/>
  <c r="A25" i="1"/>
  <c r="A26" i="1"/>
  <c r="A27" i="1"/>
  <c r="A16" i="1"/>
  <c r="B5" i="5" l="1"/>
  <c r="B12" i="4"/>
  <c r="B11" i="4"/>
  <c r="B7" i="4"/>
  <c r="B8" i="4" s="1"/>
  <c r="P20" i="2"/>
  <c r="N26" i="2"/>
  <c r="O26" i="2"/>
  <c r="E13" i="2"/>
  <c r="N12" i="2"/>
  <c r="O12" i="2"/>
  <c r="N20" i="2"/>
  <c r="G26" i="2"/>
  <c r="G6" i="2"/>
  <c r="P4" i="2"/>
  <c r="E19" i="2"/>
  <c r="G22" i="2"/>
  <c r="N28" i="2"/>
  <c r="O28" i="2"/>
  <c r="E10" i="2"/>
  <c r="E20" i="2"/>
  <c r="N3" i="2"/>
  <c r="G11" i="2"/>
  <c r="E23" i="2"/>
  <c r="O3" i="2"/>
  <c r="N6" i="2"/>
  <c r="O15" i="2"/>
  <c r="O6" i="2"/>
  <c r="N17" i="2"/>
  <c r="P17" i="2"/>
  <c r="N19" i="2"/>
  <c r="N23" i="2"/>
  <c r="O11" i="2"/>
  <c r="O23" i="2"/>
  <c r="N5" i="2"/>
  <c r="P11" i="2"/>
  <c r="O14" i="2"/>
  <c r="P19" i="2"/>
  <c r="N21" i="2"/>
  <c r="N25" i="2"/>
  <c r="O5" i="2"/>
  <c r="N8" i="2"/>
  <c r="P14" i="2"/>
  <c r="O8" i="2"/>
  <c r="N27" i="2"/>
  <c r="N10" i="2"/>
  <c r="N16" i="2"/>
  <c r="O27" i="2"/>
  <c r="O10" i="2"/>
  <c r="N13" i="2"/>
  <c r="O16" i="2"/>
  <c r="N4" i="2"/>
  <c r="O13" i="2"/>
  <c r="N18" i="2"/>
  <c r="O21" i="2"/>
  <c r="E9" i="2"/>
  <c r="O18" i="2"/>
  <c r="G17" i="2"/>
  <c r="O25" i="2"/>
  <c r="E17" i="1"/>
  <c r="P16" i="1"/>
  <c r="E6" i="1"/>
  <c r="O16" i="1"/>
  <c r="E22" i="1"/>
  <c r="P15" i="1"/>
  <c r="P20" i="1"/>
  <c r="O15" i="1"/>
  <c r="O20" i="1"/>
  <c r="P14" i="1"/>
  <c r="P19" i="1"/>
  <c r="O14" i="1"/>
  <c r="O19" i="1"/>
  <c r="P13" i="1"/>
  <c r="P18" i="1"/>
  <c r="O13" i="1"/>
  <c r="G8" i="1"/>
  <c r="G12" i="1"/>
  <c r="E15" i="1"/>
  <c r="G27" i="1"/>
  <c r="G11" i="1"/>
  <c r="G16" i="1"/>
  <c r="G5" i="1"/>
  <c r="A11" i="1"/>
  <c r="G4" i="1"/>
</calcChain>
</file>

<file path=xl/sharedStrings.xml><?xml version="1.0" encoding="utf-8"?>
<sst xmlns="http://schemas.openxmlformats.org/spreadsheetml/2006/main" count="78" uniqueCount="44">
  <si>
    <t>Valeur Exacte</t>
  </si>
  <si>
    <t>Résistances</t>
  </si>
  <si>
    <t>Filtre Passe-Bas pour les Graves (E9)</t>
  </si>
  <si>
    <t>Hertz</t>
  </si>
  <si>
    <t>Condensateur</t>
  </si>
  <si>
    <t>Valeur Calculée</t>
  </si>
  <si>
    <t>Écart valeur</t>
  </si>
  <si>
    <t>Filtre Passe-Haut pour les Aigus (E10)</t>
  </si>
  <si>
    <t>Pour le Filtre Passe-bas</t>
  </si>
  <si>
    <t>Pour le Filtre Passe-haut</t>
  </si>
  <si>
    <t>En Hertz</t>
  </si>
  <si>
    <r>
      <t>V</t>
    </r>
    <r>
      <rPr>
        <sz val="9"/>
        <color theme="1"/>
        <rFont val="Aptos Narrow"/>
        <family val="2"/>
        <scheme val="minor"/>
      </rPr>
      <t>cc</t>
    </r>
  </si>
  <si>
    <t>V</t>
  </si>
  <si>
    <t>BC546</t>
  </si>
  <si>
    <r>
      <t>h</t>
    </r>
    <r>
      <rPr>
        <sz val="6"/>
        <color theme="1"/>
        <rFont val="Aptos Narrow"/>
        <family val="2"/>
        <scheme val="minor"/>
      </rPr>
      <t>FE</t>
    </r>
  </si>
  <si>
    <t>Ic</t>
  </si>
  <si>
    <t>A</t>
  </si>
  <si>
    <r>
      <t>I</t>
    </r>
    <r>
      <rPr>
        <sz val="6"/>
        <color theme="1"/>
        <rFont val="Aptos Narrow"/>
        <family val="2"/>
        <scheme val="minor"/>
      </rPr>
      <t>CQ</t>
    </r>
  </si>
  <si>
    <r>
      <t>V</t>
    </r>
    <r>
      <rPr>
        <sz val="6"/>
        <color theme="1"/>
        <rFont val="Aptos Narrow"/>
        <family val="2"/>
        <scheme val="minor"/>
      </rPr>
      <t>EM</t>
    </r>
  </si>
  <si>
    <r>
      <t>R</t>
    </r>
    <r>
      <rPr>
        <sz val="6"/>
        <color theme="1"/>
        <rFont val="Aptos Narrow"/>
        <family val="2"/>
        <scheme val="minor"/>
      </rPr>
      <t>E</t>
    </r>
  </si>
  <si>
    <t>Ohm</t>
  </si>
  <si>
    <r>
      <t>R</t>
    </r>
    <r>
      <rPr>
        <sz val="6"/>
        <color theme="1"/>
        <rFont val="Aptos Narrow"/>
        <family val="2"/>
        <scheme val="minor"/>
      </rPr>
      <t>C</t>
    </r>
  </si>
  <si>
    <t>Ip</t>
  </si>
  <si>
    <r>
      <t>V</t>
    </r>
    <r>
      <rPr>
        <sz val="6"/>
        <color theme="1"/>
        <rFont val="Aptos Narrow"/>
        <family val="2"/>
        <scheme val="minor"/>
      </rPr>
      <t>BM</t>
    </r>
  </si>
  <si>
    <t>0.6 pour le transistor silicium</t>
  </si>
  <si>
    <r>
      <t>R</t>
    </r>
    <r>
      <rPr>
        <sz val="8"/>
        <color theme="1"/>
        <rFont val="Aptos Narrow"/>
        <family val="2"/>
        <scheme val="minor"/>
      </rPr>
      <t>B2</t>
    </r>
  </si>
  <si>
    <r>
      <t>R</t>
    </r>
    <r>
      <rPr>
        <sz val="8"/>
        <color theme="1"/>
        <rFont val="Aptos Narrow"/>
        <family val="2"/>
        <scheme val="minor"/>
      </rPr>
      <t>B1</t>
    </r>
  </si>
  <si>
    <r>
      <t>I</t>
    </r>
    <r>
      <rPr>
        <sz val="6"/>
        <color theme="1"/>
        <rFont val="Aptos Narrow"/>
        <family val="2"/>
        <scheme val="minor"/>
      </rPr>
      <t>BQ</t>
    </r>
  </si>
  <si>
    <t>R1</t>
  </si>
  <si>
    <t>R2</t>
  </si>
  <si>
    <t>R3</t>
  </si>
  <si>
    <t>R4</t>
  </si>
  <si>
    <t>VCC</t>
  </si>
  <si>
    <t>VBE</t>
  </si>
  <si>
    <t>Vb</t>
  </si>
  <si>
    <t>Ve</t>
  </si>
  <si>
    <t>Ie</t>
  </si>
  <si>
    <t>Urc</t>
  </si>
  <si>
    <t>Vce</t>
  </si>
  <si>
    <t>mA</t>
  </si>
  <si>
    <t>Beta</t>
  </si>
  <si>
    <t>h11</t>
  </si>
  <si>
    <t>Gain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</si>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</sst>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rgb="FF1F1F1F"/>
      <name val="Arial"/>
      <family val="2"/>
    </font>
    <font>
      <sz val="11"/>
      <color theme="7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0" fillId="5" borderId="0" xfId="0" applyNumberFormat="1" applyFill="1"/>
    <xf numFmtId="2" fontId="1" fillId="6" borderId="0" xfId="0" applyNumberFormat="1" applyFont="1" applyFill="1"/>
    <xf numFmtId="2" fontId="0" fillId="7" borderId="0" xfId="0" applyNumberFormat="1" applyFill="1"/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0" xfId="0" applyNumberFormat="1" applyFont="1"/>
    <xf numFmtId="0" fontId="5" fillId="0" borderId="1" xfId="0" applyFont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2" fontId="5" fillId="3" borderId="0" xfId="0" applyNumberFormat="1" applyFont="1" applyFill="1"/>
    <xf numFmtId="2" fontId="6" fillId="3" borderId="0" xfId="0" applyNumberFormat="1" applyFont="1" applyFill="1"/>
    <xf numFmtId="2" fontId="5" fillId="7" borderId="0" xfId="0" applyNumberFormat="1" applyFont="1" applyFill="1"/>
    <xf numFmtId="165" fontId="0" fillId="0" borderId="1" xfId="0" applyNumberForma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11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vertic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</xdr:colOff>
      <xdr:row>16</xdr:row>
      <xdr:rowOff>39757</xdr:rowOff>
    </xdr:from>
    <xdr:to>
      <xdr:col>11</xdr:col>
      <xdr:colOff>6626</xdr:colOff>
      <xdr:row>23</xdr:row>
      <xdr:rowOff>106017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A5B3169-B9B4-CBDB-736B-8D960EEB971D}"/>
            </a:ext>
          </a:extLst>
        </xdr:cNvPr>
        <xdr:cNvSpPr txBox="1"/>
      </xdr:nvSpPr>
      <xdr:spPr>
        <a:xfrm>
          <a:off x="7626626" y="3014870"/>
          <a:ext cx="2378765" cy="13649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Il faut une résistance de 68 Ohm et un condensateur</a:t>
          </a:r>
          <a:r>
            <a:rPr lang="fr-FR" sz="1100" kern="1200" baseline="0"/>
            <a:t> de 4,7E-6 Farad soit 4,7uF. Nous aurions pu prendre une résistance de 680 Ohm également pour un condensateur de 4,7E-7 Farad.</a:t>
          </a:r>
          <a:endParaRPr lang="fr-F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</xdr:colOff>
      <xdr:row>16</xdr:row>
      <xdr:rowOff>39757</xdr:rowOff>
    </xdr:from>
    <xdr:to>
      <xdr:col>11</xdr:col>
      <xdr:colOff>6626</xdr:colOff>
      <xdr:row>23</xdr:row>
      <xdr:rowOff>106017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65A06B1-3CC7-4AFF-81BF-E8034720D668}"/>
            </a:ext>
          </a:extLst>
        </xdr:cNvPr>
        <xdr:cNvSpPr txBox="1"/>
      </xdr:nvSpPr>
      <xdr:spPr>
        <a:xfrm>
          <a:off x="7610392" y="2973457"/>
          <a:ext cx="2370814" cy="134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Il faut une résistance de 82 Ohm et un condensateur</a:t>
          </a:r>
          <a:r>
            <a:rPr lang="fr-FR" sz="1100" kern="1200" baseline="0"/>
            <a:t> de 1E-6 Farad soit 1uF. Nous aurions pu prendre une résistance de 820 Ohm également pour un condensateur de 1E-7 Farad.</a:t>
          </a:r>
          <a:endParaRPr lang="fr-FR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15240</xdr:rowOff>
    </xdr:from>
    <xdr:to>
      <xdr:col>4</xdr:col>
      <xdr:colOff>739140</xdr:colOff>
      <xdr:row>14</xdr:row>
      <xdr:rowOff>60960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9889F2E-90C6-079E-97E3-221185F7EAE5}"/>
            </a:ext>
          </a:extLst>
        </xdr:cNvPr>
        <xdr:cNvSpPr txBox="1"/>
      </xdr:nvSpPr>
      <xdr:spPr>
        <a:xfrm>
          <a:off x="7620" y="1295400"/>
          <a:ext cx="390144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kern="1200"/>
            <a:t>Le point de repos est tel que Vce_repos=2,5V</a:t>
          </a:r>
          <a:r>
            <a:rPr lang="fr-FR" sz="1100" kern="1200" baseline="0"/>
            <a:t> et Ic_repos = 1mA, les mêmes valeurs que calculées avec la méthode précédente.</a:t>
          </a:r>
          <a:endParaRPr lang="fr-FR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10</xdr:col>
      <xdr:colOff>213360</xdr:colOff>
      <xdr:row>10</xdr:row>
      <xdr:rowOff>0</xdr:rowOff>
    </xdr:to>
    <xdr:pic>
      <xdr:nvPicPr>
        <xdr:cNvPr id="2" name="Image 1" descr="Une image contenant diagramme, ligne, Tracé, capture d’écran&#10;&#10;Description générée automatiquement">
          <a:extLst>
            <a:ext uri="{FF2B5EF4-FFF2-40B4-BE49-F238E27FC236}">
              <a16:creationId xmlns:a16="http://schemas.microsoft.com/office/drawing/2014/main" id="{89A7C015-25B1-A6F2-90BE-FEED1591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82880"/>
          <a:ext cx="5760720" cy="164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369277</xdr:colOff>
      <xdr:row>13</xdr:row>
      <xdr:rowOff>134815</xdr:rowOff>
    </xdr:from>
    <xdr:to>
      <xdr:col>9</xdr:col>
      <xdr:colOff>35787</xdr:colOff>
      <xdr:row>33</xdr:row>
      <xdr:rowOff>60288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26155B2-D379-FBD3-2FE5-7ABA4F6F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54" y="2497015"/>
          <a:ext cx="4414356" cy="3559627"/>
        </a:xfrm>
        <a:prstGeom prst="rect">
          <a:avLst/>
        </a:prstGeom>
      </xdr:spPr>
    </xdr:pic>
    <xdr:clientData/>
  </xdr:twoCellAnchor>
  <xdr:twoCellAnchor>
    <xdr:from>
      <xdr:col>9</xdr:col>
      <xdr:colOff>694592</xdr:colOff>
      <xdr:row>27</xdr:row>
      <xdr:rowOff>63890</xdr:rowOff>
    </xdr:from>
    <xdr:to>
      <xdr:col>9</xdr:col>
      <xdr:colOff>786032</xdr:colOff>
      <xdr:row>27</xdr:row>
      <xdr:rowOff>154157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81B13F88-0CD7-F7B3-35E3-018D120A8854}"/>
            </a:ext>
          </a:extLst>
        </xdr:cNvPr>
        <xdr:cNvSpPr/>
      </xdr:nvSpPr>
      <xdr:spPr>
        <a:xfrm>
          <a:off x="8173915" y="4969998"/>
          <a:ext cx="91440" cy="90267"/>
        </a:xfrm>
        <a:prstGeom prst="ellipse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10</xdr:col>
      <xdr:colOff>759069</xdr:colOff>
      <xdr:row>31</xdr:row>
      <xdr:rowOff>22860</xdr:rowOff>
    </xdr:from>
    <xdr:to>
      <xdr:col>11</xdr:col>
      <xdr:colOff>59202</xdr:colOff>
      <xdr:row>31</xdr:row>
      <xdr:rowOff>113127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78A54682-B200-4EB4-BE42-F92DADFC5FA0}"/>
            </a:ext>
          </a:extLst>
        </xdr:cNvPr>
        <xdr:cNvSpPr/>
      </xdr:nvSpPr>
      <xdr:spPr>
        <a:xfrm>
          <a:off x="9029700" y="5655798"/>
          <a:ext cx="91440" cy="90267"/>
        </a:xfrm>
        <a:prstGeom prst="ellipse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9</xdr:col>
      <xdr:colOff>528638</xdr:colOff>
      <xdr:row>26</xdr:row>
      <xdr:rowOff>114300</xdr:rowOff>
    </xdr:from>
    <xdr:to>
      <xdr:col>11</xdr:col>
      <xdr:colOff>304800</xdr:colOff>
      <xdr:row>32</xdr:row>
      <xdr:rowOff>123825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5123FB08-E1CD-3884-B4E8-9C7D6108CB79}"/>
            </a:ext>
          </a:extLst>
        </xdr:cNvPr>
        <xdr:cNvCxnSpPr/>
      </xdr:nvCxnSpPr>
      <xdr:spPr>
        <a:xfrm>
          <a:off x="8005763" y="4819650"/>
          <a:ext cx="1357312" cy="1095375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465-D88A-4435-8F4F-07C032107DBB}">
  <dimension ref="A1:P32"/>
  <sheetViews>
    <sheetView tabSelected="1" topLeftCell="D1" zoomScale="115" zoomScaleNormal="115" workbookViewId="0">
      <selection activeCell="M14" sqref="M14:N14"/>
    </sheetView>
  </sheetViews>
  <sheetFormatPr baseColWidth="10" defaultRowHeight="14.4" x14ac:dyDescent="0.3"/>
  <cols>
    <col min="6" max="6" width="29.88671875" customWidth="1"/>
    <col min="13" max="13" width="16.109375" customWidth="1"/>
  </cols>
  <sheetData>
    <row r="1" spans="1:16" x14ac:dyDescent="0.3">
      <c r="A1" s="1"/>
      <c r="D1" t="s">
        <v>2</v>
      </c>
      <c r="M1" s="24" t="s">
        <v>6</v>
      </c>
      <c r="N1" s="18">
        <v>1E-4</v>
      </c>
      <c r="O1" s="16">
        <v>2.2000000000000001E-4</v>
      </c>
      <c r="P1" s="16">
        <v>4.6999999999999999E-4</v>
      </c>
    </row>
    <row r="2" spans="1:16" ht="15" thickBot="1" x14ac:dyDescent="0.35">
      <c r="A2" s="4"/>
      <c r="B2" s="4" t="s">
        <v>1</v>
      </c>
      <c r="C2" s="4"/>
      <c r="E2" s="6"/>
      <c r="F2" s="6" t="s">
        <v>4</v>
      </c>
      <c r="G2" s="8">
        <v>500</v>
      </c>
      <c r="H2" s="10" t="s">
        <v>3</v>
      </c>
      <c r="I2" s="4"/>
      <c r="J2" s="4" t="s">
        <v>4</v>
      </c>
      <c r="K2" s="4"/>
      <c r="M2" s="25" t="s">
        <v>4</v>
      </c>
      <c r="N2" s="18">
        <v>1.0000000000000001E-5</v>
      </c>
      <c r="O2" s="16">
        <v>2.1999999999999999E-5</v>
      </c>
      <c r="P2" s="16">
        <v>4.6999999999999997E-5</v>
      </c>
    </row>
    <row r="3" spans="1:16" x14ac:dyDescent="0.3">
      <c r="A3" s="5">
        <v>-0.1</v>
      </c>
      <c r="B3" s="6" t="s">
        <v>0</v>
      </c>
      <c r="C3" s="5">
        <v>0.1</v>
      </c>
      <c r="E3" s="5">
        <v>-0.2</v>
      </c>
      <c r="F3" s="6" t="s">
        <v>5</v>
      </c>
      <c r="G3" s="7">
        <v>0.2</v>
      </c>
      <c r="H3" s="2"/>
      <c r="I3" s="5">
        <v>-0.2</v>
      </c>
      <c r="J3" s="6" t="s">
        <v>0</v>
      </c>
      <c r="K3" s="5">
        <v>0.2</v>
      </c>
      <c r="M3" s="23">
        <f t="shared" ref="M3:M8" si="0">1/(2*PI()*$G$2*B4)</f>
        <v>3.1830988618379074E-5</v>
      </c>
      <c r="N3" s="11">
        <f t="shared" ref="N3:N8" si="1">(M3-$N$2)/M3</f>
        <v>0.6858407346410208</v>
      </c>
      <c r="O3" s="11">
        <f t="shared" ref="O3:O8" si="2">(M3-$O$2)/M3</f>
        <v>0.30884961621024565</v>
      </c>
      <c r="P3" s="11">
        <f t="shared" ref="P3:P8" si="3">(M3-$P$2)/M3</f>
        <v>-0.47654854718720241</v>
      </c>
    </row>
    <row r="4" spans="1:16" x14ac:dyDescent="0.3">
      <c r="A4" s="6">
        <f>B4*0.9</f>
        <v>9</v>
      </c>
      <c r="B4" s="6">
        <v>10</v>
      </c>
      <c r="C4" s="6">
        <f>B4*1.1</f>
        <v>11</v>
      </c>
      <c r="E4" s="9">
        <f>F4*0.8</f>
        <v>2.546479089470326E-5</v>
      </c>
      <c r="F4" s="14">
        <f>1/(2*PI()*$G$2*B4)</f>
        <v>3.1830988618379074E-5</v>
      </c>
      <c r="G4" s="9">
        <f>F4*1.2</f>
        <v>3.8197186342054885E-5</v>
      </c>
      <c r="H4" s="2"/>
      <c r="I4" s="9">
        <f>J4*0.8</f>
        <v>8.0000000000000002E-8</v>
      </c>
      <c r="J4" s="16">
        <v>9.9999999999999995E-8</v>
      </c>
      <c r="K4" s="9">
        <f>J4*1.2</f>
        <v>1.1999999999999999E-7</v>
      </c>
      <c r="M4" s="9">
        <f t="shared" si="0"/>
        <v>2.6525823848649224E-5</v>
      </c>
      <c r="N4" s="11">
        <f t="shared" si="1"/>
        <v>0.62300888156922474</v>
      </c>
      <c r="O4" s="11">
        <f>(M4-$O$2)/M4</f>
        <v>0.17061953945229466</v>
      </c>
      <c r="P4" s="11">
        <f t="shared" si="3"/>
        <v>-0.77185825662464325</v>
      </c>
    </row>
    <row r="5" spans="1:16" x14ac:dyDescent="0.3">
      <c r="A5" s="6">
        <f t="shared" ref="A5:A15" si="4">B5*0.9</f>
        <v>10.8</v>
      </c>
      <c r="B5" s="6">
        <v>12</v>
      </c>
      <c r="C5" s="6">
        <f t="shared" ref="C5:C15" si="5">B5*1.1</f>
        <v>13.200000000000001</v>
      </c>
      <c r="E5" s="9">
        <f t="shared" ref="E5:E27" si="6">F5*0.8</f>
        <v>2.1220659078919381E-5</v>
      </c>
      <c r="F5" s="14">
        <f t="shared" ref="F5:F27" si="7">1/(2*PI()*$G$2*B5)</f>
        <v>2.6525823848649224E-5</v>
      </c>
      <c r="G5" s="9">
        <f t="shared" ref="G5:G27" si="8">F5*1.2</f>
        <v>3.1830988618379067E-5</v>
      </c>
      <c r="H5" s="2"/>
      <c r="I5" s="9">
        <f t="shared" ref="I5:I15" si="9">J5*0.8</f>
        <v>1.7600000000000001E-7</v>
      </c>
      <c r="J5" s="16">
        <v>2.2000000000000001E-7</v>
      </c>
      <c r="K5" s="9">
        <f t="shared" ref="K5:K15" si="10">J5*1.2</f>
        <v>2.6399999999999998E-7</v>
      </c>
      <c r="M5" s="9">
        <f t="shared" si="0"/>
        <v>2.1220659078919381E-5</v>
      </c>
      <c r="N5" s="11">
        <f t="shared" si="1"/>
        <v>0.52876110196153103</v>
      </c>
      <c r="O5" s="11">
        <f t="shared" si="2"/>
        <v>-3.6725575684631626E-2</v>
      </c>
      <c r="P5" s="11">
        <f t="shared" si="3"/>
        <v>-1.2148228207808038</v>
      </c>
    </row>
    <row r="6" spans="1:16" x14ac:dyDescent="0.3">
      <c r="A6" s="6">
        <f t="shared" si="4"/>
        <v>13.5</v>
      </c>
      <c r="B6" s="6">
        <v>15</v>
      </c>
      <c r="C6" s="6">
        <f t="shared" si="5"/>
        <v>16.5</v>
      </c>
      <c r="E6" s="9">
        <f t="shared" si="6"/>
        <v>1.6976527263135504E-5</v>
      </c>
      <c r="F6" s="14">
        <f t="shared" si="7"/>
        <v>2.1220659078919381E-5</v>
      </c>
      <c r="G6" s="9">
        <f t="shared" si="8"/>
        <v>2.5464790894703257E-5</v>
      </c>
      <c r="H6" s="2"/>
      <c r="I6" s="9">
        <f t="shared" si="9"/>
        <v>3.7600000000000003E-7</v>
      </c>
      <c r="J6" s="16">
        <v>4.7E-7</v>
      </c>
      <c r="K6" s="9">
        <f t="shared" si="10"/>
        <v>5.6400000000000002E-7</v>
      </c>
      <c r="M6" s="9">
        <f t="shared" si="0"/>
        <v>1.7683882565766149E-5</v>
      </c>
      <c r="N6" s="11">
        <f t="shared" si="1"/>
        <v>0.43451332235383722</v>
      </c>
      <c r="O6" s="11">
        <f t="shared" si="2"/>
        <v>-0.24407069082155802</v>
      </c>
      <c r="P6" s="11">
        <f t="shared" si="3"/>
        <v>-1.6577873849369649</v>
      </c>
    </row>
    <row r="7" spans="1:16" x14ac:dyDescent="0.3">
      <c r="A7" s="6">
        <f t="shared" si="4"/>
        <v>16.2</v>
      </c>
      <c r="B7" s="6">
        <v>18</v>
      </c>
      <c r="C7" s="6">
        <f t="shared" si="5"/>
        <v>19.8</v>
      </c>
      <c r="E7" s="9">
        <f t="shared" si="6"/>
        <v>1.414710605261292E-5</v>
      </c>
      <c r="F7" s="14">
        <f t="shared" si="7"/>
        <v>1.7683882565766149E-5</v>
      </c>
      <c r="G7" s="9">
        <f t="shared" si="8"/>
        <v>2.1220659078919377E-5</v>
      </c>
      <c r="H7" s="2"/>
      <c r="I7" s="9">
        <f t="shared" si="9"/>
        <v>7.9999999999999996E-7</v>
      </c>
      <c r="J7" s="16">
        <v>9.9999999999999995E-7</v>
      </c>
      <c r="K7" s="9">
        <f t="shared" si="10"/>
        <v>1.1999999999999999E-6</v>
      </c>
      <c r="M7" s="9">
        <f t="shared" si="0"/>
        <v>1.4468631190172306E-5</v>
      </c>
      <c r="N7" s="11">
        <f t="shared" si="1"/>
        <v>0.30884961621024554</v>
      </c>
      <c r="O7" s="11">
        <f t="shared" si="2"/>
        <v>-0.52053084433745966</v>
      </c>
      <c r="P7" s="11">
        <f t="shared" si="3"/>
        <v>-2.2484068038118457</v>
      </c>
    </row>
    <row r="8" spans="1:16" x14ac:dyDescent="0.3">
      <c r="A8" s="6">
        <f t="shared" si="4"/>
        <v>19.8</v>
      </c>
      <c r="B8" s="6">
        <v>22</v>
      </c>
      <c r="C8" s="6">
        <f t="shared" si="5"/>
        <v>24.200000000000003</v>
      </c>
      <c r="E8" s="9">
        <f t="shared" si="6"/>
        <v>1.1574904952137845E-5</v>
      </c>
      <c r="F8" s="14">
        <f t="shared" si="7"/>
        <v>1.4468631190172306E-5</v>
      </c>
      <c r="G8" s="9">
        <f t="shared" si="8"/>
        <v>1.7362357428206767E-5</v>
      </c>
      <c r="H8" s="2"/>
      <c r="I8" s="9">
        <f t="shared" si="9"/>
        <v>1.7600000000000001E-6</v>
      </c>
      <c r="J8" s="16">
        <v>2.2000000000000001E-6</v>
      </c>
      <c r="K8" s="9">
        <f t="shared" si="10"/>
        <v>2.6400000000000001E-6</v>
      </c>
      <c r="M8" s="9">
        <f t="shared" si="0"/>
        <v>1.17892550438441E-5</v>
      </c>
      <c r="N8" s="11">
        <f t="shared" si="1"/>
        <v>0.15176998353075585</v>
      </c>
      <c r="O8" s="11">
        <f t="shared" si="2"/>
        <v>-0.86610603623233695</v>
      </c>
      <c r="P8" s="11">
        <f t="shared" si="3"/>
        <v>-2.9866810774054469</v>
      </c>
    </row>
    <row r="9" spans="1:16" x14ac:dyDescent="0.3">
      <c r="A9" s="6">
        <f t="shared" si="4"/>
        <v>24.3</v>
      </c>
      <c r="B9" s="6">
        <v>27</v>
      </c>
      <c r="C9" s="6">
        <f t="shared" si="5"/>
        <v>29.700000000000003</v>
      </c>
      <c r="E9" s="9">
        <f t="shared" si="6"/>
        <v>9.4314040350752804E-6</v>
      </c>
      <c r="F9" s="14">
        <f t="shared" si="7"/>
        <v>1.17892550438441E-5</v>
      </c>
      <c r="G9" s="9">
        <f t="shared" si="8"/>
        <v>1.414710605261292E-5</v>
      </c>
      <c r="H9" s="2"/>
      <c r="I9" s="9">
        <f t="shared" si="9"/>
        <v>3.76E-6</v>
      </c>
      <c r="J9" s="17">
        <v>4.6999999999999999E-6</v>
      </c>
      <c r="K9" s="9">
        <f t="shared" si="10"/>
        <v>5.6399999999999994E-6</v>
      </c>
      <c r="M9" s="6"/>
      <c r="N9" s="18">
        <v>9.9999999999999995E-7</v>
      </c>
      <c r="O9" s="16">
        <v>2.2000000000000001E-6</v>
      </c>
      <c r="P9" s="17">
        <v>4.6999999999999999E-6</v>
      </c>
    </row>
    <row r="10" spans="1:16" x14ac:dyDescent="0.3">
      <c r="A10" s="6">
        <f t="shared" si="4"/>
        <v>29.7</v>
      </c>
      <c r="B10" s="6">
        <v>33</v>
      </c>
      <c r="C10" s="6">
        <f t="shared" si="5"/>
        <v>36.300000000000004</v>
      </c>
      <c r="E10" s="9">
        <f t="shared" si="6"/>
        <v>7.7166033014252308E-6</v>
      </c>
      <c r="F10" s="14">
        <f t="shared" si="7"/>
        <v>9.6457541267815377E-6</v>
      </c>
      <c r="G10" s="9">
        <f t="shared" si="8"/>
        <v>1.1574904952137845E-5</v>
      </c>
      <c r="H10" s="2"/>
      <c r="I10" s="9">
        <f t="shared" si="9"/>
        <v>8.0000000000000013E-6</v>
      </c>
      <c r="J10" s="16">
        <v>1.0000000000000001E-5</v>
      </c>
      <c r="K10" s="9">
        <f t="shared" si="10"/>
        <v>1.2E-5</v>
      </c>
      <c r="M10" s="9">
        <f t="shared" ref="M10:M21" si="11">1/(2*PI()*$G$2*B10)</f>
        <v>9.6457541267815377E-6</v>
      </c>
      <c r="N10" s="11">
        <f t="shared" ref="N10:N21" si="12">(M10-$N$9)/M10</f>
        <v>0.89632744243153684</v>
      </c>
      <c r="O10" s="11">
        <f t="shared" ref="O10:O21" si="13">(M10-$O$9)/M10</f>
        <v>0.77192037334938102</v>
      </c>
      <c r="P10" s="20">
        <f t="shared" ref="P10:P21" si="14">(M10-$P$9)/M10</f>
        <v>0.51273897942822322</v>
      </c>
    </row>
    <row r="11" spans="1:16" x14ac:dyDescent="0.3">
      <c r="A11" s="6">
        <f t="shared" si="4"/>
        <v>35.1</v>
      </c>
      <c r="B11" s="6">
        <v>39</v>
      </c>
      <c r="C11" s="6">
        <f t="shared" si="5"/>
        <v>42.900000000000006</v>
      </c>
      <c r="E11" s="9">
        <f t="shared" si="6"/>
        <v>6.5294335627444243E-6</v>
      </c>
      <c r="F11" s="14">
        <f t="shared" si="7"/>
        <v>8.1617919534305302E-6</v>
      </c>
      <c r="G11" s="9">
        <f t="shared" si="8"/>
        <v>9.7941503441166352E-6</v>
      </c>
      <c r="H11" s="2"/>
      <c r="I11" s="9">
        <f t="shared" si="9"/>
        <v>1.7600000000000001E-5</v>
      </c>
      <c r="J11" s="16">
        <v>2.1999999999999999E-5</v>
      </c>
      <c r="K11" s="9">
        <f t="shared" si="10"/>
        <v>2.6399999999999998E-5</v>
      </c>
      <c r="M11" s="9">
        <f t="shared" si="11"/>
        <v>8.1617919534305302E-6</v>
      </c>
      <c r="N11" s="11">
        <f t="shared" si="12"/>
        <v>0.87747788650999814</v>
      </c>
      <c r="O11" s="11">
        <f t="shared" si="13"/>
        <v>0.73045135032199571</v>
      </c>
      <c r="P11" s="20">
        <f t="shared" si="14"/>
        <v>0.42414606659699094</v>
      </c>
    </row>
    <row r="12" spans="1:16" x14ac:dyDescent="0.3">
      <c r="A12" s="6">
        <f t="shared" si="4"/>
        <v>42.300000000000004</v>
      </c>
      <c r="B12" s="6">
        <v>47</v>
      </c>
      <c r="C12" s="6">
        <f t="shared" si="5"/>
        <v>51.7</v>
      </c>
      <c r="E12" s="9">
        <f t="shared" si="6"/>
        <v>5.4180406158943093E-6</v>
      </c>
      <c r="F12" s="14">
        <f t="shared" si="7"/>
        <v>6.7725507698678867E-6</v>
      </c>
      <c r="G12" s="9">
        <f t="shared" si="8"/>
        <v>8.127060923841464E-6</v>
      </c>
      <c r="H12" s="2"/>
      <c r="I12" s="9">
        <f t="shared" si="9"/>
        <v>3.7599999999999999E-5</v>
      </c>
      <c r="J12" s="16">
        <v>4.6999999999999997E-5</v>
      </c>
      <c r="K12" s="9">
        <f t="shared" si="10"/>
        <v>5.6399999999999995E-5</v>
      </c>
      <c r="M12" s="9">
        <f t="shared" si="11"/>
        <v>6.7725507698678867E-6</v>
      </c>
      <c r="N12" s="11">
        <f t="shared" si="12"/>
        <v>0.8523451452812798</v>
      </c>
      <c r="O12" s="11">
        <f t="shared" si="13"/>
        <v>0.67515931961881537</v>
      </c>
      <c r="P12" s="20">
        <f t="shared" si="14"/>
        <v>0.30602218282201471</v>
      </c>
    </row>
    <row r="13" spans="1:16" x14ac:dyDescent="0.3">
      <c r="A13" s="6">
        <f t="shared" si="4"/>
        <v>50.4</v>
      </c>
      <c r="B13" s="6">
        <v>56</v>
      </c>
      <c r="C13" s="6">
        <f t="shared" si="5"/>
        <v>61.600000000000009</v>
      </c>
      <c r="E13" s="9">
        <f t="shared" si="6"/>
        <v>4.5472840883398673E-6</v>
      </c>
      <c r="F13" s="14">
        <f t="shared" si="7"/>
        <v>5.6841051104248341E-6</v>
      </c>
      <c r="G13" s="9">
        <f t="shared" si="8"/>
        <v>6.8209261325098009E-6</v>
      </c>
      <c r="H13" s="2"/>
      <c r="I13" s="9">
        <f t="shared" si="9"/>
        <v>8.0000000000000007E-5</v>
      </c>
      <c r="J13" s="16">
        <v>1E-4</v>
      </c>
      <c r="K13" s="9">
        <f t="shared" si="10"/>
        <v>1.2E-4</v>
      </c>
      <c r="M13" s="9">
        <f t="shared" si="11"/>
        <v>5.6841051104248341E-6</v>
      </c>
      <c r="N13" s="11">
        <f t="shared" si="12"/>
        <v>0.82407081139897165</v>
      </c>
      <c r="O13" s="11">
        <f t="shared" si="13"/>
        <v>0.61295578507773751</v>
      </c>
      <c r="P13" s="20">
        <f t="shared" si="14"/>
        <v>0.17313281357516652</v>
      </c>
    </row>
    <row r="14" spans="1:16" x14ac:dyDescent="0.3">
      <c r="A14" s="6">
        <f t="shared" si="4"/>
        <v>61.2</v>
      </c>
      <c r="B14" s="6">
        <v>68</v>
      </c>
      <c r="C14" s="6">
        <f t="shared" si="5"/>
        <v>74.800000000000011</v>
      </c>
      <c r="E14" s="9">
        <f t="shared" si="6"/>
        <v>3.7448221903975379E-6</v>
      </c>
      <c r="F14" s="15">
        <f t="shared" si="7"/>
        <v>4.6810277379969221E-6</v>
      </c>
      <c r="G14" s="9">
        <f t="shared" si="8"/>
        <v>5.6172332855963067E-6</v>
      </c>
      <c r="H14" s="2"/>
      <c r="I14" s="9">
        <f t="shared" si="9"/>
        <v>1.7600000000000002E-4</v>
      </c>
      <c r="J14" s="16">
        <v>2.2000000000000001E-4</v>
      </c>
      <c r="K14" s="9">
        <f t="shared" si="10"/>
        <v>2.6400000000000002E-4</v>
      </c>
      <c r="M14" s="19">
        <f t="shared" si="11"/>
        <v>4.6810277379969221E-6</v>
      </c>
      <c r="N14" s="20">
        <f t="shared" si="12"/>
        <v>0.78637169955589414</v>
      </c>
      <c r="O14" s="20">
        <f t="shared" si="13"/>
        <v>0.530017739022967</v>
      </c>
      <c r="P14" s="21">
        <f t="shared" si="14"/>
        <v>-4.0530120872978026E-3</v>
      </c>
    </row>
    <row r="15" spans="1:16" x14ac:dyDescent="0.3">
      <c r="A15" s="6">
        <f t="shared" si="4"/>
        <v>73.8</v>
      </c>
      <c r="B15" s="6">
        <v>82</v>
      </c>
      <c r="C15" s="6">
        <f t="shared" si="5"/>
        <v>90.2</v>
      </c>
      <c r="E15" s="9">
        <f t="shared" si="6"/>
        <v>3.1054623042321042E-6</v>
      </c>
      <c r="F15" s="14">
        <f t="shared" si="7"/>
        <v>3.8818278802901301E-6</v>
      </c>
      <c r="G15" s="9">
        <f t="shared" si="8"/>
        <v>4.6581934563481556E-6</v>
      </c>
      <c r="H15" s="2"/>
      <c r="I15" s="9">
        <f t="shared" si="9"/>
        <v>3.7600000000000003E-4</v>
      </c>
      <c r="J15" s="16">
        <v>4.6999999999999999E-4</v>
      </c>
      <c r="K15" s="9">
        <f t="shared" si="10"/>
        <v>5.6399999999999994E-4</v>
      </c>
      <c r="M15" s="9">
        <f t="shared" si="11"/>
        <v>3.8818278802901301E-6</v>
      </c>
      <c r="N15" s="11">
        <f t="shared" si="12"/>
        <v>0.742389402405637</v>
      </c>
      <c r="O15" s="11">
        <f t="shared" si="13"/>
        <v>0.43325668529240124</v>
      </c>
      <c r="P15" s="11">
        <f t="shared" si="14"/>
        <v>-0.21076980869350628</v>
      </c>
    </row>
    <row r="16" spans="1:16" x14ac:dyDescent="0.3">
      <c r="A16" s="6">
        <f>B16*0.9</f>
        <v>90</v>
      </c>
      <c r="B16" s="6">
        <v>100</v>
      </c>
      <c r="C16" s="6">
        <f>B16*1.1</f>
        <v>110.00000000000001</v>
      </c>
      <c r="E16" s="9">
        <f t="shared" si="6"/>
        <v>2.546479089470326E-6</v>
      </c>
      <c r="F16" s="14">
        <f t="shared" si="7"/>
        <v>3.1830988618379071E-6</v>
      </c>
      <c r="G16" s="9">
        <f t="shared" si="8"/>
        <v>3.8197186342054882E-6</v>
      </c>
      <c r="M16" s="9">
        <f t="shared" si="11"/>
        <v>3.1830988618379071E-6</v>
      </c>
      <c r="N16" s="11">
        <f t="shared" si="12"/>
        <v>0.6858407346410208</v>
      </c>
      <c r="O16" s="11">
        <f t="shared" si="13"/>
        <v>0.30884961621024554</v>
      </c>
      <c r="P16" s="11">
        <f t="shared" si="14"/>
        <v>-0.47654854718720263</v>
      </c>
    </row>
    <row r="17" spans="1:16" x14ac:dyDescent="0.3">
      <c r="A17" s="6">
        <f t="shared" ref="A17:A27" si="15">B17*0.9</f>
        <v>108</v>
      </c>
      <c r="B17" s="6">
        <v>120</v>
      </c>
      <c r="C17" s="6">
        <f t="shared" ref="C17:C27" si="16">B17*1.1</f>
        <v>132</v>
      </c>
      <c r="E17" s="9">
        <f t="shared" si="6"/>
        <v>2.1220659078919381E-6</v>
      </c>
      <c r="F17" s="14">
        <f t="shared" si="7"/>
        <v>2.6525823848649226E-6</v>
      </c>
      <c r="G17" s="9">
        <f t="shared" si="8"/>
        <v>3.1830988618379071E-6</v>
      </c>
      <c r="K17" s="12"/>
      <c r="M17" s="9">
        <f t="shared" si="11"/>
        <v>2.6525823848649226E-6</v>
      </c>
      <c r="N17" s="11">
        <f t="shared" si="12"/>
        <v>0.62300888156922485</v>
      </c>
      <c r="O17" s="11">
        <f t="shared" si="13"/>
        <v>0.17061953945229463</v>
      </c>
      <c r="P17" s="11">
        <f t="shared" si="14"/>
        <v>-0.77185825662464314</v>
      </c>
    </row>
    <row r="18" spans="1:16" x14ac:dyDescent="0.3">
      <c r="A18" s="6">
        <f t="shared" si="15"/>
        <v>135</v>
      </c>
      <c r="B18" s="6">
        <v>150</v>
      </c>
      <c r="C18" s="6">
        <f t="shared" si="16"/>
        <v>165</v>
      </c>
      <c r="E18" s="9">
        <f t="shared" si="6"/>
        <v>1.6976527263135505E-6</v>
      </c>
      <c r="F18" s="14">
        <f t="shared" si="7"/>
        <v>2.1220659078919381E-6</v>
      </c>
      <c r="G18" s="9">
        <f t="shared" si="8"/>
        <v>2.5464790894703256E-6</v>
      </c>
      <c r="K18" s="12"/>
      <c r="M18" s="9">
        <f t="shared" si="11"/>
        <v>2.1220659078919381E-6</v>
      </c>
      <c r="N18" s="11">
        <f t="shared" si="12"/>
        <v>0.52876110196153114</v>
      </c>
      <c r="O18" s="11">
        <f t="shared" si="13"/>
        <v>-3.6725575684631702E-2</v>
      </c>
      <c r="P18" s="11">
        <f t="shared" si="14"/>
        <v>-1.2148228207808038</v>
      </c>
    </row>
    <row r="19" spans="1:16" x14ac:dyDescent="0.3">
      <c r="A19" s="6">
        <f t="shared" si="15"/>
        <v>162</v>
      </c>
      <c r="B19" s="6">
        <v>180</v>
      </c>
      <c r="C19" s="6">
        <f t="shared" si="16"/>
        <v>198.00000000000003</v>
      </c>
      <c r="E19" s="9">
        <f t="shared" si="6"/>
        <v>1.4147106052612923E-6</v>
      </c>
      <c r="F19" s="14">
        <f t="shared" si="7"/>
        <v>1.7683882565766152E-6</v>
      </c>
      <c r="G19" s="9">
        <f t="shared" si="8"/>
        <v>2.1220659078919381E-6</v>
      </c>
      <c r="K19" s="12"/>
      <c r="M19" s="9">
        <f t="shared" si="11"/>
        <v>1.7683882565766152E-6</v>
      </c>
      <c r="N19" s="11">
        <f t="shared" si="12"/>
        <v>0.43451332235383733</v>
      </c>
      <c r="O19" s="11">
        <f t="shared" si="13"/>
        <v>-0.24407069082155794</v>
      </c>
      <c r="P19" s="11">
        <f t="shared" si="14"/>
        <v>-1.6577873849369644</v>
      </c>
    </row>
    <row r="20" spans="1:16" x14ac:dyDescent="0.3">
      <c r="A20" s="6">
        <f t="shared" si="15"/>
        <v>198</v>
      </c>
      <c r="B20" s="6">
        <v>220</v>
      </c>
      <c r="C20" s="6">
        <f t="shared" si="16"/>
        <v>242.00000000000003</v>
      </c>
      <c r="E20" s="9">
        <f t="shared" si="6"/>
        <v>1.1574904952137844E-6</v>
      </c>
      <c r="F20" s="14">
        <f t="shared" si="7"/>
        <v>1.4468631190172304E-6</v>
      </c>
      <c r="G20" s="9">
        <f t="shared" si="8"/>
        <v>1.7362357428206763E-6</v>
      </c>
      <c r="K20" s="12"/>
      <c r="M20" s="9">
        <f t="shared" si="11"/>
        <v>1.4468631190172304E-6</v>
      </c>
      <c r="N20" s="11">
        <f t="shared" si="12"/>
        <v>0.30884961621024554</v>
      </c>
      <c r="O20" s="11">
        <f t="shared" si="13"/>
        <v>-0.52053084433746</v>
      </c>
      <c r="P20" s="11">
        <f t="shared" si="14"/>
        <v>-2.2484068038118461</v>
      </c>
    </row>
    <row r="21" spans="1:16" x14ac:dyDescent="0.3">
      <c r="A21" s="6">
        <f t="shared" si="15"/>
        <v>243</v>
      </c>
      <c r="B21" s="6">
        <v>270</v>
      </c>
      <c r="C21" s="6">
        <f t="shared" si="16"/>
        <v>297</v>
      </c>
      <c r="E21" s="9">
        <f t="shared" si="6"/>
        <v>9.4314040350752811E-7</v>
      </c>
      <c r="F21" s="14">
        <f t="shared" si="7"/>
        <v>1.1789255043844101E-6</v>
      </c>
      <c r="G21" s="9">
        <f t="shared" si="8"/>
        <v>1.4147106052612921E-6</v>
      </c>
      <c r="H21" s="12"/>
      <c r="K21" s="12"/>
      <c r="M21" s="9">
        <f t="shared" si="11"/>
        <v>1.1789255043844101E-6</v>
      </c>
      <c r="N21" s="11">
        <f t="shared" si="12"/>
        <v>0.15176998353075596</v>
      </c>
      <c r="O21" s="11">
        <f t="shared" si="13"/>
        <v>-0.86610603623233706</v>
      </c>
      <c r="P21" s="11">
        <f t="shared" si="14"/>
        <v>-2.9866810774054473</v>
      </c>
    </row>
    <row r="22" spans="1:16" x14ac:dyDescent="0.3">
      <c r="A22" s="6">
        <f t="shared" si="15"/>
        <v>297</v>
      </c>
      <c r="B22" s="6">
        <v>330</v>
      </c>
      <c r="C22" s="6">
        <f t="shared" si="16"/>
        <v>363.00000000000006</v>
      </c>
      <c r="E22" s="9">
        <f t="shared" si="6"/>
        <v>7.7166033014252298E-7</v>
      </c>
      <c r="F22" s="14">
        <f t="shared" si="7"/>
        <v>9.6457541267815364E-7</v>
      </c>
      <c r="G22" s="9">
        <f t="shared" si="8"/>
        <v>1.1574904952137844E-6</v>
      </c>
      <c r="H22" s="12"/>
      <c r="K22" s="12"/>
      <c r="M22" s="6"/>
      <c r="N22" s="18">
        <v>9.9999999999999995E-8</v>
      </c>
      <c r="O22" s="16">
        <v>2.2000000000000001E-7</v>
      </c>
      <c r="P22" s="17">
        <v>4.7E-7</v>
      </c>
    </row>
    <row r="23" spans="1:16" x14ac:dyDescent="0.3">
      <c r="A23" s="6">
        <f t="shared" si="15"/>
        <v>351</v>
      </c>
      <c r="B23" s="6">
        <v>390</v>
      </c>
      <c r="C23" s="6">
        <f t="shared" si="16"/>
        <v>429.00000000000006</v>
      </c>
      <c r="E23" s="9">
        <f t="shared" si="6"/>
        <v>6.5294335627444245E-7</v>
      </c>
      <c r="F23" s="14">
        <f t="shared" si="7"/>
        <v>8.1617919534305304E-7</v>
      </c>
      <c r="G23" s="9">
        <f t="shared" si="8"/>
        <v>9.7941503441166352E-7</v>
      </c>
      <c r="H23" s="12"/>
      <c r="K23" s="12"/>
      <c r="M23" s="9">
        <f t="shared" ref="M23:M28" si="17">1/(2*PI()*$G$2*B22)</f>
        <v>9.6457541267815364E-7</v>
      </c>
      <c r="N23" s="11">
        <f t="shared" ref="N23:N28" si="18">(M23-$N$22)/M23</f>
        <v>0.89632744243153684</v>
      </c>
      <c r="O23" s="11">
        <f t="shared" ref="O23:O28" si="19">(M23-$O$22)/M23</f>
        <v>0.77192037334938102</v>
      </c>
      <c r="P23" s="22">
        <f t="shared" ref="P23:P28" si="20">(M23-$P$22)/M23</f>
        <v>0.51273897942822322</v>
      </c>
    </row>
    <row r="24" spans="1:16" x14ac:dyDescent="0.3">
      <c r="A24" s="6">
        <f t="shared" si="15"/>
        <v>423</v>
      </c>
      <c r="B24" s="6">
        <v>470</v>
      </c>
      <c r="C24" s="6">
        <f t="shared" si="16"/>
        <v>517</v>
      </c>
      <c r="E24" s="9">
        <f t="shared" si="6"/>
        <v>5.4180406158943102E-7</v>
      </c>
      <c r="F24" s="14">
        <f t="shared" si="7"/>
        <v>6.7725507698678877E-7</v>
      </c>
      <c r="G24" s="9">
        <f t="shared" si="8"/>
        <v>8.1270609238414653E-7</v>
      </c>
      <c r="H24" s="12"/>
      <c r="K24" s="12"/>
      <c r="M24" s="9">
        <f t="shared" si="17"/>
        <v>8.1617919534305304E-7</v>
      </c>
      <c r="N24" s="11">
        <f t="shared" si="18"/>
        <v>0.87747788650999803</v>
      </c>
      <c r="O24" s="11">
        <f t="shared" si="19"/>
        <v>0.73045135032199571</v>
      </c>
      <c r="P24" s="22">
        <f t="shared" si="20"/>
        <v>0.42414606659699094</v>
      </c>
    </row>
    <row r="25" spans="1:16" x14ac:dyDescent="0.3">
      <c r="A25" s="6">
        <f t="shared" si="15"/>
        <v>504</v>
      </c>
      <c r="B25" s="6">
        <v>560</v>
      </c>
      <c r="C25" s="6">
        <f t="shared" si="16"/>
        <v>616</v>
      </c>
      <c r="E25" s="9">
        <f t="shared" si="6"/>
        <v>4.5472840883398673E-7</v>
      </c>
      <c r="F25" s="14">
        <f t="shared" si="7"/>
        <v>5.6841051104248341E-7</v>
      </c>
      <c r="G25" s="9">
        <f t="shared" si="8"/>
        <v>6.8209261325098009E-7</v>
      </c>
      <c r="H25" s="12"/>
      <c r="K25" s="12"/>
      <c r="M25" s="9">
        <f t="shared" si="17"/>
        <v>6.7725507698678877E-7</v>
      </c>
      <c r="N25" s="11">
        <f t="shared" si="18"/>
        <v>0.8523451452812798</v>
      </c>
      <c r="O25" s="11">
        <f t="shared" si="19"/>
        <v>0.67515931961881537</v>
      </c>
      <c r="P25" s="22">
        <f t="shared" si="20"/>
        <v>0.30602218282201477</v>
      </c>
    </row>
    <row r="26" spans="1:16" x14ac:dyDescent="0.3">
      <c r="A26" s="6">
        <f t="shared" si="15"/>
        <v>612</v>
      </c>
      <c r="B26" s="6">
        <v>680</v>
      </c>
      <c r="C26" s="6">
        <f t="shared" si="16"/>
        <v>748.00000000000011</v>
      </c>
      <c r="E26" s="9">
        <f t="shared" si="6"/>
        <v>3.7448221903975375E-7</v>
      </c>
      <c r="F26" s="14">
        <f t="shared" si="7"/>
        <v>4.6810277379969219E-7</v>
      </c>
      <c r="G26" s="9">
        <f t="shared" si="8"/>
        <v>5.6172332855963062E-7</v>
      </c>
      <c r="H26" s="12"/>
      <c r="K26" s="12"/>
      <c r="M26" s="9">
        <f t="shared" si="17"/>
        <v>5.6841051104248341E-7</v>
      </c>
      <c r="N26" s="11">
        <f t="shared" si="18"/>
        <v>0.82407081139897165</v>
      </c>
      <c r="O26" s="11">
        <f t="shared" si="19"/>
        <v>0.61295578507773751</v>
      </c>
      <c r="P26" s="22">
        <f t="shared" si="20"/>
        <v>0.17313281357516652</v>
      </c>
    </row>
    <row r="27" spans="1:16" x14ac:dyDescent="0.3">
      <c r="A27" s="6">
        <f t="shared" si="15"/>
        <v>738</v>
      </c>
      <c r="B27" s="6">
        <v>820</v>
      </c>
      <c r="C27" s="6">
        <f t="shared" si="16"/>
        <v>902.00000000000011</v>
      </c>
      <c r="E27" s="9">
        <f t="shared" si="6"/>
        <v>3.105462304232105E-7</v>
      </c>
      <c r="F27" s="14">
        <f t="shared" si="7"/>
        <v>3.8818278802901308E-7</v>
      </c>
      <c r="G27" s="9">
        <f t="shared" si="8"/>
        <v>4.6581934563481565E-7</v>
      </c>
      <c r="H27" s="12"/>
      <c r="K27" s="12"/>
      <c r="M27" s="19">
        <f t="shared" si="17"/>
        <v>4.6810277379969219E-7</v>
      </c>
      <c r="N27" s="22">
        <f t="shared" si="18"/>
        <v>0.78637169955589403</v>
      </c>
      <c r="O27" s="22">
        <f t="shared" si="19"/>
        <v>0.53001773902296689</v>
      </c>
      <c r="P27" s="21">
        <f t="shared" si="20"/>
        <v>-4.0530120872978711E-3</v>
      </c>
    </row>
    <row r="28" spans="1:16" x14ac:dyDescent="0.3">
      <c r="G28" s="3"/>
      <c r="H28" s="12"/>
      <c r="K28" s="12"/>
      <c r="M28" s="9">
        <f t="shared" si="17"/>
        <v>3.8818278802901308E-7</v>
      </c>
      <c r="N28" s="11">
        <f t="shared" si="18"/>
        <v>0.742389402405637</v>
      </c>
      <c r="O28" s="11">
        <f t="shared" si="19"/>
        <v>0.43325668529240136</v>
      </c>
      <c r="P28" s="11">
        <f t="shared" si="20"/>
        <v>-0.21076980869350612</v>
      </c>
    </row>
    <row r="29" spans="1:16" x14ac:dyDescent="0.3">
      <c r="G29" s="3"/>
      <c r="H29" s="13"/>
    </row>
    <row r="30" spans="1:16" x14ac:dyDescent="0.3">
      <c r="G30" s="3"/>
      <c r="H30" s="12"/>
    </row>
    <row r="31" spans="1:16" x14ac:dyDescent="0.3">
      <c r="G31" s="3"/>
      <c r="H31" s="12"/>
    </row>
    <row r="32" spans="1:16" x14ac:dyDescent="0.3">
      <c r="G32" s="3"/>
      <c r="H32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F2D7-243E-4284-B63E-57F0E779CAD8}">
  <dimension ref="A1:P32"/>
  <sheetViews>
    <sheetView workbookViewId="0">
      <selection activeCell="N16" sqref="N16"/>
    </sheetView>
  </sheetViews>
  <sheetFormatPr baseColWidth="10" defaultRowHeight="14.4" x14ac:dyDescent="0.3"/>
  <cols>
    <col min="6" max="6" width="29.88671875" customWidth="1"/>
    <col min="13" max="13" width="16.109375" customWidth="1"/>
  </cols>
  <sheetData>
    <row r="1" spans="1:16" x14ac:dyDescent="0.3">
      <c r="A1" s="1"/>
      <c r="D1" t="s">
        <v>7</v>
      </c>
      <c r="M1" s="24" t="s">
        <v>6</v>
      </c>
      <c r="N1" s="18">
        <v>1E-4</v>
      </c>
      <c r="O1" s="16">
        <v>2.2000000000000001E-4</v>
      </c>
      <c r="P1" s="16">
        <v>4.6999999999999999E-4</v>
      </c>
    </row>
    <row r="2" spans="1:16" ht="15" thickBot="1" x14ac:dyDescent="0.35">
      <c r="A2" s="4"/>
      <c r="B2" s="4" t="s">
        <v>1</v>
      </c>
      <c r="C2" s="4"/>
      <c r="E2" s="6"/>
      <c r="F2" s="6" t="s">
        <v>4</v>
      </c>
      <c r="G2" s="8">
        <v>2000</v>
      </c>
      <c r="H2" s="10" t="s">
        <v>3</v>
      </c>
      <c r="I2" s="4"/>
      <c r="J2" s="4" t="s">
        <v>4</v>
      </c>
      <c r="K2" s="4"/>
      <c r="M2" s="25" t="s">
        <v>4</v>
      </c>
      <c r="N2" s="18">
        <v>1.0000000000000001E-5</v>
      </c>
      <c r="O2" s="16">
        <v>2.1999999999999999E-5</v>
      </c>
      <c r="P2" s="16">
        <v>4.6999999999999997E-5</v>
      </c>
    </row>
    <row r="3" spans="1:16" x14ac:dyDescent="0.3">
      <c r="A3" s="5">
        <v>-0.1</v>
      </c>
      <c r="B3" s="6" t="s">
        <v>0</v>
      </c>
      <c r="C3" s="5">
        <v>0.1</v>
      </c>
      <c r="E3" s="5">
        <v>-0.2</v>
      </c>
      <c r="F3" s="6" t="s">
        <v>5</v>
      </c>
      <c r="G3" s="7">
        <v>0.2</v>
      </c>
      <c r="H3" s="2"/>
      <c r="I3" s="5">
        <v>-0.2</v>
      </c>
      <c r="J3" s="6" t="s">
        <v>0</v>
      </c>
      <c r="K3" s="5">
        <v>0.2</v>
      </c>
      <c r="M3" s="23">
        <f t="shared" ref="M3:M8" si="0">1/(2*PI()*$G$2*B4)</f>
        <v>7.9577471545947685E-6</v>
      </c>
      <c r="N3" s="11">
        <f t="shared" ref="N3:N8" si="1">(M3-$N$2)/M3</f>
        <v>-0.25663706143591714</v>
      </c>
      <c r="O3" s="11">
        <f t="shared" ref="O3:O8" si="2">(M3-$O$2)/M3</f>
        <v>-1.7646015351590174</v>
      </c>
      <c r="P3" s="11">
        <f t="shared" ref="P3:P8" si="3">(M3-$P$2)/M3</f>
        <v>-4.9061941887488096</v>
      </c>
    </row>
    <row r="4" spans="1:16" x14ac:dyDescent="0.3">
      <c r="A4" s="6">
        <f>B4*0.9</f>
        <v>9</v>
      </c>
      <c r="B4" s="6">
        <v>10</v>
      </c>
      <c r="C4" s="6">
        <f>B4*1.1</f>
        <v>11</v>
      </c>
      <c r="E4" s="9">
        <f>F4*0.8</f>
        <v>6.366197723675815E-6</v>
      </c>
      <c r="F4" s="30">
        <f>1/(2*PI()*$G$2*B4)</f>
        <v>7.9577471545947685E-6</v>
      </c>
      <c r="G4" s="9">
        <f>F4*1.2</f>
        <v>9.5492965855137212E-6</v>
      </c>
      <c r="H4" s="2"/>
      <c r="I4" s="9">
        <f>J4*0.8</f>
        <v>8.0000000000000002E-8</v>
      </c>
      <c r="J4" s="16">
        <v>9.9999999999999995E-8</v>
      </c>
      <c r="K4" s="9">
        <f>J4*1.2</f>
        <v>1.1999999999999999E-7</v>
      </c>
      <c r="M4" s="9">
        <f t="shared" si="0"/>
        <v>6.631455962162306E-6</v>
      </c>
      <c r="N4" s="11">
        <f t="shared" si="1"/>
        <v>-0.50796447372310083</v>
      </c>
      <c r="O4" s="11">
        <f t="shared" si="2"/>
        <v>-2.3175218421908217</v>
      </c>
      <c r="P4" s="11">
        <f t="shared" si="3"/>
        <v>-6.087433026498573</v>
      </c>
    </row>
    <row r="5" spans="1:16" x14ac:dyDescent="0.3">
      <c r="A5" s="6">
        <f t="shared" ref="A5:A15" si="4">B5*0.9</f>
        <v>10.8</v>
      </c>
      <c r="B5" s="6">
        <v>12</v>
      </c>
      <c r="C5" s="6">
        <f t="shared" ref="C5:C15" si="5">B5*1.1</f>
        <v>13.200000000000001</v>
      </c>
      <c r="E5" s="9">
        <f t="shared" ref="E5:E27" si="6">F5*0.8</f>
        <v>5.3051647697298451E-6</v>
      </c>
      <c r="F5" s="30">
        <f t="shared" ref="F5:F27" si="7">1/(2*PI()*$G$2*B5)</f>
        <v>6.631455962162306E-6</v>
      </c>
      <c r="G5" s="9">
        <f t="shared" ref="G5:G27" si="8">F5*1.2</f>
        <v>7.9577471545947669E-6</v>
      </c>
      <c r="H5" s="2"/>
      <c r="I5" s="9">
        <f t="shared" ref="I5:I15" si="9">J5*0.8</f>
        <v>1.7600000000000001E-7</v>
      </c>
      <c r="J5" s="16">
        <v>2.2000000000000001E-7</v>
      </c>
      <c r="K5" s="9">
        <f t="shared" ref="K5:K15" si="10">J5*1.2</f>
        <v>2.6399999999999998E-7</v>
      </c>
      <c r="M5" s="9">
        <f t="shared" si="0"/>
        <v>5.3051647697298451E-6</v>
      </c>
      <c r="N5" s="11">
        <f t="shared" si="1"/>
        <v>-0.88495559215387587</v>
      </c>
      <c r="O5" s="11">
        <f t="shared" si="2"/>
        <v>-3.1469023027385261</v>
      </c>
      <c r="P5" s="11">
        <f t="shared" si="3"/>
        <v>-7.8592912831232153</v>
      </c>
    </row>
    <row r="6" spans="1:16" x14ac:dyDescent="0.3">
      <c r="A6" s="6">
        <f t="shared" si="4"/>
        <v>13.5</v>
      </c>
      <c r="B6" s="6">
        <v>15</v>
      </c>
      <c r="C6" s="6">
        <f t="shared" si="5"/>
        <v>16.5</v>
      </c>
      <c r="E6" s="9">
        <f t="shared" si="6"/>
        <v>4.2441318157838761E-6</v>
      </c>
      <c r="F6" s="30">
        <f t="shared" si="7"/>
        <v>5.3051647697298451E-6</v>
      </c>
      <c r="G6" s="9">
        <f t="shared" si="8"/>
        <v>6.3661977236758142E-6</v>
      </c>
      <c r="H6" s="2"/>
      <c r="I6" s="9">
        <f t="shared" si="9"/>
        <v>3.7600000000000003E-7</v>
      </c>
      <c r="J6" s="16">
        <v>4.7E-7</v>
      </c>
      <c r="K6" s="9">
        <f t="shared" si="10"/>
        <v>5.6400000000000002E-7</v>
      </c>
      <c r="M6" s="9">
        <f t="shared" si="0"/>
        <v>4.4209706414415373E-6</v>
      </c>
      <c r="N6" s="11">
        <f t="shared" si="1"/>
        <v>-1.2619467105846511</v>
      </c>
      <c r="O6" s="11">
        <f t="shared" si="2"/>
        <v>-3.9762827632862319</v>
      </c>
      <c r="P6" s="11">
        <f t="shared" si="3"/>
        <v>-9.6311495397478595</v>
      </c>
    </row>
    <row r="7" spans="1:16" x14ac:dyDescent="0.3">
      <c r="A7" s="6">
        <f t="shared" si="4"/>
        <v>16.2</v>
      </c>
      <c r="B7" s="6">
        <v>18</v>
      </c>
      <c r="C7" s="6">
        <f t="shared" si="5"/>
        <v>19.8</v>
      </c>
      <c r="E7" s="9">
        <f t="shared" si="6"/>
        <v>3.5367765131532299E-6</v>
      </c>
      <c r="F7" s="30">
        <f t="shared" si="7"/>
        <v>4.4209706414415373E-6</v>
      </c>
      <c r="G7" s="9">
        <f t="shared" si="8"/>
        <v>5.3051647697298443E-6</v>
      </c>
      <c r="H7" s="2"/>
      <c r="I7" s="9">
        <f t="shared" si="9"/>
        <v>7.9999999999999996E-7</v>
      </c>
      <c r="J7" s="17">
        <v>9.9999999999999995E-7</v>
      </c>
      <c r="K7" s="9">
        <f t="shared" si="10"/>
        <v>1.1999999999999999E-6</v>
      </c>
      <c r="M7" s="26">
        <f t="shared" si="0"/>
        <v>3.6171577975430764E-6</v>
      </c>
      <c r="N7" s="27">
        <f t="shared" si="1"/>
        <v>-1.7646015351590179</v>
      </c>
      <c r="O7" s="27">
        <f t="shared" si="2"/>
        <v>-5.0821233773498378</v>
      </c>
      <c r="P7" s="27">
        <f t="shared" si="3"/>
        <v>-11.993627215247383</v>
      </c>
    </row>
    <row r="8" spans="1:16" x14ac:dyDescent="0.3">
      <c r="A8" s="6">
        <f t="shared" si="4"/>
        <v>19.8</v>
      </c>
      <c r="B8" s="6">
        <v>22</v>
      </c>
      <c r="C8" s="6">
        <f t="shared" si="5"/>
        <v>24.200000000000003</v>
      </c>
      <c r="E8" s="9">
        <f t="shared" si="6"/>
        <v>2.8937262380344611E-6</v>
      </c>
      <c r="F8" s="30">
        <f t="shared" si="7"/>
        <v>3.6171577975430764E-6</v>
      </c>
      <c r="G8" s="9">
        <f t="shared" si="8"/>
        <v>4.3405893570516917E-6</v>
      </c>
      <c r="H8" s="2"/>
      <c r="I8" s="9">
        <f t="shared" si="9"/>
        <v>1.7600000000000001E-6</v>
      </c>
      <c r="J8" s="16">
        <v>2.2000000000000001E-6</v>
      </c>
      <c r="K8" s="9">
        <f t="shared" si="10"/>
        <v>2.6400000000000001E-6</v>
      </c>
      <c r="M8" s="26">
        <f t="shared" si="0"/>
        <v>2.947313760961025E-6</v>
      </c>
      <c r="N8" s="27">
        <f t="shared" si="1"/>
        <v>-2.3929200658769765</v>
      </c>
      <c r="O8" s="27">
        <f t="shared" si="2"/>
        <v>-6.4644241449293478</v>
      </c>
      <c r="P8" s="27">
        <f t="shared" si="3"/>
        <v>-14.946724309621789</v>
      </c>
    </row>
    <row r="9" spans="1:16" x14ac:dyDescent="0.3">
      <c r="A9" s="6">
        <f t="shared" si="4"/>
        <v>24.3</v>
      </c>
      <c r="B9" s="6">
        <v>27</v>
      </c>
      <c r="C9" s="6">
        <f t="shared" si="5"/>
        <v>29.700000000000003</v>
      </c>
      <c r="E9" s="9">
        <f t="shared" si="6"/>
        <v>2.3578510087688201E-6</v>
      </c>
      <c r="F9" s="30">
        <f t="shared" si="7"/>
        <v>2.947313760961025E-6</v>
      </c>
      <c r="G9" s="9">
        <f t="shared" si="8"/>
        <v>3.5367765131532299E-6</v>
      </c>
      <c r="H9" s="2"/>
      <c r="I9" s="9">
        <f t="shared" si="9"/>
        <v>3.76E-6</v>
      </c>
      <c r="J9" s="30">
        <v>4.6999999999999999E-6</v>
      </c>
      <c r="K9" s="9">
        <f t="shared" si="10"/>
        <v>5.6399999999999994E-6</v>
      </c>
      <c r="M9" s="28"/>
      <c r="N9" s="29">
        <v>9.9999999999999995E-7</v>
      </c>
      <c r="O9" s="30">
        <v>2.2000000000000001E-6</v>
      </c>
      <c r="P9" s="30">
        <v>4.6999999999999999E-6</v>
      </c>
    </row>
    <row r="10" spans="1:16" x14ac:dyDescent="0.3">
      <c r="A10" s="6">
        <f t="shared" si="4"/>
        <v>29.7</v>
      </c>
      <c r="B10" s="6">
        <v>33</v>
      </c>
      <c r="C10" s="6">
        <f t="shared" si="5"/>
        <v>36.300000000000004</v>
      </c>
      <c r="E10" s="9">
        <f t="shared" si="6"/>
        <v>1.9291508253563077E-6</v>
      </c>
      <c r="F10" s="30">
        <f t="shared" si="7"/>
        <v>2.4114385316953844E-6</v>
      </c>
      <c r="G10" s="9">
        <f t="shared" si="8"/>
        <v>2.8937262380344611E-6</v>
      </c>
      <c r="H10" s="2"/>
      <c r="I10" s="9">
        <f t="shared" si="9"/>
        <v>8.0000000000000013E-6</v>
      </c>
      <c r="J10" s="16">
        <v>1.0000000000000001E-5</v>
      </c>
      <c r="K10" s="9">
        <f t="shared" si="10"/>
        <v>1.2E-5</v>
      </c>
      <c r="M10" s="26">
        <f t="shared" ref="M10:M21" si="11">1/(2*PI()*$G$2*B10)</f>
        <v>2.4114385316953844E-6</v>
      </c>
      <c r="N10" s="33">
        <f t="shared" ref="N10:N21" si="12">(M10-$N$9)/M10</f>
        <v>0.58530976972614746</v>
      </c>
      <c r="O10" s="31">
        <f t="shared" ref="O10:O21" si="13">(M10-$O$9)/M10</f>
        <v>8.7681493397524207E-2</v>
      </c>
      <c r="P10" s="31">
        <f t="shared" ref="P10:P21" si="14">(M10-$P$9)/M10</f>
        <v>-0.94904408228710724</v>
      </c>
    </row>
    <row r="11" spans="1:16" x14ac:dyDescent="0.3">
      <c r="A11" s="6">
        <f t="shared" si="4"/>
        <v>35.1</v>
      </c>
      <c r="B11" s="6">
        <v>39</v>
      </c>
      <c r="C11" s="6">
        <f t="shared" si="5"/>
        <v>42.900000000000006</v>
      </c>
      <c r="E11" s="9">
        <f t="shared" si="6"/>
        <v>1.6323583906861061E-6</v>
      </c>
      <c r="F11" s="30">
        <f t="shared" si="7"/>
        <v>2.0404479883576325E-6</v>
      </c>
      <c r="G11" s="9">
        <f t="shared" si="8"/>
        <v>2.4485375860291588E-6</v>
      </c>
      <c r="H11" s="2"/>
      <c r="I11" s="9">
        <f t="shared" si="9"/>
        <v>1.7600000000000001E-5</v>
      </c>
      <c r="J11" s="16">
        <v>2.1999999999999999E-5</v>
      </c>
      <c r="K11" s="9">
        <f t="shared" si="10"/>
        <v>2.6399999999999998E-5</v>
      </c>
      <c r="M11" s="26">
        <f t="shared" si="11"/>
        <v>2.0404479883576325E-6</v>
      </c>
      <c r="N11" s="33">
        <f t="shared" si="12"/>
        <v>0.50991154603999234</v>
      </c>
      <c r="O11" s="31">
        <f t="shared" si="13"/>
        <v>-7.8194598712017074E-2</v>
      </c>
      <c r="P11" s="31">
        <f t="shared" si="14"/>
        <v>-1.3034157336120362</v>
      </c>
    </row>
    <row r="12" spans="1:16" x14ac:dyDescent="0.3">
      <c r="A12" s="6">
        <f t="shared" si="4"/>
        <v>42.300000000000004</v>
      </c>
      <c r="B12" s="6">
        <v>47</v>
      </c>
      <c r="C12" s="6">
        <f t="shared" si="5"/>
        <v>51.7</v>
      </c>
      <c r="E12" s="9">
        <f t="shared" si="6"/>
        <v>1.3545101539735773E-6</v>
      </c>
      <c r="F12" s="30">
        <f t="shared" si="7"/>
        <v>1.6931376924669717E-6</v>
      </c>
      <c r="G12" s="9">
        <f t="shared" si="8"/>
        <v>2.031765230960366E-6</v>
      </c>
      <c r="H12" s="2"/>
      <c r="I12" s="9">
        <f t="shared" si="9"/>
        <v>3.7599999999999999E-5</v>
      </c>
      <c r="J12" s="16">
        <v>4.6999999999999997E-5</v>
      </c>
      <c r="K12" s="9">
        <f t="shared" si="10"/>
        <v>5.6399999999999995E-5</v>
      </c>
      <c r="M12" s="26">
        <f t="shared" si="11"/>
        <v>1.6931376924669717E-6</v>
      </c>
      <c r="N12" s="33">
        <f t="shared" si="12"/>
        <v>0.40938058112511888</v>
      </c>
      <c r="O12" s="31">
        <f t="shared" si="13"/>
        <v>-0.29936272152473853</v>
      </c>
      <c r="P12" s="31">
        <f t="shared" si="14"/>
        <v>-1.7759112687119412</v>
      </c>
    </row>
    <row r="13" spans="1:16" x14ac:dyDescent="0.3">
      <c r="A13" s="6">
        <f t="shared" si="4"/>
        <v>50.4</v>
      </c>
      <c r="B13" s="6">
        <v>56</v>
      </c>
      <c r="C13" s="6">
        <f t="shared" si="5"/>
        <v>61.600000000000009</v>
      </c>
      <c r="E13" s="9">
        <f t="shared" si="6"/>
        <v>1.1368210220849668E-6</v>
      </c>
      <c r="F13" s="30">
        <f t="shared" si="7"/>
        <v>1.4210262776062085E-6</v>
      </c>
      <c r="G13" s="9">
        <f t="shared" si="8"/>
        <v>1.7052315331274502E-6</v>
      </c>
      <c r="H13" s="2"/>
      <c r="I13" s="9">
        <f t="shared" si="9"/>
        <v>8.0000000000000007E-5</v>
      </c>
      <c r="J13" s="16">
        <v>1E-4</v>
      </c>
      <c r="K13" s="9">
        <f t="shared" si="10"/>
        <v>1.2E-4</v>
      </c>
      <c r="M13" s="26">
        <f t="shared" si="11"/>
        <v>1.4210262776062085E-6</v>
      </c>
      <c r="N13" s="33">
        <f t="shared" si="12"/>
        <v>0.29628324559588642</v>
      </c>
      <c r="O13" s="31">
        <f t="shared" si="13"/>
        <v>-0.54817685968905006</v>
      </c>
      <c r="P13" s="31">
        <f t="shared" si="14"/>
        <v>-2.3074687456993339</v>
      </c>
    </row>
    <row r="14" spans="1:16" x14ac:dyDescent="0.3">
      <c r="A14" s="6">
        <f t="shared" si="4"/>
        <v>61.2</v>
      </c>
      <c r="B14" s="6">
        <v>68</v>
      </c>
      <c r="C14" s="6">
        <f t="shared" si="5"/>
        <v>74.800000000000011</v>
      </c>
      <c r="E14" s="9">
        <f t="shared" si="6"/>
        <v>9.3620554759938448E-7</v>
      </c>
      <c r="F14" s="30">
        <f t="shared" si="7"/>
        <v>1.1702569344992305E-6</v>
      </c>
      <c r="G14" s="9">
        <f t="shared" si="8"/>
        <v>1.4043083213990767E-6</v>
      </c>
      <c r="H14" s="2"/>
      <c r="I14" s="9">
        <f t="shared" si="9"/>
        <v>1.7600000000000002E-4</v>
      </c>
      <c r="J14" s="16">
        <v>2.2000000000000001E-4</v>
      </c>
      <c r="K14" s="9">
        <f t="shared" si="10"/>
        <v>2.6400000000000002E-4</v>
      </c>
      <c r="M14" s="26">
        <f t="shared" si="11"/>
        <v>1.1702569344992305E-6</v>
      </c>
      <c r="N14" s="33">
        <f t="shared" si="12"/>
        <v>0.14548679822357635</v>
      </c>
      <c r="O14" s="31">
        <f t="shared" si="13"/>
        <v>-0.8799290439081322</v>
      </c>
      <c r="P14" s="31">
        <f t="shared" si="14"/>
        <v>-3.0162120483491912</v>
      </c>
    </row>
    <row r="15" spans="1:16" x14ac:dyDescent="0.3">
      <c r="A15" s="6">
        <f t="shared" si="4"/>
        <v>73.8</v>
      </c>
      <c r="B15" s="6">
        <v>82</v>
      </c>
      <c r="C15" s="6">
        <f t="shared" si="5"/>
        <v>90.2</v>
      </c>
      <c r="E15" s="9">
        <f t="shared" si="6"/>
        <v>7.7636557605802605E-7</v>
      </c>
      <c r="F15" s="17">
        <f t="shared" si="7"/>
        <v>9.7045697007253253E-7</v>
      </c>
      <c r="G15" s="9">
        <f t="shared" si="8"/>
        <v>1.1645483640870389E-6</v>
      </c>
      <c r="H15" s="2"/>
      <c r="I15" s="9">
        <f t="shared" si="9"/>
        <v>3.7600000000000003E-4</v>
      </c>
      <c r="J15" s="16">
        <v>4.6999999999999999E-4</v>
      </c>
      <c r="K15" s="9">
        <f t="shared" si="10"/>
        <v>5.6399999999999994E-4</v>
      </c>
      <c r="M15" s="26">
        <f t="shared" si="11"/>
        <v>9.7045697007253253E-7</v>
      </c>
      <c r="N15" s="21">
        <f>(M15-$N$9)/M15</f>
        <v>-3.0442390377452139E-2</v>
      </c>
      <c r="O15" s="31">
        <f t="shared" si="13"/>
        <v>-1.266973258830395</v>
      </c>
      <c r="P15" s="31">
        <f t="shared" si="14"/>
        <v>-3.843079234774025</v>
      </c>
    </row>
    <row r="16" spans="1:16" x14ac:dyDescent="0.3">
      <c r="A16" s="6">
        <f>B16*0.9</f>
        <v>90</v>
      </c>
      <c r="B16" s="6">
        <v>100</v>
      </c>
      <c r="C16" s="6">
        <f>B16*1.1</f>
        <v>110.00000000000001</v>
      </c>
      <c r="E16" s="9">
        <f t="shared" si="6"/>
        <v>6.366197723675815E-7</v>
      </c>
      <c r="F16" s="30">
        <f t="shared" si="7"/>
        <v>7.9577471545947677E-7</v>
      </c>
      <c r="G16" s="9">
        <f t="shared" si="8"/>
        <v>9.5492965855137204E-7</v>
      </c>
      <c r="M16" s="26">
        <f t="shared" si="11"/>
        <v>7.9577471545947677E-7</v>
      </c>
      <c r="N16" s="31">
        <f t="shared" si="12"/>
        <v>-0.25663706143591708</v>
      </c>
      <c r="O16" s="31">
        <f t="shared" si="13"/>
        <v>-1.7646015351590179</v>
      </c>
      <c r="P16" s="31">
        <f t="shared" si="14"/>
        <v>-4.9061941887488096</v>
      </c>
    </row>
    <row r="17" spans="1:16" x14ac:dyDescent="0.3">
      <c r="A17" s="6">
        <f t="shared" ref="A17:A27" si="15">B17*0.9</f>
        <v>108</v>
      </c>
      <c r="B17" s="6">
        <v>120</v>
      </c>
      <c r="C17" s="6">
        <f t="shared" ref="C17:C27" si="16">B17*1.1</f>
        <v>132</v>
      </c>
      <c r="E17" s="9">
        <f t="shared" si="6"/>
        <v>5.3051647697298451E-7</v>
      </c>
      <c r="F17" s="30">
        <f t="shared" si="7"/>
        <v>6.6314559621623064E-7</v>
      </c>
      <c r="G17" s="9">
        <f t="shared" si="8"/>
        <v>7.9577471545947677E-7</v>
      </c>
      <c r="K17" s="12"/>
      <c r="M17" s="26">
        <f t="shared" si="11"/>
        <v>6.6314559621623064E-7</v>
      </c>
      <c r="N17" s="31">
        <f t="shared" si="12"/>
        <v>-0.5079644737231005</v>
      </c>
      <c r="O17" s="31">
        <f t="shared" si="13"/>
        <v>-2.3175218421908212</v>
      </c>
      <c r="P17" s="31">
        <f t="shared" si="14"/>
        <v>-6.0874330264985721</v>
      </c>
    </row>
    <row r="18" spans="1:16" x14ac:dyDescent="0.3">
      <c r="A18" s="6">
        <f t="shared" si="15"/>
        <v>135</v>
      </c>
      <c r="B18" s="6">
        <v>150</v>
      </c>
      <c r="C18" s="6">
        <f t="shared" si="16"/>
        <v>165</v>
      </c>
      <c r="E18" s="9">
        <f t="shared" si="6"/>
        <v>4.2441318157838763E-7</v>
      </c>
      <c r="F18" s="30">
        <f t="shared" si="7"/>
        <v>5.3051647697298451E-7</v>
      </c>
      <c r="G18" s="9">
        <f t="shared" si="8"/>
        <v>6.3661977236758139E-7</v>
      </c>
      <c r="K18" s="12"/>
      <c r="M18" s="26">
        <f t="shared" si="11"/>
        <v>5.3051647697298451E-7</v>
      </c>
      <c r="N18" s="31">
        <f t="shared" si="12"/>
        <v>-0.88495559215387565</v>
      </c>
      <c r="O18" s="31">
        <f t="shared" si="13"/>
        <v>-3.146902302738527</v>
      </c>
      <c r="P18" s="31">
        <f t="shared" si="14"/>
        <v>-7.8592912831232153</v>
      </c>
    </row>
    <row r="19" spans="1:16" x14ac:dyDescent="0.3">
      <c r="A19" s="6">
        <f t="shared" si="15"/>
        <v>162</v>
      </c>
      <c r="B19" s="6">
        <v>180</v>
      </c>
      <c r="C19" s="6">
        <f t="shared" si="16"/>
        <v>198.00000000000003</v>
      </c>
      <c r="E19" s="9">
        <f t="shared" si="6"/>
        <v>3.5367765131532308E-7</v>
      </c>
      <c r="F19" s="30">
        <f t="shared" si="7"/>
        <v>4.420970641441538E-7</v>
      </c>
      <c r="G19" s="9">
        <f t="shared" si="8"/>
        <v>5.3051647697298451E-7</v>
      </c>
      <c r="K19" s="12"/>
      <c r="M19" s="26">
        <f t="shared" si="11"/>
        <v>4.420970641441538E-7</v>
      </c>
      <c r="N19" s="31">
        <f t="shared" si="12"/>
        <v>-1.2619467105846507</v>
      </c>
      <c r="O19" s="31">
        <f t="shared" si="13"/>
        <v>-3.9762827632862314</v>
      </c>
      <c r="P19" s="31">
        <f t="shared" si="14"/>
        <v>-9.6311495397478577</v>
      </c>
    </row>
    <row r="20" spans="1:16" x14ac:dyDescent="0.3">
      <c r="A20" s="6">
        <f t="shared" si="15"/>
        <v>198</v>
      </c>
      <c r="B20" s="6">
        <v>220</v>
      </c>
      <c r="C20" s="6">
        <f t="shared" si="16"/>
        <v>242.00000000000003</v>
      </c>
      <c r="E20" s="9">
        <f t="shared" si="6"/>
        <v>2.893726238034461E-7</v>
      </c>
      <c r="F20" s="30">
        <f t="shared" si="7"/>
        <v>3.6171577975430759E-7</v>
      </c>
      <c r="G20" s="9">
        <f t="shared" si="8"/>
        <v>4.3405893570516908E-7</v>
      </c>
      <c r="K20" s="12"/>
      <c r="M20" s="26">
        <f t="shared" si="11"/>
        <v>3.6171577975430759E-7</v>
      </c>
      <c r="N20" s="31">
        <f t="shared" si="12"/>
        <v>-1.7646015351590176</v>
      </c>
      <c r="O20" s="31">
        <f t="shared" si="13"/>
        <v>-5.0821233773498395</v>
      </c>
      <c r="P20" s="31">
        <f t="shared" si="14"/>
        <v>-11.993627215247384</v>
      </c>
    </row>
    <row r="21" spans="1:16" x14ac:dyDescent="0.3">
      <c r="A21" s="6">
        <f t="shared" si="15"/>
        <v>243</v>
      </c>
      <c r="B21" s="6">
        <v>270</v>
      </c>
      <c r="C21" s="6">
        <f t="shared" si="16"/>
        <v>297</v>
      </c>
      <c r="E21" s="9">
        <f t="shared" si="6"/>
        <v>2.3578510087688203E-7</v>
      </c>
      <c r="F21" s="30">
        <f t="shared" si="7"/>
        <v>2.9473137609610251E-7</v>
      </c>
      <c r="G21" s="9">
        <f t="shared" si="8"/>
        <v>3.5367765131532303E-7</v>
      </c>
      <c r="H21" s="12"/>
      <c r="K21" s="12"/>
      <c r="M21" s="26">
        <f t="shared" si="11"/>
        <v>2.9473137609610251E-7</v>
      </c>
      <c r="N21" s="31">
        <f t="shared" si="12"/>
        <v>-2.3929200658769765</v>
      </c>
      <c r="O21" s="31">
        <f t="shared" si="13"/>
        <v>-6.4644241449293487</v>
      </c>
      <c r="P21" s="31">
        <f t="shared" si="14"/>
        <v>-14.946724309621787</v>
      </c>
    </row>
    <row r="22" spans="1:16" x14ac:dyDescent="0.3">
      <c r="A22" s="6">
        <f t="shared" si="15"/>
        <v>297</v>
      </c>
      <c r="B22" s="6">
        <v>330</v>
      </c>
      <c r="C22" s="6">
        <f t="shared" si="16"/>
        <v>363.00000000000006</v>
      </c>
      <c r="E22" s="9">
        <f t="shared" si="6"/>
        <v>1.9291508253563074E-7</v>
      </c>
      <c r="F22" s="30">
        <f t="shared" si="7"/>
        <v>2.4114385316953841E-7</v>
      </c>
      <c r="G22" s="9">
        <f t="shared" si="8"/>
        <v>2.893726238034461E-7</v>
      </c>
      <c r="H22" s="12"/>
      <c r="K22" s="12"/>
      <c r="M22" s="28"/>
      <c r="N22" s="29">
        <v>9.9999999999999995E-8</v>
      </c>
      <c r="O22" s="30">
        <v>2.2000000000000001E-7</v>
      </c>
      <c r="P22" s="30">
        <v>4.7E-7</v>
      </c>
    </row>
    <row r="23" spans="1:16" x14ac:dyDescent="0.3">
      <c r="A23" s="6">
        <f t="shared" si="15"/>
        <v>351</v>
      </c>
      <c r="B23" s="6">
        <v>390</v>
      </c>
      <c r="C23" s="6">
        <f t="shared" si="16"/>
        <v>429.00000000000006</v>
      </c>
      <c r="E23" s="9">
        <f t="shared" si="6"/>
        <v>1.6323583906861061E-7</v>
      </c>
      <c r="F23" s="30">
        <f t="shared" si="7"/>
        <v>2.0404479883576326E-7</v>
      </c>
      <c r="G23" s="9">
        <f t="shared" si="8"/>
        <v>2.4485375860291588E-7</v>
      </c>
      <c r="H23" s="12"/>
      <c r="K23" s="12"/>
      <c r="M23" s="26">
        <f t="shared" ref="M23:M28" si="17">1/(2*PI()*$G$2*B22)</f>
        <v>2.4114385316953841E-7</v>
      </c>
      <c r="N23" s="31">
        <f t="shared" ref="N23:N28" si="18">(M23-$N$22)/M23</f>
        <v>0.58530976972614734</v>
      </c>
      <c r="O23" s="31">
        <f t="shared" ref="O23:O28" si="19">(M23-$O$22)/M23</f>
        <v>8.7681493397524082E-2</v>
      </c>
      <c r="P23" s="31">
        <f t="shared" ref="P23:P28" si="20">(M23-$P$22)/M23</f>
        <v>-0.94904408228710757</v>
      </c>
    </row>
    <row r="24" spans="1:16" x14ac:dyDescent="0.3">
      <c r="A24" s="6">
        <f t="shared" si="15"/>
        <v>423</v>
      </c>
      <c r="B24" s="6">
        <v>470</v>
      </c>
      <c r="C24" s="6">
        <f t="shared" si="16"/>
        <v>517</v>
      </c>
      <c r="E24" s="9">
        <f t="shared" si="6"/>
        <v>1.3545101539735775E-7</v>
      </c>
      <c r="F24" s="30">
        <f t="shared" si="7"/>
        <v>1.6931376924669719E-7</v>
      </c>
      <c r="G24" s="9">
        <f t="shared" si="8"/>
        <v>2.0317652309603663E-7</v>
      </c>
      <c r="H24" s="12"/>
      <c r="K24" s="12"/>
      <c r="M24" s="26">
        <f t="shared" si="17"/>
        <v>2.0404479883576326E-7</v>
      </c>
      <c r="N24" s="31">
        <f t="shared" si="18"/>
        <v>0.50991154603999234</v>
      </c>
      <c r="O24" s="31">
        <f t="shared" si="19"/>
        <v>-7.8194598712017047E-2</v>
      </c>
      <c r="P24" s="31">
        <f t="shared" si="20"/>
        <v>-1.3034157336120362</v>
      </c>
    </row>
    <row r="25" spans="1:16" x14ac:dyDescent="0.3">
      <c r="A25" s="6">
        <f t="shared" si="15"/>
        <v>504</v>
      </c>
      <c r="B25" s="6">
        <v>560</v>
      </c>
      <c r="C25" s="6">
        <f t="shared" si="16"/>
        <v>616</v>
      </c>
      <c r="E25" s="9">
        <f t="shared" si="6"/>
        <v>1.1368210220849668E-7</v>
      </c>
      <c r="F25" s="30">
        <f t="shared" si="7"/>
        <v>1.4210262776062085E-7</v>
      </c>
      <c r="G25" s="9">
        <f t="shared" si="8"/>
        <v>1.7052315331274502E-7</v>
      </c>
      <c r="H25" s="12"/>
      <c r="K25" s="12"/>
      <c r="M25" s="26">
        <f t="shared" si="17"/>
        <v>1.6931376924669719E-7</v>
      </c>
      <c r="N25" s="31">
        <f t="shared" si="18"/>
        <v>0.40938058112511899</v>
      </c>
      <c r="O25" s="31">
        <f t="shared" si="19"/>
        <v>-0.29936272152473836</v>
      </c>
      <c r="P25" s="31">
        <f t="shared" si="20"/>
        <v>-1.7759112687119407</v>
      </c>
    </row>
    <row r="26" spans="1:16" x14ac:dyDescent="0.3">
      <c r="A26" s="6">
        <f t="shared" si="15"/>
        <v>612</v>
      </c>
      <c r="B26" s="6">
        <v>680</v>
      </c>
      <c r="C26" s="6">
        <f t="shared" si="16"/>
        <v>748.00000000000011</v>
      </c>
      <c r="E26" s="9">
        <f t="shared" si="6"/>
        <v>9.3620554759938437E-8</v>
      </c>
      <c r="F26" s="30">
        <f t="shared" si="7"/>
        <v>1.1702569344992305E-7</v>
      </c>
      <c r="G26" s="9">
        <f t="shared" si="8"/>
        <v>1.4043083213990766E-7</v>
      </c>
      <c r="H26" s="12"/>
      <c r="K26" s="12"/>
      <c r="M26" s="26">
        <f t="shared" si="17"/>
        <v>1.4210262776062085E-7</v>
      </c>
      <c r="N26" s="31">
        <f t="shared" si="18"/>
        <v>0.29628324559588642</v>
      </c>
      <c r="O26" s="31">
        <f t="shared" si="19"/>
        <v>-0.54817685968905006</v>
      </c>
      <c r="P26" s="31">
        <f t="shared" si="20"/>
        <v>-2.3074687456993339</v>
      </c>
    </row>
    <row r="27" spans="1:16" x14ac:dyDescent="0.3">
      <c r="A27" s="6">
        <f t="shared" si="15"/>
        <v>738</v>
      </c>
      <c r="B27" s="6">
        <v>820</v>
      </c>
      <c r="C27" s="6">
        <f t="shared" si="16"/>
        <v>902.00000000000011</v>
      </c>
      <c r="E27" s="9">
        <f t="shared" si="6"/>
        <v>7.7636557605802626E-8</v>
      </c>
      <c r="F27" s="30">
        <f t="shared" si="7"/>
        <v>9.7045697007253269E-8</v>
      </c>
      <c r="G27" s="9">
        <f t="shared" si="8"/>
        <v>1.1645483640870391E-7</v>
      </c>
      <c r="H27" s="12"/>
      <c r="K27" s="12"/>
      <c r="M27" s="26">
        <f t="shared" si="17"/>
        <v>1.1702569344992305E-7</v>
      </c>
      <c r="N27" s="31">
        <f t="shared" si="18"/>
        <v>0.14548679822357632</v>
      </c>
      <c r="O27" s="31">
        <f t="shared" si="19"/>
        <v>-0.87992904390813231</v>
      </c>
      <c r="P27" s="31">
        <f t="shared" si="20"/>
        <v>-3.0162120483491917</v>
      </c>
    </row>
    <row r="28" spans="1:16" x14ac:dyDescent="0.3">
      <c r="G28" s="3"/>
      <c r="H28" s="12"/>
      <c r="K28" s="12"/>
      <c r="M28" s="26">
        <f t="shared" si="17"/>
        <v>9.7045697007253269E-8</v>
      </c>
      <c r="N28" s="32">
        <f t="shared" si="18"/>
        <v>-3.0442390377451969E-2</v>
      </c>
      <c r="O28" s="31">
        <f t="shared" si="19"/>
        <v>-1.2669732588303946</v>
      </c>
      <c r="P28" s="31">
        <f t="shared" si="20"/>
        <v>-3.8430792347740246</v>
      </c>
    </row>
    <row r="29" spans="1:16" x14ac:dyDescent="0.3">
      <c r="G29" s="3"/>
      <c r="H29" s="13"/>
    </row>
    <row r="30" spans="1:16" x14ac:dyDescent="0.3">
      <c r="G30" s="3"/>
      <c r="H30" s="12"/>
    </row>
    <row r="31" spans="1:16" x14ac:dyDescent="0.3">
      <c r="G31" s="3"/>
      <c r="H31" s="12"/>
    </row>
    <row r="32" spans="1:16" x14ac:dyDescent="0.3">
      <c r="G32" s="3"/>
      <c r="H32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D991-C7B2-4704-A053-A14F54F0678B}">
  <dimension ref="A1:G6"/>
  <sheetViews>
    <sheetView workbookViewId="0">
      <selection activeCell="I9" sqref="I9"/>
    </sheetView>
  </sheetViews>
  <sheetFormatPr baseColWidth="10" defaultRowHeight="14.4" x14ac:dyDescent="0.3"/>
  <sheetData>
    <row r="1" spans="1:7" x14ac:dyDescent="0.3">
      <c r="A1" s="42" t="s">
        <v>34</v>
      </c>
      <c r="B1" s="43">
        <f>F4/(F4+F3)*F5</f>
        <v>1.1839530332681016</v>
      </c>
      <c r="C1" s="6" t="s">
        <v>12</v>
      </c>
      <c r="E1" s="6" t="s">
        <v>28</v>
      </c>
      <c r="F1" s="6">
        <v>2000</v>
      </c>
      <c r="G1" s="6" t="s">
        <v>20</v>
      </c>
    </row>
    <row r="2" spans="1:7" x14ac:dyDescent="0.3">
      <c r="A2" s="42" t="s">
        <v>35</v>
      </c>
      <c r="B2" s="43">
        <f>B1-F6</f>
        <v>0.48395303326810168</v>
      </c>
      <c r="C2" s="6" t="s">
        <v>12</v>
      </c>
      <c r="E2" s="6" t="s">
        <v>29</v>
      </c>
      <c r="F2" s="6">
        <v>500</v>
      </c>
      <c r="G2" s="6" t="s">
        <v>20</v>
      </c>
    </row>
    <row r="3" spans="1:7" x14ac:dyDescent="0.3">
      <c r="A3" s="42" t="s">
        <v>36</v>
      </c>
      <c r="B3" s="44">
        <f>B2/F1</f>
        <v>2.4197651663405084E-4</v>
      </c>
      <c r="C3" s="6" t="s">
        <v>16</v>
      </c>
      <c r="E3" s="6" t="s">
        <v>30</v>
      </c>
      <c r="F3" s="6">
        <v>39000</v>
      </c>
      <c r="G3" s="6" t="s">
        <v>20</v>
      </c>
    </row>
    <row r="4" spans="1:7" x14ac:dyDescent="0.3">
      <c r="A4" s="42" t="s">
        <v>37</v>
      </c>
      <c r="B4" s="43">
        <f>F1*0.001</f>
        <v>2</v>
      </c>
      <c r="C4" s="6" t="s">
        <v>12</v>
      </c>
      <c r="E4" s="6" t="s">
        <v>31</v>
      </c>
      <c r="F4" s="6">
        <v>12100</v>
      </c>
      <c r="G4" s="6" t="s">
        <v>20</v>
      </c>
    </row>
    <row r="5" spans="1:7" x14ac:dyDescent="0.3">
      <c r="A5" s="42" t="s">
        <v>38</v>
      </c>
      <c r="B5" s="43">
        <f>F5-B4-B2</f>
        <v>2.5160469667318983</v>
      </c>
      <c r="C5" s="6" t="s">
        <v>12</v>
      </c>
      <c r="E5" s="6" t="s">
        <v>32</v>
      </c>
      <c r="F5" s="6">
        <v>5</v>
      </c>
      <c r="G5" s="6" t="s">
        <v>12</v>
      </c>
    </row>
    <row r="6" spans="1:7" x14ac:dyDescent="0.3">
      <c r="A6" s="42" t="s">
        <v>15</v>
      </c>
      <c r="B6" s="43">
        <v>1</v>
      </c>
      <c r="C6" s="6" t="s">
        <v>39</v>
      </c>
      <c r="E6" s="6" t="s">
        <v>33</v>
      </c>
      <c r="F6" s="6">
        <v>0.7</v>
      </c>
      <c r="G6" s="6" t="s">
        <v>12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8C8E-EBFD-475C-9C29-D91A379E76D4}">
  <dimension ref="A1:B5"/>
  <sheetViews>
    <sheetView workbookViewId="0">
      <selection activeCell="D17" sqref="D17"/>
    </sheetView>
  </sheetViews>
  <sheetFormatPr baseColWidth="10" defaultRowHeight="14.4" x14ac:dyDescent="0.3"/>
  <sheetData>
    <row r="1" spans="1:2" x14ac:dyDescent="0.3">
      <c r="A1" t="s">
        <v>43</v>
      </c>
      <c r="B1">
        <v>2000</v>
      </c>
    </row>
    <row r="2" spans="1:2" x14ac:dyDescent="0.3">
      <c r="A2" t="s">
        <v>40</v>
      </c>
      <c r="B2">
        <v>110</v>
      </c>
    </row>
    <row r="3" spans="1:2" x14ac:dyDescent="0.3">
      <c r="A3" t="s">
        <v>41</v>
      </c>
      <c r="B3">
        <v>10000</v>
      </c>
    </row>
    <row r="5" spans="1:2" x14ac:dyDescent="0.3">
      <c r="A5" t="s">
        <v>42</v>
      </c>
      <c r="B5">
        <f>B1*B2/B3</f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7EF5-4B88-4824-AC2D-94C9AD2FC720}">
  <dimension ref="A1:G5"/>
  <sheetViews>
    <sheetView workbookViewId="0">
      <selection activeCell="B3" sqref="B3"/>
    </sheetView>
  </sheetViews>
  <sheetFormatPr baseColWidth="10" defaultRowHeight="14.4" x14ac:dyDescent="0.3"/>
  <cols>
    <col min="1" max="1" width="19.5546875" customWidth="1"/>
    <col min="2" max="2" width="19.88671875" customWidth="1"/>
    <col min="3" max="3" width="20.88671875" customWidth="1"/>
    <col min="5" max="5" width="20.77734375" customWidth="1"/>
    <col min="6" max="6" width="20.5546875" customWidth="1"/>
    <col min="7" max="7" width="16.77734375" customWidth="1"/>
  </cols>
  <sheetData>
    <row r="1" spans="1:7" x14ac:dyDescent="0.3">
      <c r="B1" t="s">
        <v>8</v>
      </c>
      <c r="F1" t="s">
        <v>9</v>
      </c>
    </row>
    <row r="2" spans="1:7" x14ac:dyDescent="0.3">
      <c r="A2" s="5" t="str">
        <f>"-précision %"</f>
        <v>-précision %</v>
      </c>
      <c r="B2" s="6" t="s">
        <v>0</v>
      </c>
      <c r="C2" s="5" t="str">
        <f>"+précision%"</f>
        <v>+précision%</v>
      </c>
      <c r="E2" s="5" t="str">
        <f>"-précision %"</f>
        <v>-précision %</v>
      </c>
      <c r="F2" s="6" t="s">
        <v>0</v>
      </c>
      <c r="G2" s="5" t="str">
        <f>"+précision%"</f>
        <v>+précision%</v>
      </c>
    </row>
    <row r="3" spans="1:7" x14ac:dyDescent="0.3">
      <c r="A3" s="34">
        <f>1/(2*PI()*'Filtre Passe_Bas'!A14*'Filtre Passe_Bas'!I9)</f>
        <v>691.64121424304392</v>
      </c>
      <c r="B3" s="34">
        <f>1/(2*PI()*'Filtre Passe_Bas'!B14*'Filtre Passe_Bas'!J9)</f>
        <v>497.98167425499167</v>
      </c>
      <c r="C3" s="34">
        <f>1/(2*PI()*'Filtre Passe_Bas'!C14*'Filtre Passe_Bas'!K9)</f>
        <v>377.25884413256944</v>
      </c>
      <c r="E3" s="34">
        <f>1/(2*PI()*'Filtre Passe_Haut'!I7*'Filtre Passe_Haut'!A15)</f>
        <v>2695.7138057570351</v>
      </c>
      <c r="F3" s="34">
        <f>1/(2*PI()*'Filtre Passe_Haut'!J7*'Filtre Passe_Haut'!B15)</f>
        <v>1940.9139401450652</v>
      </c>
      <c r="G3" s="34">
        <f>1/(2*PI()*'Filtre Passe_Haut'!K7*'Filtre Passe_Haut'!C15)</f>
        <v>1470.3893485947463</v>
      </c>
    </row>
    <row r="5" spans="1:7" x14ac:dyDescent="0.3">
      <c r="B5" s="2" t="s">
        <v>10</v>
      </c>
      <c r="C5" s="2"/>
      <c r="D5" s="2"/>
      <c r="E5" s="2"/>
      <c r="F5" s="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05EC-6946-4A8B-829F-12EDB55EED01}">
  <dimension ref="A1:F17"/>
  <sheetViews>
    <sheetView zoomScale="130" zoomScaleNormal="130" workbookViewId="0">
      <selection activeCell="I5" sqref="I5"/>
    </sheetView>
  </sheetViews>
  <sheetFormatPr baseColWidth="10" defaultRowHeight="14.4" x14ac:dyDescent="0.3"/>
  <cols>
    <col min="1" max="1" width="16.33203125" customWidth="1"/>
    <col min="2" max="2" width="12" bestFit="1" customWidth="1"/>
  </cols>
  <sheetData>
    <row r="1" spans="1:6" x14ac:dyDescent="0.3">
      <c r="A1" s="35" t="s">
        <v>11</v>
      </c>
      <c r="B1" s="35">
        <v>5</v>
      </c>
      <c r="C1" s="36" t="s">
        <v>12</v>
      </c>
      <c r="D1" s="35"/>
      <c r="E1" s="35"/>
      <c r="F1" s="35"/>
    </row>
    <row r="2" spans="1:6" x14ac:dyDescent="0.3">
      <c r="A2" s="35"/>
      <c r="B2" s="35"/>
      <c r="C2" s="36"/>
      <c r="D2" s="35"/>
      <c r="E2" s="35"/>
      <c r="F2" s="35"/>
    </row>
    <row r="3" spans="1:6" x14ac:dyDescent="0.3">
      <c r="A3" s="35" t="s">
        <v>13</v>
      </c>
      <c r="B3" s="35"/>
      <c r="C3" s="36"/>
      <c r="D3" s="35"/>
      <c r="E3" s="35"/>
      <c r="F3" s="35"/>
    </row>
    <row r="4" spans="1:6" x14ac:dyDescent="0.3">
      <c r="A4" s="35" t="s">
        <v>14</v>
      </c>
      <c r="B4" s="35">
        <v>110</v>
      </c>
      <c r="C4" s="36"/>
      <c r="D4" s="35"/>
      <c r="E4" s="35"/>
      <c r="F4" s="35"/>
    </row>
    <row r="5" spans="1:6" x14ac:dyDescent="0.3">
      <c r="A5" s="35" t="s">
        <v>15</v>
      </c>
      <c r="B5" s="37">
        <v>2E-3</v>
      </c>
      <c r="C5" s="36" t="s">
        <v>16</v>
      </c>
      <c r="D5" s="35" t="s">
        <v>17</v>
      </c>
      <c r="E5" s="37">
        <f>B5/2</f>
        <v>1E-3</v>
      </c>
      <c r="F5" s="38" t="s">
        <v>16</v>
      </c>
    </row>
    <row r="6" spans="1:6" x14ac:dyDescent="0.3">
      <c r="A6" s="39" t="s">
        <v>18</v>
      </c>
      <c r="B6" s="39">
        <f>0.1*B1</f>
        <v>0.5</v>
      </c>
      <c r="C6" s="40" t="s">
        <v>12</v>
      </c>
      <c r="D6" s="39"/>
      <c r="E6" s="39"/>
      <c r="F6" s="39"/>
    </row>
    <row r="7" spans="1:6" x14ac:dyDescent="0.3">
      <c r="A7" s="39" t="s">
        <v>19</v>
      </c>
      <c r="B7" s="39">
        <f>B6/E5</f>
        <v>500</v>
      </c>
      <c r="C7" s="40" t="s">
        <v>20</v>
      </c>
      <c r="D7" s="39"/>
      <c r="E7" s="39"/>
      <c r="F7" s="39"/>
    </row>
    <row r="8" spans="1:6" x14ac:dyDescent="0.3">
      <c r="A8" s="39" t="s">
        <v>21</v>
      </c>
      <c r="B8" s="39">
        <f>4*B7</f>
        <v>2000</v>
      </c>
      <c r="C8" s="40" t="s">
        <v>20</v>
      </c>
      <c r="D8" s="39"/>
      <c r="E8" s="39"/>
      <c r="F8" s="39"/>
    </row>
    <row r="9" spans="1:6" x14ac:dyDescent="0.3">
      <c r="A9" s="39" t="s">
        <v>22</v>
      </c>
      <c r="B9" s="41">
        <f>10*(E5/B4)</f>
        <v>9.0909090909090904E-5</v>
      </c>
      <c r="C9" s="40" t="s">
        <v>16</v>
      </c>
      <c r="D9" s="39"/>
      <c r="E9" s="39"/>
      <c r="F9" s="39"/>
    </row>
    <row r="10" spans="1:6" x14ac:dyDescent="0.3">
      <c r="A10" s="39" t="s">
        <v>23</v>
      </c>
      <c r="B10" s="39">
        <f>B6+0.6</f>
        <v>1.1000000000000001</v>
      </c>
      <c r="C10" s="40" t="s">
        <v>12</v>
      </c>
      <c r="D10" s="39" t="s">
        <v>24</v>
      </c>
      <c r="E10" s="39"/>
      <c r="F10" s="39"/>
    </row>
    <row r="11" spans="1:6" x14ac:dyDescent="0.3">
      <c r="A11" s="39" t="s">
        <v>25</v>
      </c>
      <c r="B11" s="39">
        <f>B10/B9</f>
        <v>12100.000000000002</v>
      </c>
      <c r="C11" s="40" t="s">
        <v>20</v>
      </c>
      <c r="D11" s="39"/>
      <c r="E11" s="39"/>
      <c r="F11" s="39"/>
    </row>
    <row r="12" spans="1:6" x14ac:dyDescent="0.3">
      <c r="A12" s="39" t="s">
        <v>26</v>
      </c>
      <c r="B12" s="39">
        <f>(B1-B10)/(B9+B13)</f>
        <v>39000</v>
      </c>
      <c r="C12" s="40" t="s">
        <v>20</v>
      </c>
      <c r="D12" s="39"/>
      <c r="E12" s="39"/>
      <c r="F12" s="39"/>
    </row>
    <row r="13" spans="1:6" x14ac:dyDescent="0.3">
      <c r="A13" s="39" t="s">
        <v>27</v>
      </c>
      <c r="B13" s="39">
        <f>B9/10</f>
        <v>9.090909090909091E-6</v>
      </c>
      <c r="C13" s="40"/>
      <c r="D13" s="39"/>
      <c r="E13" s="39"/>
      <c r="F13" s="39"/>
    </row>
    <row r="15" spans="1:6" x14ac:dyDescent="0.3">
      <c r="A15" s="4"/>
      <c r="B15" s="4"/>
      <c r="C15" s="4"/>
    </row>
    <row r="16" spans="1:6" x14ac:dyDescent="0.3">
      <c r="A16" s="39"/>
      <c r="B16" s="4"/>
      <c r="C16" s="40"/>
    </row>
    <row r="17" spans="1:3" x14ac:dyDescent="0.3">
      <c r="A17" s="39"/>
      <c r="B17" s="4"/>
      <c r="C17" s="4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Filtre Passe_Bas</vt:lpstr>
      <vt:lpstr>Filtre Passe_Haut</vt:lpstr>
      <vt:lpstr>Point de repos</vt:lpstr>
      <vt:lpstr>Gain</vt:lpstr>
      <vt:lpstr>Fréquence Coupure</vt:lpstr>
      <vt:lpstr>Amplificateur_valeurs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MOURES PAUL</dc:creator>
  <cp:lastModifiedBy>MOURES PAUL</cp:lastModifiedBy>
  <dcterms:created xsi:type="dcterms:W3CDTF">2024-11-12T10:04:06Z</dcterms:created>
  <dcterms:modified xsi:type="dcterms:W3CDTF">2024-11-18T16:30:01Z</dcterms:modified>
</cp:coreProperties>
</file>