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khi\OneDrive\Desktop\Portfolio\"/>
    </mc:Choice>
  </mc:AlternateContent>
  <xr:revisionPtr revIDLastSave="0" documentId="13_ncr:1_{9B23F269-C427-4B27-959A-1D754F2FCC0B}" xr6:coauthVersionLast="47" xr6:coauthVersionMax="47" xr10:uidLastSave="{00000000-0000-0000-0000-000000000000}"/>
  <bookViews>
    <workbookView xWindow="-108" yWindow="-108" windowWidth="23256" windowHeight="12456" activeTab="3" xr2:uid="{71E23C44-F1E2-46E2-B4FB-847E5D15FEC7}"/>
  </bookViews>
  <sheets>
    <sheet name="10-K Data" sheetId="1" r:id="rId1"/>
    <sheet name="Walmart_Profitability_Model" sheetId="2" r:id="rId2"/>
    <sheet name="Revenue_Breakdown_Model" sheetId="3" r:id="rId3"/>
    <sheet name="Cost_Structure_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2" i="3"/>
  <c r="L5" i="3" s="1"/>
  <c r="G10" i="3"/>
  <c r="H8" i="3" s="1"/>
  <c r="C11" i="3"/>
  <c r="C9" i="3"/>
  <c r="C10" i="3"/>
  <c r="C8" i="3"/>
  <c r="D8" i="4"/>
  <c r="C8" i="4"/>
  <c r="D7" i="4"/>
  <c r="C7" i="4"/>
  <c r="C6" i="4"/>
  <c r="D6" i="4"/>
  <c r="B6" i="4"/>
  <c r="C4" i="4"/>
  <c r="D4" i="4"/>
  <c r="B4" i="4"/>
  <c r="K8" i="3"/>
  <c r="D5" i="3"/>
  <c r="E3" i="3" s="1"/>
  <c r="B5" i="3"/>
  <c r="C3" i="3" s="1"/>
  <c r="I16" i="2"/>
  <c r="J16" i="2"/>
  <c r="K16" i="2"/>
  <c r="H16" i="2"/>
  <c r="G6" i="2"/>
  <c r="G7" i="2"/>
  <c r="G9" i="2"/>
  <c r="G3" i="2"/>
  <c r="G2" i="2"/>
  <c r="F3" i="2"/>
  <c r="I3" i="2" s="1"/>
  <c r="F2" i="2"/>
  <c r="I2" i="2" s="1"/>
  <c r="K3" i="2"/>
  <c r="E6" i="2" s="1"/>
  <c r="H6" i="2" s="1"/>
  <c r="C10" i="2"/>
  <c r="B10" i="2"/>
  <c r="D10" i="2"/>
  <c r="C8" i="2"/>
  <c r="B8" i="2"/>
  <c r="D8" i="2"/>
  <c r="C4" i="2"/>
  <c r="C5" i="2" s="1"/>
  <c r="B4" i="2"/>
  <c r="B5" i="2" s="1"/>
  <c r="D4" i="2"/>
  <c r="D5" i="2" s="1"/>
  <c r="H9" i="3" l="1"/>
  <c r="C2" i="3"/>
  <c r="C4" i="3"/>
  <c r="E2" i="3"/>
  <c r="F2" i="3" s="1"/>
  <c r="E4" i="3"/>
  <c r="F4" i="3" s="1"/>
  <c r="F3" i="3"/>
  <c r="G10" i="2"/>
  <c r="G8" i="2"/>
  <c r="G5" i="2"/>
  <c r="G4" i="2"/>
  <c r="F6" i="2"/>
  <c r="I6" i="2" s="1"/>
  <c r="F4" i="2"/>
  <c r="E2" i="2"/>
  <c r="H2" i="2" s="1"/>
  <c r="E3" i="2"/>
  <c r="H3" i="2" s="1"/>
  <c r="E9" i="2"/>
  <c r="H9" i="2" s="1"/>
  <c r="E7" i="2"/>
  <c r="H7" i="2" s="1"/>
  <c r="C5" i="3" l="1"/>
  <c r="H4" i="3"/>
  <c r="G4" i="3"/>
  <c r="H2" i="3"/>
  <c r="G2" i="3"/>
  <c r="F5" i="3"/>
  <c r="E5" i="3"/>
  <c r="H3" i="3"/>
  <c r="G3" i="3"/>
  <c r="F5" i="2"/>
  <c r="I5" i="2" s="1"/>
  <c r="I4" i="2"/>
  <c r="E8" i="2"/>
  <c r="H8" i="2" s="1"/>
  <c r="F7" i="2"/>
  <c r="F9" i="2"/>
  <c r="E10" i="2"/>
  <c r="H10" i="2" s="1"/>
  <c r="E4" i="2"/>
  <c r="H4" i="2" s="1"/>
  <c r="F10" i="2" l="1"/>
  <c r="I10" i="2" s="1"/>
  <c r="I9" i="2"/>
  <c r="F8" i="2"/>
  <c r="I8" i="2" s="1"/>
  <c r="I7" i="2"/>
  <c r="E5" i="2"/>
  <c r="H5" i="2" s="1"/>
</calcChain>
</file>

<file path=xl/sharedStrings.xml><?xml version="1.0" encoding="utf-8"?>
<sst xmlns="http://schemas.openxmlformats.org/spreadsheetml/2006/main" count="221" uniqueCount="167">
  <si>
    <t>Walmart Inc.</t>
  </si>
  <si>
    <t>Consolidated Statements of Income</t>
  </si>
  <si>
    <t>Fiscal Years Ended January 31,</t>
  </si>
  <si>
    <t>(Amounts in millions, except per share data)</t>
  </si>
  <si>
    <t>Revenues:</t>
  </si>
  <si>
    <t>Net sales</t>
  </si>
  <si>
    <t>674,538 </t>
  </si>
  <si>
    <t>642,637 </t>
  </si>
  <si>
    <t>605,881 </t>
  </si>
  <si>
    <t>Membership and other income</t>
  </si>
  <si>
    <t>6,447 </t>
  </si>
  <si>
    <t>5,488 </t>
  </si>
  <si>
    <t>5,408 </t>
  </si>
  <si>
    <t>Total revenues</t>
  </si>
  <si>
    <t>680,985 </t>
  </si>
  <si>
    <t>648,125 </t>
  </si>
  <si>
    <t>611,289 </t>
  </si>
  <si>
    <t>Costs and expenses:</t>
  </si>
  <si>
    <t>Cost of sales</t>
  </si>
  <si>
    <t>511,753 </t>
  </si>
  <si>
    <t>490,142 </t>
  </si>
  <si>
    <t>463,721 </t>
  </si>
  <si>
    <t>Operating, selling, general and administrative expenses</t>
  </si>
  <si>
    <t>139,884 </t>
  </si>
  <si>
    <t>130,971 </t>
  </si>
  <si>
    <t>127,140 </t>
  </si>
  <si>
    <t>Operating income</t>
  </si>
  <si>
    <t>29,348 </t>
  </si>
  <si>
    <t>27,012 </t>
  </si>
  <si>
    <t>20,428 </t>
  </si>
  <si>
    <t>Interest:</t>
  </si>
  <si>
    <t>Debt</t>
  </si>
  <si>
    <t>2,249 </t>
  </si>
  <si>
    <t>2,259 </t>
  </si>
  <si>
    <t>1,787 </t>
  </si>
  <si>
    <t>Finance lease</t>
  </si>
  <si>
    <t>479 </t>
  </si>
  <si>
    <t>424 </t>
  </si>
  <si>
    <t>341 </t>
  </si>
  <si>
    <t>Interest income</t>
  </si>
  <si>
    <t>Interest, net</t>
  </si>
  <si>
    <t>2,245 </t>
  </si>
  <si>
    <t>2,137 </t>
  </si>
  <si>
    <t>1,874 </t>
  </si>
  <si>
    <t>Other (gains) and losses</t>
  </si>
  <si>
    <t>794 </t>
  </si>
  <si>
    <t>3,027 </t>
  </si>
  <si>
    <t>1,538 </t>
  </si>
  <si>
    <t>Income before income taxes</t>
  </si>
  <si>
    <t>26,309 </t>
  </si>
  <si>
    <t>21,848 </t>
  </si>
  <si>
    <t>17,016 </t>
  </si>
  <si>
    <t>Provision for income taxes</t>
  </si>
  <si>
    <t>6,152 </t>
  </si>
  <si>
    <t>5,578 </t>
  </si>
  <si>
    <t>5,724 </t>
  </si>
  <si>
    <t>Consolidated net income</t>
  </si>
  <si>
    <t>20,157 </t>
  </si>
  <si>
    <t>16,270 </t>
  </si>
  <si>
    <t>11,292 </t>
  </si>
  <si>
    <t>Consolidated net (income) loss attributable to noncontrolling interest</t>
  </si>
  <si>
    <t>388 </t>
  </si>
  <si>
    <t>Consolidated net income attributable to Walmart</t>
  </si>
  <si>
    <t>19,436 </t>
  </si>
  <si>
    <t>15,511 </t>
  </si>
  <si>
    <t>11,680 </t>
  </si>
  <si>
    <t>Net income per common share:</t>
  </si>
  <si>
    <t>Basic net income per common share attributable to Walmart</t>
  </si>
  <si>
    <t>2.42 </t>
  </si>
  <si>
    <t>1.92 </t>
  </si>
  <si>
    <t>1.43 </t>
  </si>
  <si>
    <t>Diluted net income per common share attributable to Walmart</t>
  </si>
  <si>
    <t>2.41 </t>
  </si>
  <si>
    <t>1.91 </t>
  </si>
  <si>
    <t>1.42 </t>
  </si>
  <si>
    <t>Weighted-average common shares outstanding:</t>
  </si>
  <si>
    <t>Basic</t>
  </si>
  <si>
    <t>8,041 </t>
  </si>
  <si>
    <t>8,077 </t>
  </si>
  <si>
    <t>8,171 </t>
  </si>
  <si>
    <t>Diluted</t>
  </si>
  <si>
    <t>8,081 </t>
  </si>
  <si>
    <t>8,108 </t>
  </si>
  <si>
    <t>8,202 </t>
  </si>
  <si>
    <t>Dividends declared per common share</t>
  </si>
  <si>
    <t>0.8300 </t>
  </si>
  <si>
    <t>0.7600 </t>
  </si>
  <si>
    <t>0.7467 </t>
  </si>
  <si>
    <t>Metric</t>
  </si>
  <si>
    <t>FY2025</t>
  </si>
  <si>
    <t>FY2024</t>
  </si>
  <si>
    <t>FY2023</t>
  </si>
  <si>
    <t>Total Revenue</t>
  </si>
  <si>
    <t>Cost of Sales</t>
  </si>
  <si>
    <t>Gross Profit</t>
  </si>
  <si>
    <t>Gross Margin %</t>
  </si>
  <si>
    <t>Operating Income</t>
  </si>
  <si>
    <t>Operating Margin %</t>
  </si>
  <si>
    <t>Net Income (Walmart)</t>
  </si>
  <si>
    <t>Net Margin %</t>
  </si>
  <si>
    <t>METRIC</t>
  </si>
  <si>
    <t>YoY CHANGE</t>
  </si>
  <si>
    <t>CAGR</t>
  </si>
  <si>
    <t>FY2026(FORECAST)</t>
  </si>
  <si>
    <t>FY2026(3% GROWTH)</t>
  </si>
  <si>
    <t>Strategic Adjusted (CAGR)</t>
  </si>
  <si>
    <t>YoY CHANGE (CAGR FORECAST)</t>
  </si>
  <si>
    <t>YoY CHANGE (3% FORECAST)</t>
  </si>
  <si>
    <t>FY2026</t>
  </si>
  <si>
    <t>ForecastFlag</t>
  </si>
  <si>
    <t>Operating, selling, general and administrative expenses ( SG&amp;A)</t>
  </si>
  <si>
    <t>SG&amp;A Expenses</t>
  </si>
  <si>
    <t>SG&amp;A % of Revenue</t>
  </si>
  <si>
    <t>Revenue</t>
  </si>
  <si>
    <t>Total</t>
  </si>
  <si>
    <t>Walmart U.S.</t>
  </si>
  <si>
    <t>Supercenters</t>
  </si>
  <si>
    <t>Discount Stores</t>
  </si>
  <si>
    <t>Neighborhood Markets and other small formats</t>
  </si>
  <si>
    <t>Walmart U.S. Total</t>
  </si>
  <si>
    <t>Sam's Club U.S.</t>
  </si>
  <si>
    <t>U.S. Total</t>
  </si>
  <si>
    <t>Walmart International</t>
  </si>
  <si>
    <t>Retail</t>
  </si>
  <si>
    <t>Wholesale</t>
  </si>
  <si>
    <t>Walmart International Total</t>
  </si>
  <si>
    <t>Total Company</t>
  </si>
  <si>
    <t>Square feet(2)</t>
  </si>
  <si>
    <t>Owned</t>
  </si>
  <si>
    <t>Retail Units</t>
  </si>
  <si>
    <t>Walmart International retail units</t>
  </si>
  <si>
    <t>Distribution Facilities</t>
  </si>
  <si>
    <t>Walmart U.S. distribution facilities</t>
  </si>
  <si>
    <t>Sam's Club U.S. distribution facilities</t>
  </si>
  <si>
    <t>Walmart International distribution facilities</t>
  </si>
  <si>
    <t>Total distribution facilities</t>
  </si>
  <si>
    <t xml:space="preserve">    Walmart U.S. retail units</t>
  </si>
  <si>
    <t xml:space="preserve">    Sam's Club U.S. retail units</t>
  </si>
  <si>
    <t xml:space="preserve">            Total retail units</t>
  </si>
  <si>
    <t>Leased</t>
  </si>
  <si>
    <t>Store Count &amp; Square Footage (FY2025)</t>
  </si>
  <si>
    <t>Owned vs Leased Retail Units</t>
  </si>
  <si>
    <t>Segment</t>
  </si>
  <si>
    <t>Store Count</t>
  </si>
  <si>
    <t>% of Total Stores</t>
  </si>
  <si>
    <t>Square Feet (000s)</t>
  </si>
  <si>
    <t>% of Total Sq. Ft.</t>
  </si>
  <si>
    <t>Sam’s Club U.S.</t>
  </si>
  <si>
    <t>Allocated Revenue ($Million)</t>
  </si>
  <si>
    <t>Revenue/Store ($mn)</t>
  </si>
  <si>
    <t>Revenue/Sq. Ft ($)</t>
  </si>
  <si>
    <t>COGS % of Revenue</t>
  </si>
  <si>
    <t>-</t>
  </si>
  <si>
    <t>COGS</t>
  </si>
  <si>
    <t>SG&amp;A</t>
  </si>
  <si>
    <t>Revenue YoY Growth %</t>
  </si>
  <si>
    <t>SG&amp;A YoY Growth %</t>
  </si>
  <si>
    <t>% of Total Walmart U.S.</t>
  </si>
  <si>
    <t>Neighborhood Markets</t>
  </si>
  <si>
    <t>WALMART</t>
  </si>
  <si>
    <t>Ownership Type</t>
  </si>
  <si>
    <t>Unit Type</t>
  </si>
  <si>
    <t>Count</t>
  </si>
  <si>
    <t>% of Total</t>
  </si>
  <si>
    <t>Region</t>
  </si>
  <si>
    <t>Revenue ($ mn)</t>
  </si>
  <si>
    <t>%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</si>
</sst>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\+0.00%;\-0.00%;0.00%"/>
    <numFmt numFmtId="166" formatCode="&quot;$&quot;#,##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i/>
      <sz val="13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/>
        <bgColor theme="7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9" xfId="0" applyFont="1" applyBorder="1" applyAlignment="1">
      <alignment horizontal="left" wrapText="1"/>
    </xf>
    <xf numFmtId="3" fontId="6" fillId="0" borderId="9" xfId="0" applyNumberFormat="1" applyFont="1" applyBorder="1" applyAlignment="1">
      <alignment horizontal="center" vertical="center" wrapText="1"/>
    </xf>
    <xf numFmtId="165" fontId="6" fillId="0" borderId="8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wrapText="1"/>
    </xf>
    <xf numFmtId="3" fontId="6" fillId="2" borderId="9" xfId="0" applyNumberFormat="1" applyFont="1" applyFill="1" applyBorder="1" applyAlignment="1">
      <alignment horizontal="center" vertical="center" wrapText="1"/>
    </xf>
    <xf numFmtId="165" fontId="6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/>
    <xf numFmtId="10" fontId="6" fillId="2" borderId="1" xfId="0" applyNumberFormat="1" applyFont="1" applyFill="1" applyBorder="1"/>
    <xf numFmtId="0" fontId="5" fillId="0" borderId="9" xfId="0" applyFont="1" applyBorder="1" applyAlignment="1">
      <alignment horizontal="left" wrapText="1"/>
    </xf>
    <xf numFmtId="3" fontId="7" fillId="0" borderId="9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9" fontId="6" fillId="3" borderId="1" xfId="0" applyNumberFormat="1" applyFont="1" applyFill="1" applyBorder="1"/>
    <xf numFmtId="0" fontId="5" fillId="2" borderId="9" xfId="0" applyFont="1" applyFill="1" applyBorder="1" applyAlignment="1">
      <alignment horizontal="left" wrapText="1"/>
    </xf>
    <xf numFmtId="10" fontId="7" fillId="2" borderId="9" xfId="2" applyNumberFormat="1" applyFont="1" applyFill="1" applyBorder="1" applyAlignment="1">
      <alignment horizontal="center" vertical="center" wrapText="1"/>
    </xf>
    <xf numFmtId="10" fontId="7" fillId="0" borderId="9" xfId="2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wrapText="1"/>
    </xf>
    <xf numFmtId="10" fontId="7" fillId="0" borderId="6" xfId="2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164" fontId="8" fillId="0" borderId="6" xfId="1" applyNumberFormat="1" applyFont="1" applyBorder="1" applyAlignment="1">
      <alignment horizontal="center"/>
    </xf>
    <xf numFmtId="0" fontId="8" fillId="0" borderId="7" xfId="0" applyFont="1" applyBorder="1" applyAlignment="1">
      <alignment horizontal="left" wrapText="1"/>
    </xf>
    <xf numFmtId="164" fontId="8" fillId="0" borderId="8" xfId="1" applyNumberFormat="1" applyFont="1" applyBorder="1" applyAlignment="1">
      <alignment horizontal="center"/>
    </xf>
    <xf numFmtId="164" fontId="8" fillId="0" borderId="9" xfId="1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5" xfId="0" applyFont="1" applyBorder="1" applyAlignment="1">
      <alignment wrapText="1"/>
    </xf>
    <xf numFmtId="3" fontId="8" fillId="0" borderId="1" xfId="0" applyNumberFormat="1" applyFont="1" applyBorder="1" applyAlignment="1">
      <alignment wrapText="1"/>
    </xf>
    <xf numFmtId="3" fontId="8" fillId="0" borderId="6" xfId="0" applyNumberFormat="1" applyFont="1" applyBorder="1" applyAlignment="1">
      <alignment wrapText="1"/>
    </xf>
    <xf numFmtId="3" fontId="10" fillId="0" borderId="1" xfId="0" applyNumberFormat="1" applyFont="1" applyBorder="1" applyAlignment="1">
      <alignment wrapText="1"/>
    </xf>
    <xf numFmtId="3" fontId="10" fillId="0" borderId="6" xfId="0" applyNumberFormat="1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8" fillId="0" borderId="2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6" xfId="0" applyFont="1" applyBorder="1"/>
    <xf numFmtId="3" fontId="8" fillId="0" borderId="8" xfId="0" applyNumberFormat="1" applyFont="1" applyBorder="1" applyAlignment="1">
      <alignment wrapText="1"/>
    </xf>
    <xf numFmtId="3" fontId="8" fillId="0" borderId="9" xfId="0" applyNumberFormat="1" applyFont="1" applyBorder="1" applyAlignment="1">
      <alignment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left" wrapText="1"/>
    </xf>
    <xf numFmtId="0" fontId="9" fillId="0" borderId="0" xfId="0" applyFont="1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9" xfId="0" applyBorder="1"/>
    <xf numFmtId="0" fontId="2" fillId="0" borderId="0" xfId="0" applyFont="1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10" fontId="0" fillId="0" borderId="1" xfId="0" applyNumberFormat="1" applyBorder="1" applyAlignment="1">
      <alignment vertical="center" wrapText="1"/>
    </xf>
    <xf numFmtId="4" fontId="0" fillId="0" borderId="1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 applyAlignment="1">
      <alignment vertical="center" wrapText="1"/>
    </xf>
    <xf numFmtId="3" fontId="2" fillId="0" borderId="8" xfId="0" applyNumberFormat="1" applyFont="1" applyBorder="1" applyAlignment="1">
      <alignment vertical="center" wrapText="1"/>
    </xf>
    <xf numFmtId="9" fontId="2" fillId="0" borderId="8" xfId="0" applyNumberFormat="1" applyFont="1" applyBorder="1" applyAlignment="1">
      <alignment vertical="center" wrapText="1"/>
    </xf>
    <xf numFmtId="3" fontId="2" fillId="0" borderId="8" xfId="0" applyNumberFormat="1" applyFont="1" applyBorder="1"/>
    <xf numFmtId="164" fontId="0" fillId="0" borderId="8" xfId="0" applyNumberFormat="1" applyBorder="1"/>
    <xf numFmtId="0" fontId="2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3" fontId="0" fillId="5" borderId="1" xfId="0" applyNumberFormat="1" applyFill="1" applyBorder="1" applyAlignment="1">
      <alignment horizontal="center" vertical="center" wrapText="1"/>
    </xf>
    <xf numFmtId="10" fontId="11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0" fillId="0" borderId="1" xfId="0" applyNumberFormat="1" applyBorder="1" applyAlignment="1">
      <alignment horizontal="center" vertical="center" wrapText="1"/>
    </xf>
    <xf numFmtId="9" fontId="11" fillId="6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0" fontId="0" fillId="0" borderId="6" xfId="0" applyNumberFormat="1" applyBorder="1"/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2" fillId="0" borderId="1" xfId="0" applyFont="1" applyBorder="1"/>
    <xf numFmtId="3" fontId="0" fillId="0" borderId="1" xfId="0" applyNumberForma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57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5353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" formatCode="#,##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" formatCode="#,##0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7C7C7"/>
      <color rgb="FFFF5353"/>
      <color rgb="FFDE5A18"/>
      <color rgb="FFC55015"/>
      <color rgb="FFF2F2F2"/>
      <color rgb="FFFFB300"/>
      <color rgb="FF28A745"/>
      <color rgb="FF007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Walmart Revenue &amp; Net Income (FY2023–FY2026 Forecast)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Walmart_Profitability_Model!$A$14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0071C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Walmart_Profitability_Model!$B$13:$E$13</c:f>
              <c:strCache>
                <c:ptCount val="4"/>
                <c:pt idx="0">
                  <c:v>FY2023</c:v>
                </c:pt>
                <c:pt idx="1">
                  <c:v>FY2024</c:v>
                </c:pt>
                <c:pt idx="2">
                  <c:v>FY2025</c:v>
                </c:pt>
                <c:pt idx="3">
                  <c:v>FY2026</c:v>
                </c:pt>
              </c:strCache>
            </c:strRef>
          </c:cat>
          <c:val>
            <c:numRef>
              <c:f>Walmart_Profitability_Model!$B$14:$E$14</c:f>
              <c:numCache>
                <c:formatCode>#,##0</c:formatCode>
                <c:ptCount val="4"/>
                <c:pt idx="0">
                  <c:v>611289</c:v>
                </c:pt>
                <c:pt idx="1">
                  <c:v>648125</c:v>
                </c:pt>
                <c:pt idx="2">
                  <c:v>680985</c:v>
                </c:pt>
                <c:pt idx="3" formatCode="0">
                  <c:v>718758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C-4223-9BC6-222C632D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030672"/>
        <c:axId val="1502030192"/>
      </c:barChart>
      <c:lineChart>
        <c:grouping val="standard"/>
        <c:varyColors val="0"/>
        <c:ser>
          <c:idx val="1"/>
          <c:order val="1"/>
          <c:tx>
            <c:strRef>
              <c:f>Walmart_Profitability_Model!$A$15</c:f>
              <c:strCache>
                <c:ptCount val="1"/>
                <c:pt idx="0">
                  <c:v>Net Income (Walmart)</c:v>
                </c:pt>
              </c:strCache>
            </c:strRef>
          </c:tx>
          <c:spPr>
            <a:ln w="34925" cap="rnd">
              <a:solidFill>
                <a:srgbClr val="FFB3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Walmart_Profitability_Model!$B$13:$E$13</c:f>
              <c:strCache>
                <c:ptCount val="4"/>
                <c:pt idx="0">
                  <c:v>FY2023</c:v>
                </c:pt>
                <c:pt idx="1">
                  <c:v>FY2024</c:v>
                </c:pt>
                <c:pt idx="2">
                  <c:v>FY2025</c:v>
                </c:pt>
                <c:pt idx="3">
                  <c:v>FY2026</c:v>
                </c:pt>
              </c:strCache>
            </c:strRef>
          </c:cat>
          <c:val>
            <c:numRef>
              <c:f>Walmart_Profitability_Model!$B$15:$E$15</c:f>
              <c:numCache>
                <c:formatCode>#,##0</c:formatCode>
                <c:ptCount val="4"/>
                <c:pt idx="0">
                  <c:v>11680</c:v>
                </c:pt>
                <c:pt idx="1">
                  <c:v>15511</c:v>
                </c:pt>
                <c:pt idx="2">
                  <c:v>19436</c:v>
                </c:pt>
                <c:pt idx="3" formatCode="0">
                  <c:v>20514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C-4223-9BC6-222C632D53CF}"/>
            </c:ext>
          </c:extLst>
        </c:ser>
        <c:ser>
          <c:idx val="2"/>
          <c:order val="2"/>
          <c:tx>
            <c:v>Forecast LIne</c:v>
          </c:tx>
          <c:spPr>
            <a:ln w="19050" cap="rnd" cmpd="sng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Walmart_Profitability_Model!$B$22:$E$22</c:f>
              <c:numCache>
                <c:formatCode>General</c:formatCode>
                <c:ptCount val="4"/>
                <c:pt idx="2">
                  <c:v>70000</c:v>
                </c:pt>
                <c:pt idx="3" formatCode="#,##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C-4223-9BC6-222C632D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040272"/>
        <c:axId val="1502054672"/>
      </c:lineChart>
      <c:catAx>
        <c:axId val="15020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0192"/>
        <c:crosses val="autoZero"/>
        <c:auto val="1"/>
        <c:lblAlgn val="ctr"/>
        <c:lblOffset val="100"/>
        <c:noMultiLvlLbl val="0"/>
      </c:catAx>
      <c:valAx>
        <c:axId val="15020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0672"/>
        <c:crosses val="autoZero"/>
        <c:crossBetween val="between"/>
      </c:valAx>
      <c:valAx>
        <c:axId val="1502054672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40272"/>
        <c:crosses val="max"/>
        <c:crossBetween val="between"/>
      </c:valAx>
      <c:catAx>
        <c:axId val="1502040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2054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7C7C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Walmart Gross &amp; Net Margin % (FY2023–FY2026 Forecast)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Walmart_Profitability_Model!$A$18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Walmart_Profitability_Model!$B$17:$E$17</c:f>
              <c:strCache>
                <c:ptCount val="4"/>
                <c:pt idx="0">
                  <c:v>FY2023</c:v>
                </c:pt>
                <c:pt idx="1">
                  <c:v>FY2024</c:v>
                </c:pt>
                <c:pt idx="2">
                  <c:v>FY2025</c:v>
                </c:pt>
                <c:pt idx="3">
                  <c:v>FY2026</c:v>
                </c:pt>
              </c:strCache>
            </c:strRef>
          </c:cat>
          <c:val>
            <c:numRef>
              <c:f>Walmart_Profitability_Model!$B$18:$E$18</c:f>
              <c:numCache>
                <c:formatCode>0.00%</c:formatCode>
                <c:ptCount val="4"/>
                <c:pt idx="0">
                  <c:v>0.2414</c:v>
                </c:pt>
                <c:pt idx="1">
                  <c:v>0.24379999999999999</c:v>
                </c:pt>
                <c:pt idx="2">
                  <c:v>0.2485</c:v>
                </c:pt>
                <c:pt idx="3">
                  <c:v>0.2485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5-4F15-9D33-54F75030D4AC}"/>
            </c:ext>
          </c:extLst>
        </c:ser>
        <c:ser>
          <c:idx val="1"/>
          <c:order val="1"/>
          <c:tx>
            <c:strRef>
              <c:f>Walmart_Profitability_Model!$A$19</c:f>
              <c:strCache>
                <c:ptCount val="1"/>
                <c:pt idx="0">
                  <c:v>Net Margin %</c:v>
                </c:pt>
              </c:strCache>
            </c:strRef>
          </c:tx>
          <c:spPr>
            <a:ln w="28575" cap="rnd">
              <a:solidFill>
                <a:srgbClr val="FF535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Walmart_Profitability_Model!$B$17:$E$17</c:f>
              <c:strCache>
                <c:ptCount val="4"/>
                <c:pt idx="0">
                  <c:v>FY2023</c:v>
                </c:pt>
                <c:pt idx="1">
                  <c:v>FY2024</c:v>
                </c:pt>
                <c:pt idx="2">
                  <c:v>FY2025</c:v>
                </c:pt>
                <c:pt idx="3">
                  <c:v>FY2026</c:v>
                </c:pt>
              </c:strCache>
            </c:strRef>
          </c:cat>
          <c:val>
            <c:numRef>
              <c:f>Walmart_Profitability_Model!$B$19:$E$19</c:f>
              <c:numCache>
                <c:formatCode>0.00%</c:formatCode>
                <c:ptCount val="4"/>
                <c:pt idx="0">
                  <c:v>1.9099999999999999E-2</c:v>
                </c:pt>
                <c:pt idx="1">
                  <c:v>2.3900000000000001E-2</c:v>
                </c:pt>
                <c:pt idx="2">
                  <c:v>2.8500000000000001E-2</c:v>
                </c:pt>
                <c:pt idx="3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5-4F15-9D33-54F75030D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68191"/>
        <c:axId val="1125769151"/>
      </c:lineChart>
      <c:catAx>
        <c:axId val="11257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69151"/>
        <c:crosses val="autoZero"/>
        <c:auto val="1"/>
        <c:lblAlgn val="ctr"/>
        <c:lblOffset val="100"/>
        <c:noMultiLvlLbl val="0"/>
      </c:catAx>
      <c:valAx>
        <c:axId val="11257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alpha val="8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7C7C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Walmart SG&amp;A Efficiency: $ Spend vs % of Revenue (FY2023–FY2026)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Walmart_Profitability_Model!$G$20</c:f>
              <c:strCache>
                <c:ptCount val="1"/>
                <c:pt idx="0">
                  <c:v>SG&amp;A Expenses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Walmart_Profitability_Model!$H$19:$K$19</c:f>
              <c:strCache>
                <c:ptCount val="4"/>
                <c:pt idx="0">
                  <c:v>FY2023</c:v>
                </c:pt>
                <c:pt idx="1">
                  <c:v>FY2024</c:v>
                </c:pt>
                <c:pt idx="2">
                  <c:v>FY2025</c:v>
                </c:pt>
                <c:pt idx="3">
                  <c:v>FY2026</c:v>
                </c:pt>
              </c:strCache>
            </c:strRef>
          </c:cat>
          <c:val>
            <c:numRef>
              <c:f>Walmart_Profitability_Model!$H$20:$K$20</c:f>
              <c:numCache>
                <c:formatCode>"$"#,##0</c:formatCode>
                <c:ptCount val="4"/>
                <c:pt idx="0">
                  <c:v>127140</c:v>
                </c:pt>
                <c:pt idx="1">
                  <c:v>130971</c:v>
                </c:pt>
                <c:pt idx="2">
                  <c:v>139884</c:v>
                </c:pt>
                <c:pt idx="3">
                  <c:v>147643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D-43AB-A68F-54BF7A9A21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6723551"/>
        <c:axId val="1586724031"/>
      </c:barChart>
      <c:lineChart>
        <c:grouping val="standard"/>
        <c:varyColors val="0"/>
        <c:ser>
          <c:idx val="1"/>
          <c:order val="1"/>
          <c:tx>
            <c:strRef>
              <c:f>Walmart_Profitability_Model!$G$21</c:f>
              <c:strCache>
                <c:ptCount val="1"/>
                <c:pt idx="0">
                  <c:v>SG&amp;A % of Revenue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1.0071405154767765E-16"/>
                  <c:y val="3.7484695747682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2D-43AB-A68F-54BF7A9A2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Walmart_Profitability_Model!$H$19:$K$19</c:f>
              <c:strCache>
                <c:ptCount val="4"/>
                <c:pt idx="0">
                  <c:v>FY2023</c:v>
                </c:pt>
                <c:pt idx="1">
                  <c:v>FY2024</c:v>
                </c:pt>
                <c:pt idx="2">
                  <c:v>FY2025</c:v>
                </c:pt>
                <c:pt idx="3">
                  <c:v>FY2026</c:v>
                </c:pt>
              </c:strCache>
            </c:strRef>
          </c:cat>
          <c:val>
            <c:numRef>
              <c:f>Walmart_Profitability_Model!$H$21:$K$21</c:f>
              <c:numCache>
                <c:formatCode>0.00%</c:formatCode>
                <c:ptCount val="4"/>
                <c:pt idx="0">
                  <c:v>0.20798672968105103</c:v>
                </c:pt>
                <c:pt idx="1">
                  <c:v>0.20207675988428159</c:v>
                </c:pt>
                <c:pt idx="2">
                  <c:v>0.20541421617216238</c:v>
                </c:pt>
                <c:pt idx="3">
                  <c:v>0.20541377568837399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D-43AB-A68F-54BF7A9A21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6717791"/>
        <c:axId val="1586721151"/>
      </c:lineChart>
      <c:catAx>
        <c:axId val="158672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24031"/>
        <c:crosses val="autoZero"/>
        <c:auto val="1"/>
        <c:lblAlgn val="ctr"/>
        <c:lblOffset val="100"/>
        <c:noMultiLvlLbl val="0"/>
      </c:catAx>
      <c:valAx>
        <c:axId val="15867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23551"/>
        <c:crosses val="autoZero"/>
        <c:crossBetween val="between"/>
      </c:valAx>
      <c:valAx>
        <c:axId val="1586721151"/>
        <c:scaling>
          <c:orientation val="minMax"/>
          <c:max val="0.21000000000000002"/>
          <c:min val="0.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17791"/>
        <c:crosses val="max"/>
        <c:crossBetween val="between"/>
      </c:valAx>
      <c:catAx>
        <c:axId val="1586717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6721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7C7C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FY 2025 REVENUE ALLOCATION BY SEGMENT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4-40F3-9BAA-46ABFEBA4C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CD4-40F3-9BAA-46ABFEBA4C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4-40F3-9BAA-46ABFEBA4C4C}"/>
              </c:ext>
            </c:extLst>
          </c:dPt>
          <c:dLbls>
            <c:dLbl>
              <c:idx val="0"/>
              <c:layout>
                <c:manualLayout>
                  <c:x val="0.11421101290713857"/>
                  <c:y val="-3.6977779848274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D4-40F3-9BAA-46ABFEBA4C4C}"/>
                </c:ext>
              </c:extLst>
            </c:dLbl>
            <c:dLbl>
              <c:idx val="1"/>
              <c:layout>
                <c:manualLayout>
                  <c:x val="-0.1281391852128872"/>
                  <c:y val="1.38666674431029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D4-40F3-9BAA-46ABFEBA4C4C}"/>
                </c:ext>
              </c:extLst>
            </c:dLbl>
            <c:dLbl>
              <c:idx val="2"/>
              <c:layout>
                <c:manualLayout>
                  <c:x val="-0.1142110129071386"/>
                  <c:y val="-6.00888922534462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D4-40F3-9BAA-46ABFEBA4C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Revenue_Breakdown_Model!$A$2:$A$4</c:f>
              <c:strCache>
                <c:ptCount val="3"/>
                <c:pt idx="0">
                  <c:v>Walmart U.S.</c:v>
                </c:pt>
                <c:pt idx="1">
                  <c:v>Sam’s Club U.S.</c:v>
                </c:pt>
                <c:pt idx="2">
                  <c:v>Walmart International</c:v>
                </c:pt>
              </c:strCache>
            </c:strRef>
          </c:cat>
          <c:val>
            <c:numRef>
              <c:f>Revenue_Breakdown_Model!$F$2:$F$4</c:f>
              <c:numCache>
                <c:formatCode>#,##0.00</c:formatCode>
                <c:ptCount val="3"/>
                <c:pt idx="0">
                  <c:v>451490.23459704383</c:v>
                </c:pt>
                <c:pt idx="1">
                  <c:v>51977.568332510069</c:v>
                </c:pt>
                <c:pt idx="2">
                  <c:v>177517.19707044607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4-40F3-9BAA-46ABFEBA4C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FY2025 REVENUE PER STORE BY SEGMENT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1-4EA1-9AF4-57D2415541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D1-4EA1-9AF4-57D241554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Revenue_Breakdown_Model!$A$2:$A$4</c:f>
              <c:strCache>
                <c:ptCount val="3"/>
                <c:pt idx="0">
                  <c:v>Walmart U.S.</c:v>
                </c:pt>
                <c:pt idx="1">
                  <c:v>Sam’s Club U.S.</c:v>
                </c:pt>
                <c:pt idx="2">
                  <c:v>Walmart International</c:v>
                </c:pt>
              </c:strCache>
            </c:strRef>
          </c:cat>
          <c:val>
            <c:numRef>
              <c:f>Revenue_Breakdown_Model!$G$2:$G$4</c:f>
              <c:numCache>
                <c:formatCode>"$"#,##0.00</c:formatCode>
                <c:ptCount val="3"/>
                <c:pt idx="0">
                  <c:v>98.043481997186504</c:v>
                </c:pt>
                <c:pt idx="1">
                  <c:v>86.629280554183453</c:v>
                </c:pt>
                <c:pt idx="2">
                  <c:v>31.893136376292862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1-4EA1-9AF4-57D2415541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1208431"/>
        <c:axId val="1631209391"/>
      </c:barChart>
      <c:catAx>
        <c:axId val="163120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09391"/>
        <c:crosses val="autoZero"/>
        <c:auto val="1"/>
        <c:lblAlgn val="ctr"/>
        <c:lblOffset val="100"/>
        <c:noMultiLvlLbl val="0"/>
      </c:catAx>
      <c:valAx>
        <c:axId val="1631209391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$</a:t>
                </a:r>
                <a:r>
                  <a:rPr lang="en-US" b="1" baseline="0"/>
                  <a:t> in Millions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Store Count by Format – Walmart U.S.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Revenue_Breakdown_Model!$B$7</c:f>
              <c:strCache>
                <c:ptCount val="1"/>
                <c:pt idx="0">
                  <c:v>Store Count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C-4E16-97CD-FA1B0758C8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Revenue_Breakdown_Model!$A$8:$A$10</c:f>
              <c:strCache>
                <c:ptCount val="3"/>
                <c:pt idx="0">
                  <c:v>Supercenters</c:v>
                </c:pt>
                <c:pt idx="1">
                  <c:v>Discount Stores</c:v>
                </c:pt>
                <c:pt idx="2">
                  <c:v>Neighborhood Markets</c:v>
                </c:pt>
              </c:strCache>
            </c:strRef>
          </c:cat>
          <c:val>
            <c:numRef>
              <c:f>Revenue_Breakdown_Model!$B$8:$B$10</c:f>
              <c:numCache>
                <c:formatCode>General</c:formatCode>
                <c:ptCount val="3"/>
                <c:pt idx="0" formatCode="#,##0">
                  <c:v>3559</c:v>
                </c:pt>
                <c:pt idx="1">
                  <c:v>355</c:v>
                </c:pt>
                <c:pt idx="2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7-4C00-89AC-0428022FE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5681535"/>
        <c:axId val="365689695"/>
      </c:barChart>
      <c:catAx>
        <c:axId val="36568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9695"/>
        <c:crosses val="autoZero"/>
        <c:auto val="1"/>
        <c:lblAlgn val="ctr"/>
        <c:lblOffset val="100"/>
        <c:noMultiLvlLbl val="0"/>
      </c:catAx>
      <c:valAx>
        <c:axId val="3656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Owned vs Leased Walmart Retail Units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96-4AF9-88BC-8594AB46F4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96-4AF9-88BC-8594AB46F420}"/>
              </c:ext>
            </c:extLst>
          </c:dPt>
          <c:dLbls>
            <c:dLbl>
              <c:idx val="0"/>
              <c:layout>
                <c:manualLayout>
                  <c:x val="9.4444444444444345E-2"/>
                  <c:y val="-4.62962962962962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96-4AF9-88BC-8594AB46F420}"/>
                </c:ext>
              </c:extLst>
            </c:dLbl>
            <c:dLbl>
              <c:idx val="1"/>
              <c:layout>
                <c:manualLayout>
                  <c:x val="-8.888888888888892E-2"/>
                  <c:y val="-8.33333333333333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96-4AF9-88BC-8594AB46F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Revenue_Breakdown_Model!$E$8:$E$9</c:f>
              <c:strCache>
                <c:ptCount val="2"/>
                <c:pt idx="0">
                  <c:v>Owned</c:v>
                </c:pt>
                <c:pt idx="1">
                  <c:v>Leased</c:v>
                </c:pt>
              </c:strCache>
            </c:strRef>
          </c:cat>
          <c:val>
            <c:numRef>
              <c:f>Revenue_Breakdown_Model!$G$8:$G$9</c:f>
              <c:numCache>
                <c:formatCode>#,##0</c:formatCode>
                <c:ptCount val="2"/>
                <c:pt idx="0">
                  <c:v>6039</c:v>
                </c:pt>
                <c:pt idx="1">
                  <c:v>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AF9-88BC-8594AB46F4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FY2025 Revenue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8-4CD4-A7A2-90395A8E0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08-4CD4-A7A2-90395A8E04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8-4CD4-A7A2-90395A8E0445}"/>
              </c:ext>
            </c:extLst>
          </c:dPt>
          <c:dLbls>
            <c:dLbl>
              <c:idx val="0"/>
              <c:layout>
                <c:manualLayout>
                  <c:x val="0.10833333333333313"/>
                  <c:y val="-4.629629629629638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08-4CD4-A7A2-90395A8E0445}"/>
                </c:ext>
              </c:extLst>
            </c:dLbl>
            <c:dLbl>
              <c:idx val="1"/>
              <c:layout>
                <c:manualLayout>
                  <c:x val="-7.2222222222222271E-2"/>
                  <c:y val="2.31481481481481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08-4CD4-A7A2-90395A8E0445}"/>
                </c:ext>
              </c:extLst>
            </c:dLbl>
            <c:dLbl>
              <c:idx val="2"/>
              <c:layout>
                <c:manualLayout>
                  <c:x val="-8.0555555555555561E-2"/>
                  <c:y val="-6.94444444444444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8-4CD4-A7A2-90395A8E0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Revenue_Breakdown_Model!$J$2:$J$4</c:f>
              <c:strCache>
                <c:ptCount val="3"/>
                <c:pt idx="0">
                  <c:v>Walmart U.S.</c:v>
                </c:pt>
                <c:pt idx="1">
                  <c:v>Sam’s Club U.S.</c:v>
                </c:pt>
                <c:pt idx="2">
                  <c:v>Walmart International</c:v>
                </c:pt>
              </c:strCache>
            </c:strRef>
          </c:cat>
          <c:val>
            <c:numRef>
              <c:f>Revenue_Breakdown_Model!$K$2:$K$4</c:f>
              <c:numCache>
                <c:formatCode>#,##0</c:formatCode>
                <c:ptCount val="3"/>
                <c:pt idx="0">
                  <c:v>422567</c:v>
                </c:pt>
                <c:pt idx="1">
                  <c:v>84345</c:v>
                </c:pt>
                <c:pt idx="2">
                  <c:v>174073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8-4CD4-A7A2-90395A8E04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COGS % vs SG&amp;A % of Revenue (FY2023–FY2025)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Cost_Structure_Analysis!$A$4</c:f>
              <c:strCache>
                <c:ptCount val="1"/>
                <c:pt idx="0">
                  <c:v>COGS %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Cost_Structure_Analysis!$B$1:$D$1</c:f>
              <c:strCache>
                <c:ptCount val="3"/>
                <c:pt idx="0">
                  <c:v>FY2023</c:v>
                </c:pt>
                <c:pt idx="1">
                  <c:v>FY2024</c:v>
                </c:pt>
                <c:pt idx="2">
                  <c:v>FY2025</c:v>
                </c:pt>
              </c:strCache>
            </c:strRef>
          </c:cat>
          <c:val>
            <c:numRef>
              <c:f>Cost_Structure_Analysis!$B$4:$D$4</c:f>
              <c:numCache>
                <c:formatCode>0.00%</c:formatCode>
                <c:ptCount val="3"/>
                <c:pt idx="0">
                  <c:v>0.75859536160474017</c:v>
                </c:pt>
                <c:pt idx="1">
                  <c:v>0.7562460945033751</c:v>
                </c:pt>
                <c:pt idx="2">
                  <c:v>0.75148938669721066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E-4773-AB09-D61ABB442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8882207"/>
        <c:axId val="2128902847"/>
      </c:lineChart>
      <c:catAx>
        <c:axId val="212888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02847"/>
        <c:crosses val="autoZero"/>
        <c:auto val="1"/>
        <c:lblAlgn val="ctr"/>
        <c:lblOffset val="100"/>
        <c:noMultiLvlLbl val="0"/>
      </c:catAx>
      <c:valAx>
        <c:axId val="2128902847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82207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16251</xdr:colOff>
      <xdr:row>25</xdr:row>
      <xdr:rowOff>173061</xdr:rowOff>
    </xdr:from>
    <xdr:to>
      <xdr:col>6</xdr:col>
      <xdr:colOff>63608</xdr:colOff>
      <xdr:row>53</xdr:row>
      <xdr:rowOff>173493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1F9FAA-E26A-B02D-D1A8-E00267B46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1183069</xdr:colOff>
      <xdr:row>26</xdr:row>
      <xdr:rowOff>26277</xdr:rowOff>
    </xdr:from>
    <xdr:to>
      <xdr:col>15</xdr:col>
      <xdr:colOff>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A0D3A-8426-A60E-7B32-ED4547E8B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19707</xdr:colOff>
      <xdr:row>58</xdr:row>
      <xdr:rowOff>122904</xdr:rowOff>
    </xdr:from>
    <xdr:to>
      <xdr:col>6</xdr:col>
      <xdr:colOff>196645</xdr:colOff>
      <xdr:row>87</xdr:row>
      <xdr:rowOff>159774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6E7FE6-E77D-8A1F-AD27-7254C7672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90</xdr:row>
      <xdr:rowOff>142874</xdr:rowOff>
    </xdr:from>
    <xdr:to>
      <xdr:col>6</xdr:col>
      <xdr:colOff>1404938</xdr:colOff>
      <xdr:row>105</xdr:row>
      <xdr:rowOff>130969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9A9F091-490A-9F5E-8DD3-6801C5A5985E}"/>
            </a:ext>
          </a:extLst>
        </xdr:cNvPr>
        <xdr:cNvSpPr txBox="1"/>
      </xdr:nvSpPr>
      <xdr:spPr>
        <a:xfrm>
          <a:off x="11906" y="16906874"/>
          <a:ext cx="10608470" cy="266700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Insights – FY2025 Profitability </a:t>
          </a:r>
        </a:p>
        <a:p>
          <a:pPr algn="ctr"/>
          <a:endParaRPr lang="en-US" sz="1800" b="1"/>
        </a:p>
        <a:p>
          <a:r>
            <a:rPr lang="en-US" sz="1600" b="1" baseline="0"/>
            <a:t>- </a:t>
          </a:r>
          <a:r>
            <a:rPr lang="en-US" sz="1600"/>
            <a:t>Walmart’s total revenue grew </a:t>
          </a:r>
          <a:r>
            <a:rPr lang="en-US" sz="1600" b="1"/>
            <a:t>5.1% YoY</a:t>
          </a:r>
          <a:r>
            <a:rPr lang="en-US" sz="1600"/>
            <a:t> to $680.99B in FY2025, maintaining solid top-line momentum.</a:t>
          </a:r>
        </a:p>
        <a:p>
          <a:endParaRPr lang="en-US" sz="1600"/>
        </a:p>
        <a:p>
          <a:r>
            <a:rPr lang="en-US" sz="1600" b="1" baseline="0"/>
            <a:t>-</a:t>
          </a:r>
          <a:r>
            <a:rPr lang="en-US" sz="1600" baseline="0"/>
            <a:t> </a:t>
          </a:r>
          <a:r>
            <a:rPr lang="en-US" sz="1600"/>
            <a:t>Cost of goods sold remained stable as a % of revenue at </a:t>
          </a:r>
          <a:r>
            <a:rPr lang="en-US" sz="1600" b="1"/>
            <a:t>~75%</a:t>
          </a:r>
          <a:r>
            <a:rPr lang="en-US" sz="1600"/>
            <a:t>, showing efficient supply chain control.</a:t>
          </a:r>
        </a:p>
        <a:p>
          <a:endParaRPr lang="en-US" sz="1600"/>
        </a:p>
        <a:p>
          <a:r>
            <a:rPr lang="en-US" sz="1600" b="1"/>
            <a:t>-</a:t>
          </a:r>
          <a:r>
            <a:rPr lang="en-US" sz="1600"/>
            <a:t> SG&amp;A expenses slightly increased to </a:t>
          </a:r>
          <a:r>
            <a:rPr lang="en-US" sz="1600" b="1"/>
            <a:t>20.54% of revenue</a:t>
          </a:r>
          <a:r>
            <a:rPr lang="en-US" sz="1600"/>
            <a:t>, reflecting rising operating costs and wage investments.</a:t>
          </a:r>
          <a:br>
            <a:rPr lang="en-US" sz="1600"/>
          </a:br>
          <a:endParaRPr lang="en-US" sz="1600"/>
        </a:p>
        <a:p>
          <a:r>
            <a:rPr lang="en-US" sz="1600" b="1"/>
            <a:t>-</a:t>
          </a:r>
          <a:r>
            <a:rPr lang="en-US" sz="1600"/>
            <a:t> Despite margin pressures, operating income rose to </a:t>
          </a:r>
          <a:r>
            <a:rPr lang="en-US" sz="1600" b="1"/>
            <a:t>$29.3B</a:t>
          </a:r>
          <a:r>
            <a:rPr lang="en-US" sz="1600"/>
            <a:t>, and net income hit </a:t>
          </a:r>
          <a:r>
            <a:rPr lang="en-US" sz="1600" b="1"/>
            <a:t>$19.4B</a:t>
          </a:r>
          <a:r>
            <a:rPr lang="en-US" sz="1600"/>
            <a:t>, with a healthy </a:t>
          </a:r>
          <a:r>
            <a:rPr lang="en-US" sz="1600" b="1"/>
            <a:t>2.85% net margin</a:t>
          </a:r>
          <a:r>
            <a:rPr lang="en-US" sz="1600"/>
            <a:t>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0.8158</cdr:x>
      <cdr:y>0.9017</cdr:y>
    </cdr:from>
    <cdr:to>
      <cdr:x>0.96909</cdr:x>
      <cdr:y>0.95725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3B3E40-07D2-3950-01F5-6F68C915F78D}"/>
            </a:ext>
          </a:extLst>
        </cdr:cNvPr>
        <cdr:cNvSpPr txBox="1"/>
      </cdr:nvSpPr>
      <cdr:spPr>
        <a:xfrm xmlns:a="http://schemas.openxmlformats.org/drawingml/2006/main">
          <a:off x="7425619" y="4015892"/>
          <a:ext cx="1395351" cy="24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/>
              <a:latin typeface="+mn-lt"/>
              <a:ea typeface="+mn-ea"/>
              <a:cs typeface="+mn-cs"/>
            </a:rPr>
            <a:t>FY 2026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= FORECAST</a:t>
          </a:r>
          <a:endParaRPr lang="en-US">
            <a:effectLst/>
          </a:endParaRP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0.79466</cdr:x>
      <cdr:y>0.87855</cdr:y>
    </cdr:from>
    <cdr:to>
      <cdr:x>1</cdr:x>
      <cdr:y>0.91949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7C2430-06A8-A5E3-7E3D-26718F8A41B7}"/>
            </a:ext>
          </a:extLst>
        </cdr:cNvPr>
        <cdr:cNvSpPr txBox="1"/>
      </cdr:nvSpPr>
      <cdr:spPr>
        <a:xfrm xmlns:a="http://schemas.openxmlformats.org/drawingml/2006/main">
          <a:off x="5543550" y="3822865"/>
          <a:ext cx="1432462" cy="178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kern="1200"/>
            <a:t>FY 2026</a:t>
          </a:r>
          <a:r>
            <a:rPr lang="en-US" sz="1100" b="0" kern="1200" baseline="0"/>
            <a:t> = FORECAST</a:t>
          </a:r>
          <a:endParaRPr lang="en-US" sz="1100" b="0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144517</xdr:colOff>
      <xdr:row>12</xdr:row>
      <xdr:rowOff>78827</xdr:rowOff>
    </xdr:from>
    <xdr:to>
      <xdr:col>4</xdr:col>
      <xdr:colOff>157655</xdr:colOff>
      <xdr:row>30</xdr:row>
      <xdr:rowOff>91965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53E73-4E79-BB36-C812-A730A2E18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167102</xdr:colOff>
      <xdr:row>31</xdr:row>
      <xdr:rowOff>65690</xdr:rowOff>
    </xdr:from>
    <xdr:to>
      <xdr:col>4</xdr:col>
      <xdr:colOff>197069</xdr:colOff>
      <xdr:row>51</xdr:row>
      <xdr:rowOff>105102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18B4F-09AA-7FB0-8B79-B1101D6BE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594147</xdr:colOff>
      <xdr:row>12</xdr:row>
      <xdr:rowOff>52553</xdr:rowOff>
    </xdr:from>
    <xdr:to>
      <xdr:col>7</xdr:col>
      <xdr:colOff>1340069</xdr:colOff>
      <xdr:row>30</xdr:row>
      <xdr:rowOff>70040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40A2D-107B-3A34-315A-D5A63313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617484</xdr:colOff>
      <xdr:row>31</xdr:row>
      <xdr:rowOff>91966</xdr:rowOff>
    </xdr:from>
    <xdr:to>
      <xdr:col>8</xdr:col>
      <xdr:colOff>13138</xdr:colOff>
      <xdr:row>51</xdr:row>
      <xdr:rowOff>65690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81BAA7-E4EC-60A8-759E-65BB4A68A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498583</xdr:colOff>
      <xdr:row>12</xdr:row>
      <xdr:rowOff>12915</xdr:rowOff>
    </xdr:from>
    <xdr:to>
      <xdr:col>13</xdr:col>
      <xdr:colOff>477863</xdr:colOff>
      <xdr:row>30</xdr:row>
      <xdr:rowOff>31978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E9619-CDA1-FF53-12E6-2FA29DF2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38747</xdr:colOff>
      <xdr:row>53</xdr:row>
      <xdr:rowOff>183930</xdr:rowOff>
    </xdr:from>
    <xdr:to>
      <xdr:col>7</xdr:col>
      <xdr:colOff>700691</xdr:colOff>
      <xdr:row>71</xdr:row>
      <xdr:rowOff>140137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E0885A3-DE0B-5D64-7E22-16B888B5F3AE}"/>
            </a:ext>
          </a:extLst>
        </xdr:cNvPr>
        <xdr:cNvSpPr txBox="1"/>
      </xdr:nvSpPr>
      <xdr:spPr>
        <a:xfrm>
          <a:off x="38747" y="9932275"/>
          <a:ext cx="11391254" cy="326696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Insights – FY2025 Revenue Breakdown</a:t>
          </a:r>
        </a:p>
        <a:p>
          <a:pPr algn="ctr"/>
          <a:endParaRPr lang="en-US" sz="2000" b="1"/>
        </a:p>
        <a:p>
          <a:r>
            <a:rPr lang="en-US" sz="1600" b="1"/>
            <a:t>-</a:t>
          </a:r>
          <a:r>
            <a:rPr lang="en-US" sz="1600"/>
            <a:t> Walmart U.S. contributed </a:t>
          </a:r>
          <a:r>
            <a:rPr lang="en-US" sz="1600" b="1"/>
            <a:t>66%</a:t>
          </a:r>
          <a:r>
            <a:rPr lang="en-US" sz="1600"/>
            <a:t> of total revenue, reinforcing its dominance in the domestic market.</a:t>
          </a:r>
        </a:p>
        <a:p>
          <a:endParaRPr lang="en-US" sz="160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600"/>
            <a:t>Sam’s Club accounted for </a:t>
          </a:r>
          <a:r>
            <a:rPr lang="en-US" sz="1600" b="1"/>
            <a:t>8%</a:t>
          </a:r>
          <a:r>
            <a:rPr lang="en-US" sz="1600"/>
            <a:t>, reflecting steady demand in the membership-based warehouse format.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600"/>
            <a:t>International operations made up </a:t>
          </a:r>
          <a:r>
            <a:rPr lang="en-US" sz="1600" b="1"/>
            <a:t>26%</a:t>
          </a:r>
          <a:r>
            <a:rPr lang="en-US" sz="1600"/>
            <a:t>, indicating strong but regionally varied performance.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600"/>
            <a:t>Supercenters represent the </a:t>
          </a:r>
          <a:r>
            <a:rPr lang="en-US" sz="1600" b="1"/>
            <a:t>core format</a:t>
          </a:r>
          <a:r>
            <a:rPr lang="en-US" sz="1600"/>
            <a:t> (77%), while Neighborhood Markets and Discount Stores show Walmart’s localized strategy.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600" b="1"/>
            <a:t>56% of Walmart’s retail units are owned</a:t>
          </a:r>
          <a:r>
            <a:rPr lang="en-US" sz="1600"/>
            <a:t>, reflecting long-term investment in infrastructure and lease cost optimization.</a:t>
          </a:r>
        </a:p>
        <a:p>
          <a:endParaRPr lang="en-US" sz="16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9</xdr:row>
      <xdr:rowOff>137160</xdr:rowOff>
    </xdr:from>
    <xdr:to>
      <xdr:col>3</xdr:col>
      <xdr:colOff>358140</xdr:colOff>
      <xdr:row>26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D9B78E-506D-A01D-BB97-57EC57C6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27</xdr:row>
      <xdr:rowOff>152400</xdr:rowOff>
    </xdr:from>
    <xdr:to>
      <xdr:col>7</xdr:col>
      <xdr:colOff>579120</xdr:colOff>
      <xdr:row>43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B97361-DE08-C001-01D2-4488C26EF7BC}"/>
            </a:ext>
          </a:extLst>
        </xdr:cNvPr>
        <xdr:cNvSpPr txBox="1"/>
      </xdr:nvSpPr>
      <xdr:spPr>
        <a:xfrm>
          <a:off x="15240" y="5455920"/>
          <a:ext cx="8602980" cy="29337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Insights – Cost Structure Trends (FY2023–FY2025)</a:t>
          </a:r>
        </a:p>
        <a:p>
          <a:pPr algn="ctr"/>
          <a:endParaRPr lang="en-US" sz="2000" b="1"/>
        </a:p>
        <a:p>
          <a:r>
            <a:rPr lang="en-US" sz="1400"/>
            <a:t>- COGS as a % of revenue declined modestly from </a:t>
          </a:r>
          <a:r>
            <a:rPr lang="en-US" sz="1400" b="1"/>
            <a:t>75.86%</a:t>
          </a:r>
          <a:r>
            <a:rPr lang="en-US" sz="1400"/>
            <a:t> to </a:t>
          </a:r>
          <a:r>
            <a:rPr lang="en-US" sz="1400" b="1"/>
            <a:t>75.15%</a:t>
          </a:r>
          <a:r>
            <a:rPr lang="en-US" sz="1400"/>
            <a:t>, indicating minor efficiency gains in sourcing or operations.</a:t>
          </a:r>
        </a:p>
        <a:p>
          <a:endParaRPr lang="en-US" sz="1400"/>
        </a:p>
        <a:p>
          <a:r>
            <a:rPr lang="en-US" sz="1400"/>
            <a:t>- SG&amp;A as a % of revenue increased slightly to </a:t>
          </a:r>
          <a:r>
            <a:rPr lang="en-US" sz="1400" b="1"/>
            <a:t>20.54%</a:t>
          </a:r>
          <a:r>
            <a:rPr lang="en-US" sz="1400"/>
            <a:t>, up from </a:t>
          </a:r>
          <a:r>
            <a:rPr lang="en-US" sz="1400" b="1"/>
            <a:t>20.21%</a:t>
          </a:r>
          <a:r>
            <a:rPr lang="en-US" sz="1400"/>
            <a:t> last year, driven by investments in wages, tech, and store operations.</a:t>
          </a:r>
        </a:p>
        <a:p>
          <a:endParaRPr lang="en-US" sz="1400"/>
        </a:p>
        <a:p>
          <a:r>
            <a:rPr lang="en-US" sz="1400"/>
            <a:t>- The combined cost structure remains relatively stable, with operating leverage gradually improving year-over-year.</a:t>
          </a:r>
        </a:p>
        <a:p>
          <a:endParaRPr lang="en-US" sz="1400"/>
        </a:p>
        <a:p>
          <a:r>
            <a:rPr lang="en-US" sz="1400"/>
            <a:t>- Monitoring SG&amp;A growth is key, as it outpaced revenue growth in FY2025 (</a:t>
          </a:r>
          <a:r>
            <a:rPr lang="en-US" sz="1400" b="1"/>
            <a:t>6.81% vs 5.07%</a:t>
          </a:r>
          <a:r>
            <a:rPr lang="en-US" sz="1400"/>
            <a:t>), signaling possible margin pressure ahead.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9E07F5-0C17-4457-9489-40FFFB855EBD}" name="Table1" displayName="Table1" ref="A7:D33" headerRowCount="0" totalsRowShown="0" headerRowDxfId="56" dataDxfId="55" tableBorderDxfId="54" totalsRowBorderDxfId="53">
  <tableColumns count="4">
    <tableColumn id="1" xr3:uid="{EAD22E7F-C30F-45FA-98A5-E00E0EE682EE}" name="Column1" headerRowDxfId="52" dataDxfId="51"/>
    <tableColumn id="2" xr3:uid="{33C7BE6D-73C6-4AEB-A365-430897FC92C9}" name="Column2" dataDxfId="50"/>
    <tableColumn id="3" xr3:uid="{88BF3531-A994-4E37-807C-5A5D87795072}" name="Column3" dataDxfId="49"/>
    <tableColumn id="4" xr3:uid="{A09C878D-1B27-4932-AE5E-8B98B1C04101}" name="Column4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BA2E7D-C4FA-4673-9432-17EAC3E2AB45}" name="Table3" displayName="Table3" ref="A38:C52" headerRowCount="0" totalsRowShown="0" headerRowDxfId="47" dataDxfId="46" tableBorderDxfId="45" totalsRowBorderDxfId="44">
  <tableColumns count="3">
    <tableColumn id="1" xr3:uid="{619E84DB-722D-4E55-A197-8F1D7A010515}" name="Column1" dataDxfId="43"/>
    <tableColumn id="2" xr3:uid="{1D33EEA1-A735-472A-A4CE-082FAEBD2A81}" name="Column2" headerRowDxfId="42" dataDxfId="41"/>
    <tableColumn id="3" xr3:uid="{EA1B6C05-60F9-4349-AFBE-B80F4986793C}" name="Column3" headerRowDxfId="40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D457B-F9E8-4DFC-BBB2-A0207AF93038}" name="Table4" displayName="Table4" ref="A56:D67" headerRowCount="0" totalsRowShown="0" headerRowDxfId="38" dataDxfId="37" tableBorderDxfId="36" totalsRowBorderDxfId="35">
  <tableColumns count="4">
    <tableColumn id="1" xr3:uid="{EB303313-AE87-495F-B22D-142CB6746185}" name="Column1" dataDxfId="34"/>
    <tableColumn id="2" xr3:uid="{72D29F01-E33F-4486-9306-8E569D6324AA}" name="Column2" headerRowDxfId="33" dataDxfId="32"/>
    <tableColumn id="3" xr3:uid="{8B5C74B0-02EB-42A2-B232-A12699CDB7EE}" name="Column3" headerRowDxfId="31" dataDxfId="30"/>
    <tableColumn id="4" xr3:uid="{17B726CF-D588-46A8-BD6A-E415CB02F442}" name="Column4" headerRowDxfId="29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163620-DAD0-4402-958F-FA488366159D}" name="Table2" displayName="Table2" ref="A1:H5" totalsRowShown="0" headerRowDxfId="27" headerRowBorderDxfId="26" tableBorderDxfId="25" totalsRowBorderDxfId="24">
  <autoFilter ref="A1:H5" xr:uid="{5A163620-DAD0-4402-958F-FA48836615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62526AC-E34E-4E78-BAB9-63D932EB4C55}" name="Segment" dataDxfId="23"/>
    <tableColumn id="2" xr3:uid="{C94C238E-3F9E-4914-B8D7-7825F487684E}" name="Store Count"/>
    <tableColumn id="3" xr3:uid="{19E36DF8-8573-4A82-B8BC-7F90305B6C69}" name="% of Total Stores" dataDxfId="22"/>
    <tableColumn id="4" xr3:uid="{F431979A-9A28-4597-9321-869D59B0738D}" name="Square Feet (000s)" dataDxfId="21"/>
    <tableColumn id="5" xr3:uid="{18A41845-65A3-473C-BC81-584186A3D303}" name="% of Total Sq. Ft." dataDxfId="20"/>
    <tableColumn id="6" xr3:uid="{CAC80A64-8F75-45D6-8618-72BDDB74E273}" name="Allocated Revenue ($Million)" dataDxfId="19"/>
    <tableColumn id="7" xr3:uid="{0A2C29EA-3668-4712-ABB2-08EF5695906E}" name="Revenue/Store ($mn)" dataDxfId="18"/>
    <tableColumn id="8" xr3:uid="{127A739B-7943-42C6-B372-7D8D1D227CCC}" name="Revenue/Sq. Ft ($)" dataDxfId="17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EA0752-6CF2-4266-A563-1C95205F05FD}" name="Table6" displayName="Table6" ref="E7:H10" totalsRowShown="0" headerRowDxfId="16" headerRowBorderDxfId="15" tableBorderDxfId="14" totalsRowBorderDxfId="13">
  <autoFilter ref="E7:H10" xr:uid="{14EA0752-6CF2-4266-A563-1C95205F05FD}">
    <filterColumn colId="0" hiddenButton="1"/>
    <filterColumn colId="1" hiddenButton="1"/>
    <filterColumn colId="2" hiddenButton="1"/>
    <filterColumn colId="3" hiddenButton="1"/>
  </autoFilter>
  <tableColumns count="4">
    <tableColumn id="1" xr3:uid="{C0769CA5-15AB-426F-86A6-4BBBAA0AD2FC}" name="Ownership Type" dataDxfId="12"/>
    <tableColumn id="2" xr3:uid="{CAA0CF30-11E0-454C-8DFC-627F4B685B9D}" name="Unit Type" dataDxfId="11"/>
    <tableColumn id="3" xr3:uid="{0C014CF7-235B-490A-B7E0-2378D0ED3D9A}" name="Count" dataDxfId="10"/>
    <tableColumn id="4" xr3:uid="{12387231-00EB-440E-9A36-3FA4E1A3E062}" name="% of Total" dataDxfId="9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7CC12A-F6A4-4C3C-9F0C-D8FC779DA247}" name="Table5" displayName="Table5" ref="A1:D8" totalsRowShown="0" headerRowDxfId="8" dataDxfId="7">
  <autoFilter ref="A1:D8" xr:uid="{4E7CC12A-F6A4-4C3C-9F0C-D8FC779DA247}">
    <filterColumn colId="0" hiddenButton="1"/>
    <filterColumn colId="1" hiddenButton="1"/>
    <filterColumn colId="2" hiddenButton="1"/>
    <filterColumn colId="3" hiddenButton="1"/>
  </autoFilter>
  <tableColumns count="4">
    <tableColumn id="1" xr3:uid="{384D894B-89F0-4C45-9EA6-17D7E1B5C1BE}" name="Metric" dataDxfId="6"/>
    <tableColumn id="2" xr3:uid="{A791997A-1D21-4D9B-A05C-0697F9CE45CE}" name="FY2023" dataDxfId="5"/>
    <tableColumn id="3" xr3:uid="{4A147411-E62E-4E5E-83E9-3440AA79F6FF}" name="FY2024" dataDxfId="4"/>
    <tableColumn id="4" xr3:uid="{A5D5EF1B-1DB1-4EBF-AF87-6D83B15932D6}" name="FY2025" dataDxfId="3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3FD7-9F03-48DA-8FDB-C99954A29086}">
  <dimension ref="A1:K67"/>
  <sheetViews>
    <sheetView zoomScale="79" zoomScaleNormal="79" workbookViewId="0">
      <selection activeCell="G17" sqref="G17"/>
    </sheetView>
  </sheetViews>
  <sheetFormatPr defaultRowHeight="14.4"/>
  <cols>
    <col min="1" max="1" width="45.33203125" style="1" customWidth="1"/>
    <col min="2" max="2" width="17.109375" customWidth="1"/>
    <col min="3" max="3" width="20.77734375" customWidth="1"/>
    <col min="4" max="4" width="19.6640625" customWidth="1"/>
    <col min="8" max="8" width="37.109375" customWidth="1"/>
    <col min="9" max="9" width="15.77734375" customWidth="1"/>
    <col min="10" max="10" width="17.6640625" customWidth="1"/>
    <col min="11" max="11" width="10.6640625" customWidth="1"/>
  </cols>
  <sheetData>
    <row r="1" spans="1:11" ht="21">
      <c r="A1" s="114" t="s">
        <v>0</v>
      </c>
      <c r="B1" s="114"/>
      <c r="C1" s="114"/>
      <c r="D1" s="114"/>
    </row>
    <row r="2" spans="1:11" ht="21">
      <c r="A2" s="114" t="s">
        <v>1</v>
      </c>
      <c r="B2" s="114"/>
      <c r="C2" s="114"/>
      <c r="D2" s="114"/>
    </row>
    <row r="3" spans="1:11" ht="21">
      <c r="A3" s="113" t="s">
        <v>2</v>
      </c>
      <c r="B3" s="113"/>
      <c r="C3" s="113"/>
      <c r="D3" s="113"/>
    </row>
    <row r="4" spans="1:11" ht="21">
      <c r="A4" s="114" t="s">
        <v>3</v>
      </c>
      <c r="B4" s="114"/>
      <c r="C4" s="114"/>
      <c r="D4" s="114"/>
    </row>
    <row r="5" spans="1:11">
      <c r="A5" s="2"/>
      <c r="B5" s="2"/>
      <c r="C5" s="2"/>
      <c r="D5" s="2"/>
    </row>
    <row r="6" spans="1:11">
      <c r="A6"/>
    </row>
    <row r="7" spans="1:11" ht="18">
      <c r="A7" s="28"/>
      <c r="B7" s="65">
        <v>2025</v>
      </c>
      <c r="C7" s="65">
        <v>2024</v>
      </c>
      <c r="D7" s="66">
        <v>2023</v>
      </c>
      <c r="K7" s="44"/>
    </row>
    <row r="8" spans="1:11" ht="18.600000000000001" customHeight="1">
      <c r="A8" s="67" t="s">
        <v>4</v>
      </c>
      <c r="B8" s="30"/>
      <c r="C8" s="30"/>
      <c r="D8" s="31"/>
      <c r="K8" s="44"/>
    </row>
    <row r="9" spans="1:11" ht="18">
      <c r="A9" s="29" t="s">
        <v>5</v>
      </c>
      <c r="B9" s="32" t="s">
        <v>6</v>
      </c>
      <c r="C9" s="32" t="s">
        <v>7</v>
      </c>
      <c r="D9" s="33" t="s">
        <v>8</v>
      </c>
      <c r="K9" s="44"/>
    </row>
    <row r="10" spans="1:11" ht="18">
      <c r="A10" s="29" t="s">
        <v>9</v>
      </c>
      <c r="B10" s="32" t="s">
        <v>10</v>
      </c>
      <c r="C10" s="32" t="s">
        <v>11</v>
      </c>
      <c r="D10" s="33" t="s">
        <v>12</v>
      </c>
      <c r="K10" s="44"/>
    </row>
    <row r="11" spans="1:11" ht="18">
      <c r="A11" s="29" t="s">
        <v>13</v>
      </c>
      <c r="B11" s="32" t="s">
        <v>14</v>
      </c>
      <c r="C11" s="32" t="s">
        <v>15</v>
      </c>
      <c r="D11" s="33" t="s">
        <v>16</v>
      </c>
      <c r="K11" s="44"/>
    </row>
    <row r="12" spans="1:11" ht="18">
      <c r="A12" s="67" t="s">
        <v>17</v>
      </c>
      <c r="B12" s="32"/>
      <c r="C12" s="32"/>
      <c r="D12" s="33"/>
      <c r="K12" s="44"/>
    </row>
    <row r="13" spans="1:11" ht="18">
      <c r="A13" s="29" t="s">
        <v>18</v>
      </c>
      <c r="B13" s="32" t="s">
        <v>19</v>
      </c>
      <c r="C13" s="32" t="s">
        <v>20</v>
      </c>
      <c r="D13" s="33" t="s">
        <v>21</v>
      </c>
      <c r="K13" s="44"/>
    </row>
    <row r="14" spans="1:11" ht="36">
      <c r="A14" s="29" t="s">
        <v>22</v>
      </c>
      <c r="B14" s="32" t="s">
        <v>23</v>
      </c>
      <c r="C14" s="32" t="s">
        <v>24</v>
      </c>
      <c r="D14" s="33" t="s">
        <v>25</v>
      </c>
      <c r="K14" s="44"/>
    </row>
    <row r="15" spans="1:11" ht="18">
      <c r="A15" s="29" t="s">
        <v>26</v>
      </c>
      <c r="B15" s="32" t="s">
        <v>27</v>
      </c>
      <c r="C15" s="32" t="s">
        <v>28</v>
      </c>
      <c r="D15" s="33" t="s">
        <v>29</v>
      </c>
      <c r="K15" s="44"/>
    </row>
    <row r="16" spans="1:11" ht="18">
      <c r="A16" s="67" t="s">
        <v>30</v>
      </c>
      <c r="B16" s="32"/>
      <c r="C16" s="32"/>
      <c r="D16" s="33"/>
      <c r="K16" s="44"/>
    </row>
    <row r="17" spans="1:11" ht="18">
      <c r="A17" s="29" t="s">
        <v>31</v>
      </c>
      <c r="B17" s="32" t="s">
        <v>32</v>
      </c>
      <c r="C17" s="32" t="s">
        <v>33</v>
      </c>
      <c r="D17" s="33" t="s">
        <v>34</v>
      </c>
      <c r="K17" s="44"/>
    </row>
    <row r="18" spans="1:11" ht="18">
      <c r="A18" s="29" t="s">
        <v>35</v>
      </c>
      <c r="B18" s="32" t="s">
        <v>36</v>
      </c>
      <c r="C18" s="32" t="s">
        <v>37</v>
      </c>
      <c r="D18" s="33" t="s">
        <v>38</v>
      </c>
      <c r="K18" s="44"/>
    </row>
    <row r="19" spans="1:11" ht="18">
      <c r="A19" s="29" t="s">
        <v>39</v>
      </c>
      <c r="B19" s="32">
        <v>-483</v>
      </c>
      <c r="C19" s="32">
        <v>-546</v>
      </c>
      <c r="D19" s="33">
        <v>-254</v>
      </c>
      <c r="K19" s="44"/>
    </row>
    <row r="20" spans="1:11" ht="18">
      <c r="A20" s="29" t="s">
        <v>40</v>
      </c>
      <c r="B20" s="32" t="s">
        <v>41</v>
      </c>
      <c r="C20" s="32" t="s">
        <v>42</v>
      </c>
      <c r="D20" s="33" t="s">
        <v>43</v>
      </c>
      <c r="K20" s="44"/>
    </row>
    <row r="21" spans="1:11" ht="18">
      <c r="A21" s="29" t="s">
        <v>44</v>
      </c>
      <c r="B21" s="32" t="s">
        <v>45</v>
      </c>
      <c r="C21" s="32" t="s">
        <v>46</v>
      </c>
      <c r="D21" s="33" t="s">
        <v>47</v>
      </c>
      <c r="K21" s="44"/>
    </row>
    <row r="22" spans="1:11" ht="18">
      <c r="A22" s="29" t="s">
        <v>48</v>
      </c>
      <c r="B22" s="32" t="s">
        <v>49</v>
      </c>
      <c r="C22" s="32" t="s">
        <v>50</v>
      </c>
      <c r="D22" s="33" t="s">
        <v>51</v>
      </c>
      <c r="K22" s="44"/>
    </row>
    <row r="23" spans="1:11" ht="18">
      <c r="A23" s="29" t="s">
        <v>52</v>
      </c>
      <c r="B23" s="32" t="s">
        <v>53</v>
      </c>
      <c r="C23" s="32" t="s">
        <v>54</v>
      </c>
      <c r="D23" s="33" t="s">
        <v>55</v>
      </c>
    </row>
    <row r="24" spans="1:11" ht="18">
      <c r="A24" s="29" t="s">
        <v>56</v>
      </c>
      <c r="B24" s="32" t="s">
        <v>57</v>
      </c>
      <c r="C24" s="32" t="s">
        <v>58</v>
      </c>
      <c r="D24" s="33" t="s">
        <v>59</v>
      </c>
    </row>
    <row r="25" spans="1:11" ht="36">
      <c r="A25" s="29" t="s">
        <v>60</v>
      </c>
      <c r="B25" s="32">
        <v>-721</v>
      </c>
      <c r="C25" s="32">
        <v>-759</v>
      </c>
      <c r="D25" s="33" t="s">
        <v>61</v>
      </c>
    </row>
    <row r="26" spans="1:11" ht="36">
      <c r="A26" s="29" t="s">
        <v>62</v>
      </c>
      <c r="B26" s="32" t="s">
        <v>63</v>
      </c>
      <c r="C26" s="32" t="s">
        <v>64</v>
      </c>
      <c r="D26" s="33" t="s">
        <v>65</v>
      </c>
    </row>
    <row r="27" spans="1:11" ht="18">
      <c r="A27" s="67" t="s">
        <v>66</v>
      </c>
      <c r="B27" s="32"/>
      <c r="C27" s="32"/>
      <c r="D27" s="33"/>
    </row>
    <row r="28" spans="1:11" ht="36">
      <c r="A28" s="29" t="s">
        <v>67</v>
      </c>
      <c r="B28" s="32" t="s">
        <v>68</v>
      </c>
      <c r="C28" s="32" t="s">
        <v>69</v>
      </c>
      <c r="D28" s="33" t="s">
        <v>70</v>
      </c>
    </row>
    <row r="29" spans="1:11" ht="36">
      <c r="A29" s="29" t="s">
        <v>71</v>
      </c>
      <c r="B29" s="32" t="s">
        <v>72</v>
      </c>
      <c r="C29" s="32" t="s">
        <v>73</v>
      </c>
      <c r="D29" s="33" t="s">
        <v>74</v>
      </c>
    </row>
    <row r="30" spans="1:11" ht="36">
      <c r="A30" s="29" t="s">
        <v>75</v>
      </c>
      <c r="B30" s="32"/>
      <c r="C30" s="32"/>
      <c r="D30" s="33"/>
    </row>
    <row r="31" spans="1:11" ht="18">
      <c r="A31" s="29" t="s">
        <v>76</v>
      </c>
      <c r="B31" s="32" t="s">
        <v>77</v>
      </c>
      <c r="C31" s="32" t="s">
        <v>78</v>
      </c>
      <c r="D31" s="33" t="s">
        <v>79</v>
      </c>
    </row>
    <row r="32" spans="1:11" ht="18">
      <c r="A32" s="29" t="s">
        <v>80</v>
      </c>
      <c r="B32" s="32" t="s">
        <v>81</v>
      </c>
      <c r="C32" s="32" t="s">
        <v>82</v>
      </c>
      <c r="D32" s="33" t="s">
        <v>83</v>
      </c>
    </row>
    <row r="33" spans="1:4" ht="18">
      <c r="A33" s="34" t="s">
        <v>84</v>
      </c>
      <c r="B33" s="35" t="s">
        <v>85</v>
      </c>
      <c r="C33" s="35" t="s">
        <v>86</v>
      </c>
      <c r="D33" s="36" t="s">
        <v>87</v>
      </c>
    </row>
    <row r="36" spans="1:4" ht="21">
      <c r="A36" s="113" t="s">
        <v>140</v>
      </c>
      <c r="B36" s="113"/>
      <c r="C36" s="113"/>
      <c r="D36" s="68"/>
    </row>
    <row r="37" spans="1:4" ht="21">
      <c r="A37" s="43"/>
      <c r="B37" s="43"/>
      <c r="C37" s="43"/>
      <c r="D37" s="43"/>
    </row>
    <row r="38" spans="1:4" ht="18">
      <c r="A38" s="59"/>
      <c r="B38" s="46" t="s">
        <v>114</v>
      </c>
      <c r="C38" s="47" t="s">
        <v>127</v>
      </c>
    </row>
    <row r="39" spans="1:4" ht="18">
      <c r="A39" s="48" t="s">
        <v>115</v>
      </c>
      <c r="B39" s="49"/>
      <c r="C39" s="50"/>
    </row>
    <row r="40" spans="1:4" ht="18">
      <c r="A40" s="51" t="s">
        <v>116</v>
      </c>
      <c r="B40" s="52">
        <v>3559</v>
      </c>
      <c r="C40" s="53">
        <v>632577</v>
      </c>
    </row>
    <row r="41" spans="1:4" ht="18">
      <c r="A41" s="51" t="s">
        <v>117</v>
      </c>
      <c r="B41" s="49">
        <v>355</v>
      </c>
      <c r="C41" s="53">
        <v>37127</v>
      </c>
    </row>
    <row r="42" spans="1:4" ht="36">
      <c r="A42" s="51" t="s">
        <v>118</v>
      </c>
      <c r="B42" s="49">
        <v>691</v>
      </c>
      <c r="C42" s="53">
        <v>28245</v>
      </c>
    </row>
    <row r="43" spans="1:4" ht="18">
      <c r="A43" s="48" t="s">
        <v>119</v>
      </c>
      <c r="B43" s="52">
        <v>4605</v>
      </c>
      <c r="C43" s="53">
        <v>697949</v>
      </c>
    </row>
    <row r="44" spans="1:4" ht="18">
      <c r="A44" s="48" t="s">
        <v>120</v>
      </c>
      <c r="B44" s="49">
        <v>600</v>
      </c>
      <c r="C44" s="53">
        <v>80351</v>
      </c>
    </row>
    <row r="45" spans="1:4" ht="18">
      <c r="A45" s="48" t="s">
        <v>121</v>
      </c>
      <c r="B45" s="52">
        <v>5205</v>
      </c>
      <c r="C45" s="53">
        <v>778300</v>
      </c>
    </row>
    <row r="46" spans="1:4" ht="18">
      <c r="A46" s="60"/>
      <c r="B46" s="61"/>
      <c r="C46" s="62"/>
    </row>
    <row r="47" spans="1:4" ht="18">
      <c r="A47" s="48" t="s">
        <v>122</v>
      </c>
      <c r="B47" s="61"/>
      <c r="C47" s="62"/>
    </row>
    <row r="48" spans="1:4" ht="18">
      <c r="A48" s="51" t="s">
        <v>123</v>
      </c>
      <c r="B48" s="52">
        <v>5230</v>
      </c>
      <c r="C48" s="53">
        <v>235279</v>
      </c>
    </row>
    <row r="49" spans="1:4" ht="18">
      <c r="A49" s="51" t="s">
        <v>124</v>
      </c>
      <c r="B49" s="49">
        <v>336</v>
      </c>
      <c r="C49" s="53">
        <v>39141</v>
      </c>
    </row>
    <row r="50" spans="1:4" ht="18">
      <c r="A50" s="51" t="s">
        <v>125</v>
      </c>
      <c r="B50" s="52">
        <v>5566</v>
      </c>
      <c r="C50" s="53">
        <v>274420</v>
      </c>
    </row>
    <row r="51" spans="1:4" ht="18">
      <c r="A51" s="60"/>
      <c r="B51" s="61"/>
      <c r="C51" s="62"/>
    </row>
    <row r="52" spans="1:4" ht="18">
      <c r="A52" s="56" t="s">
        <v>126</v>
      </c>
      <c r="B52" s="63">
        <v>10771</v>
      </c>
      <c r="C52" s="64">
        <v>1052720</v>
      </c>
    </row>
    <row r="54" spans="1:4" ht="21">
      <c r="A54" s="113" t="s">
        <v>141</v>
      </c>
      <c r="B54" s="113"/>
      <c r="C54" s="113"/>
      <c r="D54" s="113"/>
    </row>
    <row r="56" spans="1:4" ht="18">
      <c r="A56" s="45"/>
      <c r="B56" s="46" t="s">
        <v>128</v>
      </c>
      <c r="C56" s="46" t="s">
        <v>139</v>
      </c>
      <c r="D56" s="47" t="s">
        <v>114</v>
      </c>
    </row>
    <row r="57" spans="1:4" ht="18">
      <c r="A57" s="48" t="s">
        <v>129</v>
      </c>
      <c r="B57" s="49"/>
      <c r="C57" s="49"/>
      <c r="D57" s="50"/>
    </row>
    <row r="58" spans="1:4" ht="18">
      <c r="A58" s="51" t="s">
        <v>136</v>
      </c>
      <c r="B58" s="52">
        <v>4039</v>
      </c>
      <c r="C58" s="49">
        <v>566</v>
      </c>
      <c r="D58" s="53">
        <v>4605</v>
      </c>
    </row>
    <row r="59" spans="1:4" ht="18">
      <c r="A59" s="51" t="s">
        <v>137</v>
      </c>
      <c r="B59" s="49">
        <v>513</v>
      </c>
      <c r="C59" s="49">
        <v>87</v>
      </c>
      <c r="D59" s="50">
        <v>600</v>
      </c>
    </row>
    <row r="60" spans="1:4" ht="18">
      <c r="A60" s="51" t="s">
        <v>130</v>
      </c>
      <c r="B60" s="52">
        <v>1487</v>
      </c>
      <c r="C60" s="52">
        <v>4079</v>
      </c>
      <c r="D60" s="53">
        <v>5566</v>
      </c>
    </row>
    <row r="61" spans="1:4" ht="18">
      <c r="A61" s="48" t="s">
        <v>138</v>
      </c>
      <c r="B61" s="54">
        <v>6039</v>
      </c>
      <c r="C61" s="54">
        <v>4732</v>
      </c>
      <c r="D61" s="55">
        <v>10771</v>
      </c>
    </row>
    <row r="62" spans="1:4" ht="18">
      <c r="A62" s="51"/>
      <c r="B62" s="49"/>
      <c r="C62" s="49"/>
      <c r="D62" s="50"/>
    </row>
    <row r="63" spans="1:4" ht="18">
      <c r="A63" s="48" t="s">
        <v>131</v>
      </c>
      <c r="B63" s="49"/>
      <c r="C63" s="49"/>
      <c r="D63" s="50"/>
    </row>
    <row r="64" spans="1:4" ht="18">
      <c r="A64" s="51" t="s">
        <v>132</v>
      </c>
      <c r="B64" s="49">
        <v>115</v>
      </c>
      <c r="C64" s="49">
        <v>49</v>
      </c>
      <c r="D64" s="50">
        <v>164</v>
      </c>
    </row>
    <row r="65" spans="1:4" ht="18">
      <c r="A65" s="51" t="s">
        <v>133</v>
      </c>
      <c r="B65" s="49">
        <v>10</v>
      </c>
      <c r="C65" s="49">
        <v>21</v>
      </c>
      <c r="D65" s="50">
        <v>31</v>
      </c>
    </row>
    <row r="66" spans="1:4" ht="36">
      <c r="A66" s="51" t="s">
        <v>134</v>
      </c>
      <c r="B66" s="49">
        <v>23</v>
      </c>
      <c r="C66" s="49">
        <v>161</v>
      </c>
      <c r="D66" s="50">
        <v>184</v>
      </c>
    </row>
    <row r="67" spans="1:4" ht="18">
      <c r="A67" s="56" t="s">
        <v>135</v>
      </c>
      <c r="B67" s="57">
        <v>148</v>
      </c>
      <c r="C67" s="57">
        <v>231</v>
      </c>
      <c r="D67" s="58">
        <v>379</v>
      </c>
    </row>
  </sheetData>
  <mergeCells count="6">
    <mergeCell ref="A36:C36"/>
    <mergeCell ref="A54:D54"/>
    <mergeCell ref="A1:D1"/>
    <mergeCell ref="A2:D2"/>
    <mergeCell ref="A3:D3"/>
    <mergeCell ref="A4:D4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6387-D3FD-46B9-AA84-AA0733BFBAF9}">
  <dimension ref="A1:K22"/>
  <sheetViews>
    <sheetView topLeftCell="A72" zoomScale="59" workbookViewId="0">
      <selection activeCell="F111" sqref="F111"/>
    </sheetView>
  </sheetViews>
  <sheetFormatPr defaultRowHeight="14.4"/>
  <cols>
    <col min="1" max="1" width="35.44140625" customWidth="1"/>
    <col min="2" max="2" width="16.88671875" customWidth="1"/>
    <col min="3" max="3" width="17.109375" customWidth="1"/>
    <col min="4" max="4" width="17.6640625" customWidth="1"/>
    <col min="5" max="6" width="23.6640625" customWidth="1"/>
    <col min="7" max="7" width="23.77734375" customWidth="1"/>
    <col min="8" max="8" width="31.33203125" customWidth="1"/>
    <col min="9" max="9" width="27.109375" customWidth="1"/>
    <col min="10" max="10" width="25.88671875" customWidth="1"/>
    <col min="11" max="11" width="10.44140625" customWidth="1"/>
  </cols>
  <sheetData>
    <row r="1" spans="1:11" ht="16.2" customHeight="1">
      <c r="A1" s="5" t="s">
        <v>100</v>
      </c>
      <c r="B1" s="6" t="s">
        <v>91</v>
      </c>
      <c r="C1" s="6" t="s">
        <v>90</v>
      </c>
      <c r="D1" s="6" t="s">
        <v>89</v>
      </c>
      <c r="E1" s="6" t="s">
        <v>103</v>
      </c>
      <c r="F1" s="6" t="s">
        <v>104</v>
      </c>
      <c r="G1" s="7" t="s">
        <v>101</v>
      </c>
      <c r="H1" s="7" t="s">
        <v>106</v>
      </c>
      <c r="I1" s="7" t="s">
        <v>107</v>
      </c>
      <c r="J1" s="8"/>
      <c r="K1" s="8"/>
    </row>
    <row r="2" spans="1:11" ht="16.05" customHeight="1">
      <c r="A2" s="9" t="s">
        <v>92</v>
      </c>
      <c r="B2" s="10">
        <v>611289</v>
      </c>
      <c r="C2" s="10">
        <v>648125</v>
      </c>
      <c r="D2" s="10">
        <v>680985</v>
      </c>
      <c r="E2" s="10">
        <f>D2*(1+$K$3)</f>
        <v>718758.55740499881</v>
      </c>
      <c r="F2" s="10">
        <f>D2*(1+$K$4)</f>
        <v>701414.55</v>
      </c>
      <c r="G2" s="11">
        <f>IF(ABS((D2-C2)/C2)&lt;0.0001,0,(D2-C2)/C2)</f>
        <v>5.070009643201543E-2</v>
      </c>
      <c r="H2" s="11">
        <f>IF(ABS((E2-D2)/D2)&lt;0.0001,0,(E2-D2)/D2)</f>
        <v>5.546900064612114E-2</v>
      </c>
      <c r="I2" s="11">
        <f>IF(ABS((F2-D2)/D2)&lt;0.0001,0,(F2-D2)/D2)</f>
        <v>3.0000000000000068E-2</v>
      </c>
      <c r="J2" s="8"/>
      <c r="K2" s="8"/>
    </row>
    <row r="3" spans="1:11" ht="16.05" customHeight="1">
      <c r="A3" s="12" t="s">
        <v>93</v>
      </c>
      <c r="B3" s="13">
        <v>463721</v>
      </c>
      <c r="C3" s="13">
        <v>490142</v>
      </c>
      <c r="D3" s="13">
        <v>511753</v>
      </c>
      <c r="E3" s="13">
        <f>D3*(1+$K$3)</f>
        <v>540139.42748765438</v>
      </c>
      <c r="F3" s="13">
        <f>D3*(1+$K$4)</f>
        <v>527105.59</v>
      </c>
      <c r="G3" s="14">
        <f>IF(ABS((D3-C3)/C3)&lt;0.0001,0,(D3-C3)/C3)</f>
        <v>4.4091304152674121E-2</v>
      </c>
      <c r="H3" s="11">
        <f t="shared" ref="H3:H10" si="0">IF(ABS((E3-D3)/D3)&lt;0.0001,0,(E3-D3)/D3)</f>
        <v>5.5469000646121036E-2</v>
      </c>
      <c r="I3" s="14">
        <f>IF(ABS((F3-D3)/D3)&lt;0.0001,0,(F3-D3)/D3)</f>
        <v>2.9999999999999936E-2</v>
      </c>
      <c r="J3" s="15" t="s">
        <v>102</v>
      </c>
      <c r="K3" s="16">
        <f>(D2/B2)^(1/2)-1</f>
        <v>5.5469000646121147E-2</v>
      </c>
    </row>
    <row r="4" spans="1:11" ht="16.05" customHeight="1">
      <c r="A4" s="17" t="s">
        <v>94</v>
      </c>
      <c r="B4" s="18">
        <f>B2-B3</f>
        <v>147568</v>
      </c>
      <c r="C4" s="18">
        <f t="shared" ref="C4" si="1">C2-C3</f>
        <v>157983</v>
      </c>
      <c r="D4" s="18">
        <f>D2-D3</f>
        <v>169232</v>
      </c>
      <c r="E4" s="18">
        <f>E2-E3</f>
        <v>178619.12991734443</v>
      </c>
      <c r="F4" s="18">
        <f>F2-F3</f>
        <v>174308.96000000008</v>
      </c>
      <c r="G4" s="11">
        <f t="shared" ref="G4:G10" si="2">IF(ABS((D4-C4)/C4)&lt;0.0001,0,(D4-C4)/C4)</f>
        <v>7.1203863706854539E-2</v>
      </c>
      <c r="H4" s="11">
        <f t="shared" si="0"/>
        <v>5.5469000646121466E-2</v>
      </c>
      <c r="I4" s="14">
        <f t="shared" ref="I4:I10" si="3">IF(ABS((F4-D4)/D4)&lt;0.0001,0,(F4-D4)/D4)</f>
        <v>3.0000000000000467E-2</v>
      </c>
      <c r="J4" s="19" t="s">
        <v>105</v>
      </c>
      <c r="K4" s="20">
        <v>0.03</v>
      </c>
    </row>
    <row r="5" spans="1:11" ht="16.05" customHeight="1">
      <c r="A5" s="21" t="s">
        <v>95</v>
      </c>
      <c r="B5" s="22">
        <f>B4/B2</f>
        <v>0.24140463839525986</v>
      </c>
      <c r="C5" s="22">
        <f t="shared" ref="C5" si="4">C4/C2</f>
        <v>0.24375390549662487</v>
      </c>
      <c r="D5" s="22">
        <f>D4/D2</f>
        <v>0.24851061330278934</v>
      </c>
      <c r="E5" s="22">
        <f>E4/E2</f>
        <v>0.24851061330278942</v>
      </c>
      <c r="F5" s="22">
        <f>F4/F2</f>
        <v>0.24851061330278945</v>
      </c>
      <c r="G5" s="14">
        <f t="shared" si="2"/>
        <v>1.9514386021726043E-2</v>
      </c>
      <c r="H5" s="11">
        <f t="shared" si="0"/>
        <v>0</v>
      </c>
      <c r="I5" s="14">
        <f t="shared" si="3"/>
        <v>0</v>
      </c>
      <c r="J5" s="8"/>
      <c r="K5" s="8"/>
    </row>
    <row r="6" spans="1:11" ht="32.4" customHeight="1">
      <c r="A6" s="9" t="s">
        <v>110</v>
      </c>
      <c r="B6" s="10">
        <v>127140</v>
      </c>
      <c r="C6" s="10">
        <v>130971</v>
      </c>
      <c r="D6" s="10">
        <v>139884</v>
      </c>
      <c r="E6" s="10">
        <f>D6*(1+$K$3)</f>
        <v>147643.22568638201</v>
      </c>
      <c r="F6" s="10">
        <f>E6*(1+$K$4)</f>
        <v>152072.52245697347</v>
      </c>
      <c r="G6" s="11">
        <f t="shared" si="2"/>
        <v>6.8053233158485466E-2</v>
      </c>
      <c r="H6" s="11">
        <f t="shared" si="0"/>
        <v>5.5469000646121126E-2</v>
      </c>
      <c r="I6" s="14">
        <f t="shared" si="3"/>
        <v>8.7133070665504783E-2</v>
      </c>
      <c r="J6" s="8"/>
      <c r="K6" s="8"/>
    </row>
    <row r="7" spans="1:11" ht="16.05" customHeight="1">
      <c r="A7" s="12" t="s">
        <v>96</v>
      </c>
      <c r="B7" s="13">
        <v>20428</v>
      </c>
      <c r="C7" s="13">
        <v>27012</v>
      </c>
      <c r="D7" s="13">
        <v>29348</v>
      </c>
      <c r="E7" s="13">
        <f>D7*(1+$K$3)</f>
        <v>30975.904230962362</v>
      </c>
      <c r="F7" s="13">
        <f>E7*(1+$K$4)</f>
        <v>31905.181357891233</v>
      </c>
      <c r="G7" s="14">
        <f t="shared" si="2"/>
        <v>8.6480082926106913E-2</v>
      </c>
      <c r="H7" s="11">
        <f t="shared" si="0"/>
        <v>5.5469000646121099E-2</v>
      </c>
      <c r="I7" s="14">
        <f t="shared" si="3"/>
        <v>8.7133070665504742E-2</v>
      </c>
      <c r="J7" s="8"/>
      <c r="K7" s="8"/>
    </row>
    <row r="8" spans="1:11" ht="16.05" customHeight="1">
      <c r="A8" s="17" t="s">
        <v>97</v>
      </c>
      <c r="B8" s="23">
        <f>B7/B2</f>
        <v>3.3417908714208827E-2</v>
      </c>
      <c r="C8" s="23">
        <f t="shared" ref="C8" si="5">C7/C2</f>
        <v>4.16771456123433E-2</v>
      </c>
      <c r="D8" s="23">
        <f>D7/D2</f>
        <v>4.3096397130626962E-2</v>
      </c>
      <c r="E8" s="23">
        <f>E7/E2</f>
        <v>4.3096397130626955E-2</v>
      </c>
      <c r="F8" s="23">
        <f>F7/F2</f>
        <v>4.5486911210911196E-2</v>
      </c>
      <c r="G8" s="11">
        <f t="shared" si="2"/>
        <v>3.4053472171168317E-2</v>
      </c>
      <c r="H8" s="11">
        <f t="shared" si="0"/>
        <v>0</v>
      </c>
      <c r="I8" s="14">
        <f t="shared" si="3"/>
        <v>5.5469000646120994E-2</v>
      </c>
      <c r="J8" s="8"/>
      <c r="K8" s="8"/>
    </row>
    <row r="9" spans="1:11" ht="16.05" customHeight="1">
      <c r="A9" s="12" t="s">
        <v>98</v>
      </c>
      <c r="B9" s="13">
        <v>11680</v>
      </c>
      <c r="C9" s="13">
        <v>15511</v>
      </c>
      <c r="D9" s="13">
        <v>19436</v>
      </c>
      <c r="E9" s="13">
        <f>D9*(1+$K$3)</f>
        <v>20514.095496558009</v>
      </c>
      <c r="F9" s="13">
        <f>E9*(1+$K$4)</f>
        <v>21129.51836145475</v>
      </c>
      <c r="G9" s="14">
        <f t="shared" si="2"/>
        <v>0.25304622525949327</v>
      </c>
      <c r="H9" s="11">
        <f t="shared" si="0"/>
        <v>5.5469000646121092E-2</v>
      </c>
      <c r="I9" s="14">
        <f t="shared" si="3"/>
        <v>8.7133070665504714E-2</v>
      </c>
      <c r="J9" s="8"/>
      <c r="K9" s="8"/>
    </row>
    <row r="10" spans="1:11" ht="16.05" customHeight="1">
      <c r="A10" s="24" t="s">
        <v>99</v>
      </c>
      <c r="B10" s="25">
        <f>B9/B2</f>
        <v>1.9107165350595218E-2</v>
      </c>
      <c r="C10" s="25">
        <f t="shared" ref="C10" si="6">C9/C2</f>
        <v>2.3932111861137896E-2</v>
      </c>
      <c r="D10" s="25">
        <f>D9/D2</f>
        <v>2.8541010448100913E-2</v>
      </c>
      <c r="E10" s="25">
        <f>E9/E2</f>
        <v>2.8541010448100913E-2</v>
      </c>
      <c r="F10" s="25">
        <f>F9/F2</f>
        <v>3.0124151775087569E-2</v>
      </c>
      <c r="G10" s="11">
        <f t="shared" si="2"/>
        <v>0.19258219306784896</v>
      </c>
      <c r="H10" s="11">
        <f t="shared" si="0"/>
        <v>0</v>
      </c>
      <c r="I10" s="14">
        <f t="shared" si="3"/>
        <v>5.5469000646121015E-2</v>
      </c>
      <c r="J10" s="8"/>
      <c r="K10" s="8"/>
    </row>
    <row r="13" spans="1:11" ht="15.6">
      <c r="A13" s="26" t="s">
        <v>100</v>
      </c>
      <c r="B13" s="26" t="s">
        <v>91</v>
      </c>
      <c r="C13" s="26" t="s">
        <v>90</v>
      </c>
      <c r="D13" s="26" t="s">
        <v>89</v>
      </c>
      <c r="E13" s="26" t="s">
        <v>108</v>
      </c>
      <c r="G13" s="37" t="s">
        <v>88</v>
      </c>
      <c r="H13" s="37" t="s">
        <v>91</v>
      </c>
      <c r="I13" s="37" t="s">
        <v>90</v>
      </c>
      <c r="J13" s="37" t="s">
        <v>89</v>
      </c>
      <c r="K13" s="37" t="s">
        <v>108</v>
      </c>
    </row>
    <row r="14" spans="1:11" ht="15.6">
      <c r="A14" s="3" t="s">
        <v>92</v>
      </c>
      <c r="B14" s="27">
        <v>611289</v>
      </c>
      <c r="C14" s="27">
        <v>648125</v>
      </c>
      <c r="D14" s="27">
        <v>680985</v>
      </c>
      <c r="E14" s="4">
        <v>718758</v>
      </c>
      <c r="G14" s="37" t="s">
        <v>111</v>
      </c>
      <c r="H14" s="40">
        <v>127140</v>
      </c>
      <c r="I14" s="40">
        <v>130971</v>
      </c>
      <c r="J14" s="40">
        <v>139884</v>
      </c>
      <c r="K14" s="40">
        <v>147643</v>
      </c>
    </row>
    <row r="15" spans="1:11" ht="15.6">
      <c r="A15" s="3" t="s">
        <v>98</v>
      </c>
      <c r="B15" s="27">
        <v>11680</v>
      </c>
      <c r="C15" s="27">
        <v>15511</v>
      </c>
      <c r="D15" s="27">
        <v>19436</v>
      </c>
      <c r="E15" s="4">
        <v>20514</v>
      </c>
      <c r="G15" s="37" t="s">
        <v>92</v>
      </c>
      <c r="H15" s="40">
        <v>611289</v>
      </c>
      <c r="I15" s="40">
        <v>648125</v>
      </c>
      <c r="J15" s="40">
        <v>680985</v>
      </c>
      <c r="K15" s="40">
        <v>718759</v>
      </c>
    </row>
    <row r="16" spans="1:11" ht="15.6">
      <c r="G16" s="37" t="s">
        <v>112</v>
      </c>
      <c r="H16" s="38">
        <f>H14/H15</f>
        <v>0.20798672968105103</v>
      </c>
      <c r="I16" s="38">
        <f t="shared" ref="I16:K16" si="7">I14/I15</f>
        <v>0.20207675988428159</v>
      </c>
      <c r="J16" s="38">
        <f t="shared" si="7"/>
        <v>0.20541421617216238</v>
      </c>
      <c r="K16" s="38">
        <f t="shared" si="7"/>
        <v>0.20541377568837399</v>
      </c>
    </row>
    <row r="17" spans="1:11" ht="15.6">
      <c r="A17" s="37" t="s">
        <v>88</v>
      </c>
      <c r="B17" s="37" t="s">
        <v>91</v>
      </c>
      <c r="C17" s="37" t="s">
        <v>90</v>
      </c>
      <c r="D17" s="37" t="s">
        <v>89</v>
      </c>
      <c r="E17" s="37" t="s">
        <v>108</v>
      </c>
    </row>
    <row r="18" spans="1:11" ht="15.6">
      <c r="A18" s="37" t="s">
        <v>95</v>
      </c>
      <c r="B18" s="38">
        <v>0.2414</v>
      </c>
      <c r="C18" s="38">
        <v>0.24379999999999999</v>
      </c>
      <c r="D18" s="38">
        <v>0.2485</v>
      </c>
      <c r="E18" s="38">
        <v>0.2485</v>
      </c>
    </row>
    <row r="19" spans="1:11" ht="15.6">
      <c r="A19" s="37" t="s">
        <v>99</v>
      </c>
      <c r="B19" s="38">
        <v>1.9099999999999999E-2</v>
      </c>
      <c r="C19" s="38">
        <v>2.3900000000000001E-2</v>
      </c>
      <c r="D19" s="38">
        <v>2.8500000000000001E-2</v>
      </c>
      <c r="E19" s="38">
        <v>2.8500000000000001E-2</v>
      </c>
      <c r="G19" s="37" t="s">
        <v>88</v>
      </c>
      <c r="H19" s="37" t="s">
        <v>91</v>
      </c>
      <c r="I19" s="37" t="s">
        <v>90</v>
      </c>
      <c r="J19" s="37" t="s">
        <v>89</v>
      </c>
      <c r="K19" s="37" t="s">
        <v>108</v>
      </c>
    </row>
    <row r="20" spans="1:11" ht="15.6">
      <c r="G20" s="37" t="s">
        <v>111</v>
      </c>
      <c r="H20" s="42">
        <v>127140</v>
      </c>
      <c r="I20" s="42">
        <v>130971</v>
      </c>
      <c r="J20" s="42">
        <v>139884</v>
      </c>
      <c r="K20" s="42">
        <v>147643</v>
      </c>
    </row>
    <row r="21" spans="1:11" ht="15.6">
      <c r="A21" s="37" t="s">
        <v>88</v>
      </c>
      <c r="B21" s="37" t="s">
        <v>91</v>
      </c>
      <c r="C21" s="37" t="s">
        <v>90</v>
      </c>
      <c r="D21" s="37" t="s">
        <v>89</v>
      </c>
      <c r="E21" s="37" t="s">
        <v>108</v>
      </c>
      <c r="G21" s="26" t="s">
        <v>112</v>
      </c>
      <c r="H21" s="41">
        <v>0.20798672968105103</v>
      </c>
      <c r="I21" s="41">
        <v>0.20207675988428159</v>
      </c>
      <c r="J21" s="41">
        <v>0.20541421617216238</v>
      </c>
      <c r="K21" s="41">
        <v>0.20541377568837399</v>
      </c>
    </row>
    <row r="22" spans="1:11" ht="15.6">
      <c r="A22" s="37" t="s">
        <v>109</v>
      </c>
      <c r="B22" s="37"/>
      <c r="C22" s="37"/>
      <c r="D22" s="37">
        <v>70000</v>
      </c>
      <c r="E22" s="39">
        <v>70000</v>
      </c>
    </row>
  </sheetData>
  <conditionalFormatting sqref="G2:I10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ignoredErrors>
    <ignoredError sqref="E5 E8:F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F747-9900-494A-B3DA-A8ADC173E8F3}">
  <dimension ref="A1:L17"/>
  <sheetViews>
    <sheetView showGridLines="0" topLeftCell="A45" zoomScale="87" zoomScaleNormal="58" workbookViewId="0">
      <selection activeCell="G71" sqref="G71"/>
    </sheetView>
  </sheetViews>
  <sheetFormatPr defaultRowHeight="14.4"/>
  <cols>
    <col min="1" max="1" width="22.21875" customWidth="1"/>
    <col min="2" max="2" width="20.6640625" customWidth="1"/>
    <col min="3" max="3" width="23" customWidth="1"/>
    <col min="4" max="4" width="20.6640625" customWidth="1"/>
    <col min="5" max="5" width="20.5546875" customWidth="1"/>
    <col min="6" max="6" width="27.21875" customWidth="1"/>
    <col min="7" max="7" width="22.109375" customWidth="1"/>
    <col min="8" max="8" width="20" customWidth="1"/>
    <col min="10" max="10" width="22.77734375" customWidth="1"/>
    <col min="11" max="12" width="19.5546875" customWidth="1"/>
  </cols>
  <sheetData>
    <row r="1" spans="1:12">
      <c r="A1" s="78" t="s">
        <v>142</v>
      </c>
      <c r="B1" s="79" t="s">
        <v>143</v>
      </c>
      <c r="C1" s="79" t="s">
        <v>144</v>
      </c>
      <c r="D1" s="79" t="s">
        <v>145</v>
      </c>
      <c r="E1" s="79" t="s">
        <v>146</v>
      </c>
      <c r="F1" s="80" t="s">
        <v>148</v>
      </c>
      <c r="G1" s="80" t="s">
        <v>149</v>
      </c>
      <c r="H1" s="81" t="s">
        <v>150</v>
      </c>
      <c r="J1" s="94" t="s">
        <v>164</v>
      </c>
      <c r="K1" s="94" t="s">
        <v>165</v>
      </c>
      <c r="L1" s="94" t="s">
        <v>166</v>
      </c>
    </row>
    <row r="2" spans="1:12">
      <c r="A2" s="87" t="s">
        <v>115</v>
      </c>
      <c r="B2" s="70">
        <v>4605</v>
      </c>
      <c r="C2" s="74">
        <f>B2/$B$5</f>
        <v>0.42753690465137872</v>
      </c>
      <c r="D2" s="70">
        <v>697949</v>
      </c>
      <c r="E2" s="74">
        <f>D2/$D$5</f>
        <v>0.66299585834789876</v>
      </c>
      <c r="F2" s="75">
        <f>$K$8*E2</f>
        <v>451490.23459704383</v>
      </c>
      <c r="G2" s="76">
        <f>F2/B2</f>
        <v>98.043481997186504</v>
      </c>
      <c r="H2" s="77">
        <f>(F2/D2)*1000</f>
        <v>646.88141196139532</v>
      </c>
      <c r="J2" s="100" t="s">
        <v>115</v>
      </c>
      <c r="K2" s="96">
        <v>422567</v>
      </c>
      <c r="L2" s="97">
        <f>K2/$K$5</f>
        <v>0.62052321269925181</v>
      </c>
    </row>
    <row r="3" spans="1:12">
      <c r="A3" s="87" t="s">
        <v>147</v>
      </c>
      <c r="B3" s="69">
        <v>600</v>
      </c>
      <c r="C3" s="74">
        <f t="shared" ref="C3:C4" si="0">B3/$B$5</f>
        <v>5.570513415653143E-2</v>
      </c>
      <c r="D3" s="70">
        <v>80351</v>
      </c>
      <c r="E3" s="74">
        <f t="shared" ref="E3:E4" si="1">D3/$D$5</f>
        <v>7.6327038528763588E-2</v>
      </c>
      <c r="F3" s="75">
        <f>$K$8*E3</f>
        <v>51977.568332510069</v>
      </c>
      <c r="G3" s="76">
        <f t="shared" ref="G3:G4" si="2">F3/B3</f>
        <v>86.629280554183453</v>
      </c>
      <c r="H3" s="77">
        <f>(F3/D3)*1000</f>
        <v>646.88141196139532</v>
      </c>
      <c r="J3" s="98" t="s">
        <v>147</v>
      </c>
      <c r="K3" s="102">
        <v>84345</v>
      </c>
      <c r="L3" s="97">
        <f>K3/$K$5</f>
        <v>0.12385735368620454</v>
      </c>
    </row>
    <row r="4" spans="1:12">
      <c r="A4" s="87" t="s">
        <v>122</v>
      </c>
      <c r="B4" s="70">
        <v>5566</v>
      </c>
      <c r="C4" s="74">
        <f t="shared" si="0"/>
        <v>0.51675796119208983</v>
      </c>
      <c r="D4" s="70">
        <v>274420</v>
      </c>
      <c r="E4" s="74">
        <f t="shared" si="1"/>
        <v>0.26067710312333764</v>
      </c>
      <c r="F4" s="75">
        <f>$K$8*E4</f>
        <v>177517.19707044607</v>
      </c>
      <c r="G4" s="76">
        <f t="shared" si="2"/>
        <v>31.893136376292862</v>
      </c>
      <c r="H4" s="77">
        <f t="shared" ref="H4" si="3">(F4/D4)*1000</f>
        <v>646.8814119613952</v>
      </c>
      <c r="J4" s="100" t="s">
        <v>122</v>
      </c>
      <c r="K4" s="96">
        <v>174073</v>
      </c>
      <c r="L4" s="97">
        <f>K4/$K$5</f>
        <v>0.25561943361454365</v>
      </c>
    </row>
    <row r="5" spans="1:12">
      <c r="A5" s="82" t="s">
        <v>126</v>
      </c>
      <c r="B5" s="83">
        <f>SUM(B2:B4)</f>
        <v>10771</v>
      </c>
      <c r="C5" s="84">
        <f>SUM(C2:C4)</f>
        <v>1</v>
      </c>
      <c r="D5" s="83">
        <f>SUM(D2:D4)</f>
        <v>1052720</v>
      </c>
      <c r="E5" s="84">
        <f>SUM(E2:E4)</f>
        <v>1</v>
      </c>
      <c r="F5" s="85">
        <f>SUM(F2:F4)</f>
        <v>680985</v>
      </c>
      <c r="G5" s="86"/>
      <c r="H5" s="71"/>
      <c r="J5" s="94" t="s">
        <v>114</v>
      </c>
      <c r="K5" s="102">
        <v>680985</v>
      </c>
      <c r="L5" s="110">
        <f>SUM(L2:L4)</f>
        <v>1</v>
      </c>
    </row>
    <row r="6" spans="1:12">
      <c r="A6" s="72"/>
      <c r="B6" s="73"/>
      <c r="C6" s="73"/>
    </row>
    <row r="7" spans="1:12">
      <c r="A7" s="94" t="s">
        <v>159</v>
      </c>
      <c r="B7" s="94" t="s">
        <v>143</v>
      </c>
      <c r="C7" s="94" t="s">
        <v>157</v>
      </c>
      <c r="E7" s="78" t="s">
        <v>160</v>
      </c>
      <c r="F7" s="79" t="s">
        <v>161</v>
      </c>
      <c r="G7" s="79" t="s">
        <v>162</v>
      </c>
      <c r="H7" s="104" t="s">
        <v>163</v>
      </c>
    </row>
    <row r="8" spans="1:12">
      <c r="A8" s="95" t="s">
        <v>116</v>
      </c>
      <c r="B8" s="96">
        <v>3559</v>
      </c>
      <c r="C8" s="97">
        <f>B8/$B$11</f>
        <v>0.77285559174809992</v>
      </c>
      <c r="E8" s="105" t="s">
        <v>128</v>
      </c>
      <c r="F8" s="98" t="s">
        <v>129</v>
      </c>
      <c r="G8" s="102">
        <v>6039</v>
      </c>
      <c r="H8" s="106">
        <f>G8/G10</f>
        <v>0.56067217528548885</v>
      </c>
      <c r="J8" s="111" t="s">
        <v>113</v>
      </c>
      <c r="K8" s="112">
        <f>Walmart_Profitability_Model!D2</f>
        <v>680985</v>
      </c>
    </row>
    <row r="9" spans="1:12">
      <c r="A9" s="69" t="s">
        <v>117</v>
      </c>
      <c r="B9" s="98">
        <v>355</v>
      </c>
      <c r="C9" s="99">
        <f t="shared" ref="C9:C11" si="4">B9/$B$11</f>
        <v>7.7090119435396315E-2</v>
      </c>
      <c r="E9" s="105" t="s">
        <v>139</v>
      </c>
      <c r="F9" s="98" t="s">
        <v>129</v>
      </c>
      <c r="G9" s="102">
        <v>4732</v>
      </c>
      <c r="H9" s="106">
        <f>G9/G10</f>
        <v>0.43932782471451121</v>
      </c>
    </row>
    <row r="10" spans="1:12">
      <c r="A10" s="95" t="s">
        <v>158</v>
      </c>
      <c r="B10" s="100">
        <v>691</v>
      </c>
      <c r="C10" s="97">
        <f t="shared" si="4"/>
        <v>0.15005428881650379</v>
      </c>
      <c r="E10" s="107" t="s">
        <v>114</v>
      </c>
      <c r="F10" s="108"/>
      <c r="G10" s="109">
        <f>SUM(G8:G9)</f>
        <v>10771</v>
      </c>
      <c r="H10" s="71"/>
    </row>
    <row r="11" spans="1:12">
      <c r="A11" s="101" t="s">
        <v>114</v>
      </c>
      <c r="B11" s="102">
        <v>4605</v>
      </c>
      <c r="C11" s="103">
        <f t="shared" si="4"/>
        <v>1</v>
      </c>
    </row>
    <row r="12" spans="1:12">
      <c r="A12" s="72"/>
      <c r="B12" s="92"/>
      <c r="C12" s="93"/>
    </row>
    <row r="13" spans="1:12">
      <c r="A13" s="72"/>
      <c r="B13" s="92"/>
      <c r="C13" s="93"/>
    </row>
    <row r="14" spans="1:12">
      <c r="A14" s="72"/>
      <c r="B14" s="92"/>
      <c r="C14" s="93"/>
    </row>
    <row r="15" spans="1:12">
      <c r="B15" s="73"/>
      <c r="C15" s="73"/>
    </row>
    <row r="16" spans="1:12">
      <c r="A16" s="72"/>
      <c r="B16" s="73"/>
      <c r="C16" s="73"/>
    </row>
    <row r="17" spans="1:3">
      <c r="A17" s="72"/>
      <c r="B17" s="73"/>
      <c r="C17" s="7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3389-3C65-469B-A788-BD7C33A0A3CF}">
  <dimension ref="A1:D8"/>
  <sheetViews>
    <sheetView tabSelected="1" topLeftCell="A23" workbookViewId="0">
      <selection activeCell="L35" sqref="L35"/>
    </sheetView>
  </sheetViews>
  <sheetFormatPr defaultRowHeight="14.4"/>
  <cols>
    <col min="1" max="1" width="30.21875" customWidth="1"/>
    <col min="2" max="2" width="20.44140625" customWidth="1"/>
    <col min="3" max="3" width="19.21875" customWidth="1"/>
    <col min="4" max="4" width="20.6640625" customWidth="1"/>
  </cols>
  <sheetData>
    <row r="1" spans="1:4" ht="18">
      <c r="A1" s="88" t="s">
        <v>88</v>
      </c>
      <c r="B1" s="88" t="s">
        <v>91</v>
      </c>
      <c r="C1" s="88" t="s">
        <v>90</v>
      </c>
      <c r="D1" s="88" t="s">
        <v>89</v>
      </c>
    </row>
    <row r="2" spans="1:4" ht="18">
      <c r="A2" s="89" t="s">
        <v>113</v>
      </c>
      <c r="B2" s="90">
        <v>611289</v>
      </c>
      <c r="C2" s="90">
        <v>648125</v>
      </c>
      <c r="D2" s="90">
        <v>680985</v>
      </c>
    </row>
    <row r="3" spans="1:4" ht="18">
      <c r="A3" s="89" t="s">
        <v>153</v>
      </c>
      <c r="B3" s="90">
        <v>463721</v>
      </c>
      <c r="C3" s="90">
        <v>490142</v>
      </c>
      <c r="D3" s="90">
        <v>511753</v>
      </c>
    </row>
    <row r="4" spans="1:4" ht="18">
      <c r="A4" s="89" t="s">
        <v>151</v>
      </c>
      <c r="B4" s="91">
        <f>B3/B2</f>
        <v>0.75859536160474017</v>
      </c>
      <c r="C4" s="91">
        <f t="shared" ref="C4:D4" si="0">C3/C2</f>
        <v>0.7562460945033751</v>
      </c>
      <c r="D4" s="91">
        <f t="shared" si="0"/>
        <v>0.75148938669721066</v>
      </c>
    </row>
    <row r="5" spans="1:4" ht="18">
      <c r="A5" s="89" t="s">
        <v>154</v>
      </c>
      <c r="B5" s="90">
        <v>127140</v>
      </c>
      <c r="C5" s="90">
        <v>130971</v>
      </c>
      <c r="D5" s="90">
        <v>139884</v>
      </c>
    </row>
    <row r="6" spans="1:4" ht="18">
      <c r="A6" s="89" t="s">
        <v>112</v>
      </c>
      <c r="B6" s="91">
        <f>B5/B2</f>
        <v>0.20798672968105103</v>
      </c>
      <c r="C6" s="91">
        <f t="shared" ref="C6:D6" si="1">C5/C2</f>
        <v>0.20207675988428159</v>
      </c>
      <c r="D6" s="91">
        <f t="shared" si="1"/>
        <v>0.20541421617216238</v>
      </c>
    </row>
    <row r="7" spans="1:4" ht="18">
      <c r="A7" s="89" t="s">
        <v>155</v>
      </c>
      <c r="B7" s="89" t="s">
        <v>152</v>
      </c>
      <c r="C7" s="91">
        <f>(C2-B2)/B2</f>
        <v>6.0259549901928548E-2</v>
      </c>
      <c r="D7" s="91">
        <f>(D2-C2)/C2</f>
        <v>5.070009643201543E-2</v>
      </c>
    </row>
    <row r="8" spans="1:4" ht="18">
      <c r="A8" s="89" t="s">
        <v>156</v>
      </c>
      <c r="B8" s="89" t="s">
        <v>152</v>
      </c>
      <c r="C8" s="91">
        <f>(C5-B5)/B5</f>
        <v>3.0132137800849456E-2</v>
      </c>
      <c r="D8" s="91">
        <f>(D5-C5)/C5</f>
        <v>6.8053233158485466E-2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10-K Data</vt:lpstr>
      <vt:lpstr>Walmart_Profitability_Model</vt:lpstr>
      <vt:lpstr>Revenue_Breakdown_Model</vt:lpstr>
      <vt:lpstr>Cost_Structure_Analysis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likhitha reddy</dc:creator>
  <cp:lastModifiedBy>likhitha reddy</cp:lastModifiedBy>
  <dcterms:created xsi:type="dcterms:W3CDTF">2025-03-31T01:20:52Z</dcterms:created>
  <dcterms:modified xsi:type="dcterms:W3CDTF">2025-04-06T05:59:38Z</dcterms:modified>
</cp:coreProperties>
</file>