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All Products" sheetId="1" r:id="rId1"/>
    <sheet name="All Printers" sheetId="2" r:id="rId2"/>
    <sheet name="HP Color Laser" sheetId="3" r:id="rId3"/>
    <sheet name="HP Laser" sheetId="4" r:id="rId4"/>
    <sheet name="HP LaserJet" sheetId="5" r:id="rId5"/>
    <sheet name="HP OfficeJet" sheetId="6" r:id="rId6"/>
    <sheet name="HP LaserJet Pro" sheetId="7" r:id="rId7"/>
    <sheet name="HP OfficeJet Pro" sheetId="8" r:id="rId8"/>
    <sheet name="HP LaserJet Ultra" sheetId="9" r:id="rId9"/>
    <sheet name="HP Ink Tank" sheetId="10" r:id="rId10"/>
    <sheet name="HP Smart Tank" sheetId="11" r:id="rId11"/>
    <sheet name="HP Neverstop" sheetId="12" r:id="rId12"/>
    <sheet name="HP DeskJet " sheetId="13" r:id="rId13"/>
    <sheet name="HP Color LaserJet Pro" sheetId="14" r:id="rId14"/>
    <sheet name="HP Business Notebook" sheetId="15" r:id="rId15"/>
    <sheet name="HP laptop 14" sheetId="16" r:id="rId16"/>
    <sheet name="HP laptop 15" sheetId="17" r:id="rId17"/>
    <sheet name="AIODesktop - consumer" sheetId="18" r:id="rId18"/>
    <sheet name="AIODesktop - Commercial" sheetId="19" r:id="rId19"/>
    <sheet name="Envy AIO" sheetId="20" r:id="rId20"/>
    <sheet name="Pavilion AIO" sheetId="21" r:id="rId21"/>
    <sheet name="Victus AIO" sheetId="22" r:id="rId22"/>
    <sheet name="Monitor" sheetId="23" r:id="rId23"/>
    <sheet name="HP Pavilion" sheetId="24" r:id="rId24"/>
    <sheet name="HP Victus" sheetId="25" r:id="rId25"/>
    <sheet name="HP Envy" sheetId="26" r:id="rId26"/>
    <sheet name="HP Omen" sheetId="27" r:id="rId27"/>
    <sheet name="HP Omni" sheetId="28" r:id="rId28"/>
    <sheet name="HP SPECTRE" sheetId="29" r:id="rId29"/>
    <sheet name="HP 200300" sheetId="30" r:id="rId30"/>
    <sheet name="HP ProBook 4XX" sheetId="31" r:id="rId31"/>
    <sheet name="HP EliteBook 8XX" sheetId="32" r:id="rId32"/>
    <sheet name="HP EliteBook 6XX" sheetId="33" r:id="rId33"/>
    <sheet name="HP EliteBook 10xx" sheetId="34" r:id="rId34"/>
    <sheet name="HP ProBook 6xx" sheetId="35" r:id="rId35"/>
    <sheet name="HP Zbook" sheetId="36" r:id="rId36"/>
    <sheet name="HP Chromebook" sheetId="37" r:id="rId37"/>
    <sheet name="Care Pack No. and name" sheetId="38" r:id="rId38"/>
  </sheets>
  <definedNames>
    <definedName name="_xlnm._FilterDatabase" localSheetId="0" hidden="1">'All Products'!$A$1:$B$5019</definedName>
    <definedName name="_xlnm._FilterDatabase" localSheetId="37" hidden="1">'Care Pack No. and name'!$A$1:$B$1000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<sst xmlns="http://schemas.openxmlformats.org/spreadsheetml/2006/main" count="1395" uniqueCount="730">
  <si>
    <t>Product Number</t>
  </si>
  <si>
    <t>Product Name</t>
  </si>
  <si>
    <t>Care Pack number</t>
  </si>
  <si>
    <t>U8LH8E</t>
  </si>
  <si>
    <t>UB0E2E, UB0E6E</t>
  </si>
  <si>
    <t>U7861E, UM236E</t>
  </si>
  <si>
    <t>UC279E</t>
  </si>
  <si>
    <t>U02BSE</t>
  </si>
  <si>
    <t>UB5T1E</t>
  </si>
  <si>
    <t>Prod Nbr</t>
  </si>
  <si>
    <t>Product Model Description</t>
  </si>
  <si>
    <t>3 yr CP Part</t>
  </si>
  <si>
    <t>Care Pack name</t>
  </si>
  <si>
    <t>4ZB94A</t>
  </si>
  <si>
    <t>HP Color Laser 150a Printer:IN</t>
  </si>
  <si>
    <t>UB4W7E</t>
  </si>
  <si>
    <t>UC4X9E</t>
  </si>
  <si>
    <t>4ZB95A</t>
  </si>
  <si>
    <t>HP Color Laser 150nw Printer:IN</t>
  </si>
  <si>
    <t>4ZB96A</t>
  </si>
  <si>
    <t>HP Color Laser MFP 178nw Printer:IN</t>
  </si>
  <si>
    <t>4ZB97A</t>
  </si>
  <si>
    <t>HP Color Laser MFP 179fnw Printer:IN</t>
  </si>
  <si>
    <t>499N4A</t>
  </si>
  <si>
    <t>HP Color LaserJet Pro 3203dw</t>
  </si>
  <si>
    <t>UH773E</t>
  </si>
  <si>
    <t>UZ289E</t>
  </si>
  <si>
    <t>T6B51A</t>
  </si>
  <si>
    <t>HP Color LaserJet Pro M154A</t>
  </si>
  <si>
    <t>UG361E</t>
  </si>
  <si>
    <t>UQ463E</t>
  </si>
  <si>
    <t>T6B52A</t>
  </si>
  <si>
    <t>HP Color LaserJet Pro M154NW</t>
  </si>
  <si>
    <t>7KW48A</t>
  </si>
  <si>
    <t>HP Color LaserJet Pro M155A</t>
  </si>
  <si>
    <t>7KW49A</t>
  </si>
  <si>
    <t>HP Color LaserJet Pro M155NW</t>
  </si>
  <si>
    <t>T6B70A</t>
  </si>
  <si>
    <t>HP Color LaserJet Pro M180N</t>
  </si>
  <si>
    <t>T6B71A</t>
  </si>
  <si>
    <t>HP Color LaserJet Pro M181FW</t>
  </si>
  <si>
    <t>T6B60A</t>
  </si>
  <si>
    <t>HP Color LaserJet Pro M254DW</t>
  </si>
  <si>
    <t>T6B59A</t>
  </si>
  <si>
    <t>HP Color LaserJet Pro M254NW</t>
  </si>
  <si>
    <t>7KW64A</t>
  </si>
  <si>
    <t>HP Color LaserJet Pro M255DW</t>
  </si>
  <si>
    <t>7KW63A</t>
  </si>
  <si>
    <t>HP Color LaserJet Pro M255NW</t>
  </si>
  <si>
    <t>7KW54A</t>
  </si>
  <si>
    <t>HP Color LaserJet Pro MFP M182N</t>
  </si>
  <si>
    <t>7KW56A</t>
  </si>
  <si>
    <t>HP Color LaserJet Pro MFP M183FW</t>
  </si>
  <si>
    <t>W1A77A</t>
  </si>
  <si>
    <t>HP Color LaserJet Pro MFP M479dw</t>
  </si>
  <si>
    <t>UB9S8E</t>
  </si>
  <si>
    <t>W1A80A</t>
  </si>
  <si>
    <t>HP Color LaserJet Pro MFP M479fdw</t>
  </si>
  <si>
    <t>W1A78A</t>
  </si>
  <si>
    <t>HP Color LaserJet Pro MFP M479fnw</t>
  </si>
  <si>
    <t>A8P80A</t>
  </si>
  <si>
    <t>HP Color LJ M521dw Multifunction Printer</t>
  </si>
  <si>
    <t>U5AD9E</t>
  </si>
  <si>
    <t>K7B87D</t>
  </si>
  <si>
    <t>HP DeskJet 1112 Printer</t>
  </si>
  <si>
    <t>UG334E</t>
  </si>
  <si>
    <t>7WN07D</t>
  </si>
  <si>
    <t>HP Deskjet 1212 Ap-Cn-In-Id Lightgrey</t>
  </si>
  <si>
    <t>F5S42D</t>
  </si>
  <si>
    <t>HP DeskJet 2131 All-in-One Printer</t>
  </si>
  <si>
    <t>UG337E</t>
  </si>
  <si>
    <t>UZ303E</t>
  </si>
  <si>
    <t>F5S41D</t>
  </si>
  <si>
    <t>HP DeskJet 2132 All-in-One Printer</t>
  </si>
  <si>
    <t>7WN46D</t>
  </si>
  <si>
    <t>HP Deskjet 2331 Aio Ap-Cn-In Lavender</t>
  </si>
  <si>
    <t>7WN44D</t>
  </si>
  <si>
    <t>HP Deskjet 2332 Aio Ap-Cn-In-Id Cement</t>
  </si>
  <si>
    <t>Y5H68D</t>
  </si>
  <si>
    <t>HP DeskJet 2621 AiO Prntr:IN-en</t>
  </si>
  <si>
    <t>Y5H67D</t>
  </si>
  <si>
    <t>HP DeskJet 2622 AiO Prntr:IN-en</t>
  </si>
  <si>
    <t>Y5H69D</t>
  </si>
  <si>
    <t>HP DeskJet 2623 AiO Prntr:IN-en</t>
  </si>
  <si>
    <t>7FR53D</t>
  </si>
  <si>
    <t>HP Deskjet 2723 Ap-IndIA Indigo</t>
  </si>
  <si>
    <t>7FR54D</t>
  </si>
  <si>
    <t>HP Deskjet 2729 Ap-IndIA Terra Cotta</t>
  </si>
  <si>
    <t>F5S29B</t>
  </si>
  <si>
    <t>HP DeskJet IA 2135 All-in-One Printer</t>
  </si>
  <si>
    <t>F5S31B</t>
  </si>
  <si>
    <t>HP DeskJet IA 2138 AiO Printer:IN-en</t>
  </si>
  <si>
    <t>7WQ08B</t>
  </si>
  <si>
    <t>HP Deskjet IA 2335 Aio Ap-Em-Cinid Lavender</t>
  </si>
  <si>
    <t>7WQ06B</t>
  </si>
  <si>
    <t>HP Deskjet IA 2338 Aio Ap-Em-Cinid (Litegray)</t>
  </si>
  <si>
    <t>V1N02B</t>
  </si>
  <si>
    <t>HP DeskJet IA 2675 AiO Prntr:IN-en</t>
  </si>
  <si>
    <t>Y5Z03B</t>
  </si>
  <si>
    <t>HP DeskJet IA 2676 AiO Prntr:IN-en</t>
  </si>
  <si>
    <t>Y5Z04B</t>
  </si>
  <si>
    <t>HP DeskJet IA 2677 AiO</t>
  </si>
  <si>
    <t>7FR27B</t>
  </si>
  <si>
    <t>HP Deskjet IA 2776 Aio Printer: In-Cement</t>
  </si>
  <si>
    <t>7FR21B</t>
  </si>
  <si>
    <t>HP Deskjet IA 2778</t>
  </si>
  <si>
    <t>7FT02B</t>
  </si>
  <si>
    <t>HP Deskjet IA 4178 Ap-IndIA Indigo</t>
  </si>
  <si>
    <t>M2U88B</t>
  </si>
  <si>
    <t>HP DeskJet IA 5085 AiO Printer</t>
  </si>
  <si>
    <t>UG338E</t>
  </si>
  <si>
    <t>UZ304E</t>
  </si>
  <si>
    <t>M2U76B</t>
  </si>
  <si>
    <t>HP DeskJet IA 5275 All-in-One Printer</t>
  </si>
  <si>
    <t>F5S66A</t>
  </si>
  <si>
    <t>HP DeskJet IA Ultra 4729 AiO Printer</t>
  </si>
  <si>
    <t>25R69A</t>
  </si>
  <si>
    <t>HP DeskJet IA Ultra 4826 AiO Printer</t>
  </si>
  <si>
    <t>25R72A</t>
  </si>
  <si>
    <t>HP DeskJet IA Ultra 4829 AiO Printer</t>
  </si>
  <si>
    <t>K4U05B</t>
  </si>
  <si>
    <t>HP DeskJet Ink Advantage 3636 AiO Prntr</t>
  </si>
  <si>
    <t>M2U86B</t>
  </si>
  <si>
    <t>HP DeskJet Ink Advantage 5075 All-in-One Printer</t>
  </si>
  <si>
    <t>5SE26B</t>
  </si>
  <si>
    <t>HP Deskjet Ink Advantage 6075</t>
  </si>
  <si>
    <t>7FS80D</t>
  </si>
  <si>
    <t>HP Deskjet Plus 4123 Ap-IndIA Indigo</t>
  </si>
  <si>
    <t>Z6Z11A</t>
  </si>
  <si>
    <t>HP Ink Tank 310 AiO Prntr:TW-zh/en</t>
  </si>
  <si>
    <t>UA5C1E</t>
  </si>
  <si>
    <t>Z4B04A</t>
  </si>
  <si>
    <t>HP Ink Tank 315 AiO Prntr:TW-zh/en</t>
  </si>
  <si>
    <t>7ZV78A</t>
  </si>
  <si>
    <t>HP Ink Tank 316 AiO Prntr:IN-en</t>
  </si>
  <si>
    <t>Z6Z13A</t>
  </si>
  <si>
    <t>HP Ink Tank 319 AiO Prntr:TW-zh/en</t>
  </si>
  <si>
    <t>Z6Z95A</t>
  </si>
  <si>
    <t>HP Ink Tank WL 410 AiO Prntr:TW-zh/en</t>
  </si>
  <si>
    <t>Z4B53A</t>
  </si>
  <si>
    <t>HP Ink Tank WL 415 AiO Prntr:TW-zh/en</t>
  </si>
  <si>
    <t>Z4B55A</t>
  </si>
  <si>
    <t>HP Ink Tank WL 416 AiO Printer</t>
  </si>
  <si>
    <t>Z6Z97A</t>
  </si>
  <si>
    <t>HP Ink Tank WL 419 AiO Prntr:TW-zh/en</t>
  </si>
  <si>
    <t>714Z8A</t>
  </si>
  <si>
    <t>HP Laser 1008a Printer</t>
  </si>
  <si>
    <t>U62F3E</t>
  </si>
  <si>
    <t>U62F5E</t>
  </si>
  <si>
    <t>714Z9A</t>
  </si>
  <si>
    <t>HP Laser 1008w Printer</t>
  </si>
  <si>
    <t>4ZB81A</t>
  </si>
  <si>
    <t>HP Laser 103a Printer:IN</t>
  </si>
  <si>
    <t>UB4V5E</t>
  </si>
  <si>
    <t>UC4Y1E</t>
  </si>
  <si>
    <t>4ZB79A</t>
  </si>
  <si>
    <t>HP Laser 108a Printer:IN</t>
  </si>
  <si>
    <t>4ZB80A</t>
  </si>
  <si>
    <t>HP Laser 108w Printer:IN</t>
  </si>
  <si>
    <t>715A2A</t>
  </si>
  <si>
    <t>HP Laser MFP 1188a Printer</t>
  </si>
  <si>
    <t>715A5A</t>
  </si>
  <si>
    <t>HP Laser MFP 1188fnw Printer</t>
  </si>
  <si>
    <t>715A4A</t>
  </si>
  <si>
    <t>HP Laser MFP 1188nw Printer</t>
  </si>
  <si>
    <t>715A3A</t>
  </si>
  <si>
    <t>HP Laser MFP 1188w Printer</t>
  </si>
  <si>
    <t>4ZB92A</t>
  </si>
  <si>
    <t>HP Laser MFP 131a Printer:IN</t>
  </si>
  <si>
    <t>4ZB85A</t>
  </si>
  <si>
    <t>HP Laser MFP 136a Printer:IN</t>
  </si>
  <si>
    <t>4ZB87A</t>
  </si>
  <si>
    <t>HP Laser MFP 136nw Printer:IN</t>
  </si>
  <si>
    <t>4ZB86A</t>
  </si>
  <si>
    <t>HP Laser MFP 136w Printer:IN</t>
  </si>
  <si>
    <t>4ZB91A</t>
  </si>
  <si>
    <t>HP Laser MFP 138fnw Printer:IN</t>
  </si>
  <si>
    <t>CC418A</t>
  </si>
  <si>
    <t>HP LaserJet 1020 Plus Printer</t>
  </si>
  <si>
    <t>CB376A</t>
  </si>
  <si>
    <t>HP LaserJet M1005 MFP Printer</t>
  </si>
  <si>
    <t>CE849A</t>
  </si>
  <si>
    <t>HP LaserJet M1136 MFP Printer</t>
  </si>
  <si>
    <t>CE655A</t>
  </si>
  <si>
    <t>HP LaserJet P1108 Printer</t>
  </si>
  <si>
    <t>3G658A</t>
  </si>
  <si>
    <t>HP LaserJet Pro 3004dw Printer</t>
  </si>
  <si>
    <t>UG481E</t>
  </si>
  <si>
    <t>UZ272E</t>
  </si>
  <si>
    <t>G3Q37A</t>
  </si>
  <si>
    <t>HP LaserJet Pro M104w Prntr</t>
  </si>
  <si>
    <t>Y5S43A</t>
  </si>
  <si>
    <t>HP LaserJet Pro M17a Printer:IN</t>
  </si>
  <si>
    <t>Y5S47A</t>
  </si>
  <si>
    <t>HP LaserJet Pro M17w Printer:IN</t>
  </si>
  <si>
    <t>C6N21A</t>
  </si>
  <si>
    <t>HP LaserJet Pro M202dw Printer</t>
  </si>
  <si>
    <t>G3Q50A</t>
  </si>
  <si>
    <t>HP LaserJet Pro M203d</t>
  </si>
  <si>
    <t>G3Q46A</t>
  </si>
  <si>
    <t>HP LaserJet Pro M203dn</t>
  </si>
  <si>
    <t>G3Q47A</t>
  </si>
  <si>
    <t>HP LaserJet Pro M203dw</t>
  </si>
  <si>
    <t>F6J42A</t>
  </si>
  <si>
    <t>HP LaserJet Pro M403d Printer</t>
  </si>
  <si>
    <t>U8TM2E</t>
  </si>
  <si>
    <t>F6J43A</t>
  </si>
  <si>
    <t>HP LaserJet Pro M403dn Printer</t>
  </si>
  <si>
    <t>F6J44A</t>
  </si>
  <si>
    <t>HP LaserJet Pro M403dw Printer</t>
  </si>
  <si>
    <t>F6J41A</t>
  </si>
  <si>
    <t>HP LaserJet Pro M403n Printer</t>
  </si>
  <si>
    <t>A8P79A</t>
  </si>
  <si>
    <t>HP LaserJet Pro M521dn</t>
  </si>
  <si>
    <t>3G635A</t>
  </si>
  <si>
    <t>HP LaserJet Pro MFP 3104fdn Printer</t>
  </si>
  <si>
    <t>3G636A</t>
  </si>
  <si>
    <t>HP LaserJet Pro MFP 3104fdw Printer</t>
  </si>
  <si>
    <t>CZ174A</t>
  </si>
  <si>
    <t>HP LaserJet Pro MFP M126a Printer</t>
  </si>
  <si>
    <t>CZ175A</t>
  </si>
  <si>
    <t>HP LaserJet Pro MFP M126nw Printer</t>
  </si>
  <si>
    <t>CZ184A</t>
  </si>
  <si>
    <t>HP LaserJet Pro MFP M128fn Printer</t>
  </si>
  <si>
    <t>HB</t>
  </si>
  <si>
    <t>CZ186A</t>
  </si>
  <si>
    <t>HP LaserJet Pro MFP M128fw Printer</t>
  </si>
  <si>
    <t>G3Q62A</t>
  </si>
  <si>
    <t>HP LaserJet Pro MFP M132nw Prntr</t>
  </si>
  <si>
    <t>G3Q68A</t>
  </si>
  <si>
    <t>HP LaserJet Pro MFP M132snw Prntr</t>
  </si>
  <si>
    <t>C6N23A</t>
  </si>
  <si>
    <t>HP LaserJet Pro MFP M226dw Printer</t>
  </si>
  <si>
    <t>G3Q79A</t>
  </si>
  <si>
    <t>HP LaserJet Pro MFP M227fdn Printer</t>
  </si>
  <si>
    <t>G3Q75A</t>
  </si>
  <si>
    <t>HP LaserJet Pro MFP M227fdw Printer</t>
  </si>
  <si>
    <t>G3Q74A</t>
  </si>
  <si>
    <t>HP LaserJet Pro MFP M227sdn Printer</t>
  </si>
  <si>
    <t>Y5S50A</t>
  </si>
  <si>
    <t>HP LaserJet Pro MFP M30a Printer:IN</t>
  </si>
  <si>
    <t>Y5S54A</t>
  </si>
  <si>
    <t>HP LaserJet Pro MFP M30w Printer:IN</t>
  </si>
  <si>
    <t>W1A24A</t>
  </si>
  <si>
    <t>HP LaserJet Pro MFP M329dn</t>
  </si>
  <si>
    <t>UB9R7E</t>
  </si>
  <si>
    <t>UB9R9E</t>
  </si>
  <si>
    <t>W1A23A</t>
  </si>
  <si>
    <t>HP LaserJet Pro MFP M329dw</t>
  </si>
  <si>
    <t>F6W14A</t>
  </si>
  <si>
    <t>HP LaserJet Pro MFP M426fdn Printer</t>
  </si>
  <si>
    <t>U8TQ9E</t>
  </si>
  <si>
    <t>F6W17A</t>
  </si>
  <si>
    <t>HP LaserJet Pro MFP M426fdn Prntr</t>
  </si>
  <si>
    <t>F6W15A</t>
  </si>
  <si>
    <t>HP LaserJet Pro MFP M426fdw Printer</t>
  </si>
  <si>
    <t>C5F97A</t>
  </si>
  <si>
    <t>HP LaserJet Pro MFP M427dw Printer</t>
  </si>
  <si>
    <t>W1A33A</t>
  </si>
  <si>
    <t>HP LaserJet Pro MFP M429dw</t>
  </si>
  <si>
    <t>W1A34A</t>
  </si>
  <si>
    <t>HP LaserJet Pro MFP M429fdn</t>
  </si>
  <si>
    <t>W1A35A</t>
  </si>
  <si>
    <t>HP LaserJet Pro MFP M429fdw</t>
  </si>
  <si>
    <t>381V6A</t>
  </si>
  <si>
    <t>HP LASERJET TANK 1020W</t>
  </si>
  <si>
    <t>U04SME</t>
  </si>
  <si>
    <t>U04SKE</t>
  </si>
  <si>
    <t>381U3A</t>
  </si>
  <si>
    <t>HP LASERJET TANK MFP 1005</t>
  </si>
  <si>
    <t>U04TKE</t>
  </si>
  <si>
    <t>U04THE</t>
  </si>
  <si>
    <t>381U4A</t>
  </si>
  <si>
    <t>HP LASERJET TANK MFP 1005W</t>
  </si>
  <si>
    <t>381U0A</t>
  </si>
  <si>
    <t>HP LASERJET TANK MFP 2606DN</t>
  </si>
  <si>
    <t>381U2A</t>
  </si>
  <si>
    <t>HP LASERJET TANK MFP 2606SDW</t>
  </si>
  <si>
    <t>G3Q39A</t>
  </si>
  <si>
    <t>HP LaserJet Ultra M106w Prntr</t>
  </si>
  <si>
    <t>G3Q66A</t>
  </si>
  <si>
    <t>HP LaserJet Ultra MFP M134a Prntr</t>
  </si>
  <si>
    <t>G3Q76A</t>
  </si>
  <si>
    <t>HP LaserJet Ultra MFP M230sdn Printer</t>
  </si>
  <si>
    <t>4RY22A</t>
  </si>
  <si>
    <t>HP Neverstop Laser 1000a Printer:IN</t>
  </si>
  <si>
    <t>UB4Z1E</t>
  </si>
  <si>
    <t>UC4X5E</t>
  </si>
  <si>
    <t>5HG74A</t>
  </si>
  <si>
    <t>HP NEVERSTOP LASER 1000N PRINTER:IN</t>
  </si>
  <si>
    <t>4RY23A</t>
  </si>
  <si>
    <t>HP Neverstop Laser 1000w Printer:IN</t>
  </si>
  <si>
    <t>4QD21A</t>
  </si>
  <si>
    <t>HP Neverstop Laser MFP 1200a Printer:IN</t>
  </si>
  <si>
    <t>UB4X9E</t>
  </si>
  <si>
    <t>UC4X7E</t>
  </si>
  <si>
    <t>5HG85A</t>
  </si>
  <si>
    <t>HP Neverstop Laser MFP 1200nw Printer:IN</t>
  </si>
  <si>
    <t>4RY26A</t>
  </si>
  <si>
    <t>HP Neverstop Laser MFP 1200w Printer:IN</t>
  </si>
  <si>
    <t>CZ993A</t>
  </si>
  <si>
    <t>HP OfficeJet 200 Mobile Printer</t>
  </si>
  <si>
    <t>UG348E</t>
  </si>
  <si>
    <t>UZ297E</t>
  </si>
  <si>
    <t>N4L17A</t>
  </si>
  <si>
    <t>HP OfficeJet 258 Mobile AiO prntr</t>
  </si>
  <si>
    <t>CR768A</t>
  </si>
  <si>
    <t>HP Officejet 7110 Wide Format ePrinter</t>
  </si>
  <si>
    <t>G1X85A</t>
  </si>
  <si>
    <t>HP Officejet 7612 WF e-All-in-One Prntr</t>
  </si>
  <si>
    <t>E3E03A</t>
  </si>
  <si>
    <t>HP Officejet Pro 6230 ePrinter</t>
  </si>
  <si>
    <t>UG346E</t>
  </si>
  <si>
    <t>UZ295E</t>
  </si>
  <si>
    <t>Y0S18A</t>
  </si>
  <si>
    <t>HP OfficeJet Pro 7720 Wide Format Prntr</t>
  </si>
  <si>
    <t>UG347E</t>
  </si>
  <si>
    <t>UZ296E</t>
  </si>
  <si>
    <t>Y0S19A</t>
  </si>
  <si>
    <t>HP OfficeJet Pro 7730 Wide Format Prntr</t>
  </si>
  <si>
    <t>G5J38A</t>
  </si>
  <si>
    <t>HP OfficeJet Pro 7740 WF AiO Printer</t>
  </si>
  <si>
    <t>4KJ64D</t>
  </si>
  <si>
    <t>HP OfficeJet Pro 8020 AiO Printer:</t>
  </si>
  <si>
    <t>UG349E</t>
  </si>
  <si>
    <t>UZ298E</t>
  </si>
  <si>
    <t>5LJ20D</t>
  </si>
  <si>
    <t>HP OfficeJet Pro 8026 AiO Printer:IN-en</t>
  </si>
  <si>
    <t>405W2C</t>
  </si>
  <si>
    <t>HP OfficeJet Pro 8120 AiO Printer:IN-en</t>
  </si>
  <si>
    <t>UZ277E</t>
  </si>
  <si>
    <t>D9L63A</t>
  </si>
  <si>
    <t>HP OfficeJet Pro 8210 Printer</t>
  </si>
  <si>
    <t>D9L20A</t>
  </si>
  <si>
    <t>HP OfficeJet Pro 8730 All-in-One Printer</t>
  </si>
  <si>
    <t>U6M72E</t>
  </si>
  <si>
    <t>U6M74E</t>
  </si>
  <si>
    <t>T0G56A</t>
  </si>
  <si>
    <t>HP OfficeJet Pro 8732M AiO Printer</t>
  </si>
  <si>
    <t>3UK97D</t>
  </si>
  <si>
    <t>HP OfficeJet Pro 9010 AiO Printer:IN-en</t>
  </si>
  <si>
    <t>UG350E</t>
  </si>
  <si>
    <t>UZ299E</t>
  </si>
  <si>
    <t>3UK90D</t>
  </si>
  <si>
    <t>HP OfficeJet Pro 9016 AiO Printer:IN-en</t>
  </si>
  <si>
    <t>UG470E</t>
  </si>
  <si>
    <t>UZ287E</t>
  </si>
  <si>
    <t>3UK98D</t>
  </si>
  <si>
    <t>HP OfficeJet Pro 9020 AiO Printer:IN-en</t>
  </si>
  <si>
    <t>U6M85E</t>
  </si>
  <si>
    <t>404L7C</t>
  </si>
  <si>
    <t>HP OfficeJet Pro 9130 AiO Printer:IN-en</t>
  </si>
  <si>
    <t>53N94C</t>
  </si>
  <si>
    <t>HP OfficeJet Pro 9720 WF AiO Prntr:IN-en</t>
  </si>
  <si>
    <t>UG467E</t>
  </si>
  <si>
    <t>UZ275E</t>
  </si>
  <si>
    <t>537P5C</t>
  </si>
  <si>
    <t>HP OfficeJet Pro 9730 WF AiO Prntr:IN-en</t>
  </si>
  <si>
    <t>UG468E</t>
  </si>
  <si>
    <t>UZ276E</t>
  </si>
  <si>
    <t>3D4L3A</t>
  </si>
  <si>
    <t>HP Smart Tank 210 All-in-One</t>
  </si>
  <si>
    <t>U57D7E</t>
  </si>
  <si>
    <t>1TJ09A</t>
  </si>
  <si>
    <t>HP Smart Tank 515 AiO Printer:IN-en</t>
  </si>
  <si>
    <t>3YW70A</t>
  </si>
  <si>
    <t>HP Smart Tank 516 All-in-One Prntr:IN-en</t>
  </si>
  <si>
    <t>1F3W2A</t>
  </si>
  <si>
    <t>HP Smart Tank 520 All-in-One</t>
  </si>
  <si>
    <t>4A8R9A</t>
  </si>
  <si>
    <t>HP Smart Tank 521 All-in-One</t>
  </si>
  <si>
    <t>1F3W3A</t>
  </si>
  <si>
    <t>HP Smart Tank 525 All-in-One</t>
  </si>
  <si>
    <t>4A8S4A</t>
  </si>
  <si>
    <t>HP Smart Tank 529 All-in-One</t>
  </si>
  <si>
    <t>4SB24A</t>
  </si>
  <si>
    <t>HP Smart Tank 530 AiO Printer:IN-en</t>
  </si>
  <si>
    <t>1F3Y2A</t>
  </si>
  <si>
    <t>HP Smart Tank 580 AiO Printer</t>
  </si>
  <si>
    <t>4A8D4A</t>
  </si>
  <si>
    <t>HP Smart Tank 581 All-in-One</t>
  </si>
  <si>
    <t>1F3Y4A</t>
  </si>
  <si>
    <t>HP Smart Tank 585 All-in-One</t>
  </si>
  <si>
    <t>4A8D9A</t>
  </si>
  <si>
    <t>HP Smart Tank 589 All-in-One</t>
  </si>
  <si>
    <t>6UU48A</t>
  </si>
  <si>
    <t>HP Smart Tank 670 All-in-One Printer</t>
  </si>
  <si>
    <t>28C12A</t>
  </si>
  <si>
    <t>HP Smart Tank 675 All-in-One Printer</t>
  </si>
  <si>
    <t>6UU46A</t>
  </si>
  <si>
    <t>HP Smart Tank 720 AiO Printer</t>
  </si>
  <si>
    <t>6UU47A</t>
  </si>
  <si>
    <t>HP Smart Tank 750 AiO Printer</t>
  </si>
  <si>
    <t>4WF66A</t>
  </si>
  <si>
    <t>HP Smart Tank 790 AiO Printer:IN-en</t>
  </si>
  <si>
    <t>U35PFE</t>
  </si>
  <si>
    <t>6GW64A</t>
  </si>
  <si>
    <t>HP LASERJET M208dw</t>
  </si>
  <si>
    <t>6GX04A</t>
  </si>
  <si>
    <t>HP LASERJET MFP M233dw</t>
  </si>
  <si>
    <t>6GX06A</t>
  </si>
  <si>
    <t>HP LASERJET MFP M233SDW PRINTER</t>
  </si>
  <si>
    <t>4SR29A</t>
  </si>
  <si>
    <t>HP Smart Tank 500</t>
  </si>
  <si>
    <t>1+1 year</t>
  </si>
  <si>
    <t>1+2 years</t>
  </si>
  <si>
    <t>1 year post warranty</t>
  </si>
  <si>
    <t>3+2 years</t>
  </si>
  <si>
    <t>U7935E</t>
  </si>
  <si>
    <t>U4925PE</t>
  </si>
  <si>
    <t>* NOT(REGEXMATCH('All Products'!B:B, "(?i)All|MFP"))</t>
  </si>
  <si>
    <t>SKU</t>
  </si>
  <si>
    <t>Name</t>
  </si>
  <si>
    <t>HP Laptop 14/15 Series 2 Years Additional Warranty Extension</t>
  </si>
  <si>
    <t>U8LJ4E</t>
  </si>
  <si>
    <t>HP Laptop 14/15 Series 2 Years Additional Warranty Extension with Accidental Damage Protection</t>
  </si>
  <si>
    <t>U8LH3E</t>
  </si>
  <si>
    <t>HP Laptop 14/15 Series 1 year Additional Warranty Extension</t>
  </si>
  <si>
    <t>UN008E</t>
  </si>
  <si>
    <t>HP Laptop 14/15 Series 1 Year Additional Warranty Extension with Accidental Damage Protection</t>
  </si>
  <si>
    <t>U8LH9E</t>
  </si>
  <si>
    <t>HP Laptop 14/15 Series Factory Warranty add-on Accidental Damage Protection</t>
  </si>
  <si>
    <t>UB5R2E</t>
  </si>
  <si>
    <t>HP 14/15 Series 2 Years Additional Warranty with One-Time Battery Replacement</t>
  </si>
  <si>
    <t>U8LH7PE</t>
  </si>
  <si>
    <t>HP 14/15 Series 1 year Post Warranty</t>
  </si>
  <si>
    <t>U0H90E</t>
  </si>
  <si>
    <t>HP Pavilion/Victus by HP 2 Years Additional Warranty Extension</t>
  </si>
  <si>
    <t>U6WD1E</t>
  </si>
  <si>
    <t>HP Pavilion/Victus by HP 2-Year Warranty with Accidental Damage Protection (ADP)</t>
  </si>
  <si>
    <t>UN006E</t>
  </si>
  <si>
    <t>HP Pavilion/Victus by HP 1-Year Additional Warranty Extension</t>
  </si>
  <si>
    <t>UN009E</t>
  </si>
  <si>
    <t>HP Pavilion/Victus by HP 1-Year Warranty Extension with Accidental Damage Protection (ADP)</t>
  </si>
  <si>
    <t>U0H96E</t>
  </si>
  <si>
    <t>HP Pavilion/Victus by HP Factory Warranty Add-On Accidental Damage Protection</t>
  </si>
  <si>
    <t>UB5R3E</t>
  </si>
  <si>
    <t>HP Pavilion/Victus by HP 2 Years Additional Warranty with One-Time Battery Replacement</t>
  </si>
  <si>
    <t>U0H93PE</t>
  </si>
  <si>
    <t>HP Pavilion/Victus by HP 1 year Post Warranty</t>
  </si>
  <si>
    <t>U0H91E</t>
  </si>
  <si>
    <t>HP Envy/Omen 2 Years Additional Warranty Extension</t>
  </si>
  <si>
    <t>UN007E</t>
  </si>
  <si>
    <t>HP Envy/Omen 1 Year Additional Warranty Extension</t>
  </si>
  <si>
    <t>U6WD2E</t>
  </si>
  <si>
    <t>HP Envy/Omen 2 Years Additional Warranty Extension with Accidental Damage Protection</t>
  </si>
  <si>
    <t>UN010E</t>
  </si>
  <si>
    <t>HP Envy/Omen 1-year Additional Warranty Extension with Accidental Damage Protection</t>
  </si>
  <si>
    <t>U6WC9E</t>
  </si>
  <si>
    <t>HP Envy/Omen Factory Warranty Add-On with Accidental Damage Protection</t>
  </si>
  <si>
    <t>UB5R4E</t>
  </si>
  <si>
    <t>HP Envy/Omen 2 Years Additional Warranty with One-Time Battery Replacement</t>
  </si>
  <si>
    <t>UN082PE</t>
  </si>
  <si>
    <t>HP Envy/Omen 1 year Post Warranty</t>
  </si>
  <si>
    <t>U0H92E</t>
  </si>
  <si>
    <t>HP Spectre 2 Years Additional Warranty Extension</t>
  </si>
  <si>
    <t>U6WD3E</t>
  </si>
  <si>
    <t>HP Spectre 2 Years Additional Warranty Extension with Accidental Damage Protection</t>
  </si>
  <si>
    <t>UM952E</t>
  </si>
  <si>
    <t>HP Spectre 1 year Additional Warranty Extension</t>
  </si>
  <si>
    <t>UN011E</t>
  </si>
  <si>
    <t>HP Spectre 1 year Additional Warranty Extension with Accidental Damage Protection</t>
  </si>
  <si>
    <t>U6WD0E</t>
  </si>
  <si>
    <t>HP Spectre Factory Warranty Add-On with Accidental Damage Protection</t>
  </si>
  <si>
    <t>UB5R5E</t>
  </si>
  <si>
    <t>HP Spectre 2 Years Additional Warranty Extension with One time Battery Replacement</t>
  </si>
  <si>
    <t>U0H94PE</t>
  </si>
  <si>
    <t>HP Spectre 1 year Post Warranty Extension</t>
  </si>
  <si>
    <t>UJ217E</t>
  </si>
  <si>
    <t>HP Desktop/All-In-One 2 Years Additional Warranty</t>
  </si>
  <si>
    <t>UA055E</t>
  </si>
  <si>
    <t>HP Envy/Pavilion/Victus by HP/Omen by HP/Pro Desktop 2 Years Additional Warranty</t>
  </si>
  <si>
    <t>U4813PE</t>
  </si>
  <si>
    <t>HP Desktop/All-In-One 1 Year Post Warranty</t>
  </si>
  <si>
    <t>U9WX1E</t>
  </si>
  <si>
    <t>HP 3-Year Accidental Damage Protection Only Service on Notebooks</t>
  </si>
  <si>
    <t>U9BA7E</t>
  </si>
  <si>
    <t>HP 200/300 Series 2 years Additional Warranty Extension</t>
  </si>
  <si>
    <t>U9BA3E</t>
  </si>
  <si>
    <t>HP 200/300 Series 1 Year Additional Warranty Extension</t>
  </si>
  <si>
    <t>U9BA9E</t>
  </si>
  <si>
    <t>HP 200/300 Series 2 years Additional Warranty Extension with Accidental Damage Protection</t>
  </si>
  <si>
    <t>U9EE8E</t>
  </si>
  <si>
    <t>HP 200/300 Series 4 years Additional Warranty Extension</t>
  </si>
  <si>
    <t>UB5U0E</t>
  </si>
  <si>
    <t>HP 200/300 Series 4 years Additional Warranty Extension with Accidental Damage Protection</t>
  </si>
  <si>
    <t>U9BB1PE</t>
  </si>
  <si>
    <t>HP 200/300 Series 1 year Post Warranty</t>
  </si>
  <si>
    <t>UK744E</t>
  </si>
  <si>
    <t>HP ProBook 400 laptop 2 years Additional Warranty Extension (3 year factory warranty)</t>
  </si>
  <si>
    <t>UK726E</t>
  </si>
  <si>
    <t>HP ProBook 4XX 2 years Additional Warranty Extension with Accidental Damage Protection (1 Year Base Warranty)</t>
  </si>
  <si>
    <t>UK718E</t>
  </si>
  <si>
    <t>HP ProBook 400 laptop 4 years Additional Warranty Extension (1 year Base Warranty)</t>
  </si>
  <si>
    <t>UK749E</t>
  </si>
  <si>
    <t>HP ProBook 400 3 years Factory Warranty Accidental Damage Protection</t>
  </si>
  <si>
    <t>u02bse</t>
  </si>
  <si>
    <t>HP ZBook Mobile WKS G7/G8/G9 2 years Additional Warranty (3 years Base Warranty)</t>
  </si>
  <si>
    <t>UB8B3E</t>
  </si>
  <si>
    <t>HP ProBook 400 laptop 4 years Additional Warranty Extension with Accidental Damage Protection (1 Year Base Warranty)</t>
  </si>
  <si>
    <t>UK738PE</t>
  </si>
  <si>
    <t>HP ProBook 400 laptop 1 year Post Warranty Care Pack</t>
  </si>
  <si>
    <t>U4391E</t>
  </si>
  <si>
    <t>HP EliteBook 2 Years Additional Warranty Extension (1 Year Base Warranty)</t>
  </si>
  <si>
    <t>UC282E</t>
  </si>
  <si>
    <t>HP EliteBook 3 year Accidental Damage Protection on 1 year Factory Warranty</t>
  </si>
  <si>
    <t>U4416PE</t>
  </si>
  <si>
    <t>HP EliteBook 1 year Post Warranty Care Pack</t>
  </si>
  <si>
    <t>U10KHE</t>
  </si>
  <si>
    <t>HP Z-Book 2 Years Additional Warranty Extension with Accidental Damage Protection</t>
  </si>
  <si>
    <t>U1G37E</t>
  </si>
  <si>
    <t>WorkStation 400 SERIES 1 year Additional Warranty Extension</t>
  </si>
  <si>
    <t>U1G39E</t>
  </si>
  <si>
    <t>WorkStation 400 SERIES 2-year Additional Warranty Extension</t>
  </si>
  <si>
    <t>U1G57E</t>
  </si>
  <si>
    <t>WorkStation 400 SERIES 2-year Additional Warranty Extension with Defective Media Retention</t>
  </si>
  <si>
    <t>U7942E</t>
  </si>
  <si>
    <t>WorkStation 600/800 SERIES 1-year Additional Warranty Extension</t>
  </si>
  <si>
    <t>U7944E</t>
  </si>
  <si>
    <t>WorkStation 600/800 SERIES 2-year Additional Warranty Extension</t>
  </si>
  <si>
    <t>U6578E</t>
  </si>
  <si>
    <t>HP All-in-One Business PC 2 Years Additional Warranty Extension (1 Year Base Warranty)</t>
  </si>
  <si>
    <t>U0A83E</t>
  </si>
  <si>
    <t>HP All-in-One Business PC 2 Years Additional Warranty Extension with Accidental Damage Protection (1 Year Base Warranty)</t>
  </si>
  <si>
    <t>UF360E</t>
  </si>
  <si>
    <t>HP All-in-One Business PC 2 Years Additional Warranty Extension with Defective Media Retention (1 Year Base Warranty)</t>
  </si>
  <si>
    <t>U7923E</t>
  </si>
  <si>
    <t>HP All-in-One Business PC 3 Years Additional Warranty Extension</t>
  </si>
  <si>
    <t>U7925E</t>
  </si>
  <si>
    <t>HP All-in-One Business PC 4 Years Additional Warranty Extension</t>
  </si>
  <si>
    <t>UF361E</t>
  </si>
  <si>
    <t>HP All-in-One Business PC 3 Years Additional Warranty Extension with Defective Media Retention</t>
  </si>
  <si>
    <t>U11C2E</t>
  </si>
  <si>
    <t>HP All-in-One Business PC 4 Years Additional Warranty Extension with Defective Media Retention</t>
  </si>
  <si>
    <t>U0A84E</t>
  </si>
  <si>
    <t>HP All-in-One Business PC Factory Warranty Add-on Accidental Damage Protection</t>
  </si>
  <si>
    <t>U7897E</t>
  </si>
  <si>
    <t>HP All-in-One Business PC 1 year Additional Warranty Extension</t>
  </si>
  <si>
    <t>U0A85E</t>
  </si>
  <si>
    <t>HP All-in-One Business PC 1 year Additional Warranty Extension with Accidental Damage Protection</t>
  </si>
  <si>
    <t>U11BVE</t>
  </si>
  <si>
    <t>HP All-in-One Business PC 1 year Additional Warranty Extension with Defective Media Retention</t>
  </si>
  <si>
    <t>U5864PE</t>
  </si>
  <si>
    <t>HP All-in-One Business PC 1 year Post Warranty</t>
  </si>
  <si>
    <t>U7937E</t>
  </si>
  <si>
    <t>More than 24in HP Monitor 2-year Additional Warranty Extension</t>
  </si>
  <si>
    <t>TFT Monitor 1-year Post Warranty</t>
  </si>
  <si>
    <t>6X4B3PA</t>
  </si>
  <si>
    <t>HP 250 G8 (15.6) Business Laptop PC (6X4B3PA)</t>
  </si>
  <si>
    <t>4P5J8AA</t>
  </si>
  <si>
    <t>Cloud Stinger Core - Gaming Headset</t>
  </si>
  <si>
    <t>519T1AA</t>
  </si>
  <si>
    <t>HyperX Cloud Stinger 2</t>
  </si>
  <si>
    <t>UB3G4E</t>
  </si>
  <si>
    <t>HP Z-Book 1 Year Additional Warranty Extension with Battery Replacement</t>
  </si>
  <si>
    <t>683L9AA</t>
  </si>
  <si>
    <t>HyperX Cloud Stinger 2 Core</t>
  </si>
  <si>
    <t>4P4F4AA</t>
  </si>
  <si>
    <t>Cloud Stinger Core Gaming Headset + DTS</t>
  </si>
  <si>
    <t>4P5P8AA</t>
  </si>
  <si>
    <t>SoloCast – USB Gaming Microphone (Black)</t>
  </si>
  <si>
    <t>519T2AA</t>
  </si>
  <si>
    <t>SoloCast – USB Gaming Microphone (White)</t>
  </si>
  <si>
    <t>4P4F5AA#ABA</t>
  </si>
  <si>
    <t>Alloy Core RGB Membrane Gaming Keyboard</t>
  </si>
  <si>
    <t>4P5P3AA#ABA</t>
  </si>
  <si>
    <t>Alloy Origins Core Tenkeyless Mechanical Gaming Keyboard</t>
  </si>
  <si>
    <t>4P5N4AA#ABA</t>
  </si>
  <si>
    <t>Alloy Origins 60 Percent Mechanical Gaming Keyboard</t>
  </si>
  <si>
    <t>4P5P9AA</t>
  </si>
  <si>
    <t>HyperX Pulsefire Haste Lightweight Gaming Mouse</t>
  </si>
  <si>
    <t>4Z7X3AA</t>
  </si>
  <si>
    <t>HyperX Pulsefire Mat – Gaming Mouse Pad</t>
  </si>
  <si>
    <t>689T4PA</t>
  </si>
  <si>
    <t>HP 255 G8 (15.6) Business Laptop PC (689T4PA)</t>
  </si>
  <si>
    <t>7J423PA</t>
  </si>
  <si>
    <t>HP 247 G8 (14) 35.6 cm Business Laptop PC</t>
  </si>
  <si>
    <t>6G9R1PA</t>
  </si>
  <si>
    <t>HP 250 G8 (15.6) Business Laptop PC (6G9R1PA)</t>
  </si>
  <si>
    <t>6X3W4PA</t>
  </si>
  <si>
    <t>HP Pro Tower 280 G9 PCI Business Desktop PC</t>
  </si>
  <si>
    <t>3E7R9PA</t>
  </si>
  <si>
    <t>HP 280 Pro G6 Microtower Business Desktop PC</t>
  </si>
  <si>
    <t>5RD66AA</t>
  </si>
  <si>
    <t>HP P204v 49.53 CM (19.5) Monitor</t>
  </si>
  <si>
    <t>1A7E4A7</t>
  </si>
  <si>
    <t>HP P22 G4 21.5-Inch(54.6Cm)</t>
  </si>
  <si>
    <t>U8TP0E</t>
  </si>
  <si>
    <t>HP 2 years Additional Color LaserJet Multi Function Printer</t>
  </si>
  <si>
    <t>UH769E</t>
  </si>
  <si>
    <t>HP 3-Year Pickup and Return for Consumer LaserJet - Entry Service</t>
  </si>
  <si>
    <t>HP DeskJet IA 50XX AiO Printer 2 years Additional Warranty</t>
  </si>
  <si>
    <t>HP DeskJet IA 50XX AiO Printer 4 years Additional Warranty</t>
  </si>
  <si>
    <t>HP Deskjet 1112, 1212 2 years Additional Warranty</t>
  </si>
  <si>
    <t>UG062E</t>
  </si>
  <si>
    <t>HP DeskJet IA Ultra 4826 AiO Printer 2 years Additional Warranty</t>
  </si>
  <si>
    <t>HP OfficeJet Pro High 2 years Additional Warranty</t>
  </si>
  <si>
    <t>U9JT1E</t>
  </si>
  <si>
    <t>HP Installation Service with network configuration for Personal Scanner and Printer (1 unit)</t>
  </si>
  <si>
    <t>HP OJ Pro 9010 2 years Additional Warranty</t>
  </si>
  <si>
    <t>HP LaserJet Printer 2 years Additional Warranty</t>
  </si>
  <si>
    <t>HP LaserJet Printer 4 years Additional Warranty</t>
  </si>
  <si>
    <t>HP OJ Pro 802X, 812X 2 years Additional Warranty</t>
  </si>
  <si>
    <t>HP LaserJet Printers 4 years Additional Warranty</t>
  </si>
  <si>
    <t>HP OJ Pro 7720 2 years Additional Warranty</t>
  </si>
  <si>
    <t>HP Smart Tank AiO 2 years Additional Warranty</t>
  </si>
  <si>
    <t>HP LaserJet Pro Printers 2 years Additional Warranty</t>
  </si>
  <si>
    <t>HP Laser 10x and 13x MFP 2 years Additional Warranty</t>
  </si>
  <si>
    <t>HP Color Laser 15x and 17x MFP 2 years Additional Warranty</t>
  </si>
  <si>
    <t>HP Neverstop Laser MFP 1200nw 2 years Additional Warranty</t>
  </si>
  <si>
    <t>HP Neverstop Laser 1xxx 2 years Additional Warranty</t>
  </si>
  <si>
    <t>HP Consumer LaserJet 2 years Additional Warranty</t>
  </si>
  <si>
    <t>HP LaserJet Tank Printers 2 years Additional Warranty</t>
  </si>
  <si>
    <t>HP LaserJet Tank MFP 2 years Additional Warranty</t>
  </si>
  <si>
    <t>HP Multi-function Printer 2 years Additional Warranty</t>
  </si>
  <si>
    <t>HP Laser 100x and 11xx MFP 2 years Additional Warranty</t>
  </si>
  <si>
    <t>HP Multi-function Printer 4 years Additional Warranty</t>
  </si>
  <si>
    <t>HP Officejet Printers 2 years Additional Warranty</t>
  </si>
  <si>
    <t>HP OfficeJet Pro High 4 years Additional Warranty</t>
  </si>
  <si>
    <t>HP Officejet Printers 4 years Additional Warranty</t>
  </si>
  <si>
    <t>HP OfficeJet Pro 9010 4 years Additional Warranty</t>
  </si>
  <si>
    <t>HP OJ Pro 802X, 812X 4 years Additional Warranty</t>
  </si>
  <si>
    <t>HP OfficeJet Pro 9016 AiO Printer 2 years Additional Warranty</t>
  </si>
  <si>
    <t>HP OfficeJet Pro 7720 Wide Format 4 years Additional Warranty</t>
  </si>
  <si>
    <t>HP Laser 10x and 13x MFP 4 years Additional Warranty</t>
  </si>
  <si>
    <t>HP Color Laser 15x and 17x MFP 4 years Additional Warranty</t>
  </si>
  <si>
    <t>HP Neverstop Laser MFP 1200nw 4 years Additional Warranty</t>
  </si>
  <si>
    <t>HP Neverstop Laser 1xxx 4 years Additional Warranty</t>
  </si>
  <si>
    <t>HP Consumer LaserJet 4 years Additional Warranty</t>
  </si>
  <si>
    <t>HP OfficeJet Pro 9016 AiO Printer 4 years Additional Warranty</t>
  </si>
  <si>
    <t>HP LaserJet Tank MFP 4 years Additional Warranty</t>
  </si>
  <si>
    <t>HP LASERJET TANK 1020W 4 years Additional Warranty</t>
  </si>
  <si>
    <t>HP Laser 100x and 11xx MFP 4 years Additional Warranty</t>
  </si>
  <si>
    <t>7B1L8PA</t>
  </si>
  <si>
    <t>HP 255 G9 (15.6) 39.6Laptop</t>
  </si>
  <si>
    <t>7K1H4PA</t>
  </si>
  <si>
    <t>HP 285 Pro G8 Microtower PC Bundle</t>
  </si>
  <si>
    <t>7N909AT</t>
  </si>
  <si>
    <t>HP P22v G5 54.5 cm (21.45) FHD</t>
  </si>
  <si>
    <t>7M658PA</t>
  </si>
  <si>
    <t>HP 240 G9 (14) Notebook PC</t>
  </si>
  <si>
    <t>7M659PA</t>
  </si>
  <si>
    <t>HP 250 G9 15.6in (7M659PA)</t>
  </si>
  <si>
    <t>4N379AV</t>
  </si>
  <si>
    <t>HP Engage One Essential All-in-One System (4N379AV)</t>
  </si>
  <si>
    <t>840T7PA</t>
  </si>
  <si>
    <t>HP 255 (15.6) G9 (840T7PA)</t>
  </si>
  <si>
    <t>HP LaserJet M402 2 years Additional Warranty</t>
  </si>
  <si>
    <t>U8TN1E</t>
  </si>
  <si>
    <t>HP Color LaserJet M452 2 years Additional Warranty</t>
  </si>
  <si>
    <t>HP LaserJet M42x Multi-Function 2 years Additional Warranty</t>
  </si>
  <si>
    <t>HP OfficeJet Pro Printer (Ultra High) 2 years Additional Warranty</t>
  </si>
  <si>
    <t>U6Z65E</t>
  </si>
  <si>
    <t>HP 2 years Additional Next Business Day + Defective Media Retention</t>
  </si>
  <si>
    <t>HP LaserJet MFP 4 years Additional Warranty with Defective Media Retention</t>
  </si>
  <si>
    <t>HP LaserJet Pro MFP M429fdn, M429fdw 4 years Additional Warranty</t>
  </si>
  <si>
    <t>HP LaserJet Pro MFP M429dw, M329dn, M329dw 2 years Additional Warranty</t>
  </si>
  <si>
    <t>HP Color LaserJet Pro MFP M479 4 years Additional Warranty</t>
  </si>
  <si>
    <t>UB9S6E</t>
  </si>
  <si>
    <t>HP 2 years Additional Warranty for Color LaserJet Pro MFP M479</t>
  </si>
  <si>
    <t>7M656PA</t>
  </si>
  <si>
    <t>HP 240 G9 Business Laptop PC (7M656PA)</t>
  </si>
  <si>
    <t>8M397PA</t>
  </si>
  <si>
    <t>HP 245 G9 (8M397PA)</t>
  </si>
  <si>
    <t>8R3W1PA</t>
  </si>
  <si>
    <t>HP 285 Pro G8 Desktop (8R3W1PA)</t>
  </si>
  <si>
    <t>6B9A6PA</t>
  </si>
  <si>
    <t>HP 245 G8 Notebook (6B9A6PA)</t>
  </si>
  <si>
    <t>6E3Z2PA</t>
  </si>
  <si>
    <t>HP 245 G8 Notebook (6E3Z2PA)</t>
  </si>
  <si>
    <t>HP Smart Tank 790 AiO Printer 2 years Additional Warranty</t>
  </si>
  <si>
    <t>804L1PA</t>
  </si>
  <si>
    <t>HP ProBook 445 (14) G9 804L1PA</t>
  </si>
  <si>
    <t>7N4Z9AA</t>
  </si>
  <si>
    <t>HP ProBook 455 (15.6) G9 7N4Z9AA</t>
  </si>
  <si>
    <t>Desktop Organiser</t>
  </si>
  <si>
    <t>U6WD2E-519T1AA-4P5P9AA</t>
  </si>
  <si>
    <t>HYPERX | OMEN Gamer’s Bundle!</t>
  </si>
  <si>
    <t>UK703E</t>
  </si>
  <si>
    <t>HP ProBook 400 laptop 2 years Additional Warranty Extension (1 year factory warranty)</t>
  </si>
  <si>
    <t>UB8B6E</t>
  </si>
  <si>
    <t>HP ProBook 4XX 2 years Additional Warranty with Accidental Damage Protection (3 Year Base Warranty)</t>
  </si>
  <si>
    <t>U7861E</t>
  </si>
  <si>
    <t>HP EliteBook 2 Years Additional Warranty Extension (3 Year Base Warranty)</t>
  </si>
  <si>
    <t>HP EliteBook 3-year Accidental Damage Protection on Factory Warranty</t>
  </si>
  <si>
    <t>UB5T7E</t>
  </si>
  <si>
    <t>HP EliteBook 2 Years Additional Warranty Extension with Accidental Damage Protection (3 Year Base Warranty)</t>
  </si>
  <si>
    <t>U11BWE</t>
  </si>
  <si>
    <t>HP Desktop 2 Years Additional Warranty Extension with DMR (3 Year Factory Warranty)</t>
  </si>
  <si>
    <t>UF236E</t>
  </si>
  <si>
    <t>HP All-in-One Business PC 2 Years Additional Warranty Extension with Accidental Damage Protection (3 Year Base Warranty)</t>
  </si>
  <si>
    <t>U7899E</t>
  </si>
  <si>
    <t>HP All-in-One Business PC 2 Years Additional Warranty Extension (3 Year Base Warranty)</t>
  </si>
  <si>
    <t>U1G24PE</t>
  </si>
  <si>
    <t>HP WorkStation 1 Year Post Warranty</t>
  </si>
  <si>
    <t>HP Smart Tank 210 AiO 2 years Additional Warranty</t>
  </si>
  <si>
    <t>HP OfficeJet Pro 9720 WF AiO 2 years Additional Warranty</t>
  </si>
  <si>
    <t>HP OfficeJet Pro 9730 WF AiO 2 years Additional Warranty</t>
  </si>
  <si>
    <t>HP OfficeJet Pro 9720 WF AiO 4 years Additional Warranty</t>
  </si>
  <si>
    <t>HP OfficeJet Pro 9730 WF AiO 4 years Additional Warranty</t>
  </si>
  <si>
    <t>HP OfficeJet Pro 8120 AiO 4 year Additional Warranty</t>
  </si>
  <si>
    <t>U4936PE</t>
  </si>
  <si>
    <t>TFT Monitor 1-year Post Warranty - more than 24"</t>
  </si>
  <si>
    <t>TFT Monitor 1-year Post Warranty - upto 24"</t>
  </si>
  <si>
    <t>TEST</t>
  </si>
  <si>
    <t>HP Laptop 14s</t>
  </si>
  <si>
    <t>U9NR3PE</t>
  </si>
  <si>
    <t>HP Smart Tank AiO 1 year Post Warranty</t>
  </si>
  <si>
    <t>U42GXPE</t>
  </si>
  <si>
    <t>HP Neverstop Laser MFP 1200nw 1 year Post Warranty</t>
  </si>
  <si>
    <t>EBAMC</t>
  </si>
  <si>
    <t>HP EliteBook Annual Maintenance Contract (AMC)</t>
  </si>
  <si>
    <t>U11BTE</t>
  </si>
  <si>
    <t>HP Desktop 3 year Defective Media Retention on Factory Warranty</t>
  </si>
  <si>
    <t>Up to 24in TFT Monitor 2-year Additional Warranty Extension</t>
  </si>
  <si>
    <t>UC9A2E</t>
  </si>
  <si>
    <t>HP ChromeBook Enterprise 2 years warranty extension</t>
  </si>
  <si>
    <t>UD0N9E</t>
  </si>
  <si>
    <t>HP ChromeBook Enterprise 2 years warranty extension with Accidental Damage Protection</t>
  </si>
  <si>
    <t>UC9A5E</t>
  </si>
  <si>
    <t>HP ChromeBook Enterprise 2 years warranty extension with DMR</t>
  </si>
  <si>
    <t>U34XRE</t>
  </si>
  <si>
    <t>HP Scan jet 2600 2 years Warranty Extension</t>
  </si>
  <si>
    <t>U02BVE</t>
  </si>
  <si>
    <t>HP ZBook G7/G8/G9 Factory Warranty Add-on (3 years)</t>
  </si>
  <si>
    <t>4Z7X3AA-1</t>
  </si>
  <si>
    <t>HyperX Pulsefire Mat – Gaming Mouse Pad (Copy)</t>
  </si>
  <si>
    <t>HyperX ProCast</t>
  </si>
  <si>
    <t>U9MW4PE</t>
  </si>
  <si>
    <t>HP LaserJet Enterprise M607 M610 1 year Post Warranty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</si>
</sst>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b/>
      <sz val="11"/>
      <color rgb="FFFFFFFF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tyles" Target="styles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5019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3"/>
  <cols>
    <col min="1" max="1" width="16.5" customWidth="1"/>
    <col min="2" max="2" width="59.25" customWidth="1"/>
    <col min="3" max="4" width="14.8796296296296" customWidth="1"/>
  </cols>
  <sheetData>
    <row r="1" customHeight="1" spans="1:4">
      <c r="A1" s="2" t="s">
        <v>0</v>
      </c>
      <c r="B1" s="2" t="s">
        <v>1</v>
      </c>
      <c r="C1" s="2" t="s">
        <v>2</v>
      </c>
      <c r="D1" s="2" t="s">
        <v>2</v>
      </c>
    </row>
    <row r="2" customHeight="1" spans="1:2">
      <c r="A2" s="3" t="str">
        <f>IFERROR(__xludf.DUMMYFUNCTION("IMPORTRANGE(""https://docs.google.com/spreadsheets/d/1aws8WmDvfqJEk1lOP_hvA0LxB1iQAi16JoZhifhNMi0/edit?gid=1592103234#gid=1592103234"",""'Product no w Name'!D2:E"")"),"87B80PA")</f>
        <v>87B80PA</v>
      </c>
      <c r="B2" s="3" t="str">
        <f>IFERROR(__xludf.DUMMYFUNCTION("""COMPUTED_VALUE"""),"Victus Gaming Laptop 15-fb0134AX (87B80PA)")</f>
        <v>Victus Gaming Laptop 15-fb0134AX (87B80PA)</v>
      </c>
    </row>
    <row r="3" customHeight="1" spans="1:2">
      <c r="A3" s="3" t="str">
        <f>IFERROR(__xludf.DUMMYFUNCTION("""COMPUTED_VALUE"""),"6N045PA")</f>
        <v>6N045PA</v>
      </c>
      <c r="B3" s="3" t="str">
        <f>IFERROR(__xludf.DUMMYFUNCTION("""COMPUTED_VALUE"""),"HP Laptop 15s-fq2672TU (6N045PA)")</f>
        <v>HP Laptop 15s-fq2672TU (6N045PA)</v>
      </c>
    </row>
    <row r="4" customHeight="1" spans="1:2">
      <c r="A4" s="3" t="str">
        <f>IFERROR(__xludf.DUMMYFUNCTION("""COMPUTED_VALUE"""),"8K8J1PA")</f>
        <v>8K8J1PA</v>
      </c>
      <c r="B4" s="3" t="str">
        <f>IFERROR(__xludf.DUMMYFUNCTION("""COMPUTED_VALUE"""),"HP Laptop 14-gr0000TU (8K8J1PA)")</f>
        <v>HP Laptop 14-gr0000TU (8K8J1PA)</v>
      </c>
    </row>
    <row r="5" customHeight="1" spans="1:2">
      <c r="A5" s="3" t="str">
        <f>IFERROR(__xludf.DUMMYFUNCTION("""COMPUTED_VALUE"""),"30R86PA")</f>
        <v>30R86PA</v>
      </c>
      <c r="B5" s="3" t="str">
        <f>IFERROR(__xludf.DUMMYFUNCTION("""COMPUTED_VALUE"""),"HP Laptop PC 15s-du3000")</f>
        <v>HP Laptop PC 15s-du3000</v>
      </c>
    </row>
    <row r="6" customHeight="1" spans="1:2">
      <c r="A6" s="3" t="str">
        <f>IFERROR(__xludf.DUMMYFUNCTION("""COMPUTED_VALUE"""),"6K9C3PA")</f>
        <v>6K9C3PA</v>
      </c>
      <c r="B6" s="3" t="str">
        <f>IFERROR(__xludf.DUMMYFUNCTION("""COMPUTED_VALUE"""),"HP Pavilion Laptop 14-dv2014TU (6K9C3PA)")</f>
        <v>HP Pavilion Laptop 14-dv2014TU (6K9C3PA)</v>
      </c>
    </row>
    <row r="7" customHeight="1" spans="1:2">
      <c r="A7" s="3" t="str">
        <f>IFERROR(__xludf.DUMMYFUNCTION("""COMPUTED_VALUE"""),"7L032PA")</f>
        <v>7L032PA</v>
      </c>
      <c r="B7" s="3" t="str">
        <f>IFERROR(__xludf.DUMMYFUNCTION("""COMPUTED_VALUE"""),"HP Laptop 15-fc0028AU (7L032PA)")</f>
        <v>HP Laptop 15-fc0028AU (7L032PA)</v>
      </c>
    </row>
    <row r="8" customHeight="1" spans="1:2">
      <c r="A8" s="3" t="str">
        <f>IFERROR(__xludf.DUMMYFUNCTION("""COMPUTED_VALUE"""),"67V50PA")</f>
        <v>67V50PA</v>
      </c>
      <c r="B8" s="3" t="str">
        <f>IFERROR(__xludf.DUMMYFUNCTION("""COMPUTED_VALUE"""),"HP Laptop 15s-fq5007TU (67V50PA)")</f>
        <v>HP Laptop 15s-fq5007TU (67V50PA)</v>
      </c>
    </row>
    <row r="9" customHeight="1" spans="1:2">
      <c r="A9" s="3" t="str">
        <f>IFERROR(__xludf.DUMMYFUNCTION("""COMPUTED_VALUE"""),"536B5PA")</f>
        <v>536B5PA</v>
      </c>
      <c r="B9" s="3" t="str">
        <f>IFERROR(__xludf.DUMMYFUNCTION("""COMPUTED_VALUE"""),"HP Laptop 14s-dq2606TU (536B5PA)")</f>
        <v>HP Laptop 14s-dq2606TU (536B5PA)</v>
      </c>
    </row>
    <row r="10" customHeight="1" spans="1:2">
      <c r="A10" s="3" t="str">
        <f>IFERROR(__xludf.DUMMYFUNCTION("""COMPUTED_VALUE"""),"35K35PA")</f>
        <v>35K35PA</v>
      </c>
      <c r="B10" s="3" t="str">
        <f>IFERROR(__xludf.DUMMYFUNCTION("""COMPUTED_VALUE"""),"HP Laptop 15s-gr0012AU (35K35PA)")</f>
        <v>HP Laptop 15s-gr0012AU (35K35PA)</v>
      </c>
    </row>
    <row r="11" customHeight="1" spans="1:2">
      <c r="A11" s="3" t="str">
        <f>IFERROR(__xludf.DUMMYFUNCTION("""COMPUTED_VALUE"""),"6E3Z0PA")</f>
        <v>6E3Z0PA</v>
      </c>
      <c r="B11" s="3" t="str">
        <f>IFERROR(__xludf.DUMMYFUNCTION("""COMPUTED_VALUE"""),"HP 255 G8 Notebook PC (6E3Z0PA)")</f>
        <v>HP 255 G8 Notebook PC (6E3Z0PA)</v>
      </c>
    </row>
    <row r="12" customHeight="1" spans="1:2">
      <c r="A12" s="3"/>
      <c r="B12" s="3"/>
    </row>
    <row r="13" customHeight="1" spans="1:2">
      <c r="A13" s="3" t="str">
        <f>IFERROR(__xludf.DUMMYFUNCTION("""COMPUTED_VALUE"""),"1F3Y4A")</f>
        <v>1F3Y4A</v>
      </c>
      <c r="B13" s="3" t="str">
        <f>IFERROR(__xludf.DUMMYFUNCTION("""COMPUTED_VALUE"""),"HP Smart Tank 585 All-in-One Printer")</f>
        <v>HP Smart Tank 585 All-in-One Printer</v>
      </c>
    </row>
    <row r="14" customHeight="1" spans="1:2">
      <c r="A14" s="3" t="str">
        <f>IFERROR(__xludf.DUMMYFUNCTION("""COMPUTED_VALUE"""),"6X360PA#ACJ")</f>
        <v>6X360PA#ACJ</v>
      </c>
      <c r="B14" s="3" t="str">
        <f>IFERROR(__xludf.DUMMYFUNCTION("""COMPUTED_VALUE"""),"HP Laptop 14s-dy2508TU (6X360PA)")</f>
        <v>HP Laptop 14s-dy2508TU (6X360PA)</v>
      </c>
    </row>
    <row r="15" customHeight="1" spans="1:2">
      <c r="A15" s="3" t="str">
        <f>IFERROR(__xludf.DUMMYFUNCTION("""COMPUTED_VALUE"""),"9W638PA")</f>
        <v>9W638PA</v>
      </c>
      <c r="B15" s="3" t="str">
        <f>IFERROR(__xludf.DUMMYFUNCTION("""COMPUTED_VALUE"""),"HP Envy x360 Laptop 14-fc0078TU (9W638PA)")</f>
        <v>HP Envy x360 Laptop 14-fc0078TU (9W638PA)</v>
      </c>
    </row>
    <row r="16" customHeight="1" spans="1:2">
      <c r="A16" s="3" t="str">
        <f>IFERROR(__xludf.DUMMYFUNCTION("""COMPUTED_VALUE"""),"4X7E6PA")</f>
        <v>4X7E6PA</v>
      </c>
      <c r="B16" s="3" t="str">
        <f>IFERROR(__xludf.DUMMYFUNCTION("""COMPUTED_VALUE"""),"HP Pavilion Laptop 15-eh1101AU (4X7E6PA)")</f>
        <v>HP Pavilion Laptop 15-eh1101AU (4X7E6PA)</v>
      </c>
    </row>
    <row r="17" customHeight="1" spans="1:2">
      <c r="A17" s="3" t="str">
        <f>IFERROR(__xludf.DUMMYFUNCTION("""COMPUTED_VALUE"""),"62Y23PA")</f>
        <v>62Y23PA</v>
      </c>
      <c r="B17" s="3" t="str">
        <f>IFERROR(__xludf.DUMMYFUNCTION("""COMPUTED_VALUE"""),"HP 255 G8 Notebook PC (62Y23PA)")</f>
        <v>HP 255 G8 Notebook PC (62Y23PA)</v>
      </c>
    </row>
    <row r="18" customHeight="1" spans="1:2">
      <c r="A18" s="3" t="str">
        <f>IFERROR(__xludf.DUMMYFUNCTION("""COMPUTED_VALUE"""),"6P132PA")</f>
        <v>6P132PA</v>
      </c>
      <c r="B18" s="3" t="str">
        <f>IFERROR(__xludf.DUMMYFUNCTION("""COMPUTED_VALUE"""),"HP Laptop 15s-fy5002TU (6P132PA)")</f>
        <v>HP Laptop 15s-fy5002TU (6P132PA)</v>
      </c>
    </row>
    <row r="19" customHeight="1" spans="1:2">
      <c r="A19" s="3" t="str">
        <f>IFERROR(__xludf.DUMMYFUNCTION("""COMPUTED_VALUE"""),"5R7R8PA")</f>
        <v>5R7R8PA</v>
      </c>
      <c r="B19" s="3" t="str">
        <f>IFERROR(__xludf.DUMMYFUNCTION("""COMPUTED_VALUE"""),"HP Slim Desktop S01-pF2428in Bundle PC (5R7R8PA)")</f>
        <v>HP Slim Desktop S01-pF2428in Bundle PC (5R7R8PA)</v>
      </c>
    </row>
    <row r="20" customHeight="1" spans="1:2">
      <c r="A20" s="3" t="str">
        <f>IFERROR(__xludf.DUMMYFUNCTION("""COMPUTED_VALUE"""),"67G60PA")</f>
        <v>67G60PA</v>
      </c>
      <c r="B20" s="3" t="str">
        <f>IFERROR(__xludf.DUMMYFUNCTION("""COMPUTED_VALUE"""),"HP Pavilion x360 Convertible 14-dy0207TU (67G60PA)")</f>
        <v>HP Pavilion x360 Convertible 14-dy0207TU (67G60PA)</v>
      </c>
    </row>
    <row r="21" customHeight="1" spans="1:2">
      <c r="A21" s="3" t="str">
        <f>IFERROR(__xludf.DUMMYFUNCTION("""COMPUTED_VALUE"""),"6P130PA")</f>
        <v>6P130PA</v>
      </c>
      <c r="B21" s="3" t="str">
        <f>IFERROR(__xludf.DUMMYFUNCTION("""COMPUTED_VALUE"""),"HP Laptop 15s-fr5007TU (6P130PA)")</f>
        <v>HP Laptop 15s-fr5007TU (6P130PA)</v>
      </c>
    </row>
    <row r="22" customHeight="1" spans="1:2">
      <c r="A22" s="3" t="str">
        <f>IFERROR(__xludf.DUMMYFUNCTION("""COMPUTED_VALUE"""),"9X5F3PA")</f>
        <v>9X5F3PA</v>
      </c>
      <c r="B22" s="3" t="str">
        <f>IFERROR(__xludf.DUMMYFUNCTION("""COMPUTED_VALUE"""),"Victus Gaming Laptop 15-fa1319TX (9X5F3PA)")</f>
        <v>Victus Gaming Laptop 15-fa1319TX (9X5F3PA)</v>
      </c>
    </row>
    <row r="23" customHeight="1" spans="1:2">
      <c r="A23" s="3" t="str">
        <f>IFERROR(__xludf.DUMMYFUNCTION("""COMPUTED_VALUE"""),"22A67PA")</f>
        <v>22A67PA</v>
      </c>
      <c r="B23" s="3" t="str">
        <f>IFERROR(__xludf.DUMMYFUNCTION("""COMPUTED_VALUE"""),"HP 250 G7 Notebook PC (22A67PA)")</f>
        <v>HP 250 G7 Notebook PC (22A67PA)</v>
      </c>
    </row>
    <row r="24" customHeight="1" spans="1:2">
      <c r="A24" s="3" t="str">
        <f>IFERROR(__xludf.DUMMYFUNCTION("""COMPUTED_VALUE"""),"92U77PA")</f>
        <v>92U77PA</v>
      </c>
      <c r="B24" s="3" t="str">
        <f>IFERROR(__xludf.DUMMYFUNCTION("""COMPUTED_VALUE"""),"HP Pavilion Plus Laptop 14-ey0789AU (92U77PA)")</f>
        <v>HP Pavilion Plus Laptop 14-ey0789AU (92U77PA)</v>
      </c>
    </row>
    <row r="25" customHeight="1" spans="1:2">
      <c r="A25" s="3" t="str">
        <f>IFERROR(__xludf.DUMMYFUNCTION("""COMPUTED_VALUE"""),"7P6Z8PA")</f>
        <v>7P6Z8PA</v>
      </c>
      <c r="B25" s="3" t="str">
        <f>IFERROR(__xludf.DUMMYFUNCTION("""COMPUTED_VALUE"""),"HP Laptop 15-fd0006TU (7P6Z8PA)")</f>
        <v>HP Laptop 15-fd0006TU (7P6Z8PA)</v>
      </c>
    </row>
    <row r="26" customHeight="1" spans="1:2">
      <c r="A26" s="3" t="str">
        <f>IFERROR(__xludf.DUMMYFUNCTION("""COMPUTED_VALUE"""),"9D3N6PA")</f>
        <v>9D3N6PA</v>
      </c>
      <c r="B26" s="3" t="str">
        <f>IFERROR(__xludf.DUMMYFUNCTION("""COMPUTED_VALUE"""),"HP Laptop 15s-fq5327TU (9D3N6PA)")</f>
        <v>HP Laptop 15s-fq5327TU (9D3N6PA)</v>
      </c>
    </row>
    <row r="27" customHeight="1" spans="1:2">
      <c r="A27" s="3" t="str">
        <f>IFERROR(__xludf.DUMMYFUNCTION("""COMPUTED_VALUE"""),"6K9C5PA")</f>
        <v>6K9C5PA</v>
      </c>
      <c r="B27" s="3" t="str">
        <f>IFERROR(__xludf.DUMMYFUNCTION("""COMPUTED_VALUE"""),"HP Pavilion Laptop 14-dv2041TU (6K9C5PA)")</f>
        <v>HP Pavilion Laptop 14-dv2041TU (6K9C5PA)</v>
      </c>
    </row>
    <row r="28" customHeight="1" spans="1:2">
      <c r="A28" s="3" t="str">
        <f>IFERROR(__xludf.DUMMYFUNCTION("""COMPUTED_VALUE"""),"9E5C1PA")</f>
        <v>9E5C1PA</v>
      </c>
      <c r="B28" s="3" t="str">
        <f>IFERROR(__xludf.DUMMYFUNCTION("""COMPUTED_VALUE"""),"HP Pavilion Laptop 15-eh1147AU (9E5C1PA)")</f>
        <v>HP Pavilion Laptop 15-eh1147AU (9E5C1PA)</v>
      </c>
    </row>
    <row r="29" customHeight="1" spans="1:2">
      <c r="A29" s="3" t="str">
        <f>IFERROR(__xludf.DUMMYFUNCTION("""COMPUTED_VALUE"""),"536C2PA")</f>
        <v>536C2PA</v>
      </c>
      <c r="B29" s="3" t="str">
        <f>IFERROR(__xludf.DUMMYFUNCTION("""COMPUTED_VALUE"""),"HP Laptop 15s-fq2626TU (536C2PA)")</f>
        <v>HP Laptop 15s-fq2626TU (536C2PA)</v>
      </c>
    </row>
    <row r="30" customHeight="1" spans="1:2">
      <c r="A30" s="3" t="str">
        <f>IFERROR(__xludf.DUMMYFUNCTION("""COMPUTED_VALUE"""),"6Q2M3PA")</f>
        <v>6Q2M3PA</v>
      </c>
      <c r="B30" s="3" t="str">
        <f>IFERROR(__xludf.DUMMYFUNCTION("""COMPUTED_VALUE"""),"HP Laptop 15s-fq5112TU (6Q2M3PA)")</f>
        <v>HP Laptop 15s-fq5112TU (6Q2M3PA)</v>
      </c>
    </row>
    <row r="31" customHeight="1" spans="1:2">
      <c r="A31" s="3" t="str">
        <f>IFERROR(__xludf.DUMMYFUNCTION("""COMPUTED_VALUE"""),"6XJ55AV")</f>
        <v>6XJ55AV</v>
      </c>
      <c r="B31" s="3" t="str">
        <f>IFERROR(__xludf.DUMMYFUNCTION("""COMPUTED_VALUE"""),"HP ProBook 440 G7 Notebook PC IDS Base Model")</f>
        <v>HP ProBook 440 G7 Notebook PC IDS Base Model</v>
      </c>
    </row>
    <row r="32" customHeight="1" spans="1:2">
      <c r="A32" s="3" t="str">
        <f>IFERROR(__xludf.DUMMYFUNCTION("""COMPUTED_VALUE"""),"1F3Y2A")</f>
        <v>1F3Y2A</v>
      </c>
      <c r="B32" s="3" t="str">
        <f>IFERROR(__xludf.DUMMYFUNCTION("""COMPUTED_VALUE"""),"HP Smart Tank 580 All-in-One Printer")</f>
        <v>HP Smart Tank 580 All-in-One Printer</v>
      </c>
    </row>
    <row r="33" customHeight="1" spans="1:2">
      <c r="A33" s="3" t="str">
        <f>IFERROR(__xludf.DUMMYFUNCTION("""COMPUTED_VALUE"""),"2N1L4PA")</f>
        <v>2N1L4PA</v>
      </c>
      <c r="B33" s="3" t="str">
        <f>IFERROR(__xludf.DUMMYFUNCTION("""COMPUTED_VALUE"""),"HP Pavilion Laptop 14-dv0058TU (2N1L4PA)")</f>
        <v>HP Pavilion Laptop 14-dv0058TU (2N1L4PA)</v>
      </c>
    </row>
    <row r="34" customHeight="1" spans="1:2">
      <c r="A34" s="3" t="str">
        <f>IFERROR(__xludf.DUMMYFUNCTION("""COMPUTED_VALUE"""),"7K4J6PA")</f>
        <v>7K4J6PA</v>
      </c>
      <c r="B34" s="3" t="str">
        <f>IFERROR(__xludf.DUMMYFUNCTION("""COMPUTED_VALUE"""),"Victus by HP Laptop 16-d0309TX (7K4J6PA)")</f>
        <v>Victus by HP Laptop 16-d0309TX (7K4J6PA)</v>
      </c>
    </row>
    <row r="35" customHeight="1" spans="1:2">
      <c r="A35" s="3" t="str">
        <f>IFERROR(__xludf.DUMMYFUNCTION("""COMPUTED_VALUE"""),"8LY18PA")</f>
        <v>8LY18PA</v>
      </c>
      <c r="B35" s="3" t="str">
        <f>IFERROR(__xludf.DUMMYFUNCTION("""COMPUTED_VALUE"""),"HP Notebook - 14s-cr2000tu")</f>
        <v>HP Notebook - 14s-cr2000tu</v>
      </c>
    </row>
    <row r="36" customHeight="1" spans="1:2">
      <c r="A36" s="3" t="str">
        <f>IFERROR(__xludf.DUMMYFUNCTION("""COMPUTED_VALUE"""),"7K4M0PA")</f>
        <v>7K4M0PA</v>
      </c>
      <c r="B36" s="3" t="str">
        <f>IFERROR(__xludf.DUMMYFUNCTION("""COMPUTED_VALUE"""),"Victus Gaming Laptop 15-fa0117TX (7K4M0PA)")</f>
        <v>Victus Gaming Laptop 15-fa0117TX (7K4M0PA)</v>
      </c>
    </row>
    <row r="37" customHeight="1" spans="1:2">
      <c r="A37" s="3" t="str">
        <f>IFERROR(__xludf.DUMMYFUNCTION("""COMPUTED_VALUE"""),"9D3M7PA")</f>
        <v>9D3M7PA</v>
      </c>
      <c r="B37" s="3" t="str">
        <f>IFERROR(__xludf.DUMMYFUNCTION("""COMPUTED_VALUE"""),"HP Laptop 14s-dq5138TU (9D3M7PA)")</f>
        <v>HP Laptop 14s-dq5138TU (9D3M7PA)</v>
      </c>
    </row>
    <row r="38" customHeight="1" spans="1:2">
      <c r="A38" s="3" t="str">
        <f>IFERROR(__xludf.DUMMYFUNCTION("""COMPUTED_VALUE"""),"389U8PA")</f>
        <v>389U8PA</v>
      </c>
      <c r="B38" s="3" t="str">
        <f>IFERROR(__xludf.DUMMYFUNCTION("""COMPUTED_VALUE"""),"HP ENVY Laptop 14-eb0019TX (389U8PA)")</f>
        <v>HP ENVY Laptop 14-eb0019TX (389U8PA)</v>
      </c>
    </row>
    <row r="39" customHeight="1" spans="1:2">
      <c r="A39" s="3" t="str">
        <f>IFERROR(__xludf.DUMMYFUNCTION("""COMPUTED_VALUE"""),"788X9PA")</f>
        <v>788X9PA</v>
      </c>
      <c r="B39" s="3" t="str">
        <f>IFERROR(__xludf.DUMMYFUNCTION("""COMPUTED_VALUE"""),"Victus Gaming Laptop 15-fb0082AX (788X9PA)")</f>
        <v>Victus Gaming Laptop 15-fb0082AX (788X9PA)</v>
      </c>
    </row>
    <row r="40" customHeight="1" spans="1:2">
      <c r="A40" s="3" t="str">
        <f>IFERROR(__xludf.DUMMYFUNCTION("""COMPUTED_VALUE"""),"726X6PA")</f>
        <v>726X6PA</v>
      </c>
      <c r="B40" s="3" t="str">
        <f>IFERROR(__xludf.DUMMYFUNCTION("""COMPUTED_VALUE"""),"HP Envy x360 2-in-1 Laptop 13-bf0085TU (726X6PA)")</f>
        <v>HP Envy x360 2-in-1 Laptop 13-bf0085TU (726X6PA)</v>
      </c>
    </row>
    <row r="41" customHeight="1" spans="1:2">
      <c r="A41" s="3" t="str">
        <f>IFERROR(__xludf.DUMMYFUNCTION("""COMPUTED_VALUE"""),"5RD66AA")</f>
        <v>5RD66AA</v>
      </c>
      <c r="B41" s="3" t="str">
        <f>IFERROR(__xludf.DUMMYFUNCTION("""COMPUTED_VALUE"""),"HP P204v 19.5-inch Monitor")</f>
        <v>HP P204v 19.5-inch Monitor</v>
      </c>
    </row>
    <row r="42" customHeight="1" spans="1:2">
      <c r="A42" s="3" t="str">
        <f>IFERROR(__xludf.DUMMYFUNCTION("""COMPUTED_VALUE"""),"8F4Z7PA")</f>
        <v>8F4Z7PA</v>
      </c>
      <c r="B42" s="3" t="str">
        <f>IFERROR(__xludf.DUMMYFUNCTION("""COMPUTED_VALUE"""),"Victus Gaming Laptop 15-fa0188TX (8F4Z7PA)")</f>
        <v>Victus Gaming Laptop 15-fa0188TX (8F4Z7PA)</v>
      </c>
    </row>
    <row r="43" customHeight="1" spans="1:2">
      <c r="A43" s="3" t="str">
        <f>IFERROR(__xludf.DUMMYFUNCTION("""COMPUTED_VALUE"""),"87B82PA")</f>
        <v>87B82PA</v>
      </c>
      <c r="B43" s="3" t="str">
        <f>IFERROR(__xludf.DUMMYFUNCTION("""COMPUTED_VALUE"""),"Victus Gaming Laptop 15-fb0136AX (87B82PA)")</f>
        <v>Victus Gaming Laptop 15-fb0136AX (87B82PA)</v>
      </c>
    </row>
    <row r="44" customHeight="1" spans="1:2">
      <c r="A44" s="3" t="str">
        <f>IFERROR(__xludf.DUMMYFUNCTION("""COMPUTED_VALUE"""),"7J3Z3PA")</f>
        <v>7J3Z3PA</v>
      </c>
      <c r="B44" s="3" t="str">
        <f>IFERROR(__xludf.DUMMYFUNCTION("""COMPUTED_VALUE"""),"HP Laptop 15s-fr4001TU (7J3Z3PA)")</f>
        <v>HP Laptop 15s-fr4001TU (7J3Z3PA)</v>
      </c>
    </row>
    <row r="45" customHeight="1" spans="1:2">
      <c r="A45" s="3" t="str">
        <f>IFERROR(__xludf.DUMMYFUNCTION("""COMPUTED_VALUE"""),"6F9U1PA")</f>
        <v>6F9U1PA</v>
      </c>
      <c r="B45" s="3" t="str">
        <f>IFERROR(__xludf.DUMMYFUNCTION("""COMPUTED_VALUE"""),"Victus Gaming Laptop 15-fb0053AX (6F9U1PA)")</f>
        <v>Victus Gaming Laptop 15-fb0053AX (6F9U1PA)</v>
      </c>
    </row>
    <row r="46" customHeight="1" spans="1:2">
      <c r="A46" s="3" t="str">
        <f>IFERROR(__xludf.DUMMYFUNCTION("""COMPUTED_VALUE"""),"7S4N7PA")</f>
        <v>7S4N7PA</v>
      </c>
      <c r="B46" s="3" t="str">
        <f>IFERROR(__xludf.DUMMYFUNCTION("""COMPUTED_VALUE"""),"HP Pavilion Laptop 15-eg3027TU (7S4N7PA)")</f>
        <v>HP Pavilion Laptop 15-eg3027TU (7S4N7PA)</v>
      </c>
    </row>
    <row r="47" customHeight="1" spans="1:2">
      <c r="A47" s="3" t="str">
        <f>IFERROR(__xludf.DUMMYFUNCTION("""COMPUTED_VALUE"""),"50N51PA")</f>
        <v>50N51PA</v>
      </c>
      <c r="B47" s="3" t="str">
        <f>IFERROR(__xludf.DUMMYFUNCTION("""COMPUTED_VALUE"""),"HP Pavilion Laptop 15-eg1001TU (50N51PA)")</f>
        <v>HP Pavilion Laptop 15-eg1001TU (50N51PA)</v>
      </c>
    </row>
    <row r="48" customHeight="1" spans="1:2">
      <c r="A48" s="3" t="str">
        <f>IFERROR(__xludf.DUMMYFUNCTION("""COMPUTED_VALUE"""),"2N1K9PA")</f>
        <v>2N1K9PA</v>
      </c>
      <c r="B48" s="3" t="str">
        <f>IFERROR(__xludf.DUMMYFUNCTION("""COMPUTED_VALUE"""),"HP Pavilion Laptop 14-dv0053TU (2N1K9PA)")</f>
        <v>HP Pavilion Laptop 14-dv0053TU (2N1K9PA)</v>
      </c>
    </row>
    <row r="49" customHeight="1" spans="1:2">
      <c r="A49" s="3" t="str">
        <f>IFERROR(__xludf.DUMMYFUNCTION("""COMPUTED_VALUE"""),"9Y0Y6PA")</f>
        <v>9Y0Y6PA</v>
      </c>
      <c r="B49" s="3" t="str">
        <f>IFERROR(__xludf.DUMMYFUNCTION("""COMPUTED_VALUE"""),"Victus Gaming Laptop 15-fa1307TX (9Y0Y6PA)")</f>
        <v>Victus Gaming Laptop 15-fa1307TX (9Y0Y6PA)</v>
      </c>
    </row>
    <row r="50" customHeight="1" spans="1:2">
      <c r="A50" s="3" t="str">
        <f>IFERROR(__xludf.DUMMYFUNCTION("""COMPUTED_VALUE"""),"6Q0Z1PA")</f>
        <v>6Q0Z1PA</v>
      </c>
      <c r="B50" s="3" t="str">
        <f>IFERROR(__xludf.DUMMYFUNCTION("""COMPUTED_VALUE"""),"HP Pavilion x360 2-in-1 Laptop 14-ek0078 (6Q0Z1PA)")</f>
        <v>HP Pavilion x360 2-in-1 Laptop 14-ek0078 (6Q0Z1PA)</v>
      </c>
    </row>
    <row r="51" customHeight="1" spans="1:2">
      <c r="A51" s="3" t="str">
        <f>IFERROR(__xludf.DUMMYFUNCTION("""COMPUTED_VALUE"""),"6N030PA")</f>
        <v>6N030PA</v>
      </c>
      <c r="B51" s="3" t="str">
        <f>IFERROR(__xludf.DUMMYFUNCTION("""COMPUTED_VALUE"""),"Victus Gaming Laptop 15-fa0353TX (6N030PA)")</f>
        <v>Victus Gaming Laptop 15-fa0353TX (6N030PA)</v>
      </c>
    </row>
    <row r="52" customHeight="1" spans="1:2">
      <c r="A52" s="3" t="str">
        <f>IFERROR(__xludf.DUMMYFUNCTION("""COMPUTED_VALUE"""),"3V7P2PA")</f>
        <v>3V7P2PA</v>
      </c>
      <c r="B52" s="3" t="str">
        <f>IFERROR(__xludf.DUMMYFUNCTION("""COMPUTED_VALUE"""),"HP Laptop 14s-dq2535TU (3V7P2PA)")</f>
        <v>HP Laptop 14s-dq2535TU (3V7P2PA)</v>
      </c>
    </row>
    <row r="53" customHeight="1" spans="1:2">
      <c r="A53" s="3" t="str">
        <f>IFERROR(__xludf.DUMMYFUNCTION("""COMPUTED_VALUE"""),"533U4PA")</f>
        <v>533U4PA</v>
      </c>
      <c r="B53" s="3" t="str">
        <f>IFERROR(__xludf.DUMMYFUNCTION("""COMPUTED_VALUE"""),"HP Laptop 15s-fq4022TU (533U4PA)")</f>
        <v>HP Laptop 15s-fq4022TU (533U4PA)</v>
      </c>
    </row>
    <row r="54" customHeight="1" spans="1:2">
      <c r="A54" s="3" t="str">
        <f>IFERROR(__xludf.DUMMYFUNCTION("""COMPUTED_VALUE"""),"4S122PA")</f>
        <v>4S122PA</v>
      </c>
      <c r="B54" s="3" t="str">
        <f>IFERROR(__xludf.DUMMYFUNCTION("""COMPUTED_VALUE"""),"HP Pavilion Gaming Laptop 15-dk1514TX (4S122PA)")</f>
        <v>HP Pavilion Gaming Laptop 15-dk1514TX (4S122PA)</v>
      </c>
    </row>
    <row r="55" customHeight="1" spans="1:2">
      <c r="A55" s="3" t="str">
        <f>IFERROR(__xludf.DUMMYFUNCTION("""COMPUTED_VALUE"""),"889G9PA")</f>
        <v>889G9PA</v>
      </c>
      <c r="B55" s="3" t="str">
        <f>IFERROR(__xludf.DUMMYFUNCTION("""COMPUTED_VALUE"""),"HP All-in-One 27-cr0407in PC (889G9PA)")</f>
        <v>HP All-in-One 27-cr0407in PC (889G9PA)</v>
      </c>
    </row>
    <row r="56" customHeight="1" spans="1:2">
      <c r="A56" s="3" t="str">
        <f>IFERROR(__xludf.DUMMYFUNCTION("""COMPUTED_VALUE"""),"805X4PA")</f>
        <v>805X4PA</v>
      </c>
      <c r="B56" s="3" t="str">
        <f>IFERROR(__xludf.DUMMYFUNCTION("""COMPUTED_VALUE"""),"Victus Gaming Laptop 15-fa0998TX (805X4PA)")</f>
        <v>Victus Gaming Laptop 15-fa0998TX (805X4PA)</v>
      </c>
    </row>
    <row r="57" customHeight="1" spans="1:2">
      <c r="A57" s="3" t="str">
        <f>IFERROR(__xludf.DUMMYFUNCTION("""COMPUTED_VALUE"""),"6F9V1PA")</f>
        <v>6F9V1PA</v>
      </c>
      <c r="B57" s="3" t="str">
        <f>IFERROR(__xludf.DUMMYFUNCTION("""COMPUTED_VALUE"""),"Victus Gaming Laptop 15-fb0050AX (6F9V1PA)")</f>
        <v>Victus Gaming Laptop 15-fb0050AX (6F9V1PA)</v>
      </c>
    </row>
    <row r="58" customHeight="1" spans="1:2">
      <c r="A58" s="3" t="str">
        <f>IFERROR(__xludf.DUMMYFUNCTION("""COMPUTED_VALUE"""),"7Q700PA")</f>
        <v>7Q700PA</v>
      </c>
      <c r="B58" s="3" t="str">
        <f>IFERROR(__xludf.DUMMYFUNCTION("""COMPUTED_VALUE"""),"HP Laptop 15s-fy5003TU (7Q700PA)")</f>
        <v>HP Laptop 15s-fy5003TU (7Q700PA)</v>
      </c>
    </row>
    <row r="59" customHeight="1" spans="1:2">
      <c r="A59" s="3" t="str">
        <f>IFERROR(__xludf.DUMMYFUNCTION("""COMPUTED_VALUE"""),"9D3N9PA")</f>
        <v>9D3N9PA</v>
      </c>
      <c r="B59" s="3" t="str">
        <f>IFERROR(__xludf.DUMMYFUNCTION("""COMPUTED_VALUE"""),"HP Laptop 15s-fq5329TU (9D3N9PA)")</f>
        <v>HP Laptop 15s-fq5329TU (9D3N9PA)</v>
      </c>
    </row>
    <row r="60" customHeight="1" spans="1:2">
      <c r="A60" s="3" t="str">
        <f>IFERROR(__xludf.DUMMYFUNCTION("""COMPUTED_VALUE"""),"6N050PA")</f>
        <v>6N050PA</v>
      </c>
      <c r="B60" s="3" t="str">
        <f>IFERROR(__xludf.DUMMYFUNCTION("""COMPUTED_VALUE"""),"HP Laptop 15s-fr2512TU (6N050PA)")</f>
        <v>HP Laptop 15s-fr2512TU (6N050PA)</v>
      </c>
    </row>
    <row r="61" customHeight="1" spans="1:2">
      <c r="A61" s="3" t="str">
        <f>IFERROR(__xludf.DUMMYFUNCTION("""COMPUTED_VALUE"""),"6N046PA")</f>
        <v>6N046PA</v>
      </c>
      <c r="B61" s="3" t="str">
        <f>IFERROR(__xludf.DUMMYFUNCTION("""COMPUTED_VALUE"""),"HP Laptop 15s-fq2673TU (6N046PA)")</f>
        <v>HP Laptop 15s-fq2673TU (6N046PA)</v>
      </c>
    </row>
    <row r="62" customHeight="1" spans="1:2">
      <c r="A62" s="3" t="str">
        <f>IFERROR(__xludf.DUMMYFUNCTION("""COMPUTED_VALUE"""),"661W9PA")</f>
        <v>661W9PA</v>
      </c>
      <c r="B62" s="3" t="str">
        <f>IFERROR(__xludf.DUMMYFUNCTION("""COMPUTED_VALUE"""),"HP Pavilion x360 Convertible 14-dy1047TU (661W9PA)")</f>
        <v>HP Pavilion x360 Convertible 14-dy1047TU (661W9PA)</v>
      </c>
    </row>
    <row r="63" customHeight="1" spans="1:2">
      <c r="A63" s="3" t="str">
        <f>IFERROR(__xludf.DUMMYFUNCTION("""COMPUTED_VALUE"""),"8F506PA")</f>
        <v>8F506PA</v>
      </c>
      <c r="B63" s="3" t="str">
        <f>IFERROR(__xludf.DUMMYFUNCTION("""COMPUTED_VALUE"""),"Victus Gaming Laptop 15-fb0150AX (8F506PA)")</f>
        <v>Victus Gaming Laptop 15-fb0150AX (8F506PA)</v>
      </c>
    </row>
    <row r="64" customHeight="1" spans="1:2">
      <c r="A64" s="3" t="str">
        <f>IFERROR(__xludf.DUMMYFUNCTION("""COMPUTED_VALUE"""),"3V6P5PA")</f>
        <v>3V6P5PA</v>
      </c>
      <c r="B64" s="3" t="str">
        <f>IFERROR(__xludf.DUMMYFUNCTION("""COMPUTED_VALUE"""),"HP Laptop 14s-fq1030AU (3V6P5PA)")</f>
        <v>HP Laptop 14s-fq1030AU (3V6P5PA)</v>
      </c>
    </row>
    <row r="65" customHeight="1" spans="1:2">
      <c r="A65" s="3" t="str">
        <f>IFERROR(__xludf.DUMMYFUNCTION("""COMPUTED_VALUE"""),"50M62PA")</f>
        <v>50M62PA</v>
      </c>
      <c r="B65" s="3" t="str">
        <f>IFERROR(__xludf.DUMMYFUNCTION("""COMPUTED_VALUE"""),"HP Laptop 15s-eq2143AU (50M62PA)")</f>
        <v>HP Laptop 15s-eq2143AU (50M62PA)</v>
      </c>
    </row>
    <row r="66" customHeight="1" spans="1:2">
      <c r="A66" s="3" t="str">
        <f>IFERROR(__xludf.DUMMYFUNCTION("""COMPUTED_VALUE"""),"5AY25PA")</f>
        <v>5AY25PA</v>
      </c>
      <c r="B66" s="3" t="str">
        <f>IFERROR(__xludf.DUMMYFUNCTION("""COMPUTED_VALUE"""),"HP Notebook - 15-da0327tu")</f>
        <v>HP Notebook - 15-da0327tu</v>
      </c>
    </row>
    <row r="67" customHeight="1" spans="1:2">
      <c r="A67" s="3" t="str">
        <f>IFERROR(__xludf.DUMMYFUNCTION("""COMPUTED_VALUE"""),"13S64PA")</f>
        <v>13S64PA</v>
      </c>
      <c r="B67" s="3" t="str">
        <f>IFERROR(__xludf.DUMMYFUNCTION("""COMPUTED_VALUE"""),"HP Laptop - 14s-cr3003tu")</f>
        <v>HP Laptop - 14s-cr3003tu</v>
      </c>
    </row>
    <row r="68" customHeight="1" spans="1:2">
      <c r="A68" s="3" t="str">
        <f>IFERROR(__xludf.DUMMYFUNCTION("""COMPUTED_VALUE"""),"8F503PA")</f>
        <v>8F503PA</v>
      </c>
      <c r="B68" s="3" t="str">
        <f>IFERROR(__xludf.DUMMYFUNCTION("""COMPUTED_VALUE"""),"Victus Gaming Laptop 15-fb0147AX (8F503PA)")</f>
        <v>Victus Gaming Laptop 15-fb0147AX (8F503PA)</v>
      </c>
    </row>
    <row r="69" customHeight="1" spans="1:2">
      <c r="A69" s="3" t="str">
        <f>IFERROR(__xludf.DUMMYFUNCTION("""COMPUTED_VALUE"""),"Z6Z97A")</f>
        <v>Z6Z97A</v>
      </c>
      <c r="B69" s="3" t="str">
        <f>IFERROR(__xludf.DUMMYFUNCTION("""COMPUTED_VALUE"""),"HP Ink Tank Wireless 419")</f>
        <v>HP Ink Tank Wireless 419</v>
      </c>
    </row>
    <row r="70" customHeight="1" spans="1:2">
      <c r="A70" s="3" t="str">
        <f>IFERROR(__xludf.DUMMYFUNCTION("""COMPUTED_VALUE"""),"8J499PA")</f>
        <v>8J499PA</v>
      </c>
      <c r="B70" s="3" t="str">
        <f>IFERROR(__xludf.DUMMYFUNCTION("""COMPUTED_VALUE"""),"OMEN Gaming Laptop 16-xf0060AX (8J499PA)")</f>
        <v>OMEN Gaming Laptop 16-xf0060AX (8J499PA)</v>
      </c>
    </row>
    <row r="71" customHeight="1" spans="1:2">
      <c r="A71" s="3" t="str">
        <f>IFERROR(__xludf.DUMMYFUNCTION("""COMPUTED_VALUE"""),"A1QV2PA")</f>
        <v>A1QV2PA</v>
      </c>
      <c r="B71" s="3" t="str">
        <f>IFERROR(__xludf.DUMMYFUNCTION("""COMPUTED_VALUE"""),"Victus Gaming Laptop 15-fa1227TX (A1QV2PA)")</f>
        <v>Victus Gaming Laptop 15-fa1227TX (A1QV2PA)</v>
      </c>
    </row>
    <row r="72" customHeight="1" spans="1:2">
      <c r="A72" s="3" t="str">
        <f>IFERROR(__xludf.DUMMYFUNCTION("""COMPUTED_VALUE"""),"8U1H6PA")</f>
        <v>8U1H6PA</v>
      </c>
      <c r="B72" s="3" t="str">
        <f>IFERROR(__xludf.DUMMYFUNCTION("""COMPUTED_VALUE"""),"Victus Gaming Laptop 15-fa1128TX (8U1H6PA)")</f>
        <v>Victus Gaming Laptop 15-fa1128TX (8U1H6PA)</v>
      </c>
    </row>
    <row r="73" customHeight="1" spans="1:2">
      <c r="A73" s="3" t="str">
        <f>IFERROR(__xludf.DUMMYFUNCTION("""COMPUTED_VALUE"""),"5R7P5PA")</f>
        <v>5R7P5PA</v>
      </c>
      <c r="B73" s="3" t="str">
        <f>IFERROR(__xludf.DUMMYFUNCTION("""COMPUTED_VALUE"""),"HP Laptop 15s-du3564TU (5R7P5PA)")</f>
        <v>HP Laptop 15s-du3564TU (5R7P5PA)</v>
      </c>
    </row>
    <row r="74" customHeight="1" spans="1:2">
      <c r="A74" s="3" t="str">
        <f>IFERROR(__xludf.DUMMYFUNCTION("""COMPUTED_VALUE"""),"6Z2P5PA")</f>
        <v>6Z2P5PA</v>
      </c>
      <c r="B74" s="3" t="str">
        <f>IFERROR(__xludf.DUMMYFUNCTION("""COMPUTED_VALUE"""),"Victus Gaming Laptop 15-fa0070TX (6Z2P5PA)")</f>
        <v>Victus Gaming Laptop 15-fa0070TX (6Z2P5PA)</v>
      </c>
    </row>
    <row r="75" customHeight="1" spans="1:2">
      <c r="A75" s="3" t="str">
        <f>IFERROR(__xludf.DUMMYFUNCTION("""COMPUTED_VALUE"""),"3V6P9PA")</f>
        <v>3V6P9PA</v>
      </c>
      <c r="B75" s="3" t="str">
        <f>IFERROR(__xludf.DUMMYFUNCTION("""COMPUTED_VALUE"""),"HP Laptop 15s-eq2040AU (3V6P9PA)")</f>
        <v>HP Laptop 15s-eq2040AU (3V6P9PA)</v>
      </c>
    </row>
    <row r="76" customHeight="1" spans="1:2">
      <c r="A76" s="3" t="str">
        <f>IFERROR(__xludf.DUMMYFUNCTION("""COMPUTED_VALUE"""),"3V2N1PA")</f>
        <v>3V2N1PA</v>
      </c>
      <c r="B76" s="3" t="str">
        <f>IFERROR(__xludf.DUMMYFUNCTION("""COMPUTED_VALUE"""),"HP Laptop 15s-fq2535TU (3V2N1PA)")</f>
        <v>HP Laptop 15s-fq2535TU (3V2N1PA)</v>
      </c>
    </row>
    <row r="77" customHeight="1" spans="1:2">
      <c r="A77" s="3" t="str">
        <f>IFERROR(__xludf.DUMMYFUNCTION("""COMPUTED_VALUE"""),"3V6Q0PA")</f>
        <v>3V6Q0PA</v>
      </c>
      <c r="B77" s="3" t="str">
        <f>IFERROR(__xludf.DUMMYFUNCTION("""COMPUTED_VALUE"""),"HP Laptop 15s-eq2042AU (3V6Q0PA)")</f>
        <v>HP Laptop 15s-eq2042AU (3V6Q0PA)</v>
      </c>
    </row>
    <row r="78" customHeight="1" spans="1:2">
      <c r="A78" s="3" t="str">
        <f>IFERROR(__xludf.DUMMYFUNCTION("""COMPUTED_VALUE"""),"91W53PA")</f>
        <v>91W53PA</v>
      </c>
      <c r="B78" s="3" t="str">
        <f>IFERROR(__xludf.DUMMYFUNCTION("""COMPUTED_VALUE"""),"HP Laptop 15s-fr5012TU (91W53PA)")</f>
        <v>HP Laptop 15s-fr5012TU (91W53PA)</v>
      </c>
    </row>
    <row r="79" customHeight="1" spans="1:2">
      <c r="A79" s="3" t="str">
        <f>IFERROR(__xludf.DUMMYFUNCTION("""COMPUTED_VALUE"""),"6L0L1PA")</f>
        <v>6L0L1PA</v>
      </c>
      <c r="B79" s="3" t="str">
        <f>IFERROR(__xludf.DUMMYFUNCTION("""COMPUTED_VALUE"""),"HP Envy x360 2-in-1 Laptop 13-bf0063TU (6L0L1PA)")</f>
        <v>HP Envy x360 2-in-1 Laptop 13-bf0063TU (6L0L1PA)</v>
      </c>
    </row>
    <row r="80" customHeight="1" spans="1:2">
      <c r="A80" s="3" t="str">
        <f>IFERROR(__xludf.DUMMYFUNCTION("""COMPUTED_VALUE"""),"1A3Y3AV")</f>
        <v>1A3Y3AV</v>
      </c>
      <c r="B80" s="3" t="str">
        <f>IFERROR(__xludf.DUMMYFUNCTION("""COMPUTED_VALUE"""),"HP Laptop PC 15t-dw300 CTO")</f>
        <v>HP Laptop PC 15t-dw300 CTO</v>
      </c>
    </row>
    <row r="81" customHeight="1" spans="1:2">
      <c r="A81" s="3" t="str">
        <f>IFERROR(__xludf.DUMMYFUNCTION("""COMPUTED_VALUE"""),"3X8X2PA")</f>
        <v>3X8X2PA</v>
      </c>
      <c r="B81" s="3" t="str">
        <f>IFERROR(__xludf.DUMMYFUNCTION("""COMPUTED_VALUE"""),"HP Pavilion x360 Convertible 14-dy0053TU (3X8X2PA)")</f>
        <v>HP Pavilion x360 Convertible 14-dy0053TU (3X8X2PA)</v>
      </c>
    </row>
    <row r="82" customHeight="1" spans="1:2">
      <c r="A82" s="3" t="str">
        <f>IFERROR(__xludf.DUMMYFUNCTION("""COMPUTED_VALUE"""),"172U3PA")</f>
        <v>172U3PA</v>
      </c>
      <c r="B82" s="3" t="str">
        <f>IFERROR(__xludf.DUMMYFUNCTION("""COMPUTED_VALUE"""),"HP Laptop - 15s-du2077tu")</f>
        <v>HP Laptop - 15s-du2077tu</v>
      </c>
    </row>
    <row r="83" customHeight="1" spans="1:2">
      <c r="A83" s="3" t="str">
        <f>IFERROR(__xludf.DUMMYFUNCTION("""COMPUTED_VALUE"""),"9Q9M6PA")</f>
        <v>9Q9M6PA</v>
      </c>
      <c r="B83" s="3" t="str">
        <f>IFERROR(__xludf.DUMMYFUNCTION("""COMPUTED_VALUE"""),"OMEN Gaming Laptop 16-wf0179TX (9Q9M6PA)")</f>
        <v>OMEN Gaming Laptop 16-wf0179TX (9Q9M6PA)</v>
      </c>
    </row>
    <row r="84" customHeight="1" spans="1:2">
      <c r="A84" s="3" t="str">
        <f>IFERROR(__xludf.DUMMYFUNCTION("""COMPUTED_VALUE"""),"729Q7PA")</f>
        <v>729Q7PA</v>
      </c>
      <c r="B84" s="3" t="str">
        <f>IFERROR(__xludf.DUMMYFUNCTION("""COMPUTED_VALUE"""),"HP Envy x360 2-in-1 Laptop 13-bf0078TU (729Q7PA)")</f>
        <v>HP Envy x360 2-in-1 Laptop 13-bf0078TU (729Q7PA)</v>
      </c>
    </row>
    <row r="85" customHeight="1" spans="1:2">
      <c r="A85" s="3" t="str">
        <f>IFERROR(__xludf.DUMMYFUNCTION("""COMPUTED_VALUE"""),"8R234PA")</f>
        <v>8R234PA</v>
      </c>
      <c r="B85" s="3" t="str">
        <f>IFERROR(__xludf.DUMMYFUNCTION("""COMPUTED_VALUE"""),"Victus Gaming Laptop 15-fa0209TX (8R234PA)")</f>
        <v>Victus Gaming Laptop 15-fa0209TX (8R234PA)</v>
      </c>
    </row>
    <row r="86" customHeight="1" spans="1:2">
      <c r="A86" s="3" t="str">
        <f>IFERROR(__xludf.DUMMYFUNCTION("""COMPUTED_VALUE"""),"88T47PA")</f>
        <v>88T47PA</v>
      </c>
      <c r="B86" s="3" t="str">
        <f>IFERROR(__xludf.DUMMYFUNCTION("""COMPUTED_VALUE"""),"HP Pavilion Laptop 15-eg2119TU (88T47PA)")</f>
        <v>HP Pavilion Laptop 15-eg2119TU (88T47PA)</v>
      </c>
    </row>
    <row r="87" customHeight="1" spans="1:2">
      <c r="A87" s="3" t="str">
        <f>IFERROR(__xludf.DUMMYFUNCTION("""COMPUTED_VALUE"""),"8C4R7PA")</f>
        <v>8C4R7PA</v>
      </c>
      <c r="B87" s="3" t="str">
        <f>IFERROR(__xludf.DUMMYFUNCTION("""COMPUTED_VALUE"""),"HP Envy x360 2-in-1 Laptop 15-fe0028TU (8C4R7PA)")</f>
        <v>HP Envy x360 2-in-1 Laptop 15-fe0028TU (8C4R7PA)</v>
      </c>
    </row>
    <row r="88" customHeight="1" spans="1:2">
      <c r="A88" s="3" t="str">
        <f>IFERROR(__xludf.DUMMYFUNCTION("""COMPUTED_VALUE"""),"8G149PA")</f>
        <v>8G149PA</v>
      </c>
      <c r="B88" s="3" t="str">
        <f>IFERROR(__xludf.DUMMYFUNCTION("""COMPUTED_VALUE"""),"HP Laptop 15s-fr2515TU (8G149PA)")</f>
        <v>HP Laptop 15s-fr2515TU (8G149PA)</v>
      </c>
    </row>
    <row r="89" customHeight="1" spans="1:2">
      <c r="A89" s="3" t="str">
        <f>IFERROR(__xludf.DUMMYFUNCTION("""COMPUTED_VALUE"""),"805X3PA")</f>
        <v>805X3PA</v>
      </c>
      <c r="B89" s="3" t="str">
        <f>IFERROR(__xludf.DUMMYFUNCTION("""COMPUTED_VALUE"""),"Victus Gaming Laptop 15-fa0666TX (805X3PA)")</f>
        <v>Victus Gaming Laptop 15-fa0666TX (805X3PA)</v>
      </c>
    </row>
    <row r="90" customHeight="1" spans="1:3">
      <c r="A90" s="3" t="str">
        <f>IFERROR(__xludf.DUMMYFUNCTION("""COMPUTED_VALUE"""),"1B9K4PA")</f>
        <v>1B9K4PA</v>
      </c>
      <c r="B90" s="3" t="str">
        <f>IFERROR(__xludf.DUMMYFUNCTION("""COMPUTED_VALUE"""),"HP Chromebook x360 - 14c-ca0004tu")</f>
        <v>HP Chromebook x360 - 14c-ca0004tu</v>
      </c>
      <c r="C90" s="2" t="s">
        <v>3</v>
      </c>
    </row>
    <row r="91" customHeight="1" spans="1:2">
      <c r="A91" s="3" t="str">
        <f>IFERROR(__xludf.DUMMYFUNCTION("""COMPUTED_VALUE"""),"7S4P3PA")</f>
        <v>7S4P3PA</v>
      </c>
      <c r="B91" s="3" t="str">
        <f>IFERROR(__xludf.DUMMYFUNCTION("""COMPUTED_VALUE"""),"HP Pavilion Laptop 15-eg3036TU (7S4P3PA)")</f>
        <v>HP Pavilion Laptop 15-eg3036TU (7S4P3PA)</v>
      </c>
    </row>
    <row r="92" customHeight="1" spans="1:2">
      <c r="A92" s="3" t="str">
        <f>IFERROR(__xludf.DUMMYFUNCTION("""COMPUTED_VALUE"""),"7J3Z2PA")</f>
        <v>7J3Z2PA</v>
      </c>
      <c r="B92" s="3" t="str">
        <f>IFERROR(__xludf.DUMMYFUNCTION("""COMPUTED_VALUE"""),"HP Laptop 15s-fr4000TU (7J3Z2PA)")</f>
        <v>HP Laptop 15s-fr4000TU (7J3Z2PA)</v>
      </c>
    </row>
    <row r="93" customHeight="1" spans="1:2">
      <c r="A93" s="3" t="str">
        <f>IFERROR(__xludf.DUMMYFUNCTION("""COMPUTED_VALUE"""),"67G61PA")</f>
        <v>67G61PA</v>
      </c>
      <c r="B93" s="3" t="str">
        <f>IFERROR(__xludf.DUMMYFUNCTION("""COMPUTED_VALUE"""),"HP Pavilion x360 Convertible 14-dy0208TU (67G61PA)")</f>
        <v>HP Pavilion x360 Convertible 14-dy0208TU (67G61PA)</v>
      </c>
    </row>
    <row r="94" customHeight="1" spans="1:2">
      <c r="A94" s="3" t="str">
        <f>IFERROR(__xludf.DUMMYFUNCTION("""COMPUTED_VALUE"""),"87B57PA")</f>
        <v>87B57PA</v>
      </c>
      <c r="B94" s="3" t="str">
        <f>IFERROR(__xludf.DUMMYFUNCTION("""COMPUTED_VALUE"""),"HP Pavilion Laptop 15-eg3018TU")</f>
        <v>HP Pavilion Laptop 15-eg3018TU</v>
      </c>
    </row>
    <row r="95" customHeight="1" spans="1:2">
      <c r="A95" s="3" t="str">
        <f>IFERROR(__xludf.DUMMYFUNCTION("""COMPUTED_VALUE"""),"9D3N8PA")</f>
        <v>9D3N8PA</v>
      </c>
      <c r="B95" s="3" t="str">
        <f>IFERROR(__xludf.DUMMYFUNCTION("""COMPUTED_VALUE"""),"HP Laptop 15s-eq2305AU (9D3N8PA)")</f>
        <v>HP Laptop 15s-eq2305AU (9D3N8PA)</v>
      </c>
    </row>
    <row r="96" customHeight="1" spans="1:2">
      <c r="A96" s="3" t="str">
        <f>IFERROR(__xludf.DUMMYFUNCTION("""COMPUTED_VALUE"""),"67U19PA")</f>
        <v>67U19PA</v>
      </c>
      <c r="B96" s="3" t="str">
        <f>IFERROR(__xludf.DUMMYFUNCTION("""COMPUTED_VALUE"""),"HP Pavilion Laptop 14-ec1005AU (67U19PA)")</f>
        <v>HP Pavilion Laptop 14-ec1005AU (67U19PA)</v>
      </c>
    </row>
    <row r="97" customHeight="1" spans="1:2">
      <c r="A97" s="3" t="str">
        <f>IFERROR(__xludf.DUMMYFUNCTION("""COMPUTED_VALUE"""),"4KJ69B")</f>
        <v>4KJ69B</v>
      </c>
      <c r="B97" s="3" t="str">
        <f>IFERROR(__xludf.DUMMYFUNCTION("""COMPUTED_VALUE"""),"HP OfficeJet 8015 All-in-One Printer")</f>
        <v>HP OfficeJet 8015 All-in-One Printer</v>
      </c>
    </row>
    <row r="98" customHeight="1" spans="1:2">
      <c r="A98" s="3" t="str">
        <f>IFERROR(__xludf.DUMMYFUNCTION("""COMPUTED_VALUE"""),"50M60PA")</f>
        <v>50M60PA</v>
      </c>
      <c r="B98" s="3" t="str">
        <f>IFERROR(__xludf.DUMMYFUNCTION("""COMPUTED_VALUE"""),"HP Laptop 14s-fq1092AU (50M60PA)")</f>
        <v>HP Laptop 14s-fq1092AU (50M60PA)</v>
      </c>
    </row>
    <row r="99" customHeight="1" spans="1:2">
      <c r="A99" s="3" t="str">
        <f>IFERROR(__xludf.DUMMYFUNCTION("""COMPUTED_VALUE"""),"4Z516PA")</f>
        <v>4Z516PA</v>
      </c>
      <c r="B99" s="3" t="str">
        <f>IFERROR(__xludf.DUMMYFUNCTION("""COMPUTED_VALUE"""),"HP ENVY x360 Convert 13-bd0515TU (4Z516PA)")</f>
        <v>HP ENVY x360 Convert 13-bd0515TU (4Z516PA)</v>
      </c>
    </row>
    <row r="100" customHeight="1" spans="1:2">
      <c r="A100" s="3" t="str">
        <f>IFERROR(__xludf.DUMMYFUNCTION("""COMPUTED_VALUE"""),"6P129PA")</f>
        <v>6P129PA</v>
      </c>
      <c r="B100" s="3" t="str">
        <f>IFERROR(__xludf.DUMMYFUNCTION("""COMPUTED_VALUE"""),"HP Laptop 15s-fq5111TU (6P129PA)")</f>
        <v>HP Laptop 15s-fq5111TU (6P129PA)</v>
      </c>
    </row>
    <row r="101" customHeight="1" spans="1:2">
      <c r="A101" s="3" t="str">
        <f>IFERROR(__xludf.DUMMYFUNCTION("""COMPUTED_VALUE"""),"51N26AV")</f>
        <v>51N26AV</v>
      </c>
      <c r="B101" s="3" t="str">
        <f>IFERROR(__xludf.DUMMYFUNCTION("""COMPUTED_VALUE"""),"HP ProBook 440 G8 Notebook PC RCTO Base Model")</f>
        <v>HP ProBook 440 G8 Notebook PC RCTO Base Model</v>
      </c>
    </row>
    <row r="102" customHeight="1" spans="1:2">
      <c r="A102" s="3" t="str">
        <f>IFERROR(__xludf.DUMMYFUNCTION("""COMPUTED_VALUE"""),"4P8A3PA")</f>
        <v>4P8A3PA</v>
      </c>
      <c r="B102" s="3" t="str">
        <f>IFERROR(__xludf.DUMMYFUNCTION("""COMPUTED_VALUE"""),"HP ENVY x360 Convert 13-ay0508AU (4P8A3PA)")</f>
        <v>HP ENVY x360 Convert 13-ay0508AU (4P8A3PA)</v>
      </c>
    </row>
    <row r="103" customHeight="1" spans="1:2">
      <c r="A103" s="3" t="str">
        <f>IFERROR(__xludf.DUMMYFUNCTION("""COMPUTED_VALUE"""),"6N047PA")</f>
        <v>6N047PA</v>
      </c>
      <c r="B103" s="3" t="str">
        <f>IFERROR(__xludf.DUMMYFUNCTION("""COMPUTED_VALUE"""),"HP Laptop 15s-fq2674TU (6N047PA)")</f>
        <v>HP Laptop 15s-fq2674TU (6N047PA)</v>
      </c>
    </row>
    <row r="104" customHeight="1" spans="1:2">
      <c r="A104" s="3" t="str">
        <f>IFERROR(__xludf.DUMMYFUNCTION("""COMPUTED_VALUE"""),"81B19PA")</f>
        <v>81B19PA</v>
      </c>
      <c r="B104" s="3" t="str">
        <f>IFERROR(__xludf.DUMMYFUNCTION("""COMPUTED_VALUE"""),"HP Pavilion Plus Laptop 14-eh1022TU (81B19PA)")</f>
        <v>HP Pavilion Plus Laptop 14-eh1022TU (81B19PA)</v>
      </c>
    </row>
    <row r="105" customHeight="1" spans="1:2">
      <c r="A105" s="3" t="str">
        <f>IFERROR(__xludf.DUMMYFUNCTION("""COMPUTED_VALUE"""),"805X2PA")</f>
        <v>805X2PA</v>
      </c>
      <c r="B105" s="3" t="str">
        <f>IFERROR(__xludf.DUMMYFUNCTION("""COMPUTED_VALUE"""),"Victus Gaming Laptop 15-fa0555TX (805X2PA)")</f>
        <v>Victus Gaming Laptop 15-fa0555TX (805X2PA)</v>
      </c>
    </row>
    <row r="106" customHeight="1" spans="1:2">
      <c r="A106" s="3" t="str">
        <f>IFERROR(__xludf.DUMMYFUNCTION("""COMPUTED_VALUE"""),"7K4W8PA")</f>
        <v>7K4W8PA</v>
      </c>
      <c r="B106" s="3" t="str">
        <f>IFERROR(__xludf.DUMMYFUNCTION("""COMPUTED_VALUE"""),"Victus Gaming Laptop 15-fb0106AX (7K4W8PA)")</f>
        <v>Victus Gaming Laptop 15-fb0106AX (7K4W8PA)</v>
      </c>
    </row>
    <row r="107" customHeight="1" spans="1:2">
      <c r="A107" s="3" t="str">
        <f>IFERROR(__xludf.DUMMYFUNCTION("""COMPUTED_VALUE"""),"2Z632A")</f>
        <v>2Z632A</v>
      </c>
      <c r="B107" s="3" t="str">
        <f>IFERROR(__xludf.DUMMYFUNCTION("""COMPUTED_VALUE"""),"HP LaserJet Pro MFP 4104dw Printer")</f>
        <v>HP LaserJet Pro MFP 4104dw Printer</v>
      </c>
    </row>
    <row r="108" customHeight="1" spans="1:2">
      <c r="A108" s="3" t="str">
        <f>IFERROR(__xludf.DUMMYFUNCTION("""COMPUTED_VALUE"""),"9Z528PA")</f>
        <v>9Z528PA</v>
      </c>
      <c r="B108" s="3" t="str">
        <f>IFERROR(__xludf.DUMMYFUNCTION("""COMPUTED_VALUE"""),"Victus Gaming Laptop 15-fa1327TX (9Z528PA)")</f>
        <v>Victus Gaming Laptop 15-fa1327TX (9Z528PA)</v>
      </c>
    </row>
    <row r="109" customHeight="1" spans="1:2">
      <c r="A109" s="3" t="str">
        <f>IFERROR(__xludf.DUMMYFUNCTION("""COMPUTED_VALUE"""),"471B9PA")</f>
        <v>471B9PA</v>
      </c>
      <c r="B109" s="3" t="str">
        <f>IFERROR(__xludf.DUMMYFUNCTION("""COMPUTED_VALUE"""),"HP Pavilion Gaming Laptop 15-dk2012TX (471B9PA)")</f>
        <v>HP Pavilion Gaming Laptop 15-dk2012TX (471B9PA)</v>
      </c>
    </row>
    <row r="110" customHeight="1" spans="1:2">
      <c r="A110" s="3" t="str">
        <f>IFERROR(__xludf.DUMMYFUNCTION("""COMPUTED_VALUE"""),"6N049PA")</f>
        <v>6N049PA</v>
      </c>
      <c r="B110" s="3" t="str">
        <f>IFERROR(__xludf.DUMMYFUNCTION("""COMPUTED_VALUE"""),"HP Laptop 15s-fr2511TU (6N049PA)")</f>
        <v>HP Laptop 15s-fr2511TU (6N049PA)</v>
      </c>
    </row>
    <row r="111" customHeight="1" spans="1:2">
      <c r="A111" s="3" t="str">
        <f>IFERROR(__xludf.DUMMYFUNCTION("""COMPUTED_VALUE"""),"2N1K6PA")</f>
        <v>2N1K6PA</v>
      </c>
      <c r="B111" s="3" t="str">
        <f>IFERROR(__xludf.DUMMYFUNCTION("""COMPUTED_VALUE"""),"HP Pavilion Laptop 15-eg0103TX (2N1K6PA)")</f>
        <v>HP Pavilion Laptop 15-eg0103TX (2N1K6PA)</v>
      </c>
    </row>
    <row r="112" customHeight="1" spans="1:2">
      <c r="A112" s="3" t="str">
        <f>IFERROR(__xludf.DUMMYFUNCTION("""COMPUTED_VALUE"""),"8H968PA")</f>
        <v>8H968PA</v>
      </c>
      <c r="B112" s="3" t="str">
        <f>IFERROR(__xludf.DUMMYFUNCTION("""COMPUTED_VALUE"""),"HP Laptop 15s-eq2132AU (8H968PA)")</f>
        <v>HP Laptop 15s-eq2132AU (8H968PA)</v>
      </c>
    </row>
    <row r="113" customHeight="1" spans="1:2">
      <c r="A113" s="3" t="str">
        <f>IFERROR(__xludf.DUMMYFUNCTION("""COMPUTED_VALUE"""),"6K7V7PA")</f>
        <v>6K7V7PA</v>
      </c>
      <c r="B113" s="3" t="str">
        <f>IFERROR(__xludf.DUMMYFUNCTION("""COMPUTED_VALUE"""),"HP Laptop 14s-fy1003AU (6K7V7PA)")</f>
        <v>HP Laptop 14s-fy1003AU (6K7V7PA)</v>
      </c>
    </row>
    <row r="114" customHeight="1" spans="1:2">
      <c r="A114" s="3" t="str">
        <f>IFERROR(__xludf.DUMMYFUNCTION("""COMPUTED_VALUE"""),"589X6PA")</f>
        <v>589X6PA</v>
      </c>
      <c r="B114" s="3" t="str">
        <f>IFERROR(__xludf.DUMMYFUNCTION("""COMPUTED_VALUE"""),"HP Pavilion Gaming Laptop 15-ec2150AX (589X6PA)")</f>
        <v>HP Pavilion Gaming Laptop 15-ec2150AX (589X6PA)</v>
      </c>
    </row>
    <row r="115" customHeight="1" spans="1:2">
      <c r="A115" s="3" t="str">
        <f>IFERROR(__xludf.DUMMYFUNCTION("""COMPUTED_VALUE"""),"3BN02PA")</f>
        <v>3BN02PA</v>
      </c>
      <c r="B115" s="3" t="str">
        <f>IFERROR(__xludf.DUMMYFUNCTION("""COMPUTED_VALUE"""),"HP Notebook - 15-bs180tx")</f>
        <v>HP Notebook - 15-bs180tx</v>
      </c>
    </row>
    <row r="116" customHeight="1" spans="1:2">
      <c r="A116" s="3" t="str">
        <f>IFERROR(__xludf.DUMMYFUNCTION("""COMPUTED_VALUE"""),"8U6Z8PA")</f>
        <v>8U6Z8PA</v>
      </c>
      <c r="B116" s="3" t="str">
        <f>IFERROR(__xludf.DUMMYFUNCTION("""COMPUTED_VALUE"""),"Victus Gaming Laptop 15-fa1132TX (8U6Z8PA)")</f>
        <v>Victus Gaming Laptop 15-fa1132TX (8U6Z8PA)</v>
      </c>
    </row>
    <row r="117" customHeight="1" spans="1:2">
      <c r="A117" s="3" t="str">
        <f>IFERROR(__xludf.DUMMYFUNCTION("""COMPUTED_VALUE"""),"W1A24A")</f>
        <v>W1A24A</v>
      </c>
      <c r="B117" s="3" t="str">
        <f>IFERROR(__xludf.DUMMYFUNCTION("""COMPUTED_VALUE"""),"HP LaserJet Pro MFP M329dw")</f>
        <v>HP LaserJet Pro MFP M329dw</v>
      </c>
    </row>
    <row r="118" customHeight="1" spans="1:2">
      <c r="A118" s="3" t="str">
        <f>IFERROR(__xludf.DUMMYFUNCTION("""COMPUTED_VALUE"""),"CZ175A")</f>
        <v>CZ175A</v>
      </c>
      <c r="B118" s="3" t="str">
        <f>IFERROR(__xludf.DUMMYFUNCTION("""COMPUTED_VALUE"""),"HP LaserJet Pro MFP M126nw")</f>
        <v>HP LaserJet Pro MFP M126nw</v>
      </c>
    </row>
    <row r="119" customHeight="1" spans="1:2">
      <c r="A119" s="3" t="str">
        <f>IFERROR(__xludf.DUMMYFUNCTION("""COMPUTED_VALUE"""),"2D9H6PA")</f>
        <v>2D9H6PA</v>
      </c>
      <c r="B119" s="3" t="str">
        <f>IFERROR(__xludf.DUMMYFUNCTION("""COMPUTED_VALUE"""),"HP Spectre x360 Convertible 13-aw2002TUBundle (2D9H6PA)")</f>
        <v>HP Spectre x360 Convertible 13-aw2002TUBundle (2D9H6PA)</v>
      </c>
    </row>
    <row r="120" customHeight="1" spans="1:2">
      <c r="A120" s="3" t="str">
        <f>IFERROR(__xludf.DUMMYFUNCTION("""COMPUTED_VALUE"""),"7S4P1PA")</f>
        <v>7S4P1PA</v>
      </c>
      <c r="B120" s="3" t="str">
        <f>IFERROR(__xludf.DUMMYFUNCTION("""COMPUTED_VALUE"""),"HP Pavilion Laptop 15-eg3032TU (7S4P1PA)")</f>
        <v>HP Pavilion Laptop 15-eg3032TU (7S4P1PA)</v>
      </c>
    </row>
    <row r="121" customHeight="1" spans="1:2">
      <c r="A121" s="3" t="str">
        <f>IFERROR(__xludf.DUMMYFUNCTION("""COMPUTED_VALUE"""),"66C03PA")</f>
        <v>66C03PA</v>
      </c>
      <c r="B121" s="3" t="str">
        <f>IFERROR(__xludf.DUMMYFUNCTION("""COMPUTED_VALUE"""),"HP Pavilion Laptop 15-eg2002TU (66C03PA)")</f>
        <v>HP Pavilion Laptop 15-eg2002TU (66C03PA)</v>
      </c>
    </row>
    <row r="122" customHeight="1" spans="1:2">
      <c r="A122" s="3" t="str">
        <f>IFERROR(__xludf.DUMMYFUNCTION("""COMPUTED_VALUE"""),"7N760PA")</f>
        <v>7N760PA</v>
      </c>
      <c r="B122" s="3" t="str">
        <f>IFERROR(__xludf.DUMMYFUNCTION("""COMPUTED_VALUE"""),"HP Pavilion x360 2-in-1 Laptop 14-ek1010 (7N760PA)")</f>
        <v>HP Pavilion x360 2-in-1 Laptop 14-ek1010 (7N760PA)</v>
      </c>
    </row>
    <row r="123" customHeight="1" spans="1:2">
      <c r="A123" s="3" t="str">
        <f>IFERROR(__xludf.DUMMYFUNCTION("""COMPUTED_VALUE"""),"6F9T7PA")</f>
        <v>6F9T7PA</v>
      </c>
      <c r="B123" s="3" t="str">
        <f>IFERROR(__xludf.DUMMYFUNCTION("""COMPUTED_VALUE"""),"Victus Gaming Laptop 15-fb0040AX (6F9T7PA)")</f>
        <v>Victus Gaming Laptop 15-fb0040AX (6F9T7PA)</v>
      </c>
    </row>
    <row r="124" customHeight="1" spans="1:2">
      <c r="A124" s="3" t="str">
        <f>IFERROR(__xludf.DUMMYFUNCTION("""COMPUTED_VALUE"""),"6B5R4PA")</f>
        <v>6B5R4PA</v>
      </c>
      <c r="B124" s="3" t="str">
        <f>IFERROR(__xludf.DUMMYFUNCTION("""COMPUTED_VALUE"""),"HP 240 G8 Notebook PC (6B5R4PA)")</f>
        <v>HP 240 G8 Notebook PC (6B5R4PA)</v>
      </c>
    </row>
    <row r="125" customHeight="1" spans="1:2">
      <c r="A125" s="3" t="str">
        <f>IFERROR(__xludf.DUMMYFUNCTION("""COMPUTED_VALUE"""),"8QN70PA")</f>
        <v>8QN70PA</v>
      </c>
      <c r="B125" s="3" t="str">
        <f>IFERROR(__xludf.DUMMYFUNCTION("""COMPUTED_VALUE"""),"HP Pavilion Gaming - 15-ec0013ax")</f>
        <v>HP Pavilion Gaming - 15-ec0013ax</v>
      </c>
    </row>
    <row r="126" customHeight="1" spans="1:2">
      <c r="A126" s="3" t="str">
        <f>IFERROR(__xludf.DUMMYFUNCTION("""COMPUTED_VALUE"""),"494P2PA")</f>
        <v>494P2PA</v>
      </c>
      <c r="B126" s="3" t="str">
        <f>IFERROR(__xludf.DUMMYFUNCTION("""COMPUTED_VALUE"""),"Victus by HP Laptop 16-e0075AX (494P2PA)")</f>
        <v>Victus by HP Laptop 16-e0075AX (494P2PA)</v>
      </c>
    </row>
    <row r="127" customHeight="1" spans="1:2">
      <c r="A127" s="3" t="str">
        <f>IFERROR(__xludf.DUMMYFUNCTION("""COMPUTED_VALUE"""),"5FP53PA")</f>
        <v>5FP53PA</v>
      </c>
      <c r="B127" s="3" t="str">
        <f>IFERROR(__xludf.DUMMYFUNCTION("""COMPUTED_VALUE"""),"HP Pavilion 15-cs1000tx")</f>
        <v>HP Pavilion 15-cs1000tx</v>
      </c>
    </row>
    <row r="128" customHeight="1" spans="1:2">
      <c r="A128" s="3" t="str">
        <f>IFERROR(__xludf.DUMMYFUNCTION("""COMPUTED_VALUE"""),"4LR21PA")</f>
        <v>4LR21PA</v>
      </c>
      <c r="B128" s="3" t="str">
        <f>IFERROR(__xludf.DUMMYFUNCTION("""COMPUTED_VALUE"""),"HP Pavilion x360 - 14-cd0077tu")</f>
        <v>HP Pavilion x360 - 14-cd0077tu</v>
      </c>
    </row>
    <row r="129" customHeight="1" spans="1:2">
      <c r="A129" s="3" t="str">
        <f>IFERROR(__xludf.DUMMYFUNCTION("""COMPUTED_VALUE"""),"21X34PA")</f>
        <v>21X34PA</v>
      </c>
      <c r="B129" s="3" t="str">
        <f>IFERROR(__xludf.DUMMYFUNCTION("""COMPUTED_VALUE"""),"HP Laptop - 15s-gr0009au")</f>
        <v>HP Laptop - 15s-gr0009au</v>
      </c>
    </row>
    <row r="130" customHeight="1" spans="1:2">
      <c r="A130" s="3" t="str">
        <f>IFERROR(__xludf.DUMMYFUNCTION("""COMPUTED_VALUE"""),"4EB11AA")</f>
        <v>4EB11AA</v>
      </c>
      <c r="B130" s="3" t="str">
        <f>IFERROR(__xludf.DUMMYFUNCTION("""COMPUTED_VALUE"""),"HP Pavilion All-in-One - 24-qa176in")</f>
        <v>HP Pavilion All-in-One - 24-qa176in</v>
      </c>
    </row>
    <row r="131" customHeight="1" spans="1:2">
      <c r="A131" s="3" t="str">
        <f>IFERROR(__xludf.DUMMYFUNCTION("""COMPUTED_VALUE"""),"9VJ83PA")</f>
        <v>9VJ83PA</v>
      </c>
      <c r="B131" s="3" t="str">
        <f>IFERROR(__xludf.DUMMYFUNCTION("""COMPUTED_VALUE"""),"HP Notebook - 15-db1069au")</f>
        <v>HP Notebook - 15-db1069au</v>
      </c>
    </row>
    <row r="132" customHeight="1" spans="1:2">
      <c r="A132" s="3" t="str">
        <f>IFERROR(__xludf.DUMMYFUNCTION("""COMPUTED_VALUE"""),"6UC24PA")</f>
        <v>6UC24PA</v>
      </c>
      <c r="B132" s="3" t="str">
        <f>IFERROR(__xludf.DUMMYFUNCTION("""COMPUTED_VALUE"""),"HP Pavilion x360 Convertible Laptop PC 14-dh0045tx")</f>
        <v>HP Pavilion x360 Convertible Laptop PC 14-dh0045tx</v>
      </c>
    </row>
    <row r="133" customHeight="1" spans="1:2">
      <c r="A133" s="3" t="str">
        <f>IFERROR(__xludf.DUMMYFUNCTION("""COMPUTED_VALUE"""),"1B0B0PA")</f>
        <v>1B0B0PA</v>
      </c>
      <c r="B133" s="3" t="str">
        <f>IFERROR(__xludf.DUMMYFUNCTION("""COMPUTED_VALUE"""),"OMEN Laptop - 15-en0001ax")</f>
        <v>OMEN Laptop - 15-en0001ax</v>
      </c>
    </row>
    <row r="134" customHeight="1" spans="1:2">
      <c r="A134" s="3" t="str">
        <f>IFERROR(__xludf.DUMMYFUNCTION("""COMPUTED_VALUE"""),"7NH54PA")</f>
        <v>7NH54PA</v>
      </c>
      <c r="B134" s="3" t="str">
        <f>IFERROR(__xludf.DUMMYFUNCTION("""COMPUTED_VALUE"""),"HP Notebook - 15s-du0093tu")</f>
        <v>HP Notebook - 15s-du0093tu</v>
      </c>
    </row>
    <row r="135" customHeight="1" spans="1:2">
      <c r="A135" s="3" t="str">
        <f>IFERROR(__xludf.DUMMYFUNCTION("""COMPUTED_VALUE"""),"8WN01PA")</f>
        <v>8WN01PA</v>
      </c>
      <c r="B135" s="3" t="str">
        <f>IFERROR(__xludf.DUMMYFUNCTION("""COMPUTED_VALUE"""),"HP Notebook - 15s-du0093tu")</f>
        <v>HP Notebook - 15s-du0093tu</v>
      </c>
    </row>
    <row r="136" customHeight="1" spans="1:2">
      <c r="A136" s="3" t="str">
        <f>IFERROR(__xludf.DUMMYFUNCTION("""COMPUTED_VALUE"""),"9JB00PA")</f>
        <v>9JB00PA</v>
      </c>
      <c r="B136" s="3" t="str">
        <f>IFERROR(__xludf.DUMMYFUNCTION("""COMPUTED_VALUE"""),"HP Spectre x360 - 13-aw0205tu")</f>
        <v>HP Spectre x360 - 13-aw0205tu</v>
      </c>
    </row>
    <row r="137" customHeight="1" spans="1:2">
      <c r="A137" s="3" t="str">
        <f>IFERROR(__xludf.DUMMYFUNCTION("""COMPUTED_VALUE"""),"2R2H5PA")</f>
        <v>2R2H5PA</v>
      </c>
      <c r="B137" s="3" t="str">
        <f>IFERROR(__xludf.DUMMYFUNCTION("""COMPUTED_VALUE"""),"HP Pavilion x360 Convertible 14-dw1038TU (2R2H5PA)")</f>
        <v>HP Pavilion x360 Convertible 14-dw1038TU (2R2H5PA)</v>
      </c>
    </row>
    <row r="138" customHeight="1" spans="1:2">
      <c r="A138" s="3" t="str">
        <f>IFERROR(__xludf.DUMMYFUNCTION("""COMPUTED_VALUE"""),"275H7PA")</f>
        <v>275H7PA</v>
      </c>
      <c r="B138" s="3" t="str">
        <f>IFERROR(__xludf.DUMMYFUNCTION("""COMPUTED_VALUE"""),"HP Laptop - 14s-fr0012au")</f>
        <v>HP Laptop - 14s-fr0012au</v>
      </c>
    </row>
    <row r="139" customHeight="1" spans="1:2">
      <c r="A139" s="3" t="str">
        <f>IFERROR(__xludf.DUMMYFUNCTION("""COMPUTED_VALUE"""),"2L4U2PA")</f>
        <v>2L4U2PA</v>
      </c>
      <c r="B139" s="3" t="str">
        <f>IFERROR(__xludf.DUMMYFUNCTION("""COMPUTED_VALUE"""),"HP ENVY Laptop 13-ba1018TX (2L4U2PA)")</f>
        <v>HP ENVY Laptop 13-ba1018TX (2L4U2PA)</v>
      </c>
    </row>
    <row r="140" customHeight="1" spans="1:2">
      <c r="A140" s="3" t="str">
        <f>IFERROR(__xludf.DUMMYFUNCTION("""COMPUTED_VALUE"""),"8LX85PA")</f>
        <v>8LX85PA</v>
      </c>
      <c r="B140" s="3" t="str">
        <f>IFERROR(__xludf.DUMMYFUNCTION("""COMPUTED_VALUE"""),"HP Pavilion - 15-cs3006tx")</f>
        <v>HP Pavilion - 15-cs3006tx</v>
      </c>
    </row>
    <row r="141" customHeight="1" spans="1:2">
      <c r="A141" s="3" t="str">
        <f>IFERROR(__xludf.DUMMYFUNCTION("""COMPUTED_VALUE"""),"3E3R5PA")</f>
        <v>3E3R5PA</v>
      </c>
      <c r="B141" s="3" t="str">
        <f>IFERROR(__xludf.DUMMYFUNCTION("""COMPUTED_VALUE"""),"HP Pavilion Gaming Laptop 15-ec2004AX (3E3R5PA)")</f>
        <v>HP Pavilion Gaming Laptop 15-ec2004AX (3E3R5PA)</v>
      </c>
    </row>
    <row r="142" customHeight="1" spans="1:2">
      <c r="A142" s="3" t="str">
        <f>IFERROR(__xludf.DUMMYFUNCTION("""COMPUTED_VALUE"""),"3C467PA")</f>
        <v>3C467PA</v>
      </c>
      <c r="B142" s="3" t="str">
        <f>IFERROR(__xludf.DUMMYFUNCTION("""COMPUTED_VALUE"""),"HP Laptop - 15s-du2002tu")</f>
        <v>HP Laptop - 15s-du2002tu</v>
      </c>
    </row>
    <row r="143" customHeight="1" spans="1:2">
      <c r="A143" s="3" t="str">
        <f>IFERROR(__xludf.DUMMYFUNCTION("""COMPUTED_VALUE"""),"401S0PA")</f>
        <v>401S0PA</v>
      </c>
      <c r="B143" s="3" t="str">
        <f>IFERROR(__xludf.DUMMYFUNCTION("""COMPUTED_VALUE"""),"HP Pavilion x360 Convertible 14-dh1502TU (401S0PA)")</f>
        <v>HP Pavilion x360 Convertible 14-dh1502TU (401S0PA)</v>
      </c>
    </row>
    <row r="144" customHeight="1" spans="1:2">
      <c r="A144" s="3" t="str">
        <f>IFERROR(__xludf.DUMMYFUNCTION("""COMPUTED_VALUE"""),"152V3PA")</f>
        <v>152V3PA</v>
      </c>
      <c r="B144" s="3" t="str">
        <f>IFERROR(__xludf.DUMMYFUNCTION("""COMPUTED_VALUE"""),"HP Spectre x360 Laptop - 15-eb0033tx")</f>
        <v>HP Spectre x360 Laptop - 15-eb0033tx</v>
      </c>
    </row>
    <row r="145" customHeight="1" spans="1:2">
      <c r="A145" s="3" t="str">
        <f>IFERROR(__xludf.DUMMYFUNCTION("""COMPUTED_VALUE"""),"2N1K7PA")</f>
        <v>2N1K7PA</v>
      </c>
      <c r="B145" s="3" t="str">
        <f>IFERROR(__xludf.DUMMYFUNCTION("""COMPUTED_VALUE"""),"HP Pavilion Laptop 15-eg0104TX (2N1K7PA)")</f>
        <v>HP Pavilion Laptop 15-eg0104TX (2N1K7PA)</v>
      </c>
    </row>
    <row r="146" customHeight="1" spans="1:2">
      <c r="A146" s="3" t="str">
        <f>IFERROR(__xludf.DUMMYFUNCTION("""COMPUTED_VALUE"""),"22T89AA")</f>
        <v>22T89AA</v>
      </c>
      <c r="B146" s="3" t="str">
        <f>IFERROR(__xludf.DUMMYFUNCTION("""COMPUTED_VALUE"""),"HP All-in-One 21-b0101in Bundle PC (22T89AA)")</f>
        <v>HP All-in-One 21-b0101in Bundle PC (22T89AA)</v>
      </c>
    </row>
    <row r="147" customHeight="1" spans="1:2">
      <c r="A147" s="3" t="str">
        <f>IFERROR(__xludf.DUMMYFUNCTION("""COMPUTED_VALUE"""),"1V4G6PA")</f>
        <v>1V4G6PA</v>
      </c>
      <c r="B147" s="3" t="str">
        <f>IFERROR(__xludf.DUMMYFUNCTION("""COMPUTED_VALUE"""),"HP Notebook - 15s-du1052tu")</f>
        <v>HP Notebook - 15s-du1052tu</v>
      </c>
    </row>
    <row r="148" customHeight="1" spans="1:2">
      <c r="A148" s="3" t="str">
        <f>IFERROR(__xludf.DUMMYFUNCTION("""COMPUTED_VALUE"""),"50N46PA")</f>
        <v>50N46PA</v>
      </c>
      <c r="B148" s="3" t="str">
        <f>IFERROR(__xludf.DUMMYFUNCTION("""COMPUTED_VALUE"""),"HP Pavilion Laptop 14-dv1000TU (50N46PA)")</f>
        <v>HP Pavilion Laptop 14-dv1000TU (50N46PA)</v>
      </c>
    </row>
    <row r="149" customHeight="1" spans="1:2">
      <c r="A149" s="3" t="str">
        <f>IFERROR(__xludf.DUMMYFUNCTION("""COMPUTED_VALUE"""),"4N0W7PA")</f>
        <v>4N0W7PA</v>
      </c>
      <c r="B149" s="3" t="str">
        <f>IFERROR(__xludf.DUMMYFUNCTION("""COMPUTED_VALUE"""),"Victus by HP Laptop 16-e0162AX (4N0W7PA)")</f>
        <v>Victus by HP Laptop 16-e0162AX (4N0W7PA)</v>
      </c>
    </row>
    <row r="150" customHeight="1" spans="1:2">
      <c r="A150" s="3" t="str">
        <f>IFERROR(__xludf.DUMMYFUNCTION("""COMPUTED_VALUE"""),"4X7E0PA")</f>
        <v>4X7E0PA</v>
      </c>
      <c r="B150" s="3" t="str">
        <f>IFERROR(__xludf.DUMMYFUNCTION("""COMPUTED_VALUE"""),"HP Pavilion Laptop 14-ec0033AU (4X7E0PA)")</f>
        <v>HP Pavilion Laptop 14-ec0033AU (4X7E0PA)</v>
      </c>
    </row>
    <row r="151" customHeight="1" spans="1:2">
      <c r="A151" s="3" t="str">
        <f>IFERROR(__xludf.DUMMYFUNCTION("""COMPUTED_VALUE"""),"227U4PA")</f>
        <v>227U4PA</v>
      </c>
      <c r="B151" s="3" t="str">
        <f>IFERROR(__xludf.DUMMYFUNCTION("""COMPUTED_VALUE"""),"HP Laptop - 15s-gy0001au")</f>
        <v>HP Laptop - 15s-gy0001au</v>
      </c>
    </row>
    <row r="152" customHeight="1" spans="1:2">
      <c r="A152" s="3" t="str">
        <f>IFERROR(__xludf.DUMMYFUNCTION("""COMPUTED_VALUE"""),"4J0X8PA")</f>
        <v>4J0X8PA</v>
      </c>
      <c r="B152" s="3" t="str">
        <f>IFERROR(__xludf.DUMMYFUNCTION("""COMPUTED_VALUE"""),"HP Pavilion Laptop 14-ec0000AX (4J0X8PA)")</f>
        <v>HP Pavilion Laptop 14-ec0000AX (4J0X8PA)</v>
      </c>
    </row>
    <row r="153" customHeight="1" spans="1:2">
      <c r="A153" s="3" t="str">
        <f>IFERROR(__xludf.DUMMYFUNCTION("""COMPUTED_VALUE"""),"50N48PA")</f>
        <v>50N48PA</v>
      </c>
      <c r="B153" s="3" t="str">
        <f>IFERROR(__xludf.DUMMYFUNCTION("""COMPUTED_VALUE"""),"HP Pavilion Laptop 14-dv1002TU (50N48PA)")</f>
        <v>HP Pavilion Laptop 14-dv1002TU (50N48PA)</v>
      </c>
    </row>
    <row r="154" customHeight="1" spans="1:2">
      <c r="A154" s="3" t="str">
        <f>IFERROR(__xludf.DUMMYFUNCTION("""COMPUTED_VALUE"""),"3L999PA")</f>
        <v>3L999PA</v>
      </c>
      <c r="B154" s="3" t="str">
        <f>IFERROR(__xludf.DUMMYFUNCTION("""COMPUTED_VALUE"""),"HP ENVY x360 Laptop - 13-ay0045au")</f>
        <v>HP ENVY x360 Laptop - 13-ay0045au</v>
      </c>
    </row>
    <row r="155" customHeight="1" spans="1:2">
      <c r="A155" s="3" t="str">
        <f>IFERROR(__xludf.DUMMYFUNCTION("""COMPUTED_VALUE"""),"533T6PA")</f>
        <v>533T6PA</v>
      </c>
      <c r="B155" s="3" t="str">
        <f>IFERROR(__xludf.DUMMYFUNCTION("""COMPUTED_VALUE"""),"HP Pavilion x360 Convertible 14-dy0186TU (533T6PA)")</f>
        <v>HP Pavilion x360 Convertible 14-dy0186TU (533T6PA)</v>
      </c>
    </row>
    <row r="156" customHeight="1" spans="1:2">
      <c r="A156" s="3" t="str">
        <f>IFERROR(__xludf.DUMMYFUNCTION("""COMPUTED_VALUE"""),"50N47PA")</f>
        <v>50N47PA</v>
      </c>
      <c r="B156" s="3" t="str">
        <f>IFERROR(__xludf.DUMMYFUNCTION("""COMPUTED_VALUE"""),"HP Pavilion Laptop 14-dv1001TU (50N47PA)")</f>
        <v>HP Pavilion Laptop 14-dv1001TU (50N47PA)</v>
      </c>
    </row>
    <row r="157" customHeight="1" spans="1:2">
      <c r="A157" s="3" t="str">
        <f>IFERROR(__xludf.DUMMYFUNCTION("""COMPUTED_VALUE"""),"1A6L9PA")</f>
        <v>1A6L9PA</v>
      </c>
      <c r="B157" s="3" t="str">
        <f>IFERROR(__xludf.DUMMYFUNCTION("""COMPUTED_VALUE"""),"OMEN Laptop - 15-ek0042tx")</f>
        <v>OMEN Laptop - 15-ek0042tx</v>
      </c>
    </row>
    <row r="158" customHeight="1" spans="1:2">
      <c r="A158" s="3" t="str">
        <f>IFERROR(__xludf.DUMMYFUNCTION("""COMPUTED_VALUE"""),"6D4L1PA")</f>
        <v>6D4L1PA</v>
      </c>
      <c r="B158" s="3" t="str">
        <f>IFERROR(__xludf.DUMMYFUNCTION("""COMPUTED_VALUE"""),"HP Pavilion Laptop 15-eg2039TU (6D4L1PA)")</f>
        <v>HP Pavilion Laptop 15-eg2039TU (6D4L1PA)</v>
      </c>
    </row>
    <row r="159" customHeight="1" spans="1:2">
      <c r="A159" s="3" t="str">
        <f>IFERROR(__xludf.DUMMYFUNCTION("""COMPUTED_VALUE"""),"25U58PA")</f>
        <v>25U58PA</v>
      </c>
      <c r="B159" s="3" t="str">
        <f>IFERROR(__xludf.DUMMYFUNCTION("""COMPUTED_VALUE"""),"HP Laptop - 15s-du1065tu")</f>
        <v>HP Laptop - 15s-du1065tu</v>
      </c>
    </row>
    <row r="160" customHeight="1" spans="1:2">
      <c r="A160" s="3" t="str">
        <f>IFERROR(__xludf.DUMMYFUNCTION("""COMPUTED_VALUE"""),"3E3R6PA")</f>
        <v>3E3R6PA</v>
      </c>
      <c r="B160" s="3" t="str">
        <f>IFERROR(__xludf.DUMMYFUNCTION("""COMPUTED_VALUE"""),"HP Pavilion Gaming Laptop 15-ec2008AX (3E3R6PA)")</f>
        <v>HP Pavilion Gaming Laptop 15-ec2008AX (3E3R6PA)</v>
      </c>
    </row>
    <row r="161" customHeight="1" spans="1:2">
      <c r="A161" s="3" t="str">
        <f>IFERROR(__xludf.DUMMYFUNCTION("""COMPUTED_VALUE"""),"7QU42PA")</f>
        <v>7QU42PA</v>
      </c>
      <c r="B161" s="3" t="str">
        <f>IFERROR(__xludf.DUMMYFUNCTION("""COMPUTED_VALUE"""),"OMEN by HP 15-dh0137tx")</f>
        <v>OMEN by HP 15-dh0137tx</v>
      </c>
    </row>
    <row r="162" customHeight="1" spans="1:2">
      <c r="A162" s="3" t="str">
        <f>IFERROR(__xludf.DUMMYFUNCTION("""COMPUTED_VALUE"""),"309J0PA")</f>
        <v>309J0PA</v>
      </c>
      <c r="B162" s="3" t="str">
        <f>IFERROR(__xludf.DUMMYFUNCTION("""COMPUTED_VALUE"""),"HP Laptop PC 15s-du3000")</f>
        <v>HP Laptop PC 15s-du3000</v>
      </c>
    </row>
    <row r="163" customHeight="1" spans="1:2">
      <c r="A163" s="3" t="str">
        <f>IFERROR(__xludf.DUMMYFUNCTION("""COMPUTED_VALUE"""),"2W3W5PA")</f>
        <v>2W3W5PA</v>
      </c>
      <c r="B163" s="3" t="str">
        <f>IFERROR(__xludf.DUMMYFUNCTION("""COMPUTED_VALUE"""),"HP ENVY x360 Convertible 13-bd0063TU (2W3W5PA)")</f>
        <v>HP ENVY x360 Convertible 13-bd0063TU (2W3W5PA)</v>
      </c>
    </row>
    <row r="164" customHeight="1" spans="1:2">
      <c r="A164" s="3" t="str">
        <f>IFERROR(__xludf.DUMMYFUNCTION("""COMPUTED_VALUE"""),"54B74PA")</f>
        <v>54B74PA</v>
      </c>
      <c r="B164" s="3" t="str">
        <f>IFERROR(__xludf.DUMMYFUNCTION("""COMPUTED_VALUE"""),"HP ENVY x360 Convert 13-ay1038AU (54B74PA)")</f>
        <v>HP ENVY x360 Convert 13-ay1038AU (54B74PA)</v>
      </c>
    </row>
    <row r="165" customHeight="1" spans="1:2">
      <c r="A165" s="3" t="str">
        <f>IFERROR(__xludf.DUMMYFUNCTION("""COMPUTED_VALUE"""),"67U20PA")</f>
        <v>67U20PA</v>
      </c>
      <c r="B165" s="3" t="str">
        <f>IFERROR(__xludf.DUMMYFUNCTION("""COMPUTED_VALUE"""),"HP Pavilion Laptop 15-eh2018AU (67U20PA)")</f>
        <v>HP Pavilion Laptop 15-eh2018AU (67U20PA)</v>
      </c>
    </row>
    <row r="166" customHeight="1" spans="1:2">
      <c r="A166" s="3" t="str">
        <f>IFERROR(__xludf.DUMMYFUNCTION("""COMPUTED_VALUE"""),"3C465PA")</f>
        <v>3C465PA</v>
      </c>
      <c r="B166" s="3" t="str">
        <f>IFERROR(__xludf.DUMMYFUNCTION("""COMPUTED_VALUE"""),"HP Laptop - 14s-er0003tu")</f>
        <v>HP Laptop - 14s-er0003tu</v>
      </c>
    </row>
    <row r="167" customHeight="1" spans="1:2">
      <c r="A167" s="3" t="str">
        <f>IFERROR(__xludf.DUMMYFUNCTION("""COMPUTED_VALUE"""),"2R2H6PA")</f>
        <v>2R2H6PA</v>
      </c>
      <c r="B167" s="3" t="str">
        <f>IFERROR(__xludf.DUMMYFUNCTION("""COMPUTED_VALUE"""),"HP Pavilion x360 Convertible 14-dw1039TU (2R2H6PA)")</f>
        <v>HP Pavilion x360 Convertible 14-dw1039TU (2R2H6PA)</v>
      </c>
    </row>
    <row r="168" customHeight="1" spans="1:2">
      <c r="A168" s="3" t="str">
        <f>IFERROR(__xludf.DUMMYFUNCTION("""COMPUTED_VALUE"""),"1N1G4PA")</f>
        <v>1N1G4PA</v>
      </c>
      <c r="B168" s="3" t="str">
        <f>IFERROR(__xludf.DUMMYFUNCTION("""COMPUTED_VALUE"""),"HP Pavilion Gaming - 15-ec1050ax")</f>
        <v>HP Pavilion Gaming - 15-ec1050ax</v>
      </c>
    </row>
    <row r="169" customHeight="1" spans="1:2">
      <c r="A169" s="3" t="str">
        <f>IFERROR(__xludf.DUMMYFUNCTION("""COMPUTED_VALUE"""),"2E7P1PA")</f>
        <v>2E7P1PA</v>
      </c>
      <c r="B169" s="3" t="str">
        <f>IFERROR(__xludf.DUMMYFUNCTION("""COMPUTED_VALUE"""),"HP ENVY x360 Convert 13-bd0004TU (2E7P1PA)")</f>
        <v>HP ENVY x360 Convert 13-bd0004TU (2E7P1PA)</v>
      </c>
    </row>
    <row r="170" customHeight="1" spans="1:2">
      <c r="A170" s="3" t="str">
        <f>IFERROR(__xludf.DUMMYFUNCTION("""COMPUTED_VALUE"""),"2R2H7PA")</f>
        <v>2R2H7PA</v>
      </c>
      <c r="B170" s="3" t="str">
        <f>IFERROR(__xludf.DUMMYFUNCTION("""COMPUTED_VALUE"""),"HP Pavilion x360 Convertible 14-dw1040TU (2R2H7PA)")</f>
        <v>HP Pavilion x360 Convertible 14-dw1040TU (2R2H7PA)</v>
      </c>
    </row>
    <row r="171" customHeight="1" spans="1:2">
      <c r="A171" s="3" t="str">
        <f>IFERROR(__xludf.DUMMYFUNCTION("""COMPUTED_VALUE"""),"231T0PA")</f>
        <v>231T0PA</v>
      </c>
      <c r="B171" s="3" t="str">
        <f>IFERROR(__xludf.DUMMYFUNCTION("""COMPUTED_VALUE"""),"HP Pavilion x360 - 14-dh1178tu")</f>
        <v>HP Pavilion x360 - 14-dh1178tu</v>
      </c>
    </row>
    <row r="172" customHeight="1" spans="1:2">
      <c r="A172" s="3" t="str">
        <f>IFERROR(__xludf.DUMMYFUNCTION("""COMPUTED_VALUE"""),"296D4PA")</f>
        <v>296D4PA</v>
      </c>
      <c r="B172" s="3" t="str">
        <f>IFERROR(__xludf.DUMMYFUNCTION("""COMPUTED_VALUE"""),"HP Laptop 15s-gr0010AU (296D4PA)")</f>
        <v>HP Laptop 15s-gr0010AU (296D4PA)</v>
      </c>
    </row>
    <row r="173" customHeight="1" spans="1:2">
      <c r="A173" s="3" t="str">
        <f>IFERROR(__xludf.DUMMYFUNCTION("""COMPUTED_VALUE"""),"50N49PA")</f>
        <v>50N49PA</v>
      </c>
      <c r="B173" s="3" t="str">
        <f>IFERROR(__xludf.DUMMYFUNCTION("""COMPUTED_VALUE"""),"HP Pavilion Laptop 15-eg1000TU (50N49PA)")</f>
        <v>HP Pavilion Laptop 15-eg1000TU (50N49PA)</v>
      </c>
    </row>
    <row r="174" customHeight="1" spans="1:2">
      <c r="A174" s="3" t="str">
        <f>IFERROR(__xludf.DUMMYFUNCTION("""COMPUTED_VALUE"""),"689H4PA")</f>
        <v>689H4PA</v>
      </c>
      <c r="B174" s="3" t="str">
        <f>IFERROR(__xludf.DUMMYFUNCTION("""COMPUTED_VALUE"""),"HP Pavilion Laptop 14-ec1003AU (689H4PA)")</f>
        <v>HP Pavilion Laptop 14-ec1003AU (689H4PA)</v>
      </c>
    </row>
    <row r="175" customHeight="1" spans="1:2">
      <c r="A175" s="3" t="str">
        <f>IFERROR(__xludf.DUMMYFUNCTION("""COMPUTED_VALUE"""),"7QZ52PA")</f>
        <v>7QZ52PA</v>
      </c>
      <c r="B175" s="3" t="str">
        <f>IFERROR(__xludf.DUMMYFUNCTION("""COMPUTED_VALUE"""),"HP Notebook - 14s-dk0093au")</f>
        <v>HP Notebook - 14s-dk0093au</v>
      </c>
    </row>
    <row r="176" customHeight="1" spans="1:2">
      <c r="A176" s="3" t="str">
        <f>IFERROR(__xludf.DUMMYFUNCTION("""COMPUTED_VALUE"""),"546K3PA")</f>
        <v>546K3PA</v>
      </c>
      <c r="B176" s="3" t="str">
        <f>IFERROR(__xludf.DUMMYFUNCTION("""COMPUTED_VALUE"""),"HP Laptop 15s-fr2508TU (546K3PA)")</f>
        <v>HP Laptop 15s-fr2508TU (546K3PA)</v>
      </c>
    </row>
    <row r="177" customHeight="1" spans="1:2">
      <c r="A177" s="3" t="str">
        <f>IFERROR(__xludf.DUMMYFUNCTION("""COMPUTED_VALUE"""),"364C3PA")</f>
        <v>364C3PA</v>
      </c>
      <c r="B177" s="3" t="str">
        <f>IFERROR(__xludf.DUMMYFUNCTION("""COMPUTED_VALUE"""),"HP ProBook 440 G8 Notebook PC (364C3PA)")</f>
        <v>HP ProBook 440 G8 Notebook PC (364C3PA)</v>
      </c>
    </row>
    <row r="178" customHeight="1" spans="1:2">
      <c r="A178" s="3" t="str">
        <f>IFERROR(__xludf.DUMMYFUNCTION("""COMPUTED_VALUE"""),"30R08PA")</f>
        <v>30R08PA</v>
      </c>
      <c r="B178" s="3" t="str">
        <f>IFERROR(__xludf.DUMMYFUNCTION("""COMPUTED_VALUE"""),"HP Pavilion Laptop 15-eg0124TX (30R08PA)")</f>
        <v>HP Pavilion Laptop 15-eg0124TX (30R08PA)</v>
      </c>
    </row>
    <row r="179" customHeight="1" spans="1:2">
      <c r="A179" s="3" t="str">
        <f>IFERROR(__xludf.DUMMYFUNCTION("""COMPUTED_VALUE"""),"3WQ23EC")</f>
        <v>3WQ23EC</v>
      </c>
      <c r="B179" s="3" t="str">
        <f>IFERROR(__xludf.DUMMYFUNCTION("""COMPUTED_VALUE"""),"HP EliteBook 840 G5 Notebook PC")</f>
        <v>HP EliteBook 840 G5 Notebook PC</v>
      </c>
    </row>
    <row r="180" customHeight="1" spans="1:2">
      <c r="A180" s="3" t="str">
        <f>IFERROR(__xludf.DUMMYFUNCTION("""COMPUTED_VALUE"""),"9VX28PA")</f>
        <v>9VX28PA</v>
      </c>
      <c r="B180" s="3" t="str">
        <f>IFERROR(__xludf.DUMMYFUNCTION("""COMPUTED_VALUE"""),"HP Laptop - 15s-eq0063au")</f>
        <v>HP Laptop - 15s-eq0063au</v>
      </c>
    </row>
    <row r="181" customHeight="1" spans="1:2">
      <c r="A181" s="3" t="str">
        <f>IFERROR(__xludf.DUMMYFUNCTION("""COMPUTED_VALUE"""),"7NH51PA")</f>
        <v>7NH51PA</v>
      </c>
      <c r="B181" s="3" t="str">
        <f>IFERROR(__xludf.DUMMYFUNCTION("""COMPUTED_VALUE"""),"HP Notebook - 15s-du0096tu")</f>
        <v>HP Notebook - 15s-du0096tu</v>
      </c>
    </row>
    <row r="182" customHeight="1" spans="1:2">
      <c r="A182" s="3" t="str">
        <f>IFERROR(__xludf.DUMMYFUNCTION("""COMPUTED_VALUE"""),"3M001PA")</f>
        <v>3M001PA</v>
      </c>
      <c r="B182" s="3" t="str">
        <f>IFERROR(__xludf.DUMMYFUNCTION("""COMPUTED_VALUE"""),"HP ENVY Laptop - 13-ba0003tu")</f>
        <v>HP ENVY Laptop - 13-ba0003tu</v>
      </c>
    </row>
    <row r="183" customHeight="1" spans="1:2">
      <c r="A183" s="3" t="str">
        <f>IFERROR(__xludf.DUMMYFUNCTION("""COMPUTED_VALUE"""),"3AH12US")</f>
        <v>3AH12US</v>
      </c>
      <c r="B183" s="3" t="str">
        <f>IFERROR(__xludf.DUMMYFUNCTION("""COMPUTED_VALUE"""),"HP EliteBook 840 G4 Notebook PC")</f>
        <v>HP EliteBook 840 G4 Notebook PC</v>
      </c>
    </row>
    <row r="184" customHeight="1" spans="1:2">
      <c r="A184" s="3" t="str">
        <f>IFERROR(__xludf.DUMMYFUNCTION("""COMPUTED_VALUE"""),"2N1L0PA")</f>
        <v>2N1L0PA</v>
      </c>
      <c r="B184" s="3" t="str">
        <f>IFERROR(__xludf.DUMMYFUNCTION("""COMPUTED_VALUE"""),"HP Pavilion Laptop PC 14-dv0000 (9WF41AV)")</f>
        <v>HP Pavilion Laptop PC 14-dv0000 (9WF41AV)</v>
      </c>
    </row>
    <row r="185" customHeight="1" spans="1:2">
      <c r="A185" s="3" t="str">
        <f>IFERROR(__xludf.DUMMYFUNCTION("""COMPUTED_VALUE"""),"8JU66PA")</f>
        <v>8JU66PA</v>
      </c>
      <c r="B185" s="3" t="str">
        <f>IFERROR(__xludf.DUMMYFUNCTION("""COMPUTED_VALUE"""),"HP ENVY - 13-aq1015tu")</f>
        <v>HP ENVY - 13-aq1015tu</v>
      </c>
    </row>
    <row r="186" customHeight="1" spans="1:2">
      <c r="A186" s="3" t="str">
        <f>IFERROR(__xludf.DUMMYFUNCTION("""COMPUTED_VALUE"""),"8VY90PA")</f>
        <v>8VY90PA</v>
      </c>
      <c r="B186" s="3" t="str">
        <f>IFERROR(__xludf.DUMMYFUNCTION("""COMPUTED_VALUE"""),"HP Notebook - 15-db1061au")</f>
        <v>HP Notebook - 15-db1061au</v>
      </c>
    </row>
    <row r="187" customHeight="1" spans="1:2">
      <c r="A187" s="3" t="str">
        <f>IFERROR(__xludf.DUMMYFUNCTION("""COMPUTED_VALUE"""),"5NL15AV")</f>
        <v>5NL15AV</v>
      </c>
      <c r="B187" s="3" t="str">
        <f>IFERROR(__xludf.DUMMYFUNCTION("""COMPUTED_VALUE"""),"HP Pavilion 15t-cs200 CTO")</f>
        <v>HP Pavilion 15t-cs200 CTO</v>
      </c>
    </row>
    <row r="188" customHeight="1" spans="1:2">
      <c r="A188" s="3" t="str">
        <f>IFERROR(__xludf.DUMMYFUNCTION("""COMPUTED_VALUE"""),"8XS80PA")</f>
        <v>8XS80PA</v>
      </c>
      <c r="B188" s="3" t="str">
        <f>IFERROR(__xludf.DUMMYFUNCTION("""COMPUTED_VALUE"""),"HP Pavilion Gaming - 15-ec0042ax")</f>
        <v>HP Pavilion Gaming - 15-ec0042ax</v>
      </c>
    </row>
    <row r="189" customHeight="1" spans="1:2">
      <c r="A189" s="3" t="str">
        <f>IFERROR(__xludf.DUMMYFUNCTION("""COMPUTED_VALUE"""),"8QG92PA")</f>
        <v>8QG92PA</v>
      </c>
      <c r="B189" s="3" t="str">
        <f>IFERROR(__xludf.DUMMYFUNCTION("""COMPUTED_VALUE"""),"HP Pavilion - 14-ce3022tx")</f>
        <v>HP Pavilion - 14-ce3022tx</v>
      </c>
    </row>
    <row r="190" customHeight="1" spans="1:2">
      <c r="A190" s="3" t="str">
        <f>IFERROR(__xludf.DUMMYFUNCTION("""COMPUTED_VALUE"""),"8GA79PA")</f>
        <v>8GA79PA</v>
      </c>
      <c r="B190" s="3" t="str">
        <f>IFERROR(__xludf.DUMMYFUNCTION("""COMPUTED_VALUE"""),"HP Pavilion x360 - 14-dh1010tu")</f>
        <v>HP Pavilion x360 - 14-dh1010tu</v>
      </c>
    </row>
    <row r="191" customHeight="1" spans="1:2">
      <c r="A191" s="3" t="str">
        <f>IFERROR(__xludf.DUMMYFUNCTION("""COMPUTED_VALUE"""),"7LH02PA")</f>
        <v>7LH02PA</v>
      </c>
      <c r="B191" s="3" t="str">
        <f>IFERROR(__xludf.DUMMYFUNCTION("""COMPUTED_VALUE"""),"HP Pavilion Gaming - 15-dk0049tx")</f>
        <v>HP Pavilion Gaming - 15-dk0049tx</v>
      </c>
    </row>
    <row r="192" customHeight="1" spans="1:2">
      <c r="A192" s="3" t="str">
        <f>IFERROR(__xludf.DUMMYFUNCTION("""COMPUTED_VALUE"""),"9EF65AA")</f>
        <v>9EF65AA</v>
      </c>
      <c r="B192" s="3" t="str">
        <f>IFERROR(__xludf.DUMMYFUNCTION("""COMPUTED_VALUE"""),"HP All-in-One - 22-b411in")</f>
        <v>HP All-in-One - 22-b411in</v>
      </c>
    </row>
    <row r="193" customHeight="1" spans="1:2">
      <c r="A193" s="3" t="str">
        <f>IFERROR(__xludf.DUMMYFUNCTION("""COMPUTED_VALUE"""),"9VH05PA")</f>
        <v>9VH05PA</v>
      </c>
      <c r="B193" s="3" t="str">
        <f>IFERROR(__xludf.DUMMYFUNCTION("""COMPUTED_VALUE"""),"HP Notebook - 15-da0414tu")</f>
        <v>HP Notebook - 15-da0414tu</v>
      </c>
    </row>
    <row r="194" customHeight="1" spans="1:2">
      <c r="A194" s="3" t="str">
        <f>IFERROR(__xludf.DUMMYFUNCTION("""COMPUTED_VALUE"""),"172V0PA")</f>
        <v>172V0PA</v>
      </c>
      <c r="B194" s="3" t="str">
        <f>IFERROR(__xludf.DUMMYFUNCTION("""COMPUTED_VALUE"""),"HP Laptop - 15s-dr2019tu")</f>
        <v>HP Laptop - 15s-dr2019tu</v>
      </c>
    </row>
    <row r="195" customHeight="1" spans="1:2">
      <c r="A195" s="3" t="str">
        <f>IFERROR(__xludf.DUMMYFUNCTION("""COMPUTED_VALUE"""),"7AL87PA")</f>
        <v>7AL87PA</v>
      </c>
      <c r="B195" s="3" t="str">
        <f>IFERROR(__xludf.DUMMYFUNCTION("""COMPUTED_VALUE"""),"HP Pavilion x360 Convertible Laptop PC 14-dh0107tu")</f>
        <v>HP Pavilion x360 Convertible Laptop PC 14-dh0107tu</v>
      </c>
    </row>
    <row r="196" customHeight="1" spans="1:2">
      <c r="A196" s="3" t="str">
        <f>IFERROR(__xludf.DUMMYFUNCTION("""COMPUTED_VALUE"""),"50N43PA")</f>
        <v>50N43PA</v>
      </c>
      <c r="B196" s="3" t="str">
        <f>IFERROR(__xludf.DUMMYFUNCTION("""COMPUTED_VALUE"""),"HP Pavilion Aero 13.3 inch Laptop PC 13-be0000 (3B3W3AV)")</f>
        <v>HP Pavilion Aero 13.3 inch Laptop PC 13-be0000 (3B3W3AV)</v>
      </c>
    </row>
    <row r="197" customHeight="1" spans="1:2">
      <c r="A197" s="3" t="str">
        <f>IFERROR(__xludf.DUMMYFUNCTION("""COMPUTED_VALUE"""),"8QG90PA")</f>
        <v>8QG90PA</v>
      </c>
      <c r="B197" s="3" t="str">
        <f>IFERROR(__xludf.DUMMYFUNCTION("""COMPUTED_VALUE"""),"HP Pavilion - 14-ce3006tu")</f>
        <v>HP Pavilion - 14-ce3006tu</v>
      </c>
    </row>
    <row r="198" customHeight="1" spans="1:2">
      <c r="A198" s="3" t="str">
        <f>IFERROR(__xludf.DUMMYFUNCTION("""COMPUTED_VALUE"""),"9MT65PA")</f>
        <v>9MT65PA</v>
      </c>
      <c r="B198" s="3" t="str">
        <f>IFERROR(__xludf.DUMMYFUNCTION("""COMPUTED_VALUE"""),"HP Pavilion Gaming - 15-ec0066ax")</f>
        <v>HP Pavilion Gaming - 15-ec0066ax</v>
      </c>
    </row>
    <row r="199" customHeight="1" spans="1:2">
      <c r="A199" s="3" t="str">
        <f>IFERROR(__xludf.DUMMYFUNCTION("""COMPUTED_VALUE"""),"7WR12PA")</f>
        <v>7WR12PA</v>
      </c>
      <c r="B199" s="3" t="str">
        <f>IFERROR(__xludf.DUMMYFUNCTION("""COMPUTED_VALUE"""),"HP Notebook - 15-db0244au")</f>
        <v>HP Notebook - 15-db0244au</v>
      </c>
    </row>
    <row r="200" customHeight="1" spans="1:2">
      <c r="A200" s="3" t="str">
        <f>IFERROR(__xludf.DUMMYFUNCTION("""COMPUTED_VALUE"""),"20D76PA")</f>
        <v>20D76PA</v>
      </c>
      <c r="B200" s="3" t="str">
        <f>IFERROR(__xludf.DUMMYFUNCTION("""COMPUTED_VALUE"""),"HP Pavilion Gaming - 15-dk0272tx")</f>
        <v>HP Pavilion Gaming - 15-dk0272tx</v>
      </c>
    </row>
    <row r="201" customHeight="1" spans="1:2">
      <c r="A201" s="3" t="str">
        <f>IFERROR(__xludf.DUMMYFUNCTION("""COMPUTED_VALUE"""),"3P296PA")</f>
        <v>3P296PA</v>
      </c>
      <c r="B201" s="3" t="str">
        <f>IFERROR(__xludf.DUMMYFUNCTION("""COMPUTED_VALUE"""),"HP Spectre Folio Laptop - 13-ak1004tu")</f>
        <v>HP Spectre Folio Laptop - 13-ak1004tu</v>
      </c>
    </row>
    <row r="202" customHeight="1" spans="1:3">
      <c r="A202" s="3" t="str">
        <f>IFERROR(__xludf.DUMMYFUNCTION("""COMPUTED_VALUE"""),"1BS97UT")</f>
        <v>1BS97UT</v>
      </c>
      <c r="B202" s="3" t="str">
        <f>IFERROR(__xludf.DUMMYFUNCTION("""COMPUTED_VALUE"""),"HP EliteBook x360 1030 G2 (ENERGY STAR)")</f>
        <v>HP EliteBook x360 1030 G2 (ENERGY STAR)</v>
      </c>
      <c r="C202" s="2" t="s">
        <v>4</v>
      </c>
    </row>
    <row r="203" customHeight="1" spans="1:2">
      <c r="A203" s="3" t="str">
        <f>IFERROR(__xludf.DUMMYFUNCTION("""COMPUTED_VALUE"""),"1V4R4PA")</f>
        <v>1V4R4PA</v>
      </c>
      <c r="B203" s="3" t="str">
        <f>IFERROR(__xludf.DUMMYFUNCTION("""COMPUTED_VALUE"""),"HP Notebook 14s-dq1110tu")</f>
        <v>HP Notebook 14s-dq1110tu</v>
      </c>
    </row>
    <row r="204" customHeight="1" spans="1:4">
      <c r="A204" s="3" t="str">
        <f>IFERROR(__xludf.DUMMYFUNCTION("""COMPUTED_VALUE"""),"5DU57EC")</f>
        <v>5DU57EC</v>
      </c>
      <c r="B204" s="3" t="str">
        <f>IFERROR(__xludf.DUMMYFUNCTION("""COMPUTED_VALUE"""),"HP EliteBook 830 G5 Notebook PC")</f>
        <v>HP EliteBook 830 G5 Notebook PC</v>
      </c>
      <c r="C204" s="2" t="s">
        <v>5</v>
      </c>
      <c r="D204" s="2" t="s">
        <v>6</v>
      </c>
    </row>
    <row r="205" customHeight="1" spans="1:2">
      <c r="A205" s="3" t="str">
        <f>IFERROR(__xludf.DUMMYFUNCTION("""COMPUTED_VALUE"""),"227Q4PA")</f>
        <v>227Q4PA</v>
      </c>
      <c r="B205" s="3" t="str">
        <f>IFERROR(__xludf.DUMMYFUNCTION("""COMPUTED_VALUE"""),"HP Notebook 14s-dr1009tu")</f>
        <v>HP Notebook 14s-dr1009tu</v>
      </c>
    </row>
    <row r="206" customHeight="1" spans="1:2">
      <c r="A206" s="3" t="str">
        <f>IFERROR(__xludf.DUMMYFUNCTION("""COMPUTED_VALUE"""),"183L1PA")</f>
        <v>183L1PA</v>
      </c>
      <c r="B206" s="3" t="str">
        <f>IFERROR(__xludf.DUMMYFUNCTION("""COMPUTED_VALUE"""),"HP Pavilion Gaming Laptop - 16-a0022tx")</f>
        <v>HP Pavilion Gaming Laptop - 16-a0022tx</v>
      </c>
    </row>
    <row r="207" customHeight="1" spans="1:2">
      <c r="A207" s="3" t="str">
        <f>IFERROR(__xludf.DUMMYFUNCTION("""COMPUTED_VALUE"""),"7NY46PA")</f>
        <v>7NY46PA</v>
      </c>
      <c r="B207" s="3" t="str">
        <f>IFERROR(__xludf.DUMMYFUNCTION("""COMPUTED_VALUE"""),"HP Notebook - 15-da0400tu")</f>
        <v>HP Notebook - 15-da0400tu</v>
      </c>
    </row>
    <row r="208" customHeight="1" spans="1:2">
      <c r="A208" s="3" t="str">
        <f>IFERROR(__xludf.DUMMYFUNCTION("""COMPUTED_VALUE"""),"7LH00PA")</f>
        <v>7LH00PA</v>
      </c>
      <c r="B208" s="3" t="str">
        <f>IFERROR(__xludf.DUMMYFUNCTION("""COMPUTED_VALUE"""),"HP Pavilion Gaming - 15-dk0045tx")</f>
        <v>HP Pavilion Gaming - 15-dk0045tx</v>
      </c>
    </row>
    <row r="209" customHeight="1" spans="1:2">
      <c r="A209" s="3" t="str">
        <f>IFERROR(__xludf.DUMMYFUNCTION("""COMPUTED_VALUE"""),"6DW61AA")</f>
        <v>6DW61AA</v>
      </c>
      <c r="B209" s="3" t="str">
        <f>IFERROR(__xludf.DUMMYFUNCTION("""COMPUTED_VALUE"""),"HP All-in-One - 22-c0024in")</f>
        <v>HP All-in-One - 22-c0024in</v>
      </c>
    </row>
    <row r="210" customHeight="1" spans="1:2">
      <c r="A210" s="3" t="str">
        <f>IFERROR(__xludf.DUMMYFUNCTION("""COMPUTED_VALUE"""),"7BY2PA")</f>
        <v>7BY2PA</v>
      </c>
      <c r="B210" s="3" t="str">
        <f>IFERROR(__xludf.DUMMYFUNCTION("""COMPUTED_VALUE"""),"HP Chromebook x360 - 14-da0003tu")</f>
        <v>HP Chromebook x360 - 14-da0003tu</v>
      </c>
    </row>
    <row r="211" customHeight="1" spans="1:2">
      <c r="A211" s="3" t="str">
        <f>IFERROR(__xludf.DUMMYFUNCTION("""COMPUTED_VALUE"""),"Z6Z13A")</f>
        <v>Z6Z13A</v>
      </c>
      <c r="B211" s="3" t="str">
        <f>IFERROR(__xludf.DUMMYFUNCTION("""COMPUTED_VALUE"""),"HP Ink Tank 319")</f>
        <v>HP Ink Tank 319</v>
      </c>
    </row>
    <row r="212" customHeight="1" spans="1:2">
      <c r="A212" s="3" t="str">
        <f>IFERROR(__xludf.DUMMYFUNCTION("""COMPUTED_VALUE"""),"2KY38A")</f>
        <v>2KY38A</v>
      </c>
      <c r="B212" s="3" t="str">
        <f>IFERROR(__xludf.DUMMYFUNCTION("""COMPUTED_VALUE"""),"HP LaserJet MFP M436dn Printer")</f>
        <v>HP LaserJet MFP M436dn Printer</v>
      </c>
    </row>
    <row r="213" customHeight="1" spans="1:2">
      <c r="A213" s="3" t="str">
        <f>IFERROR(__xludf.DUMMYFUNCTION("""COMPUTED_VALUE"""),"7NL56PA")</f>
        <v>7NL56PA</v>
      </c>
      <c r="B213" s="3" t="str">
        <f>IFERROR(__xludf.DUMMYFUNCTION("""COMPUTED_VALUE"""),"HP Notebook 15-da1074tx")</f>
        <v>HP Notebook 15-da1074tx</v>
      </c>
    </row>
    <row r="214" customHeight="1" spans="1:2">
      <c r="A214" s="3" t="str">
        <f>IFERROR(__xludf.DUMMYFUNCTION("""COMPUTED_VALUE"""),"5XD50PA")</f>
        <v>5XD50PA</v>
      </c>
      <c r="B214" s="3" t="str">
        <f>IFERROR(__xludf.DUMMYFUNCTION("""COMPUTED_VALUE"""),"HP Notebook - 15-da0352tu")</f>
        <v>HP Notebook - 15-da0352tu</v>
      </c>
    </row>
    <row r="215" customHeight="1" spans="1:2">
      <c r="A215" s="3" t="str">
        <f>IFERROR(__xludf.DUMMYFUNCTION("""COMPUTED_VALUE"""),"7MW55PA")</f>
        <v>7MW55PA</v>
      </c>
      <c r="B215" s="3" t="str">
        <f>IFERROR(__xludf.DUMMYFUNCTION("""COMPUTED_VALUE"""),"HP Notebook - 15-da0388tu")</f>
        <v>HP Notebook - 15-da0388tu</v>
      </c>
    </row>
    <row r="216" customHeight="1" spans="1:2">
      <c r="A216" s="3" t="str">
        <f>IFERROR(__xludf.DUMMYFUNCTION("""COMPUTED_VALUE"""),"6DV24AA")</f>
        <v>6DV24AA</v>
      </c>
      <c r="B216" s="3" t="str">
        <f>IFERROR(__xludf.DUMMYFUNCTION("""COMPUTED_VALUE"""),"HP Slimline Desktop - 290-a0020in")</f>
        <v>HP Slimline Desktop - 290-a0020in</v>
      </c>
    </row>
    <row r="217" customHeight="1" spans="1:2">
      <c r="A217" s="3" t="str">
        <f>IFERROR(__xludf.DUMMYFUNCTION("""COMPUTED_VALUE"""),"7LG86PA")</f>
        <v>7LG86PA</v>
      </c>
      <c r="B217" s="3" t="str">
        <f>IFERROR(__xludf.DUMMYFUNCTION("""COMPUTED_VALUE"""),"HP Pavilion Gaming - 15-dk0047tx")</f>
        <v>HP Pavilion Gaming - 15-dk0047tx</v>
      </c>
    </row>
    <row r="218" customHeight="1" spans="1:2">
      <c r="A218" s="3" t="str">
        <f>IFERROR(__xludf.DUMMYFUNCTION("""COMPUTED_VALUE"""),"6DT09PA")</f>
        <v>6DT09PA</v>
      </c>
      <c r="B218" s="3" t="str">
        <f>IFERROR(__xludf.DUMMYFUNCTION("""COMPUTED_VALUE"""),"HP Notebook - 15q-ds0029tu")</f>
        <v>HP Notebook - 15q-ds0029tu</v>
      </c>
    </row>
    <row r="219" customHeight="1" spans="1:2">
      <c r="A219" s="3" t="str">
        <f>IFERROR(__xludf.DUMMYFUNCTION("""COMPUTED_VALUE"""),"FP905EA")</f>
        <v>FP905EA</v>
      </c>
      <c r="B219" s="3" t="str">
        <f>IFERROR(__xludf.DUMMYFUNCTION("""COMPUTED_VALUE"""),"HP Pavilion dv7-1103ef Entertainment Notebook PC")</f>
        <v>HP Pavilion dv7-1103ef Entertainment Notebook PC</v>
      </c>
    </row>
    <row r="220" customHeight="1" spans="1:2">
      <c r="A220" s="3" t="str">
        <f>IFERROR(__xludf.DUMMYFUNCTION("""COMPUTED_VALUE"""),"4MA02AA")</f>
        <v>4MA02AA</v>
      </c>
      <c r="B220" s="3" t="str">
        <f>IFERROR(__xludf.DUMMYFUNCTION("""COMPUTED_VALUE"""),"HP All-in-One - 20-c406il")</f>
        <v>HP All-in-One - 20-c406il</v>
      </c>
    </row>
    <row r="221" customHeight="1" spans="1:2">
      <c r="A221" s="3" t="str">
        <f>IFERROR(__xludf.DUMMYFUNCTION("""COMPUTED_VALUE"""),"7MW54PA")</f>
        <v>7MW54PA</v>
      </c>
      <c r="B221" s="3" t="str">
        <f>IFERROR(__xludf.DUMMYFUNCTION("""COMPUTED_VALUE"""),"HP Notebook 15-da1058tu")</f>
        <v>HP Notebook 15-da1058tu</v>
      </c>
    </row>
    <row r="222" customHeight="1" spans="1:2">
      <c r="A222" s="3" t="str">
        <f>IFERROR(__xludf.DUMMYFUNCTION("""COMPUTED_VALUE"""),"6YZ24PA")</f>
        <v>6YZ24PA</v>
      </c>
      <c r="B222" s="3" t="str">
        <f>IFERROR(__xludf.DUMMYFUNCTION("""COMPUTED_VALUE"""),"HP Notebook - 14s-cr1005tu")</f>
        <v>HP Notebook - 14s-cr1005tu</v>
      </c>
    </row>
    <row r="223" customHeight="1" spans="1:2">
      <c r="A223" s="3" t="str">
        <f>IFERROR(__xludf.DUMMYFUNCTION("""COMPUTED_VALUE"""),"7EF82PA")</f>
        <v>7EF82PA</v>
      </c>
      <c r="B223" s="3" t="str">
        <f>IFERROR(__xludf.DUMMYFUNCTION("""COMPUTED_VALUE"""),"HP Notebook - 14q-cs0017tu")</f>
        <v>HP Notebook - 14q-cs0017tu</v>
      </c>
    </row>
    <row r="224" customHeight="1" spans="1:2">
      <c r="A224" s="3" t="str">
        <f>IFERROR(__xludf.DUMMYFUNCTION("""COMPUTED_VALUE"""),"7LG89PA")</f>
        <v>7LG89PA</v>
      </c>
      <c r="B224" s="3" t="str">
        <f>IFERROR(__xludf.DUMMYFUNCTION("""COMPUTED_VALUE"""),"HP Pavilion Gaming - 15-dk0052tx")</f>
        <v>HP Pavilion Gaming - 15-dk0052tx</v>
      </c>
    </row>
    <row r="225" customHeight="1" spans="1:2">
      <c r="A225" s="3" t="str">
        <f>IFERROR(__xludf.DUMMYFUNCTION("""COMPUTED_VALUE"""),"8WN04PA")</f>
        <v>8WN04PA</v>
      </c>
      <c r="B225" s="3" t="str">
        <f>IFERROR(__xludf.DUMMYFUNCTION("""COMPUTED_VALUE"""),"HP Laptop - 15-di2000tu")</f>
        <v>HP Laptop - 15-di2000tu</v>
      </c>
    </row>
    <row r="226" customHeight="1" spans="1:2">
      <c r="A226" s="3" t="str">
        <f>IFERROR(__xludf.DUMMYFUNCTION("""COMPUTED_VALUE"""),"4ZF66PC")</f>
        <v>4ZF66PC</v>
      </c>
      <c r="B226" s="3" t="str">
        <f>IFERROR(__xludf.DUMMYFUNCTION("""COMPUTED_VALUE"""),"HP ProBook x360 440 G1 Notebook PC")</f>
        <v>HP ProBook x360 440 G1 Notebook PC</v>
      </c>
    </row>
    <row r="227" customHeight="1" spans="1:2">
      <c r="A227" s="3" t="str">
        <f>IFERROR(__xludf.DUMMYFUNCTION("""COMPUTED_VALUE"""),"4NL42PA")</f>
        <v>4NL42PA</v>
      </c>
      <c r="B227" s="3" t="str">
        <f>IFERROR(__xludf.DUMMYFUNCTION("""COMPUTED_VALUE"""),"HP Pavilion x360 - 14-cd0087tu")</f>
        <v>HP Pavilion x360 - 14-cd0087tu</v>
      </c>
    </row>
    <row r="228" customHeight="1" spans="1:2">
      <c r="A228" s="3" t="str">
        <f>IFERROR(__xludf.DUMMYFUNCTION("""COMPUTED_VALUE"""),"4WW36UA")</f>
        <v>4WW36UA</v>
      </c>
      <c r="B228" s="3" t="str">
        <f>IFERROR(__xludf.DUMMYFUNCTION("""COMPUTED_VALUE"""),"HP Spectre x360 - 15-df0013dx")</f>
        <v>HP Spectre x360 - 15-df0013dx</v>
      </c>
    </row>
    <row r="229" customHeight="1" spans="1:2">
      <c r="A229" s="3" t="str">
        <f>IFERROR(__xludf.DUMMYFUNCTION("""COMPUTED_VALUE"""),"9LA50PA")</f>
        <v>9LA50PA</v>
      </c>
      <c r="B229" s="3" t="str">
        <f>IFERROR(__xludf.DUMMYFUNCTION("""COMPUTED_VALUE"""),"HP Notebook - 15s-du1034tu")</f>
        <v>HP Notebook - 15s-du1034tu</v>
      </c>
    </row>
    <row r="230" customHeight="1" spans="1:2">
      <c r="A230" s="3" t="str">
        <f>IFERROR(__xludf.DUMMYFUNCTION("""COMPUTED_VALUE"""),"5QC27AA")</f>
        <v>5QC27AA</v>
      </c>
      <c r="B230" s="3" t="str">
        <f>IFERROR(__xludf.DUMMYFUNCTION("""COMPUTED_VALUE"""),"HP All-in-One - 22-c0114in")</f>
        <v>HP All-in-One - 22-c0114in</v>
      </c>
    </row>
    <row r="231" customHeight="1" spans="1:2">
      <c r="A231" s="3" t="str">
        <f>IFERROR(__xludf.DUMMYFUNCTION("""COMPUTED_VALUE"""),"167W2PA")</f>
        <v>167W2PA</v>
      </c>
      <c r="B231" s="3" t="str">
        <f>IFERROR(__xludf.DUMMYFUNCTION("""COMPUTED_VALUE"""),"HP Pavilion Gaming - 15-dk0263tx")</f>
        <v>HP Pavilion Gaming - 15-dk0263tx</v>
      </c>
    </row>
    <row r="232" customHeight="1" spans="1:2">
      <c r="A232" s="3" t="str">
        <f>IFERROR(__xludf.DUMMYFUNCTION("""COMPUTED_VALUE"""),"7PR06PA")</f>
        <v>7PR06PA</v>
      </c>
      <c r="B232" s="3" t="str">
        <f>IFERROR(__xludf.DUMMYFUNCTION("""COMPUTED_VALUE"""),"HP Notebook - 15s-dr0002tx")</f>
        <v>HP Notebook - 15s-dr0002tx</v>
      </c>
    </row>
    <row r="233" customHeight="1" spans="1:2">
      <c r="A233" s="3" t="str">
        <f>IFERROR(__xludf.DUMMYFUNCTION("""COMPUTED_VALUE"""),"7NM78PA")</f>
        <v>7NM78PA</v>
      </c>
      <c r="B233" s="3" t="str">
        <f>IFERROR(__xludf.DUMMYFUNCTION("""COMPUTED_VALUE"""),"OMEN by HP 15-dc1093tx")</f>
        <v>OMEN by HP 15-dc1093tx</v>
      </c>
    </row>
    <row r="234" customHeight="1" spans="1:2">
      <c r="A234" s="3" t="str">
        <f>IFERROR(__xludf.DUMMYFUNCTION("""COMPUTED_VALUE"""),"5KV06PA")</f>
        <v>5KV06PA</v>
      </c>
      <c r="B234" s="3" t="str">
        <f>IFERROR(__xludf.DUMMYFUNCTION("""COMPUTED_VALUE"""),"HP Notebook - 15-db0186au")</f>
        <v>HP Notebook - 15-db0186au</v>
      </c>
    </row>
    <row r="235" customHeight="1" spans="1:2">
      <c r="A235" s="3" t="str">
        <f>IFERROR(__xludf.DUMMYFUNCTION("""COMPUTED_VALUE"""),"8GA92PA")</f>
        <v>8GA92PA</v>
      </c>
      <c r="B235" s="3" t="str">
        <f>IFERROR(__xludf.DUMMYFUNCTION("""COMPUTED_VALUE"""),"HP Pavilion x360 - 14-dh1025tx")</f>
        <v>HP Pavilion x360 - 14-dh1025tx</v>
      </c>
    </row>
    <row r="236" customHeight="1" spans="1:2">
      <c r="A236" s="3" t="str">
        <f>IFERROR(__xludf.DUMMYFUNCTION("""COMPUTED_VALUE"""),"9VB32PA")</f>
        <v>9VB32PA</v>
      </c>
      <c r="B236" s="3" t="str">
        <f>IFERROR(__xludf.DUMMYFUNCTION("""COMPUTED_VALUE"""),"HP Notebook - 14q-cs0029tu")</f>
        <v>HP Notebook - 14q-cs0029tu</v>
      </c>
    </row>
    <row r="237" customHeight="1" spans="1:2">
      <c r="A237" s="3" t="str">
        <f>IFERROR(__xludf.DUMMYFUNCTION("""COMPUTED_VALUE"""),"2TK78UC")</f>
        <v>2TK78UC</v>
      </c>
      <c r="B237" s="3" t="str">
        <f>IFERROR(__xludf.DUMMYFUNCTION("""COMPUTED_VALUE"""),"HP ProBook 640 G2 Notebook PC")</f>
        <v>HP ProBook 640 G2 Notebook PC</v>
      </c>
    </row>
    <row r="238" customHeight="1" spans="1:2">
      <c r="A238" s="3" t="str">
        <f>IFERROR(__xludf.DUMMYFUNCTION("""COMPUTED_VALUE"""),"2Z324PA")</f>
        <v>2Z324PA</v>
      </c>
      <c r="B238" s="3" t="str">
        <f>IFERROR(__xludf.DUMMYFUNCTION("""COMPUTED_VALUE"""),"HP Pavilion Gaming - 15-ec0098ax")</f>
        <v>HP Pavilion Gaming - 15-ec0098ax</v>
      </c>
    </row>
    <row r="239" customHeight="1" spans="1:2">
      <c r="A239" s="3" t="str">
        <f>IFERROR(__xludf.DUMMYFUNCTION("""COMPUTED_VALUE"""),"242D4PA")</f>
        <v>242D4PA</v>
      </c>
      <c r="B239" s="3" t="str">
        <f>IFERROR(__xludf.DUMMYFUNCTION("""COMPUTED_VALUE"""),"HP Laptop PC 15q-ds3001tu")</f>
        <v>HP Laptop PC 15q-ds3001tu</v>
      </c>
    </row>
    <row r="240" customHeight="1" spans="1:2">
      <c r="A240" s="3" t="str">
        <f>IFERROR(__xludf.DUMMYFUNCTION("""COMPUTED_VALUE"""),"7QU45PA")</f>
        <v>7QU45PA</v>
      </c>
      <c r="B240" s="3" t="str">
        <f>IFERROR(__xludf.DUMMYFUNCTION("""COMPUTED_VALUE"""),"OMEN by HP 15-dh0135tx")</f>
        <v>OMEN by HP 15-dh0135tx</v>
      </c>
    </row>
    <row r="241" customHeight="1" spans="1:2">
      <c r="A241" s="3" t="str">
        <f>IFERROR(__xludf.DUMMYFUNCTION("""COMPUTED_VALUE"""),"8GA82PA")</f>
        <v>8GA82PA</v>
      </c>
      <c r="B241" s="3" t="str">
        <f>IFERROR(__xludf.DUMMYFUNCTION("""COMPUTED_VALUE"""),"HP Pavilion x360 - 14-dh1007tu")</f>
        <v>HP Pavilion x360 - 14-dh1007tu</v>
      </c>
    </row>
    <row r="242" customHeight="1" spans="1:2">
      <c r="A242" s="3" t="str">
        <f>IFERROR(__xludf.DUMMYFUNCTION("""COMPUTED_VALUE"""),"183H5PA")</f>
        <v>183H5PA</v>
      </c>
      <c r="B242" s="3" t="str">
        <f>IFERROR(__xludf.DUMMYFUNCTION("""COMPUTED_VALUE"""),"OMEN Laptop - 15-ek0018tx")</f>
        <v>OMEN Laptop - 15-ek0018tx</v>
      </c>
    </row>
    <row r="243" customHeight="1" spans="1:2">
      <c r="A243" s="3" t="str">
        <f>IFERROR(__xludf.DUMMYFUNCTION("""COMPUTED_VALUE"""),"8GB02PA")</f>
        <v>8GB02PA</v>
      </c>
      <c r="B243" s="3" t="str">
        <f>IFERROR(__xludf.DUMMYFUNCTION("""COMPUTED_VALUE"""),"HP Pavilion x360 - 14-dh1011tu")</f>
        <v>HP Pavilion x360 - 14-dh1011tu</v>
      </c>
    </row>
    <row r="244" customHeight="1" spans="1:2">
      <c r="A244" s="3" t="str">
        <f>IFERROR(__xludf.DUMMYFUNCTION("""COMPUTED_VALUE"""),"193D3PA")</f>
        <v>193D3PA</v>
      </c>
      <c r="B244" s="3" t="str">
        <f>IFERROR(__xludf.DUMMYFUNCTION("""COMPUTED_VALUE"""),"OMEN Laptop - 15-en0002ax")</f>
        <v>OMEN Laptop - 15-en0002ax</v>
      </c>
    </row>
    <row r="245" customHeight="1" spans="1:2">
      <c r="A245" s="3" t="str">
        <f>IFERROR(__xludf.DUMMYFUNCTION("""COMPUTED_VALUE"""),"35K34PA")</f>
        <v>35K34PA</v>
      </c>
      <c r="B245" s="3" t="str">
        <f>IFERROR(__xludf.DUMMYFUNCTION("""COMPUTED_VALUE"""),"HP 15-gw0000 Laptop PC (1E420AV)")</f>
        <v>HP 15-gw0000 Laptop PC (1E420AV)</v>
      </c>
    </row>
    <row r="246" customHeight="1" spans="1:2">
      <c r="A246" s="3" t="str">
        <f>IFERROR(__xludf.DUMMYFUNCTION("""COMPUTED_VALUE"""),"13S63PA")</f>
        <v>13S63PA</v>
      </c>
      <c r="B246" s="3" t="str">
        <f>IFERROR(__xludf.DUMMYFUNCTION("""COMPUTED_VALUE"""),"HP Notebook 14s-dr1006tu")</f>
        <v>HP Notebook 14s-dr1006tu</v>
      </c>
    </row>
    <row r="247" customHeight="1" spans="1:2">
      <c r="A247" s="3" t="str">
        <f>IFERROR(__xludf.DUMMYFUNCTION("""COMPUTED_VALUE"""),"231T1PA")</f>
        <v>231T1PA</v>
      </c>
      <c r="B247" s="3" t="str">
        <f>IFERROR(__xludf.DUMMYFUNCTION("""COMPUTED_VALUE"""),"HP Pavilion x360 - 14-dh1179tu")</f>
        <v>HP Pavilion x360 - 14-dh1179tu</v>
      </c>
    </row>
    <row r="248" customHeight="1" spans="1:2">
      <c r="A248" s="3" t="str">
        <f>IFERROR(__xludf.DUMMYFUNCTION("""COMPUTED_VALUE"""),"1N1F8PA")</f>
        <v>1N1F8PA</v>
      </c>
      <c r="B248" s="3" t="str">
        <f>IFERROR(__xludf.DUMMYFUNCTION("""COMPUTED_VALUE"""),"HP Pavilion Gaming - 15-dk0269tx")</f>
        <v>HP Pavilion Gaming - 15-dk0269tx</v>
      </c>
    </row>
    <row r="249" customHeight="1" spans="1:2">
      <c r="A249" s="3" t="str">
        <f>IFERROR(__xludf.DUMMYFUNCTION("""COMPUTED_VALUE"""),"3R495PA")</f>
        <v>3R495PA</v>
      </c>
      <c r="B249" s="3" t="str">
        <f>IFERROR(__xludf.DUMMYFUNCTION("""COMPUTED_VALUE"""),"HP Laptop - 15s-du2009tu")</f>
        <v>HP Laptop - 15s-du2009tu</v>
      </c>
    </row>
    <row r="250" customHeight="1" spans="1:2">
      <c r="A250" s="3" t="str">
        <f>IFERROR(__xludf.DUMMYFUNCTION("""COMPUTED_VALUE"""),"5VR09PA")</f>
        <v>5VR09PA</v>
      </c>
      <c r="B250" s="3" t="str">
        <f>IFERROR(__xludf.DUMMYFUNCTION("""COMPUTED_VALUE"""),"HP 200 G3 All-in-One PC")</f>
        <v>HP 200 G3 All-in-One PC</v>
      </c>
    </row>
    <row r="251" customHeight="1" spans="1:2">
      <c r="A251" s="3" t="str">
        <f>IFERROR(__xludf.DUMMYFUNCTION("""COMPUTED_VALUE"""),"6DA87PA")</f>
        <v>6DA87PA</v>
      </c>
      <c r="B251" s="3" t="str">
        <f>IFERROR(__xludf.DUMMYFUNCTION("""COMPUTED_VALUE"""),"HP Spectre x360 - 13-ap0121tu")</f>
        <v>HP Spectre x360 - 13-ap0121tu</v>
      </c>
    </row>
    <row r="252" customHeight="1" spans="1:2">
      <c r="A252" s="3" t="str">
        <f>IFERROR(__xludf.DUMMYFUNCTION("""COMPUTED_VALUE"""),"6YE06PA")</f>
        <v>6YE06PA</v>
      </c>
      <c r="B252" s="3" t="str">
        <f>IFERROR(__xludf.DUMMYFUNCTION("""COMPUTED_VALUE"""),"HP Notebook - 15s-du0050tu")</f>
        <v>HP Notebook - 15s-du0050tu</v>
      </c>
    </row>
    <row r="253" customHeight="1" spans="1:2">
      <c r="A253" s="3" t="str">
        <f>IFERROR(__xludf.DUMMYFUNCTION("""COMPUTED_VALUE"""),"9EK77PA")</f>
        <v>9EK77PA</v>
      </c>
      <c r="B253" s="3" t="str">
        <f>IFERROR(__xludf.DUMMYFUNCTION("""COMPUTED_VALUE"""),"HP Spectre x360 - 13-aw0188tu")</f>
        <v>HP Spectre x360 - 13-aw0188tu</v>
      </c>
    </row>
    <row r="254" customHeight="1" spans="1:2">
      <c r="A254" s="3" t="str">
        <f>IFERROR(__xludf.DUMMYFUNCTION("""COMPUTED_VALUE"""),"1A5D6PA")</f>
        <v>1A5D6PA</v>
      </c>
      <c r="B254" s="3" t="str">
        <f>IFERROR(__xludf.DUMMYFUNCTION("""COMPUTED_VALUE"""),"HP Pavilion x360 Laptop - 14-dw0069tu")</f>
        <v>HP Pavilion x360 Laptop - 14-dw0069tu</v>
      </c>
    </row>
    <row r="255" customHeight="1" spans="1:2">
      <c r="A255" s="3" t="str">
        <f>IFERROR(__xludf.DUMMYFUNCTION("""COMPUTED_VALUE"""),"1CS42UP")</f>
        <v>1CS42UP</v>
      </c>
      <c r="B255" s="3" t="str">
        <f>IFERROR(__xludf.DUMMYFUNCTION("""COMPUTED_VALUE"""),"HP EliteBook 840 G3 Notebook PC")</f>
        <v>HP EliteBook 840 G3 Notebook PC</v>
      </c>
    </row>
    <row r="256" customHeight="1" spans="1:2">
      <c r="A256" s="3" t="str">
        <f>IFERROR(__xludf.DUMMYFUNCTION("""COMPUTED_VALUE"""),"3C477PA")</f>
        <v>3C477PA</v>
      </c>
      <c r="B256" s="3" t="str">
        <f>IFERROR(__xludf.DUMMYFUNCTION("""COMPUTED_VALUE"""),"HP Laptop - 15s-du2004tu")</f>
        <v>HP Laptop - 15s-du2004tu</v>
      </c>
    </row>
    <row r="257" customHeight="1" spans="1:2">
      <c r="A257" s="3" t="str">
        <f>IFERROR(__xludf.DUMMYFUNCTION("""COMPUTED_VALUE"""),"8GA93PA")</f>
        <v>8GA93PA</v>
      </c>
      <c r="B257" s="3" t="str">
        <f>IFERROR(__xludf.DUMMYFUNCTION("""COMPUTED_VALUE"""),"HP Pavilion x360 - 14-dh1026tx")</f>
        <v>HP Pavilion x360 - 14-dh1026tx</v>
      </c>
    </row>
    <row r="258" customHeight="1" spans="1:2">
      <c r="A258" s="3" t="str">
        <f>IFERROR(__xludf.DUMMYFUNCTION("""COMPUTED_VALUE"""),"2FW43UC")</f>
        <v>2FW43UC</v>
      </c>
      <c r="B258" s="3" t="str">
        <f>IFERROR(__xludf.DUMMYFUNCTION("""COMPUTED_VALUE"""),"HP EliteBook 840 G4 Notebook PC")</f>
        <v>HP EliteBook 840 G4 Notebook PC</v>
      </c>
    </row>
    <row r="259" customHeight="1" spans="1:2">
      <c r="A259" s="3" t="str">
        <f>IFERROR(__xludf.DUMMYFUNCTION("""COMPUTED_VALUE"""),"4X7E1PA")</f>
        <v>4X7E1PA</v>
      </c>
      <c r="B259" s="3" t="str">
        <f>IFERROR(__xludf.DUMMYFUNCTION("""COMPUTED_VALUE"""),"HP Pavilion Laptop 14-ec0035AU (4X7E1PA)")</f>
        <v>HP Pavilion Laptop 14-ec0035AU (4X7E1PA)</v>
      </c>
    </row>
    <row r="260" customHeight="1" spans="1:2">
      <c r="A260" s="3" t="str">
        <f>IFERROR(__xludf.DUMMYFUNCTION("""COMPUTED_VALUE"""),"5FK99PA")</f>
        <v>5FK99PA</v>
      </c>
      <c r="B260" s="3" t="str">
        <f>IFERROR(__xludf.DUMMYFUNCTION("""COMPUTED_VALUE"""),"HP Desktop Pro G1 Microtower Business PC")</f>
        <v>HP Desktop Pro G1 Microtower Business PC</v>
      </c>
    </row>
    <row r="261" customHeight="1" spans="1:2">
      <c r="A261" s="3" t="str">
        <f>IFERROR(__xludf.DUMMYFUNCTION("""COMPUTED_VALUE"""),"4RJ56PA")</f>
        <v>4RJ56PA</v>
      </c>
      <c r="B261" s="3" t="str">
        <f>IFERROR(__xludf.DUMMYFUNCTION("""COMPUTED_VALUE"""),"OMEN by HP - 15-dc0082tx")</f>
        <v>OMEN by HP - 15-dc0082tx</v>
      </c>
    </row>
    <row r="262" customHeight="1" spans="1:2">
      <c r="A262" s="3" t="str">
        <f>IFERROR(__xludf.DUMMYFUNCTION("""COMPUTED_VALUE"""),"9VG61PA")</f>
        <v>9VG61PA</v>
      </c>
      <c r="B262" s="3" t="str">
        <f>IFERROR(__xludf.DUMMYFUNCTION("""COMPUTED_VALUE"""),"HP Notebook - 15s-du0122tu")</f>
        <v>HP Notebook - 15s-du0122tu</v>
      </c>
    </row>
    <row r="263" customHeight="1" spans="1:2">
      <c r="A263" s="3" t="str">
        <f>IFERROR(__xludf.DUMMYFUNCTION("""COMPUTED_VALUE"""),"7NL58PA")</f>
        <v>7NL58PA</v>
      </c>
      <c r="B263" s="3" t="str">
        <f>IFERROR(__xludf.DUMMYFUNCTION("""COMPUTED_VALUE"""),"HP Notebook - 14s-cf0116tu")</f>
        <v>HP Notebook - 14s-cf0116tu</v>
      </c>
    </row>
    <row r="264" customHeight="1" spans="1:2">
      <c r="A264" s="3" t="str">
        <f>IFERROR(__xludf.DUMMYFUNCTION("""COMPUTED_VALUE"""),"8UZ38PA")</f>
        <v>8UZ38PA</v>
      </c>
      <c r="B264" s="3" t="str">
        <f>IFERROR(__xludf.DUMMYFUNCTION("""COMPUTED_VALUE"""),"HP Pavilion Gaming - 15-ec0026ax")</f>
        <v>HP Pavilion Gaming - 15-ec0026ax</v>
      </c>
    </row>
    <row r="265" customHeight="1" spans="1:2">
      <c r="A265" s="3" t="str">
        <f>IFERROR(__xludf.DUMMYFUNCTION("""COMPUTED_VALUE"""),"4TT02PA")</f>
        <v>4TT02PA</v>
      </c>
      <c r="B265" s="3" t="str">
        <f>IFERROR(__xludf.DUMMYFUNCTION("""COMPUTED_VALUE"""),"HP Notebook - 15-da0077tx")</f>
        <v>HP Notebook - 15-da0077tx</v>
      </c>
    </row>
    <row r="266" customHeight="1" spans="1:2">
      <c r="A266" s="3" t="str">
        <f>IFERROR(__xludf.DUMMYFUNCTION("""COMPUTED_VALUE"""),"7LG81PA")</f>
        <v>7LG81PA</v>
      </c>
      <c r="B266" s="3" t="str">
        <f>IFERROR(__xludf.DUMMYFUNCTION("""COMPUTED_VALUE"""),"HP Pavilion Gaming - 15-dk0046tx")</f>
        <v>HP Pavilion Gaming - 15-dk0046tx</v>
      </c>
    </row>
    <row r="267" customHeight="1" spans="1:2">
      <c r="A267" s="3" t="str">
        <f>IFERROR(__xludf.DUMMYFUNCTION("""COMPUTED_VALUE"""),"8GA83PA")</f>
        <v>8GA83PA</v>
      </c>
      <c r="B267" s="3" t="str">
        <f>IFERROR(__xludf.DUMMYFUNCTION("""COMPUTED_VALUE"""),"HP Pavilion x360 - 14-dh1008tu")</f>
        <v>HP Pavilion x360 - 14-dh1008tu</v>
      </c>
    </row>
    <row r="268" customHeight="1" spans="1:2">
      <c r="A268" s="3" t="str">
        <f>IFERROR(__xludf.DUMMYFUNCTION("""COMPUTED_VALUE"""),"3RX34PA")</f>
        <v>3RX34PA</v>
      </c>
      <c r="B268" s="3" t="str">
        <f>IFERROR(__xludf.DUMMYFUNCTION("""COMPUTED_VALUE"""),"HP EliteBook x360 1020 G2")</f>
        <v>HP EliteBook x360 1020 G2</v>
      </c>
    </row>
    <row r="269" customHeight="1" spans="1:2">
      <c r="A269" s="3" t="str">
        <f>IFERROR(__xludf.DUMMYFUNCTION("""COMPUTED_VALUE"""),"9DS53PA")</f>
        <v>9DS53PA</v>
      </c>
      <c r="B269" s="3" t="str">
        <f>IFERROR(__xludf.DUMMYFUNCTION("""COMPUTED_VALUE"""),"HP Notebook 15s-fr1002tu")</f>
        <v>HP Notebook 15s-fr1002tu</v>
      </c>
    </row>
    <row r="270" customHeight="1" spans="1:2">
      <c r="A270" s="3" t="str">
        <f>IFERROR(__xludf.DUMMYFUNCTION("""COMPUTED_VALUE"""),"Y1T12PA")</f>
        <v>Y1T12PA</v>
      </c>
      <c r="B270" s="3" t="str">
        <f>IFERROR(__xludf.DUMMYFUNCTION("""COMPUTED_VALUE"""),"HP ProBook 430 G3 Notebook PC (ENERGY STAR)")</f>
        <v>HP ProBook 430 G3 Notebook PC (ENERGY STAR)</v>
      </c>
    </row>
    <row r="271" customHeight="1" spans="1:2">
      <c r="A271" s="3" t="str">
        <f>IFERROR(__xludf.DUMMYFUNCTION("""COMPUTED_VALUE"""),"W0V97UP")</f>
        <v>W0V97UP</v>
      </c>
      <c r="B271" s="3" t="str">
        <f>IFERROR(__xludf.DUMMYFUNCTION("""COMPUTED_VALUE"""),"HP EliteBook 820 G3 Notebook PC")</f>
        <v>HP EliteBook 820 G3 Notebook PC</v>
      </c>
    </row>
    <row r="272" customHeight="1" spans="1:2">
      <c r="A272" s="3" t="str">
        <f>IFERROR(__xludf.DUMMYFUNCTION("""COMPUTED_VALUE"""),"5JR96PA")</f>
        <v>5JR96PA</v>
      </c>
      <c r="B272" s="3" t="str">
        <f>IFERROR(__xludf.DUMMYFUNCTION("""COMPUTED_VALUE"""),"HP Pavilion 15-cs1052tx")</f>
        <v>HP Pavilion 15-cs1052tx</v>
      </c>
    </row>
    <row r="273" customHeight="1" spans="1:2">
      <c r="A273" s="3" t="str">
        <f>IFERROR(__xludf.DUMMYFUNCTION("""COMPUTED_VALUE"""),"3JV42AA")</f>
        <v>3JV42AA</v>
      </c>
      <c r="B273" s="3" t="str">
        <f>IFERROR(__xludf.DUMMYFUNCTION("""COMPUTED_VALUE"""),"HP All-in-One - 20-c419in")</f>
        <v>HP All-in-One - 20-c419in</v>
      </c>
    </row>
    <row r="274" customHeight="1" spans="1:2">
      <c r="A274" s="3" t="str">
        <f>IFERROR(__xludf.DUMMYFUNCTION("""COMPUTED_VALUE"""),"172V6PA")</f>
        <v>172V6PA</v>
      </c>
      <c r="B274" s="3" t="str">
        <f>IFERROR(__xludf.DUMMYFUNCTION("""COMPUTED_VALUE"""),"HP Pavilion - 14-ce3065tu")</f>
        <v>HP Pavilion - 14-ce3065tu</v>
      </c>
    </row>
    <row r="275" customHeight="1" spans="1:2">
      <c r="A275" s="3" t="str">
        <f>IFERROR(__xludf.DUMMYFUNCTION("""COMPUTED_VALUE"""),"5XD53PA")</f>
        <v>5XD53PA</v>
      </c>
      <c r="B275" s="3" t="str">
        <f>IFERROR(__xludf.DUMMYFUNCTION("""COMPUTED_VALUE"""),"HP Notebook - 15-da0447tx")</f>
        <v>HP Notebook - 15-da0447tx</v>
      </c>
    </row>
    <row r="276" customHeight="1" spans="1:2">
      <c r="A276" s="3" t="str">
        <f>IFERROR(__xludf.DUMMYFUNCTION("""COMPUTED_VALUE"""),"167W1PA")</f>
        <v>167W1PA</v>
      </c>
      <c r="B276" s="3" t="str">
        <f>IFERROR(__xludf.DUMMYFUNCTION("""COMPUTED_VALUE"""),"HP Pavilion Gaming - 15-ec0101ax")</f>
        <v>HP Pavilion Gaming - 15-ec0101ax</v>
      </c>
    </row>
    <row r="277" customHeight="1" spans="1:2">
      <c r="A277" s="3" t="str">
        <f>IFERROR(__xludf.DUMMYFUNCTION("""COMPUTED_VALUE"""),"8LW48PA")</f>
        <v>8LW48PA</v>
      </c>
      <c r="B277" s="3" t="str">
        <f>IFERROR(__xludf.DUMMYFUNCTION("""COMPUTED_VALUE"""),"HP 348 G5 Notebook PC")</f>
        <v>HP 348 G5 Notebook PC</v>
      </c>
    </row>
    <row r="278" customHeight="1" spans="1:2">
      <c r="A278" s="3" t="str">
        <f>IFERROR(__xludf.DUMMYFUNCTION("""COMPUTED_VALUE"""),"1V4R6PA")</f>
        <v>1V4R6PA</v>
      </c>
      <c r="B278" s="3" t="str">
        <f>IFERROR(__xludf.DUMMYFUNCTION("""COMPUTED_VALUE"""),"HP Notebook - 14s-cf3074tu")</f>
        <v>HP Notebook - 14s-cf3074tu</v>
      </c>
    </row>
    <row r="279" customHeight="1" spans="1:2">
      <c r="A279" s="3" t="str">
        <f>IFERROR(__xludf.DUMMYFUNCTION("""COMPUTED_VALUE"""),"21W93PA")</f>
        <v>21W93PA</v>
      </c>
      <c r="B279" s="3" t="str">
        <f>IFERROR(__xludf.DUMMYFUNCTION("""COMPUTED_VALUE"""),"HP Laptop - 15s-gr0007au")</f>
        <v>HP Laptop - 15s-gr0007au</v>
      </c>
    </row>
    <row r="280" customHeight="1" spans="1:2">
      <c r="A280" s="3" t="str">
        <f>IFERROR(__xludf.DUMMYFUNCTION("""COMPUTED_VALUE"""),"4ZD61PA")</f>
        <v>4ZD61PA</v>
      </c>
      <c r="B280" s="3" t="str">
        <f>IFERROR(__xludf.DUMMYFUNCTION("""COMPUTED_VALUE"""),"HP Notebook - 15g-dr0006tx")</f>
        <v>HP Notebook - 15g-dr0006tx</v>
      </c>
    </row>
    <row r="281" customHeight="1" spans="1:2">
      <c r="A281" s="3" t="str">
        <f>IFERROR(__xludf.DUMMYFUNCTION("""COMPUTED_VALUE"""),"3J105PA")</f>
        <v>3J105PA</v>
      </c>
      <c r="B281" s="3" t="str">
        <f>IFERROR(__xludf.DUMMYFUNCTION("""COMPUTED_VALUE"""),"HP Notebook 15s-fr1004tu")</f>
        <v>HP Notebook 15s-fr1004tu</v>
      </c>
    </row>
    <row r="282" customHeight="1" spans="1:2">
      <c r="A282" s="3" t="str">
        <f>IFERROR(__xludf.DUMMYFUNCTION("""COMPUTED_VALUE"""),"227Q3PA")</f>
        <v>227Q3PA</v>
      </c>
      <c r="B282" s="3" t="str">
        <f>IFERROR(__xludf.DUMMYFUNCTION("""COMPUTED_VALUE"""),"HP Notebook 14s-dr1008tu")</f>
        <v>HP Notebook 14s-dr1008tu</v>
      </c>
    </row>
    <row r="283" customHeight="1" spans="1:2">
      <c r="A283" s="3" t="str">
        <f>IFERROR(__xludf.DUMMYFUNCTION("""COMPUTED_VALUE"""),"34W78PA")</f>
        <v>34W78PA</v>
      </c>
      <c r="B283" s="3" t="str">
        <f>IFERROR(__xludf.DUMMYFUNCTION("""COMPUTED_VALUE"""),"HP Laptop PC 15s-fr2000")</f>
        <v>HP Laptop PC 15s-fr2000</v>
      </c>
    </row>
    <row r="284" customHeight="1" spans="1:2">
      <c r="A284" s="3" t="str">
        <f>IFERROR(__xludf.DUMMYFUNCTION("""COMPUTED_VALUE"""),"360L7PA")</f>
        <v>360L7PA</v>
      </c>
      <c r="B284" s="3" t="str">
        <f>IFERROR(__xludf.DUMMYFUNCTION("""COMPUTED_VALUE"""),"HP Laptop 15s-dy3000")</f>
        <v>HP Laptop 15s-dy3000</v>
      </c>
    </row>
    <row r="285" customHeight="1" spans="1:2">
      <c r="A285" s="3" t="str">
        <f>IFERROR(__xludf.DUMMYFUNCTION("""COMPUTED_VALUE"""),"18J96PA")</f>
        <v>18J96PA</v>
      </c>
      <c r="B285" s="3" t="str">
        <f>IFERROR(__xludf.DUMMYFUNCTION("""COMPUTED_VALUE"""),"OMEN Laptop - 15-ek0025tx")</f>
        <v>OMEN Laptop - 15-ek0025tx</v>
      </c>
    </row>
    <row r="286" customHeight="1" spans="1:2">
      <c r="A286" s="3" t="str">
        <f>IFERROR(__xludf.DUMMYFUNCTION("""COMPUTED_VALUE"""),"9VX41PA")</f>
        <v>9VX41PA</v>
      </c>
      <c r="B286" s="3" t="str">
        <f>IFERROR(__xludf.DUMMYFUNCTION("""COMPUTED_VALUE"""),"HP Laptop - 15-di0000tx")</f>
        <v>HP Laptop - 15-di0000tx</v>
      </c>
    </row>
    <row r="287" customHeight="1" spans="1:2">
      <c r="A287" s="3" t="str">
        <f>IFERROR(__xludf.DUMMYFUNCTION("""COMPUTED_VALUE"""),"9FM75PA")</f>
        <v>9FM75PA</v>
      </c>
      <c r="B287" s="3" t="str">
        <f>IFERROR(__xludf.DUMMYFUNCTION("""COMPUTED_VALUE"""),"HP ENVY X360 - 13-ar0118au")</f>
        <v>HP ENVY X360 - 13-ar0118au</v>
      </c>
    </row>
    <row r="288" customHeight="1" spans="1:2">
      <c r="A288" s="3" t="str">
        <f>IFERROR(__xludf.DUMMYFUNCTION("""COMPUTED_VALUE"""),"172U4PA")</f>
        <v>172U4PA</v>
      </c>
      <c r="B288" s="3" t="str">
        <f>IFERROR(__xludf.DUMMYFUNCTION("""COMPUTED_VALUE"""),"HP Laptop - 15s-du2078tu")</f>
        <v>HP Laptop - 15s-du2078tu</v>
      </c>
    </row>
    <row r="289" customHeight="1" spans="1:2">
      <c r="A289" s="3" t="str">
        <f>IFERROR(__xludf.DUMMYFUNCTION("""COMPUTED_VALUE"""),"6JM93PA")</f>
        <v>6JM93PA</v>
      </c>
      <c r="B289" s="3" t="str">
        <f>IFERROR(__xludf.DUMMYFUNCTION("""COMPUTED_VALUE"""),"HP 245 G7 Notebook PC")</f>
        <v>HP 245 G7 Notebook PC</v>
      </c>
    </row>
    <row r="290" customHeight="1" spans="1:2">
      <c r="A290" s="3" t="str">
        <f>IFERROR(__xludf.DUMMYFUNCTION("""COMPUTED_VALUE"""),"48U95PA")</f>
        <v>48U95PA</v>
      </c>
      <c r="B290" s="3" t="str">
        <f>IFERROR(__xludf.DUMMYFUNCTION("""COMPUTED_VALUE"""),"HP Pavilion Gaming Laptop 15-dk2100TX (48U95PA)")</f>
        <v>HP Pavilion Gaming Laptop 15-dk2100TX (48U95PA)</v>
      </c>
    </row>
    <row r="291" customHeight="1" spans="1:2">
      <c r="A291" s="3" t="str">
        <f>IFERROR(__xludf.DUMMYFUNCTION("""COMPUTED_VALUE"""),"5EG74AV")</f>
        <v>5EG74AV</v>
      </c>
      <c r="B291" s="3" t="str">
        <f>IFERROR(__xludf.DUMMYFUNCTION("""COMPUTED_VALUE"""),"HP ProBook 640 G5 Notebook PC IDS Base Model")</f>
        <v>HP ProBook 640 G5 Notebook PC IDS Base Model</v>
      </c>
    </row>
    <row r="292" customHeight="1" spans="1:2">
      <c r="A292" s="3" t="str">
        <f>IFERROR(__xludf.DUMMYFUNCTION("""COMPUTED_VALUE"""),"1N1G2PA")</f>
        <v>1N1G2PA</v>
      </c>
      <c r="B292" s="3" t="str">
        <f>IFERROR(__xludf.DUMMYFUNCTION("""COMPUTED_VALUE"""),"HP Pavilion Gaming - 15-ec1048ax")</f>
        <v>HP Pavilion Gaming - 15-ec1048ax</v>
      </c>
    </row>
    <row r="293" customHeight="1" spans="1:2">
      <c r="A293" s="3" t="str">
        <f>IFERROR(__xludf.DUMMYFUNCTION("""COMPUTED_VALUE"""),"5AX98AV")</f>
        <v>5AX98AV</v>
      </c>
      <c r="B293" s="3" t="str">
        <f>IFERROR(__xludf.DUMMYFUNCTION("""COMPUTED_VALUE"""),"HP Desktop Pro A G2 RCTO Base Model")</f>
        <v>HP Desktop Pro A G2 RCTO Base Model</v>
      </c>
    </row>
    <row r="294" customHeight="1" spans="1:2">
      <c r="A294" s="3" t="str">
        <f>IFERROR(__xludf.DUMMYFUNCTION("""COMPUTED_VALUE"""),"3C6Q8PA")</f>
        <v>3C6Q8PA</v>
      </c>
      <c r="B294" s="3" t="str">
        <f>IFERROR(__xludf.DUMMYFUNCTION("""COMPUTED_VALUE"""),"OMEN Laptop 15-ek1017TX (3C6Q8PA)")</f>
        <v>OMEN Laptop 15-ek1017TX (3C6Q8PA)</v>
      </c>
    </row>
    <row r="295" customHeight="1" spans="1:2">
      <c r="A295" s="3" t="str">
        <f>IFERROR(__xludf.DUMMYFUNCTION("""COMPUTED_VALUE"""),"300H7PA")</f>
        <v>300H7PA</v>
      </c>
      <c r="B295" s="3" t="str">
        <f>IFERROR(__xludf.DUMMYFUNCTION("""COMPUTED_VALUE"""),"HP Pavilion Gaming Laptop 15-dk1148TX (300H7PA)")</f>
        <v>HP Pavilion Gaming Laptop 15-dk1148TX (300H7PA)</v>
      </c>
    </row>
    <row r="296" customHeight="1" spans="1:2">
      <c r="A296" s="3" t="str">
        <f>IFERROR(__xludf.DUMMYFUNCTION("""COMPUTED_VALUE"""),"3V6P4PA")</f>
        <v>3V6P4PA</v>
      </c>
      <c r="B296" s="3" t="str">
        <f>IFERROR(__xludf.DUMMYFUNCTION("""COMPUTED_VALUE"""),"HP Laptop 14s-fq1029AU (3V6P4PA)")</f>
        <v>HP Laptop 14s-fq1029AU (3V6P4PA)</v>
      </c>
    </row>
    <row r="297" customHeight="1" spans="1:2">
      <c r="A297" s="3" t="str">
        <f>IFERROR(__xludf.DUMMYFUNCTION("""COMPUTED_VALUE"""),"552W2PA")</f>
        <v>552W2PA</v>
      </c>
      <c r="B297" s="3" t="str">
        <f>IFERROR(__xludf.DUMMYFUNCTION("""COMPUTED_VALUE"""),"HP Pavilion Gaming Laptop 15-ec2145AX (552W2PA)")</f>
        <v>HP Pavilion Gaming Laptop 15-ec2145AX (552W2PA)</v>
      </c>
    </row>
    <row r="298" customHeight="1" spans="1:2">
      <c r="A298" s="3" t="str">
        <f>IFERROR(__xludf.DUMMYFUNCTION("""COMPUTED_VALUE"""),"4YT05AA")</f>
        <v>4YT05AA</v>
      </c>
      <c r="B298" s="3" t="str">
        <f>IFERROR(__xludf.DUMMYFUNCTION("""COMPUTED_VALUE"""),"HP Slimline Desktop - 290-p0011il")</f>
        <v>HP Slimline Desktop - 290-p0011il</v>
      </c>
    </row>
    <row r="299" customHeight="1" spans="1:2">
      <c r="A299" s="3" t="str">
        <f>IFERROR(__xludf.DUMMYFUNCTION("""COMPUTED_VALUE"""),"3T169PA")</f>
        <v>3T169PA</v>
      </c>
      <c r="B299" s="3" t="str">
        <f>IFERROR(__xludf.DUMMYFUNCTION("""COMPUTED_VALUE"""),"HP Laptop 14s-dy2500TU (3T169PA)")</f>
        <v>HP Laptop 14s-dy2500TU (3T169PA)</v>
      </c>
    </row>
    <row r="300" customHeight="1" spans="1:2">
      <c r="A300" s="3" t="str">
        <f>IFERROR(__xludf.DUMMYFUNCTION("""COMPUTED_VALUE"""),"4ST57PA")</f>
        <v>4ST57PA</v>
      </c>
      <c r="B300" s="3" t="str">
        <f>IFERROR(__xludf.DUMMYFUNCTION("""COMPUTED_VALUE"""),"HP Notebook - 15q-ds0004tx")</f>
        <v>HP Notebook - 15q-ds0004tx</v>
      </c>
    </row>
    <row r="301" customHeight="1" spans="1:2">
      <c r="A301" s="3" t="str">
        <f>IFERROR(__xludf.DUMMYFUNCTION("""COMPUTED_VALUE"""),"494P4PA")</f>
        <v>494P4PA</v>
      </c>
      <c r="B301" s="3" t="str">
        <f>IFERROR(__xludf.DUMMYFUNCTION("""COMPUTED_VALUE"""),"Victus by HP Laptop 16-e0078AX (494P4PA)")</f>
        <v>Victus by HP Laptop 16-e0078AX (494P4PA)</v>
      </c>
    </row>
    <row r="302" customHeight="1" spans="1:2">
      <c r="A302" s="3" t="str">
        <f>IFERROR(__xludf.DUMMYFUNCTION("""COMPUTED_VALUE"""),"3W218PA")</f>
        <v>3W218PA</v>
      </c>
      <c r="B302" s="3" t="str">
        <f>IFERROR(__xludf.DUMMYFUNCTION("""COMPUTED_VALUE"""),"OMEN Laptop 15-en1036AX (3W218PA)")</f>
        <v>OMEN Laptop 15-en1036AX (3W218PA)</v>
      </c>
    </row>
    <row r="303" customHeight="1" spans="1:2">
      <c r="A303" s="3" t="str">
        <f>IFERROR(__xludf.DUMMYFUNCTION("""COMPUTED_VALUE"""),"76N19PA")</f>
        <v>76N19PA</v>
      </c>
      <c r="B303" s="3" t="str">
        <f>IFERROR(__xludf.DUMMYFUNCTION("""COMPUTED_VALUE"""),"HP Pavilion x360 Convertible 14-dy1056TU (76N19PA)")</f>
        <v>HP Pavilion x360 Convertible 14-dy1056TU (76N19PA)</v>
      </c>
    </row>
    <row r="304" customHeight="1" spans="1:2">
      <c r="A304" s="3" t="str">
        <f>IFERROR(__xludf.DUMMYFUNCTION("""COMPUTED_VALUE"""),"6C4B5PA")</f>
        <v>6C4B5PA</v>
      </c>
      <c r="B304" s="3" t="str">
        <f>IFERROR(__xludf.DUMMYFUNCTION("""COMPUTED_VALUE"""),"HP Laptop 15s-du3519TX (6C4B5PA)")</f>
        <v>HP Laptop 15s-du3519TX (6C4B5PA)</v>
      </c>
    </row>
    <row r="305" customHeight="1" spans="1:2">
      <c r="A305" s="3" t="str">
        <f>IFERROR(__xludf.DUMMYFUNCTION("""COMPUTED_VALUE"""),"25U57PA")</f>
        <v>25U57PA</v>
      </c>
      <c r="B305" s="3" t="str">
        <f>IFERROR(__xludf.DUMMYFUNCTION("""COMPUTED_VALUE"""),"HP Notebook - 15s-du1064tu")</f>
        <v>HP Notebook - 15s-du1064tu</v>
      </c>
    </row>
    <row r="306" customHeight="1" spans="1:2">
      <c r="A306" s="3" t="str">
        <f>IFERROR(__xludf.DUMMYFUNCTION("""COMPUTED_VALUE"""),"4V9H6PA")</f>
        <v>4V9H6PA</v>
      </c>
      <c r="B306" s="3" t="str">
        <f>IFERROR(__xludf.DUMMYFUNCTION("""COMPUTED_VALUE"""),"HP All-in-One 24-dp0788in Bundle PC (4V9H6PA)")</f>
        <v>HP All-in-One 24-dp0788in Bundle PC (4V9H6PA)</v>
      </c>
    </row>
    <row r="307" customHeight="1" spans="1:2">
      <c r="A307" s="3" t="str">
        <f>IFERROR(__xludf.DUMMYFUNCTION("""COMPUTED_VALUE"""),"4U582PA")</f>
        <v>4U582PA</v>
      </c>
      <c r="B307" s="3" t="str">
        <f>IFERROR(__xludf.DUMMYFUNCTION("""COMPUTED_VALUE"""),"HP Laptop 14s-fq1083AU (4U582PA)")</f>
        <v>HP Laptop 14s-fq1083AU (4U582PA)</v>
      </c>
    </row>
    <row r="308" customHeight="1" spans="1:2">
      <c r="A308" s="3" t="str">
        <f>IFERROR(__xludf.DUMMYFUNCTION("""COMPUTED_VALUE"""),"6H1X2PA")</f>
        <v>6H1X2PA</v>
      </c>
      <c r="B308" s="3" t="str">
        <f>IFERROR(__xludf.DUMMYFUNCTION("""COMPUTED_VALUE"""),"HP Slim Desktop S01-pF2889in PC")</f>
        <v>HP Slim Desktop S01-pF2889in PC</v>
      </c>
    </row>
    <row r="309" customHeight="1" spans="1:2">
      <c r="A309" s="3" t="str">
        <f>IFERROR(__xludf.DUMMYFUNCTION("""COMPUTED_VALUE"""),"381U3A")</f>
        <v>381U3A</v>
      </c>
      <c r="B309" s="3" t="str">
        <f>IFERROR(__xludf.DUMMYFUNCTION("""COMPUTED_VALUE"""),"HP LaserJet Tank MFP 1005 Printer")</f>
        <v>HP LaserJet Tank MFP 1005 Printer</v>
      </c>
    </row>
    <row r="310" customHeight="1" spans="1:2">
      <c r="A310" s="3" t="str">
        <f>IFERROR(__xludf.DUMMYFUNCTION("""COMPUTED_VALUE"""),"Z4B55A")</f>
        <v>Z4B55A</v>
      </c>
      <c r="B310" s="3" t="str">
        <f>IFERROR(__xludf.DUMMYFUNCTION("""COMPUTED_VALUE"""),"HP Ink Tank Wireless 416")</f>
        <v>HP Ink Tank Wireless 416</v>
      </c>
    </row>
    <row r="311" customHeight="1" spans="1:2">
      <c r="A311" s="3" t="str">
        <f>IFERROR(__xludf.DUMMYFUNCTION("""COMPUTED_VALUE"""),"4A8S4A")</f>
        <v>4A8S4A</v>
      </c>
      <c r="B311" s="3" t="str">
        <f>IFERROR(__xludf.DUMMYFUNCTION("""COMPUTED_VALUE"""),"HP Smart Tank 529 All-in-One Printer")</f>
        <v>HP Smart Tank 529 All-in-One Printer</v>
      </c>
    </row>
    <row r="312" customHeight="1" spans="1:2">
      <c r="A312" s="3" t="str">
        <f>IFERROR(__xludf.DUMMYFUNCTION("""COMPUTED_VALUE"""),"6J0W4PA")</f>
        <v>6J0W4PA</v>
      </c>
      <c r="B312" s="3" t="str">
        <f>IFERROR(__xludf.DUMMYFUNCTION("""COMPUTED_VALUE"""),"HP ENVY All-in-One 34-c1786inBundle PC (6J0W4PA)")</f>
        <v>HP ENVY All-in-One 34-c1786inBundle PC (6J0W4PA)</v>
      </c>
    </row>
    <row r="313" customHeight="1" spans="1:2">
      <c r="A313" s="3" t="str">
        <f>IFERROR(__xludf.DUMMYFUNCTION("""COMPUTED_VALUE"""),"3W2A5PA")</f>
        <v>3W2A5PA</v>
      </c>
      <c r="B313" s="3" t="str">
        <f>IFERROR(__xludf.DUMMYFUNCTION("""COMPUTED_VALUE"""),"HP Pavilion x360 Convertible 14-dy0003TU (3W2A5PA)")</f>
        <v>HP Pavilion x360 Convertible 14-dy0003TU (3W2A5PA)</v>
      </c>
    </row>
    <row r="314" customHeight="1" spans="1:2">
      <c r="A314" s="3" t="str">
        <f>IFERROR(__xludf.DUMMYFUNCTION("""COMPUTED_VALUE"""),"3W295PA")</f>
        <v>3W295PA</v>
      </c>
      <c r="B314" s="3" t="str">
        <f>IFERROR(__xludf.DUMMYFUNCTION("""COMPUTED_VALUE"""),"HP Pavilion x360 Convertible 14-dy0050TU (3W295PA)")</f>
        <v>HP Pavilion x360 Convertible 14-dy0050TU (3W295PA)</v>
      </c>
    </row>
    <row r="315" customHeight="1" spans="1:2">
      <c r="A315" s="3" t="str">
        <f>IFERROR(__xludf.DUMMYFUNCTION("""COMPUTED_VALUE"""),"38Y95PA")</f>
        <v>38Y95PA</v>
      </c>
      <c r="B315" s="3" t="str">
        <f>IFERROR(__xludf.DUMMYFUNCTION("""COMPUTED_VALUE"""),"HP Laptop 14s-dq2100TU (38Y95PA)")</f>
        <v>HP Laptop 14s-dq2100TU (38Y95PA)</v>
      </c>
    </row>
    <row r="316" customHeight="1" spans="1:2">
      <c r="A316" s="3" t="str">
        <f>IFERROR(__xludf.DUMMYFUNCTION("""COMPUTED_VALUE"""),"V6K16EC")</f>
        <v>V6K16EC</v>
      </c>
      <c r="B316" s="3" t="str">
        <f>IFERROR(__xludf.DUMMYFUNCTION("""COMPUTED_VALUE"""),"HP RP5 Retail System Model 5810")</f>
        <v>HP RP5 Retail System Model 5810</v>
      </c>
    </row>
    <row r="317" customHeight="1" spans="1:2">
      <c r="A317" s="3" t="str">
        <f>IFERROR(__xludf.DUMMYFUNCTION("""COMPUTED_VALUE"""),"25R69A")</f>
        <v>25R69A</v>
      </c>
      <c r="B317" s="3" t="str">
        <f>IFERROR(__xludf.DUMMYFUNCTION("""COMPUTED_VALUE"""),"HP DeskJet Ink Advantage Ultra 4826 Printer")</f>
        <v>HP DeskJet Ink Advantage Ultra 4826 Printer</v>
      </c>
    </row>
    <row r="318" customHeight="1" spans="1:2">
      <c r="A318" s="3" t="str">
        <f>IFERROR(__xludf.DUMMYFUNCTION("""COMPUTED_VALUE"""),"4U6P7PA")</f>
        <v>4U6P7PA</v>
      </c>
      <c r="B318" s="3" t="str">
        <f>IFERROR(__xludf.DUMMYFUNCTION("""COMPUTED_VALUE"""),"HP ENVY x360 Convert 13-bd0521TU (4U6P7PA)")</f>
        <v>HP ENVY x360 Convert 13-bd0521TU (4U6P7PA)</v>
      </c>
    </row>
    <row r="319" customHeight="1" spans="1:2">
      <c r="A319" s="3" t="str">
        <f>IFERROR(__xludf.DUMMYFUNCTION("""COMPUTED_VALUE"""),"6N028PA")</f>
        <v>6N028PA</v>
      </c>
      <c r="B319" s="3" t="str">
        <f>IFERROR(__xludf.DUMMYFUNCTION("""COMPUTED_VALUE"""),"Victus Gaming Laptop 15-fa0350TX (6N028PA)")</f>
        <v>Victus Gaming Laptop 15-fa0350TX (6N028PA)</v>
      </c>
    </row>
    <row r="320" customHeight="1" spans="1:2">
      <c r="A320" s="3" t="str">
        <f>IFERROR(__xludf.DUMMYFUNCTION("""COMPUTED_VALUE"""),"6F966PA")</f>
        <v>6F966PA</v>
      </c>
      <c r="B320" s="3" t="str">
        <f>IFERROR(__xludf.DUMMYFUNCTION("""COMPUTED_VALUE"""),"HP All-in-One 22-dd2686in Bundle PC (6F966PA)")</f>
        <v>HP All-in-One 22-dd2686in Bundle PC (6F966PA)</v>
      </c>
    </row>
    <row r="321" customHeight="1" spans="1:2">
      <c r="A321" s="3" t="str">
        <f>IFERROR(__xludf.DUMMYFUNCTION("""COMPUTED_VALUE"""),"6N031PA")</f>
        <v>6N031PA</v>
      </c>
      <c r="B321" s="3" t="str">
        <f>IFERROR(__xludf.DUMMYFUNCTION("""COMPUTED_VALUE"""),"Victus Gaming Laptop 15-fa0354TX (6N031PA)")</f>
        <v>Victus Gaming Laptop 15-fa0354TX (6N031PA)</v>
      </c>
    </row>
    <row r="322" customHeight="1" spans="1:2">
      <c r="A322" s="3" t="str">
        <f>IFERROR(__xludf.DUMMYFUNCTION("""COMPUTED_VALUE"""),"7M659PA")</f>
        <v>7M659PA</v>
      </c>
      <c r="B322" s="3" t="str">
        <f>IFERROR(__xludf.DUMMYFUNCTION("""COMPUTED_VALUE"""),"HP 250 15.6 inch G9 Notebook PC (7M659PA)")</f>
        <v>HP 250 15.6 inch G9 Notebook PC (7M659PA)</v>
      </c>
    </row>
    <row r="323" customHeight="1" spans="1:2">
      <c r="A323" s="3" t="str">
        <f>IFERROR(__xludf.DUMMYFUNCTION("""COMPUTED_VALUE"""),"4A8D4A")</f>
        <v>4A8D4A</v>
      </c>
      <c r="B323" s="3" t="str">
        <f>IFERROR(__xludf.DUMMYFUNCTION("""COMPUTED_VALUE"""),"HP Smart Tank 581 All-in-One Printer")</f>
        <v>HP Smart Tank 581 All-in-One Printer</v>
      </c>
    </row>
    <row r="324" customHeight="1" spans="1:2">
      <c r="A324" s="3" t="str">
        <f>IFERROR(__xludf.DUMMYFUNCTION("""COMPUTED_VALUE"""),"4J0X9PA")</f>
        <v>4J0X9PA</v>
      </c>
      <c r="B324" s="3" t="str">
        <f>IFERROR(__xludf.DUMMYFUNCTION("""COMPUTED_VALUE"""),"HP Pavilion Laptop 14-ec0007AX (4J0X9PA)")</f>
        <v>HP Pavilion Laptop 14-ec0007AX (4J0X9PA)</v>
      </c>
    </row>
    <row r="325" customHeight="1" spans="1:2">
      <c r="A325" s="3" t="str">
        <f>IFERROR(__xludf.DUMMYFUNCTION("""COMPUTED_VALUE"""),"552W1PA")</f>
        <v>552W1PA</v>
      </c>
      <c r="B325" s="3" t="str">
        <f>IFERROR(__xludf.DUMMYFUNCTION("""COMPUTED_VALUE"""),"HP Pavilion Gaming Laptop 15-ec2144AX (552W1PA)")</f>
        <v>HP Pavilion Gaming Laptop 15-ec2144AX (552W1PA)</v>
      </c>
    </row>
    <row r="326" customHeight="1" spans="1:2">
      <c r="A326" s="3" t="str">
        <f>IFERROR(__xludf.DUMMYFUNCTION("""COMPUTED_VALUE"""),"360L4PA")</f>
        <v>360L4PA</v>
      </c>
      <c r="B326" s="3" t="str">
        <f>IFERROR(__xludf.DUMMYFUNCTION("""COMPUTED_VALUE"""),"HP Laptop 15s-fq2071TU (360L4PA)")</f>
        <v>HP Laptop 15s-fq2071TU (360L4PA)</v>
      </c>
    </row>
    <row r="327" customHeight="1" spans="1:2">
      <c r="A327" s="3" t="str">
        <f>IFERROR(__xludf.DUMMYFUNCTION("""COMPUTED_VALUE"""),"552W3PA")</f>
        <v>552W3PA</v>
      </c>
      <c r="B327" s="3" t="str">
        <f>IFERROR(__xludf.DUMMYFUNCTION("""COMPUTED_VALUE"""),"HP Pavilion Gaming Laptop 15-ec2146AX")</f>
        <v>HP Pavilion Gaming Laptop 15-ec2146AX</v>
      </c>
    </row>
    <row r="328" customHeight="1" spans="1:2">
      <c r="A328" s="3" t="str">
        <f>IFERROR(__xludf.DUMMYFUNCTION("""COMPUTED_VALUE"""),"4A8D9A")</f>
        <v>4A8D9A</v>
      </c>
      <c r="B328" s="3" t="str">
        <f>IFERROR(__xludf.DUMMYFUNCTION("""COMPUTED_VALUE"""),"HP Smart Tank 589 All-in-One Printer")</f>
        <v>HP Smart Tank 589 All-in-One Printer</v>
      </c>
    </row>
    <row r="329" customHeight="1" spans="1:2">
      <c r="A329" s="3" t="str">
        <f>IFERROR(__xludf.DUMMYFUNCTION("""COMPUTED_VALUE"""),"7J4Y1PA")</f>
        <v>7J4Y1PA</v>
      </c>
      <c r="B329" s="3" t="str">
        <f>IFERROR(__xludf.DUMMYFUNCTION("""COMPUTED_VALUE"""),"HP Slim Desktop S01-pF2123in Bundle PC")</f>
        <v>HP Slim Desktop S01-pF2123in Bundle PC</v>
      </c>
    </row>
    <row r="330" customHeight="1" spans="1:2">
      <c r="A330" s="3" t="str">
        <f>IFERROR(__xludf.DUMMYFUNCTION("""COMPUTED_VALUE"""),"9T8L0PA")</f>
        <v>9T8L0PA</v>
      </c>
      <c r="B330" s="3" t="str">
        <f>IFERROR(__xludf.DUMMYFUNCTION("""COMPUTED_VALUE"""),"HP Slim Desktop S01-pF2048in Bundle PC")</f>
        <v>HP Slim Desktop S01-pF2048in Bundle PC</v>
      </c>
    </row>
    <row r="331" customHeight="1" spans="1:2">
      <c r="A331" s="3" t="str">
        <f>IFERROR(__xludf.DUMMYFUNCTION("""COMPUTED_VALUE"""),"9D3N1PA")</f>
        <v>9D3N1PA</v>
      </c>
      <c r="B331" s="3" t="str">
        <f>IFERROR(__xludf.DUMMYFUNCTION("""COMPUTED_VALUE"""),"HP Laptop 15-fd0221TU")</f>
        <v>HP Laptop 15-fd0221TU</v>
      </c>
    </row>
    <row r="332" customHeight="1" spans="1:2">
      <c r="A332" s="3" t="str">
        <f>IFERROR(__xludf.DUMMYFUNCTION("""COMPUTED_VALUE"""),"83L30PA")</f>
        <v>83L30PA</v>
      </c>
      <c r="B332" s="3" t="str">
        <f>IFERROR(__xludf.DUMMYFUNCTION("""COMPUTED_VALUE"""),"HP All-in-One 24-df1229in Bundle PC")</f>
        <v>HP All-in-One 24-df1229in Bundle PC</v>
      </c>
    </row>
    <row r="333" customHeight="1" spans="1:2">
      <c r="A333" s="3" t="str">
        <f>IFERROR(__xludf.DUMMYFUNCTION("""COMPUTED_VALUE"""),"79U84PA")</f>
        <v>79U84PA</v>
      </c>
      <c r="B333" s="3" t="str">
        <f>IFERROR(__xludf.DUMMYFUNCTION("""COMPUTED_VALUE"""),"HP All-in-One 24-cb1907in Bundle All-in-One PC")</f>
        <v>HP All-in-One 24-cb1907in Bundle All-in-One PC</v>
      </c>
    </row>
    <row r="334" customHeight="1" spans="1:2">
      <c r="A334" s="3" t="str">
        <f>IFERROR(__xludf.DUMMYFUNCTION("""COMPUTED_VALUE"""),"50M59PA")</f>
        <v>50M59PA</v>
      </c>
      <c r="B334" s="3" t="str">
        <f>IFERROR(__xludf.DUMMYFUNCTION("""COMPUTED_VALUE"""),"HP Laptop 14s-fq1089AU")</f>
        <v>HP Laptop 14s-fq1089AU</v>
      </c>
    </row>
    <row r="335" customHeight="1" spans="1:2">
      <c r="A335" s="3" t="str">
        <f>IFERROR(__xludf.DUMMYFUNCTION("""COMPUTED_VALUE"""),"381U4A")</f>
        <v>381U4A</v>
      </c>
      <c r="B335" s="3" t="str">
        <f>IFERROR(__xludf.DUMMYFUNCTION("""COMPUTED_VALUE"""),"HP LaserJet Tank MFP 1005w Printer")</f>
        <v>HP LaserJet Tank MFP 1005w Printer</v>
      </c>
    </row>
    <row r="336" customHeight="1" spans="1:2">
      <c r="A336" s="3" t="str">
        <f>IFERROR(__xludf.DUMMYFUNCTION("""COMPUTED_VALUE"""),"6F9T7PA#ACJ")</f>
        <v>6F9T7PA#ACJ</v>
      </c>
      <c r="B336" s="3" t="str">
        <f>IFERROR(__xludf.DUMMYFUNCTION("""COMPUTED_VALUE"""),"Victus Gaming Laptop 15-fb0040AX ")</f>
        <v>Victus Gaming Laptop 15-fb0040AX </v>
      </c>
    </row>
    <row r="337" customHeight="1" spans="1:2">
      <c r="A337" s="3" t="str">
        <f>IFERROR(__xludf.DUMMYFUNCTION("""COMPUTED_VALUE"""),"8R0L0PA")</f>
        <v>8R0L0PA</v>
      </c>
      <c r="B337" s="3" t="str">
        <f>IFERROR(__xludf.DUMMYFUNCTION("""COMPUTED_VALUE"""),"Victus Gaming Laptop 15-fb1015AX")</f>
        <v>Victus Gaming Laptop 15-fb1015AX</v>
      </c>
    </row>
    <row r="338" customHeight="1" spans="1:2">
      <c r="A338" s="3" t="str">
        <f>IFERROR(__xludf.DUMMYFUNCTION("""COMPUTED_VALUE"""),"A03GZPA")</f>
        <v>A03GZPA</v>
      </c>
      <c r="B338" s="3" t="str">
        <f>IFERROR(__xludf.DUMMYFUNCTION("""COMPUTED_VALUE"""),"Victus Gaming Laptop 15-fa0333TX")</f>
        <v>Victus Gaming Laptop 15-fa0333TX</v>
      </c>
    </row>
    <row r="339" customHeight="1" spans="1:2">
      <c r="A339" s="3" t="str">
        <f>IFERROR(__xludf.DUMMYFUNCTION("""COMPUTED_VALUE"""),"6K7U2PA")</f>
        <v>6K7U2PA</v>
      </c>
      <c r="B339" s="3" t="str">
        <f>IFERROR(__xludf.DUMMYFUNCTION("""COMPUTED_VALUE"""),"HP Laptop 15s-eq2182AU")</f>
        <v>HP Laptop 15s-eq2182AU</v>
      </c>
    </row>
    <row r="340" customHeight="1" spans="1:2">
      <c r="A340" s="3" t="str">
        <f>IFERROR(__xludf.DUMMYFUNCTION("""COMPUTED_VALUE"""),"INSTANTINK2")</f>
        <v>INSTANTINK2</v>
      </c>
      <c r="B340" s="3"/>
    </row>
    <row r="341" customHeight="1" spans="1:2">
      <c r="A341" s="3" t="str">
        <f>IFERROR(__xludf.DUMMYFUNCTION("""COMPUTED_VALUE"""),"6J0W3PA")</f>
        <v>6J0W3PA</v>
      </c>
      <c r="B341" s="3" t="str">
        <f>IFERROR(__xludf.DUMMYFUNCTION("""COMPUTED_VALUE"""),"HP ENVY All-in-One 34-c1686inBundle PC")</f>
        <v>HP ENVY All-in-One 34-c1686inBundle PC</v>
      </c>
    </row>
    <row r="342" customHeight="1" spans="1:2">
      <c r="A342" s="3" t="str">
        <f>IFERROR(__xludf.DUMMYFUNCTION("""COMPUTED_VALUE"""),"6D9T7PA")</f>
        <v>6D9T7PA</v>
      </c>
      <c r="B342" s="3" t="str">
        <f>IFERROR(__xludf.DUMMYFUNCTION("""COMPUTED_VALUE"""),"HP Pavilion Laptop 14-ec1019AU")</f>
        <v>HP Pavilion Laptop 14-ec1019AU</v>
      </c>
    </row>
    <row r="343" customHeight="1" spans="1:2">
      <c r="A343" s="3" t="str">
        <f>IFERROR(__xludf.DUMMYFUNCTION("""COMPUTED_VALUE"""),"637X2PA")</f>
        <v>637X2PA</v>
      </c>
      <c r="B343" s="3" t="str">
        <f>IFERROR(__xludf.DUMMYFUNCTION("""COMPUTED_VALUE"""),"HP Laptop 15s-du3517TU")</f>
        <v>HP Laptop 15s-du3517TU</v>
      </c>
    </row>
    <row r="344" customHeight="1" spans="1:2">
      <c r="A344" s="3" t="str">
        <f>IFERROR(__xludf.DUMMYFUNCTION("""COMPUTED_VALUE"""),"536C3PA")</f>
        <v>536C3PA</v>
      </c>
      <c r="B344" s="3" t="str">
        <f>IFERROR(__xludf.DUMMYFUNCTION("""COMPUTED_VALUE"""),"HP Laptop 15s-fq2627TU")</f>
        <v>HP Laptop 15s-fq2627TU</v>
      </c>
    </row>
    <row r="345" customHeight="1" spans="1:2">
      <c r="A345" s="3" t="str">
        <f>IFERROR(__xludf.DUMMYFUNCTION("""COMPUTED_VALUE"""),"6P126PA")</f>
        <v>6P126PA</v>
      </c>
      <c r="B345" s="3" t="str">
        <f>IFERROR(__xludf.DUMMYFUNCTION("""COMPUTED_VALUE"""),"HP Laptop 14s-dy5005TU")</f>
        <v>HP Laptop 14s-dy5005TU</v>
      </c>
    </row>
    <row r="346" customHeight="1" spans="1:2">
      <c r="A346" s="3" t="str">
        <f>IFERROR(__xludf.DUMMYFUNCTION("""COMPUTED_VALUE"""),"8U1H3PA")</f>
        <v>8U1H3PA</v>
      </c>
      <c r="B346" s="3" t="str">
        <f>IFERROR(__xludf.DUMMYFUNCTION("""COMPUTED_VALUE"""),"Victus Gaming Laptop 15-fa1124TX")</f>
        <v>Victus Gaming Laptop 15-fa1124TX</v>
      </c>
    </row>
    <row r="347" customHeight="1" spans="1:2">
      <c r="A347" s="3" t="str">
        <f>IFERROR(__xludf.DUMMYFUNCTION("""COMPUTED_VALUE"""),"324B7UC")</f>
        <v>324B7UC</v>
      </c>
      <c r="B347" s="3" t="str">
        <f>IFERROR(__xludf.DUMMYFUNCTION("""COMPUTED_VALUE"""),"HP EliteBook 845 G7 Notebook PC Bundle")</f>
        <v>HP EliteBook 845 G7 Notebook PC Bundle</v>
      </c>
    </row>
    <row r="348" customHeight="1" spans="1:2">
      <c r="A348" s="3" t="str">
        <f>IFERROR(__xludf.DUMMYFUNCTION("""COMPUTED_VALUE"""),"50M63PA")</f>
        <v>50M63PA</v>
      </c>
      <c r="B348" s="3" t="str">
        <f>IFERROR(__xludf.DUMMYFUNCTION("""COMPUTED_VALUE"""),"HP Laptop 15s-eq2144AU")</f>
        <v>HP Laptop 15s-eq2144AU</v>
      </c>
    </row>
    <row r="349" customHeight="1" spans="1:2">
      <c r="A349" s="3" t="str">
        <f>IFERROR(__xludf.DUMMYFUNCTION("""COMPUTED_VALUE"""),"9D3P0PA")</f>
        <v>9D3P0PA</v>
      </c>
      <c r="B349" s="3" t="str">
        <f>IFERROR(__xludf.DUMMYFUNCTION("""COMPUTED_VALUE"""),"HP Laptop 15s-fq5330TU")</f>
        <v>HP Laptop 15s-fq5330TU</v>
      </c>
    </row>
    <row r="350" customHeight="1" spans="1:2">
      <c r="A350" s="3" t="str">
        <f>IFERROR(__xludf.DUMMYFUNCTION("""COMPUTED_VALUE"""),"7S460PA")</f>
        <v>7S460PA</v>
      </c>
      <c r="B350" s="3" t="str">
        <f>IFERROR(__xludf.DUMMYFUNCTION("""COMPUTED_VALUE"""),"HP Pavilion Aero Laptop 13-be2057AU")</f>
        <v>HP Pavilion Aero Laptop 13-be2057AU</v>
      </c>
    </row>
    <row r="351" customHeight="1" spans="1:2">
      <c r="A351" s="3" t="str">
        <f>IFERROR(__xludf.DUMMYFUNCTION("""COMPUTED_VALUE"""),"471C4PA")</f>
        <v>471C4PA</v>
      </c>
      <c r="B351" s="3" t="str">
        <f>IFERROR(__xludf.DUMMYFUNCTION("""COMPUTED_VALUE"""),"HP Pavilion Gaming Laptop 15-ec2076AX (471C4PA)")</f>
        <v>HP Pavilion Gaming Laptop 15-ec2076AX (471C4PA)</v>
      </c>
    </row>
    <row r="352" customHeight="1" spans="1:2">
      <c r="A352" s="3" t="str">
        <f>IFERROR(__xludf.DUMMYFUNCTION("""COMPUTED_VALUE"""),"3Y666PA")</f>
        <v>3Y666PA</v>
      </c>
      <c r="B352" s="3" t="str">
        <f>IFERROR(__xludf.DUMMYFUNCTION("""COMPUTED_VALUE"""),"HP 250 G8 Notebook PC (3Y666PA)")</f>
        <v>HP 250 G8 Notebook PC (3Y666PA)</v>
      </c>
    </row>
    <row r="353" customHeight="1" spans="1:2">
      <c r="A353" s="3" t="str">
        <f>IFERROR(__xludf.DUMMYFUNCTION("""COMPUTED_VALUE"""),"7ef82pa")</f>
        <v>7ef82pa</v>
      </c>
      <c r="B353" s="3" t="str">
        <f>IFERROR(__xludf.DUMMYFUNCTION("""COMPUTED_VALUE"""),"HP Notebook - 14q-cs0017tu")</f>
        <v>HP Notebook - 14q-cs0017tu</v>
      </c>
    </row>
    <row r="354" customHeight="1" spans="1:2">
      <c r="A354" s="3" t="str">
        <f>IFERROR(__xludf.DUMMYFUNCTION("""COMPUTED_VALUE"""),"8J0S5PA")</f>
        <v>8J0S5PA</v>
      </c>
      <c r="B354" s="3" t="str">
        <f>IFERROR(__xludf.DUMMYFUNCTION("""COMPUTED_VALUE"""),"HP 240 14 inch G9 Notebook PC (8J0S5PA)")</f>
        <v>HP 240 14 inch G9 Notebook PC (8J0S5PA)</v>
      </c>
    </row>
    <row r="355" customHeight="1" spans="1:2">
      <c r="A355" s="3" t="str">
        <f>IFERROR(__xludf.DUMMYFUNCTION("""COMPUTED_VALUE"""),"6X4B3PA")</f>
        <v>6X4B3PA</v>
      </c>
      <c r="B355" s="3" t="str">
        <f>IFERROR(__xludf.DUMMYFUNCTION("""COMPUTED_VALUE"""),"HP 250 G8 Notebook PC (3Y666PA)")</f>
        <v>HP 250 G8 Notebook PC (3Y666PA)</v>
      </c>
    </row>
    <row r="356" customHeight="1" spans="1:2">
      <c r="A356" s="3" t="str">
        <f>IFERROR(__xludf.DUMMYFUNCTION("""COMPUTED_VALUE"""),"385Z5PA")</f>
        <v>385Z5PA</v>
      </c>
      <c r="B356" s="3" t="str">
        <f>IFERROR(__xludf.DUMMYFUNCTION("""COMPUTED_VALUE"""),"HP 280 Pro G6 Microtower PC Bundle")</f>
        <v>HP 280 Pro G6 Microtower PC Bundle</v>
      </c>
    </row>
    <row r="357" customHeight="1" spans="1:2">
      <c r="A357" s="3" t="str">
        <f>IFERROR(__xludf.DUMMYFUNCTION("""COMPUTED_VALUE"""),"54B71PA")</f>
        <v>54B71PA</v>
      </c>
      <c r="B357" s="3" t="str">
        <f>IFERROR(__xludf.DUMMYFUNCTION("""COMPUTED_VALUE"""),"HP ENVY x360 Convert 13-ay1035AU")</f>
        <v>HP ENVY x360 Convert 13-ay1035AU</v>
      </c>
    </row>
    <row r="358" customHeight="1" spans="1:2">
      <c r="A358" s="3" t="str">
        <f>IFERROR(__xludf.DUMMYFUNCTION("""COMPUTED_VALUE"""),"1F342A")</f>
        <v>1F342A</v>
      </c>
      <c r="B358" s="3" t="str">
        <f>IFERROR(__xludf.DUMMYFUNCTION("""COMPUTED_VALUE"""),"#REF!")</f>
        <v>#REF!</v>
      </c>
    </row>
    <row r="359" customHeight="1" spans="1:2">
      <c r="A359" s="3" t="str">
        <f>IFERROR(__xludf.DUMMYFUNCTION("""COMPUTED_VALUE"""),"8K8J2PA")</f>
        <v>8K8J2PA</v>
      </c>
      <c r="B359" s="3" t="str">
        <f>IFERROR(__xludf.DUMMYFUNCTION("""COMPUTED_VALUE"""),"HP Laptop 15s-fy5004TU")</f>
        <v>HP Laptop 15s-fy5004TU</v>
      </c>
    </row>
    <row r="360" customHeight="1" spans="1:2">
      <c r="A360" s="3" t="str">
        <f>IFERROR(__xludf.DUMMYFUNCTION("""COMPUTED_VALUE"""),"453D2AA")</f>
        <v>453D2AA</v>
      </c>
      <c r="B360" s="3" t="str">
        <f>IFERROR(__xludf.DUMMYFUNCTION("""COMPUTED_VALUE"""),"HP P22va G4 FHD Monitor")</f>
        <v>HP P22va G4 FHD Monitor</v>
      </c>
    </row>
    <row r="361" customHeight="1" spans="1:2">
      <c r="A361" s="3" t="str">
        <f>IFERROR(__xludf.DUMMYFUNCTION("""COMPUTED_VALUE"""),"6F9U0PA")</f>
        <v>6F9U0PA</v>
      </c>
      <c r="B361" s="3" t="str">
        <f>IFERROR(__xludf.DUMMYFUNCTION("""COMPUTED_VALUE"""),"Victus Gaming Laptop 15-fb0052AX")</f>
        <v>Victus Gaming Laptop 15-fb0052AX</v>
      </c>
    </row>
    <row r="362" customHeight="1" spans="1:2">
      <c r="A362" s="3" t="str">
        <f>IFERROR(__xludf.DUMMYFUNCTION("""COMPUTED_VALUE"""),"3GM07PA")</f>
        <v>3GM07PA</v>
      </c>
      <c r="B362" s="3" t="str">
        <f>IFERROR(__xludf.DUMMYFUNCTION("""COMPUTED_VALUE"""),"HP Pavilion x360 - 14-ba077tu")</f>
        <v>HP Pavilion x360 - 14-ba077tu</v>
      </c>
    </row>
    <row r="363" customHeight="1" spans="1:2">
      <c r="A363" s="3" t="str">
        <f>IFERROR(__xludf.DUMMYFUNCTION("""COMPUTED_VALUE"""),"1F3W2A")</f>
        <v>1F3W2A</v>
      </c>
      <c r="B363" s="3" t="str">
        <f>IFERROR(__xludf.DUMMYFUNCTION("""COMPUTED_VALUE"""),"HP Smart Tank 520 All-in-One Printer")</f>
        <v>HP Smart Tank 520 All-in-One Printer</v>
      </c>
    </row>
    <row r="364" customHeight="1" spans="1:2">
      <c r="A364" s="3" t="str">
        <f>IFERROR(__xludf.DUMMYFUNCTION("""COMPUTED_VALUE"""),"30R10PA")</f>
        <v>30R10PA</v>
      </c>
      <c r="B364" s="3" t="str">
        <f>IFERROR(__xludf.DUMMYFUNCTION("""COMPUTED_VALUE"""),"HP Pavilion Laptop 13-bb0075TU (30R10PA)")</f>
        <v>HP Pavilion Laptop 13-bb0075TU (30R10PA)</v>
      </c>
    </row>
    <row r="365" customHeight="1" spans="1:2">
      <c r="A365" s="3" t="str">
        <f>IFERROR(__xludf.DUMMYFUNCTION("""COMPUTED_VALUE"""),"6L0L0PA")</f>
        <v>6L0L0PA</v>
      </c>
      <c r="B365" s="3" t="str">
        <f>IFERROR(__xludf.DUMMYFUNCTION("""COMPUTED_VALUE"""),"HP Envy x360 2-in-1 Laptop 13-bf0062TU")</f>
        <v>HP Envy x360 2-in-1 Laptop 13-bf0062TU</v>
      </c>
    </row>
    <row r="366" customHeight="1" spans="1:2">
      <c r="A366" s="3" t="str">
        <f>IFERROR(__xludf.DUMMYFUNCTION("""COMPUTED_VALUE"""),"22U05AA")</f>
        <v>22U05AA</v>
      </c>
      <c r="B366" s="3" t="str">
        <f>IFERROR(__xludf.DUMMYFUNCTION("""COMPUTED_VALUE"""),"HP All-in-One 24-dp1802in Bundle PC")</f>
        <v>HP All-in-One 24-dp1802in Bundle PC</v>
      </c>
    </row>
    <row r="367" customHeight="1" spans="1:2">
      <c r="A367" s="3" t="str">
        <f>IFERROR(__xludf.DUMMYFUNCTION("""COMPUTED_VALUE"""),"67U22PA")</f>
        <v>67U22PA</v>
      </c>
      <c r="B367" s="3" t="str">
        <f>IFERROR(__xludf.DUMMYFUNCTION("""COMPUTED_VALUE"""),"HP Pavilion Laptop 15-eg2009TU")</f>
        <v>HP Pavilion Laptop 15-eg2009TU</v>
      </c>
    </row>
    <row r="368" customHeight="1" spans="1:2">
      <c r="A368" s="3" t="str">
        <f>IFERROR(__xludf.DUMMYFUNCTION("""COMPUTED_VALUE"""),"715A3A")</f>
        <v>715A3A</v>
      </c>
      <c r="B368" s="3" t="str">
        <f>IFERROR(__xludf.DUMMYFUNCTION("""COMPUTED_VALUE"""),"HP Laser MFP 1188w Printer")</f>
        <v>HP Laser MFP 1188w Printer</v>
      </c>
    </row>
    <row r="369" customHeight="1" spans="1:2">
      <c r="A369" s="3" t="str">
        <f>IFERROR(__xludf.DUMMYFUNCTION("""COMPUTED_VALUE"""),"356D6AA")</f>
        <v>356D6AA</v>
      </c>
      <c r="B369" s="3" t="str">
        <f>IFERROR(__xludf.DUMMYFUNCTION("""COMPUTED_VALUE"""),"HP M27fwa FHD Monitor")</f>
        <v>HP M27fwa FHD Monitor</v>
      </c>
    </row>
    <row r="370" customHeight="1" spans="1:2">
      <c r="A370" s="3" t="str">
        <f>IFERROR(__xludf.DUMMYFUNCTION("""COMPUTED_VALUE"""),"533U2PA")</f>
        <v>533U2PA</v>
      </c>
      <c r="B370" s="3" t="str">
        <f>IFERROR(__xludf.DUMMYFUNCTION("""COMPUTED_VALUE"""),"HP Pavilion x360 Convertible 14-dy1013TU")</f>
        <v>HP Pavilion x360 Convertible 14-dy1013TU</v>
      </c>
    </row>
    <row r="371" customHeight="1" spans="1:2">
      <c r="A371" s="3" t="str">
        <f>IFERROR(__xludf.DUMMYFUNCTION("""COMPUTED_VALUE"""),"8R1E6PA")</f>
        <v>8R1E6PA</v>
      </c>
      <c r="B371" s="3" t="str">
        <f>IFERROR(__xludf.DUMMYFUNCTION("""COMPUTED_VALUE"""),"Victus Gaming Laptop 16-s0095AX")</f>
        <v>Victus Gaming Laptop 16-s0095AX</v>
      </c>
    </row>
    <row r="372" customHeight="1" spans="1:2">
      <c r="A372" s="3" t="str">
        <f>IFERROR(__xludf.DUMMYFUNCTION("""COMPUTED_VALUE"""),"A03H1PA")</f>
        <v>A03H1PA</v>
      </c>
      <c r="B372" s="3" t="str">
        <f>IFERROR(__xludf.DUMMYFUNCTION("""COMPUTED_VALUE"""),"Victus Gaming Laptop 15-fa0888TX")</f>
        <v>Victus Gaming Laptop 15-fa0888TX</v>
      </c>
    </row>
    <row r="373" customHeight="1" spans="1:2">
      <c r="A373" s="3" t="str">
        <f>IFERROR(__xludf.DUMMYFUNCTION("""COMPUTED_VALUE"""),"86T11PA")</f>
        <v>86T11PA</v>
      </c>
      <c r="B373" s="3" t="str">
        <f>IFERROR(__xludf.DUMMYFUNCTION("""COMPUTED_VALUE"""),"HP Pavilion Laptop 15-eg3079TU")</f>
        <v>HP Pavilion Laptop 15-eg3079TU</v>
      </c>
    </row>
    <row r="374" customHeight="1" spans="1:2">
      <c r="A374" s="3" t="str">
        <f>IFERROR(__xludf.DUMMYFUNCTION("""COMPUTED_VALUE"""),"AV4X0PA")</f>
        <v>AV4X0PA</v>
      </c>
      <c r="B374" s="3" t="str">
        <f>IFERROR(__xludf.DUMMYFUNCTION("""COMPUTED_VALUE"""),"Victus Gaming Laptop 15-fa1448TX")</f>
        <v>Victus Gaming Laptop 15-fa1448TX</v>
      </c>
    </row>
    <row r="375" customHeight="1" spans="1:2">
      <c r="A375" s="3" t="str">
        <f>IFERROR(__xludf.DUMMYFUNCTION("""COMPUTED_VALUE"""),"A1RA6PA")</f>
        <v>A1RA6PA</v>
      </c>
      <c r="B375" s="3" t="str">
        <f>IFERROR(__xludf.DUMMYFUNCTION("""COMPUTED_VALUE"""),"HP Pav Aero Laptop 13-bg0016AU")</f>
        <v>HP Pav Aero Laptop 13-bg0016AU</v>
      </c>
    </row>
    <row r="376" customHeight="1" spans="1:2">
      <c r="A376" s="3" t="str">
        <f>IFERROR(__xludf.DUMMYFUNCTION("""COMPUTED_VALUE"""),"689Q6PA")</f>
        <v>689Q6PA</v>
      </c>
      <c r="B376" s="3" t="str">
        <f>IFERROR(__xludf.DUMMYFUNCTION("""COMPUTED_VALUE"""),"HP All-in-One 27-cb1345in Bundle All-in-One")</f>
        <v>HP All-in-One 27-cb1345in Bundle All-in-One</v>
      </c>
    </row>
    <row r="377" customHeight="1" spans="1:2">
      <c r="A377" s="3" t="str">
        <f>IFERROR(__xludf.DUMMYFUNCTION("""COMPUTED_VALUE"""),"9E5B9PA")</f>
        <v>9E5B9PA</v>
      </c>
      <c r="B377" s="3" t="str">
        <f>IFERROR(__xludf.DUMMYFUNCTION("""COMPUTED_VALUE"""),"HP Pavilion 15.6 inch Laptop PC 15-eh1000 (2H5A6AV)")</f>
        <v>HP Pavilion 15.6 inch Laptop PC 15-eh1000 (2H5A6AV)</v>
      </c>
    </row>
    <row r="378" customHeight="1" spans="1:2">
      <c r="A378" s="3" t="str">
        <f>IFERROR(__xludf.DUMMYFUNCTION("""COMPUTED_VALUE"""),"7L035PA")</f>
        <v>7L035PA</v>
      </c>
      <c r="B378" s="3" t="str">
        <f>IFERROR(__xludf.DUMMYFUNCTION("""COMPUTED_VALUE"""),"HP 15.6 inch Laptop PC 15-fc0000 (733M2AV)")</f>
        <v>HP 15.6 inch Laptop PC 15-fc0000 (733M2AV)</v>
      </c>
    </row>
    <row r="379" customHeight="1" spans="1:2">
      <c r="A379" s="3" t="str">
        <f>IFERROR(__xludf.DUMMYFUNCTION("""COMPUTED_VALUE"""),"8WE64PA")</f>
        <v>8WE64PA</v>
      </c>
      <c r="B379" s="3" t="str">
        <f>IFERROR(__xludf.DUMMYFUNCTION("""COMPUTED_VALUE"""),"HP Pavilion Gaming - 15-ec0027ax")</f>
        <v>HP Pavilion Gaming - 15-ec0027ax</v>
      </c>
    </row>
    <row r="380" customHeight="1" spans="1:2">
      <c r="A380" s="3" t="str">
        <f>IFERROR(__xludf.DUMMYFUNCTION("""COMPUTED_VALUE"""),"6X4B2PA")</f>
        <v>6X4B2PA</v>
      </c>
      <c r="B380" s="3" t="str">
        <f>IFERROR(__xludf.DUMMYFUNCTION("""COMPUTED_VALUE"""),"HP 255 G8 Notebook PC (1W9Z4AV)")</f>
        <v>HP 255 G8 Notebook PC (1W9Z4AV)</v>
      </c>
    </row>
    <row r="381" customHeight="1" spans="1:2">
      <c r="A381" s="3" t="str">
        <f>IFERROR(__xludf.DUMMYFUNCTION("""COMPUTED_VALUE"""),"7Y898PA")</f>
        <v>7Y898PA</v>
      </c>
      <c r="B381" s="3" t="str">
        <f>IFERROR(__xludf.DUMMYFUNCTION("""COMPUTED_VALUE"""),"HP Laptop PC 15s-fq2000 (2D118AV)")</f>
        <v>HP Laptop PC 15s-fq2000 (2D118AV)</v>
      </c>
    </row>
    <row r="382" customHeight="1" spans="1:2">
      <c r="A382" s="3" t="str">
        <f>IFERROR(__xludf.DUMMYFUNCTION("""COMPUTED_VALUE"""),"6Q0M9PA")</f>
        <v>6Q0M9PA</v>
      </c>
      <c r="B382" s="3" t="str">
        <f>IFERROR(__xludf.DUMMYFUNCTION("""COMPUTED_VALUE"""),"HP 15s-eq1000 Laptop PC (8WQ35AV)")</f>
        <v>HP 15s-eq1000 Laptop PC (8WQ35AV)</v>
      </c>
    </row>
    <row r="383" customHeight="1" spans="1:2">
      <c r="A383" s="3" t="str">
        <f>IFERROR(__xludf.DUMMYFUNCTION("""COMPUTED_VALUE"""),"494P3PA")</f>
        <v>494P3PA</v>
      </c>
      <c r="B383" s="3" t="str">
        <f>IFERROR(__xludf.DUMMYFUNCTION("""COMPUTED_VALUE"""),"Victus by HP 16.1 inch Gaming Laptop PC 16-e0000 (2V8Z4AV)")</f>
        <v>Victus by HP 16.1 inch Gaming Laptop PC 16-e0000 (2V8Z4AV)</v>
      </c>
    </row>
    <row r="384" customHeight="1" spans="1:2">
      <c r="A384" s="3" t="str">
        <f>IFERROR(__xludf.DUMMYFUNCTION("""COMPUTED_VALUE"""),"1V6D9AA")</f>
        <v>1V6D9AA</v>
      </c>
      <c r="B384" s="3" t="str">
        <f>IFERROR(__xludf.DUMMYFUNCTION("""COMPUTED_VALUE"""),"HP Slim Desktop S01-pf1155in Bundle PC")</f>
        <v>HP Slim Desktop S01-pf1155in Bundle PC</v>
      </c>
    </row>
    <row r="385" customHeight="1" spans="1:2">
      <c r="A385" s="3" t="str">
        <f>IFERROR(__xludf.DUMMYFUNCTION("""COMPUTED_VALUE"""),"4WF66A")</f>
        <v>4WF66A</v>
      </c>
      <c r="B385" s="3" t="str">
        <f>IFERROR(__xludf.DUMMYFUNCTION("""COMPUTED_VALUE"""),"HP Smart Tank 790 All-in-One")</f>
        <v>HP Smart Tank 790 All-in-One</v>
      </c>
    </row>
    <row r="386" customHeight="1" spans="1:2">
      <c r="A386" s="3" t="str">
        <f>IFERROR(__xludf.DUMMYFUNCTION("""COMPUTED_VALUE"""),"1F3W3A")</f>
        <v>1F3W3A</v>
      </c>
      <c r="B386" s="3" t="str">
        <f>IFERROR(__xludf.DUMMYFUNCTION("""COMPUTED_VALUE"""),"HP Smart Tank 525 All-in-One Printer")</f>
        <v>HP Smart Tank 525 All-in-One Printer</v>
      </c>
    </row>
    <row r="387" customHeight="1" spans="1:2">
      <c r="A387" s="3" t="str">
        <f>IFERROR(__xludf.DUMMYFUNCTION("""COMPUTED_VALUE"""),"7K8N5PA")</f>
        <v>7K8N5PA</v>
      </c>
      <c r="B387" s="3" t="str">
        <f>IFERROR(__xludf.DUMMYFUNCTION("""COMPUTED_VALUE"""),"Victus by HP Laptop 16-d0312TX")</f>
        <v>Victus by HP Laptop 16-d0312TX</v>
      </c>
    </row>
    <row r="388" customHeight="1" spans="1:2">
      <c r="A388" s="3" t="str">
        <f>IFERROR(__xludf.DUMMYFUNCTION("""COMPUTED_VALUE"""),"7L029PA")</f>
        <v>7L029PA</v>
      </c>
      <c r="B388" s="3" t="str">
        <f>IFERROR(__xludf.DUMMYFUNCTION("""COMPUTED_VALUE"""),"HP Laptop 15-fc0025AU")</f>
        <v>HP Laptop 15-fc0025AU</v>
      </c>
    </row>
    <row r="389" customHeight="1" spans="1:2">
      <c r="A389" s="3" t="str">
        <f>IFERROR(__xludf.DUMMYFUNCTION("""COMPUTED_VALUE"""),"2N8P8PA")</f>
        <v>2N8P8PA</v>
      </c>
      <c r="B389" s="3" t="str">
        <f>IFERROR(__xludf.DUMMYFUNCTION("""COMPUTED_VALUE"""),"HP Laptop 15s-fr2005TU (2N8P8PA)")</f>
        <v>HP Laptop 15s-fr2005TU (2N8P8PA)</v>
      </c>
    </row>
    <row r="390" customHeight="1" spans="1:2">
      <c r="A390" s="3" t="str">
        <f>IFERROR(__xludf.DUMMYFUNCTION("""COMPUTED_VALUE"""),"360L9PA")</f>
        <v>360L9PA</v>
      </c>
      <c r="B390" s="3" t="str">
        <f>IFERROR(__xludf.DUMMYFUNCTION("""COMPUTED_VALUE"""),"HP Laptop 14s-dr2016TU (360L9PA)")</f>
        <v>HP Laptop 14s-dr2016TU (360L9PA)</v>
      </c>
    </row>
    <row r="391" customHeight="1" spans="1:2">
      <c r="A391" s="3" t="str">
        <f>IFERROR(__xludf.DUMMYFUNCTION("""COMPUTED_VALUE"""),"6GX04A")</f>
        <v>6GX04A</v>
      </c>
      <c r="B391" s="3" t="str">
        <f>IFERROR(__xludf.DUMMYFUNCTION("""COMPUTED_VALUE"""),"HP LaserJet MFP M233dw Printer")</f>
        <v>HP LaserJet MFP M233dw Printer</v>
      </c>
    </row>
    <row r="392" customHeight="1" spans="1:2">
      <c r="A392" s="3" t="str">
        <f>IFERROR(__xludf.DUMMYFUNCTION("""COMPUTED_VALUE"""),"3D4L3A")</f>
        <v>3D4L3A</v>
      </c>
      <c r="B392" s="3" t="str">
        <f>IFERROR(__xludf.DUMMYFUNCTION("""COMPUTED_VALUE"""),"HP Smart Tank 210 Printer")</f>
        <v>HP Smart Tank 210 Printer</v>
      </c>
    </row>
    <row r="393" customHeight="1" spans="1:2">
      <c r="A393" s="3" t="str">
        <f>IFERROR(__xludf.DUMMYFUNCTION("""COMPUTED_VALUE"""),"4X7D7PA")</f>
        <v>4X7D7PA</v>
      </c>
      <c r="B393" s="3" t="str">
        <f>IFERROR(__xludf.DUMMYFUNCTION("""COMPUTED_VALUE"""),"HP Pavilion Laptop 14-dv0543TU (4X7D7PA)")</f>
        <v>HP Pavilion Laptop 14-dv0543TU (4X7D7PA)</v>
      </c>
    </row>
    <row r="394" customHeight="1" spans="1:2">
      <c r="A394" s="3" t="str">
        <f>IFERROR(__xludf.DUMMYFUNCTION("""COMPUTED_VALUE"""),"X7Q44AA")</f>
        <v>X7Q44AA</v>
      </c>
      <c r="B394" s="3" t="str">
        <f>IFERROR(__xludf.DUMMYFUNCTION("""COMPUTED_VALUE"""),"#REF!")</f>
        <v>#REF!</v>
      </c>
    </row>
    <row r="395" customHeight="1" spans="1:2">
      <c r="A395" s="3" t="str">
        <f>IFERROR(__xludf.DUMMYFUNCTION("""COMPUTED_VALUE"""),"389A1PA")</f>
        <v>389A1PA</v>
      </c>
      <c r="B395" s="3" t="str">
        <f>IFERROR(__xludf.DUMMYFUNCTION("""COMPUTED_VALUE"""),"HP 280 Pro G6 Microtower PC Bundle (389A1PA)")</f>
        <v>HP 280 Pro G6 Microtower PC Bundle (389A1PA)</v>
      </c>
    </row>
    <row r="396" customHeight="1" spans="1:2">
      <c r="A396" s="3" t="str">
        <f>IFERROR(__xludf.DUMMYFUNCTION("""COMPUTED_VALUE"""),"4E407AA")</f>
        <v>4E407AA</v>
      </c>
      <c r="B396" s="3" t="str">
        <f>IFERROR(__xludf.DUMMYFUNCTION("""COMPUTED_VALUE"""),"HP 235 Slim Wireless Mouse")</f>
        <v>HP 235 Slim Wireless Mouse</v>
      </c>
    </row>
    <row r="397" customHeight="1" spans="1:2">
      <c r="A397" s="3" t="str">
        <f>IFERROR(__xludf.DUMMYFUNCTION("""COMPUTED_VALUE"""),"W1A80A")</f>
        <v>W1A80A</v>
      </c>
      <c r="B397" s="3" t="str">
        <f>IFERROR(__xludf.DUMMYFUNCTION("""COMPUTED_VALUE"""),"HP Color LaserJet Pro MFP M479fdw")</f>
        <v>HP Color LaserJet Pro MFP M479fdw</v>
      </c>
    </row>
    <row r="398" customHeight="1" spans="1:2">
      <c r="A398" s="3" t="str">
        <f>IFERROR(__xludf.DUMMYFUNCTION("""COMPUTED_VALUE"""),"8C5H5PA")</f>
        <v>8C5H5PA</v>
      </c>
      <c r="B398" s="3" t="str">
        <f>IFERROR(__xludf.DUMMYFUNCTION("""COMPUTED_VALUE"""),"HP Pavilion x360 2-in-1 Laptop 14-ek1074 (8C5H5PA)")</f>
        <v>HP Pavilion x360 2-in-1 Laptop 14-ek1074 (8C5H5PA)</v>
      </c>
    </row>
    <row r="399" customHeight="1" spans="1:2">
      <c r="A399" s="3" t="str">
        <f>IFERROR(__xludf.DUMMYFUNCTION("""COMPUTED_VALUE"""),"T0Z59PA")</f>
        <v>T0Z59PA</v>
      </c>
      <c r="B399" s="3" t="str">
        <f>IFERROR(__xludf.DUMMYFUNCTION("""COMPUTED_VALUE"""),"HP Pavilion Notebook - 15-ab516tx")</f>
        <v>HP Pavilion Notebook - 15-ab516tx</v>
      </c>
    </row>
    <row r="400" customHeight="1" spans="1:2">
      <c r="A400" s="3" t="str">
        <f>IFERROR(__xludf.DUMMYFUNCTION("""COMPUTED_VALUE"""),"87G01PA")</f>
        <v>87G01PA</v>
      </c>
      <c r="B400" s="3" t="str">
        <f>IFERROR(__xludf.DUMMYFUNCTION("""COMPUTED_VALUE"""),"HP All-in-One 27-cr0403in PC (87G01PA)")</f>
        <v>HP All-in-One 27-cr0403in PC (87G01PA)</v>
      </c>
    </row>
    <row r="401" customHeight="1" spans="1:2">
      <c r="A401" s="3" t="str">
        <f>IFERROR(__xludf.DUMMYFUNCTION("""COMPUTED_VALUE"""),"691L1UA")</f>
        <v>691L1UA</v>
      </c>
      <c r="B401" s="3" t="str">
        <f>IFERROR(__xludf.DUMMYFUNCTION("""COMPUTED_VALUE"""),"HP Pavilion x360 Convertible 15-er1051cl (691L1UA)")</f>
        <v>HP Pavilion x360 Convertible 15-er1051cl (691L1UA)</v>
      </c>
    </row>
    <row r="402" customHeight="1" spans="1:2">
      <c r="A402" s="3" t="str">
        <f>IFERROR(__xludf.DUMMYFUNCTION("""COMPUTED_VALUE"""),"471C3PA")</f>
        <v>471C3PA</v>
      </c>
      <c r="B402" s="3" t="str">
        <f>IFERROR(__xludf.DUMMYFUNCTION("""COMPUTED_VALUE"""),"HP Pavilion Gaming Laptop 15-ec2075AX (471C3PA)")</f>
        <v>HP Pavilion Gaming Laptop 15-ec2075AX (471C3PA)</v>
      </c>
    </row>
    <row r="403" customHeight="1" spans="1:2">
      <c r="A403" s="3" t="str">
        <f>IFERROR(__xludf.DUMMYFUNCTION("""COMPUTED_VALUE"""),"67U40PA")</f>
        <v>67U40PA</v>
      </c>
      <c r="B403" s="3" t="str">
        <f>IFERROR(__xludf.DUMMYFUNCTION("""COMPUTED_VALUE"""),"HP 247 G8 Notebook PC (67U40PA)")</f>
        <v>HP 247 G8 Notebook PC (67U40PA)</v>
      </c>
    </row>
    <row r="404" customHeight="1" spans="1:2">
      <c r="A404" s="3" t="str">
        <f>IFERROR(__xludf.DUMMYFUNCTION("""COMPUTED_VALUE"""),"7N5D6PA")</f>
        <v>7N5D6PA</v>
      </c>
      <c r="B404" s="3" t="str">
        <f>IFERROR(__xludf.DUMMYFUNCTION("""COMPUTED_VALUE"""),"HP All-in-One 27-cb1153in Bundle All-in- (7N5D6PA)")</f>
        <v>HP All-in-One 27-cb1153in Bundle All-in- (7N5D6PA)</v>
      </c>
    </row>
    <row r="405" customHeight="1" spans="1:2">
      <c r="A405" s="3" t="str">
        <f>IFERROR(__xludf.DUMMYFUNCTION("""COMPUTED_VALUE"""),"68U88PA")</f>
        <v>68U88PA</v>
      </c>
      <c r="B405" s="3" t="str">
        <f>IFERROR(__xludf.DUMMYFUNCTION("""COMPUTED_VALUE"""),"HP All-in-One 22-dd2456in Bundle PC (68U88PA)")</f>
        <v>HP All-in-One 22-dd2456in Bundle PC (68U88PA)</v>
      </c>
    </row>
    <row r="406" customHeight="1" spans="1:2">
      <c r="A406" s="3" t="str">
        <f>IFERROR(__xludf.DUMMYFUNCTION("""COMPUTED_VALUE"""),"686V0PA")</f>
        <v>686V0PA</v>
      </c>
      <c r="B406" s="3" t="str">
        <f>IFERROR(__xludf.DUMMYFUNCTION("""COMPUTED_VALUE"""),"HP All-in-One 27-cb1456in Bundle All-in- (686V0PA)")</f>
        <v>HP All-in-One 27-cb1456in Bundle All-in- (686V0PA)</v>
      </c>
    </row>
    <row r="407" customHeight="1" spans="1:2">
      <c r="A407" s="3" t="str">
        <f>IFERROR(__xludf.DUMMYFUNCTION("""COMPUTED_VALUE"""),"68U87UA")</f>
        <v>68U87UA</v>
      </c>
      <c r="B407" s="3" t="str">
        <f>IFERROR(__xludf.DUMMYFUNCTION("""COMPUTED_VALUE"""),"Victus Gaming Laptop 15-fa0031dx (68U87UA)")</f>
        <v>Victus Gaming Laptop 15-fa0031dx (68U87UA)</v>
      </c>
    </row>
    <row r="408" customHeight="1" spans="1:2">
      <c r="A408" s="3" t="str">
        <f>IFERROR(__xludf.DUMMYFUNCTION("""COMPUTED_VALUE"""),"3K1B0PA")</f>
        <v>3K1B0PA</v>
      </c>
      <c r="B408" s="3" t="str">
        <f>IFERROR(__xludf.DUMMYFUNCTION("""COMPUTED_VALUE"""),"HP Pavilion Gaming Laptop 15-dk1508TX (3K1B0PA)")</f>
        <v>HP Pavilion Gaming Laptop 15-dk1508TX (3K1B0PA)</v>
      </c>
    </row>
    <row r="409" customHeight="1" spans="1:2">
      <c r="A409" s="3" t="str">
        <f>IFERROR(__xludf.DUMMYFUNCTION("""COMPUTED_VALUE"""),"Y5S43A")</f>
        <v>Y5S43A</v>
      </c>
      <c r="B409" s="3" t="str">
        <f>IFERROR(__xludf.DUMMYFUNCTION("""COMPUTED_VALUE"""),"HP LaserJet Pro M17a Printer:IN")</f>
        <v>HP LaserJet Pro M17a Printer:IN</v>
      </c>
    </row>
    <row r="410" customHeight="1" spans="1:2">
      <c r="A410" s="3" t="str">
        <f>IFERROR(__xludf.DUMMYFUNCTION("""COMPUTED_VALUE"""),"Y5S47A")</f>
        <v>Y5S47A</v>
      </c>
      <c r="B410" s="3" t="str">
        <f>IFERROR(__xludf.DUMMYFUNCTION("""COMPUTED_VALUE"""),"HP LaserJet Pro M17w Printer:IN")</f>
        <v>HP LaserJet Pro M17w Printer:IN</v>
      </c>
    </row>
    <row r="411" customHeight="1" spans="1:2">
      <c r="A411" s="3" t="str">
        <f>IFERROR(__xludf.DUMMYFUNCTION("""COMPUTED_VALUE"""),"Y5S50A")</f>
        <v>Y5S50A</v>
      </c>
      <c r="B411" s="3" t="str">
        <f>IFERROR(__xludf.DUMMYFUNCTION("""COMPUTED_VALUE"""),"HP LaserJet Pro MFP M30a Printer:IN")</f>
        <v>HP LaserJet Pro MFP M30a Printer:IN</v>
      </c>
    </row>
    <row r="412" customHeight="1" spans="1:2">
      <c r="A412" s="3" t="str">
        <f>IFERROR(__xludf.DUMMYFUNCTION("""COMPUTED_VALUE"""),"Y5S54A")</f>
        <v>Y5S54A</v>
      </c>
      <c r="B412" s="3" t="str">
        <f>IFERROR(__xludf.DUMMYFUNCTION("""COMPUTED_VALUE"""),"HP LaserJet Pro MFP M30w Printer:IN")</f>
        <v>HP LaserJet Pro MFP M30w Printer:IN</v>
      </c>
    </row>
    <row r="413" customHeight="1" spans="1:2">
      <c r="A413" s="3" t="str">
        <f>IFERROR(__xludf.DUMMYFUNCTION("""COMPUTED_VALUE"""),"C6N21A")</f>
        <v>C6N21A</v>
      </c>
      <c r="B413" s="3" t="str">
        <f>IFERROR(__xludf.DUMMYFUNCTION("""COMPUTED_VALUE"""),"HP LaserJet Pro M202dw Printer")</f>
        <v>HP LaserJet Pro M202dw Printer</v>
      </c>
    </row>
    <row r="414" customHeight="1" spans="1:2">
      <c r="A414" s="3" t="str">
        <f>IFERROR(__xludf.DUMMYFUNCTION("""COMPUTED_VALUE"""),"CC418A")</f>
        <v>CC418A</v>
      </c>
      <c r="B414" s="3" t="str">
        <f>IFERROR(__xludf.DUMMYFUNCTION("""COMPUTED_VALUE"""),"HP LaserJet 1020 Plus Printer")</f>
        <v>HP LaserJet 1020 Plus Printer</v>
      </c>
    </row>
    <row r="415" customHeight="1" spans="1:2">
      <c r="A415" s="3" t="str">
        <f>IFERROR(__xludf.DUMMYFUNCTION("""COMPUTED_VALUE"""),"CE655A")</f>
        <v>CE655A</v>
      </c>
      <c r="B415" s="3" t="str">
        <f>IFERROR(__xludf.DUMMYFUNCTION("""COMPUTED_VALUE"""),"HP LaserJet P1108 Printer")</f>
        <v>HP LaserJet P1108 Printer</v>
      </c>
    </row>
    <row r="416" customHeight="1" spans="1:2">
      <c r="A416" s="3" t="str">
        <f>IFERROR(__xludf.DUMMYFUNCTION("""COMPUTED_VALUE"""),"G3Q37A")</f>
        <v>G3Q37A</v>
      </c>
      <c r="B416" s="3" t="str">
        <f>IFERROR(__xludf.DUMMYFUNCTION("""COMPUTED_VALUE"""),"HP LaserJet Pro M104w Prntr")</f>
        <v>HP LaserJet Pro M104w Prntr</v>
      </c>
    </row>
    <row r="417" customHeight="1" spans="1:2">
      <c r="A417" s="3" t="str">
        <f>IFERROR(__xludf.DUMMYFUNCTION("""COMPUTED_VALUE"""),"G3Q39A")</f>
        <v>G3Q39A</v>
      </c>
      <c r="B417" s="3" t="str">
        <f>IFERROR(__xludf.DUMMYFUNCTION("""COMPUTED_VALUE"""),"HP LaserJet Ultra M106w Prntr")</f>
        <v>HP LaserJet Ultra M106w Prntr</v>
      </c>
    </row>
    <row r="418" customHeight="1" spans="1:2">
      <c r="A418" s="3" t="str">
        <f>IFERROR(__xludf.DUMMYFUNCTION("""COMPUTED_VALUE"""),"G3Q46A")</f>
        <v>G3Q46A</v>
      </c>
      <c r="B418" s="3" t="str">
        <f>IFERROR(__xludf.DUMMYFUNCTION("""COMPUTED_VALUE"""),"HP LaserJet Pro M203dn")</f>
        <v>HP LaserJet Pro M203dn</v>
      </c>
    </row>
    <row r="419" customHeight="1" spans="1:2">
      <c r="A419" s="3" t="str">
        <f>IFERROR(__xludf.DUMMYFUNCTION("""COMPUTED_VALUE"""),"G3Q47A")</f>
        <v>G3Q47A</v>
      </c>
      <c r="B419" s="3" t="str">
        <f>IFERROR(__xludf.DUMMYFUNCTION("""COMPUTED_VALUE"""),"HP LaserJet Pro M203dw")</f>
        <v>HP LaserJet Pro M203dw</v>
      </c>
    </row>
    <row r="420" customHeight="1" spans="1:2">
      <c r="A420" s="3" t="str">
        <f>IFERROR(__xludf.DUMMYFUNCTION("""COMPUTED_VALUE"""),"G3Q50A")</f>
        <v>G3Q50A</v>
      </c>
      <c r="B420" s="3" t="str">
        <f>IFERROR(__xludf.DUMMYFUNCTION("""COMPUTED_VALUE"""),"HP LaserJet Pro M203d")</f>
        <v>HP LaserJet Pro M203d</v>
      </c>
    </row>
    <row r="421" customHeight="1" spans="1:2">
      <c r="A421" s="3" t="str">
        <f>IFERROR(__xludf.DUMMYFUNCTION("""COMPUTED_VALUE"""),"T6B51A")</f>
        <v>T6B51A</v>
      </c>
      <c r="B421" s="3" t="str">
        <f>IFERROR(__xludf.DUMMYFUNCTION("""COMPUTED_VALUE"""),"HP Color LaserJet Pro M154A")</f>
        <v>HP Color LaserJet Pro M154A</v>
      </c>
    </row>
    <row r="422" customHeight="1" spans="1:2">
      <c r="A422" s="3" t="str">
        <f>IFERROR(__xludf.DUMMYFUNCTION("""COMPUTED_VALUE"""),"T6B52A")</f>
        <v>T6B52A</v>
      </c>
      <c r="B422" s="3" t="str">
        <f>IFERROR(__xludf.DUMMYFUNCTION("""COMPUTED_VALUE"""),"HP Color LaserJet Pro M154NW")</f>
        <v>HP Color LaserJet Pro M154NW</v>
      </c>
    </row>
    <row r="423" customHeight="1" spans="1:2">
      <c r="A423" s="3" t="str">
        <f>IFERROR(__xludf.DUMMYFUNCTION("""COMPUTED_VALUE"""),"T6B59A")</f>
        <v>T6B59A</v>
      </c>
      <c r="B423" s="3" t="str">
        <f>IFERROR(__xludf.DUMMYFUNCTION("""COMPUTED_VALUE"""),"HP Color LaserJet Pro M254NW")</f>
        <v>HP Color LaserJet Pro M254NW</v>
      </c>
    </row>
    <row r="424" customHeight="1" spans="1:2">
      <c r="A424" s="3" t="str">
        <f>IFERROR(__xludf.DUMMYFUNCTION("""COMPUTED_VALUE"""),"T6B60A")</f>
        <v>T6B60A</v>
      </c>
      <c r="B424" s="3" t="str">
        <f>IFERROR(__xludf.DUMMYFUNCTION("""COMPUTED_VALUE"""),"HP Color LaserJet Pro M254DW")</f>
        <v>HP Color LaserJet Pro M254DW</v>
      </c>
    </row>
    <row r="425" customHeight="1" spans="1:2">
      <c r="A425" s="3" t="str">
        <f>IFERROR(__xludf.DUMMYFUNCTION("""COMPUTED_VALUE"""),"7KW48A")</f>
        <v>7KW48A</v>
      </c>
      <c r="B425" s="3" t="str">
        <f>IFERROR(__xludf.DUMMYFUNCTION("""COMPUTED_VALUE"""),"HP Color LaserJet Pro M155A")</f>
        <v>HP Color LaserJet Pro M155A</v>
      </c>
    </row>
    <row r="426" customHeight="1" spans="1:2">
      <c r="A426" s="3" t="str">
        <f>IFERROR(__xludf.DUMMYFUNCTION("""COMPUTED_VALUE"""),"7KW49A")</f>
        <v>7KW49A</v>
      </c>
      <c r="B426" s="3" t="str">
        <f>IFERROR(__xludf.DUMMYFUNCTION("""COMPUTED_VALUE"""),"HP Color LaserJet Pro M155NW")</f>
        <v>HP Color LaserJet Pro M155NW</v>
      </c>
    </row>
    <row r="427" customHeight="1" spans="1:2">
      <c r="A427" s="3" t="str">
        <f>IFERROR(__xludf.DUMMYFUNCTION("""COMPUTED_VALUE"""),"7KW63A")</f>
        <v>7KW63A</v>
      </c>
      <c r="B427" s="3" t="str">
        <f>IFERROR(__xludf.DUMMYFUNCTION("""COMPUTED_VALUE"""),"HP Color LaserJet Pro M255NW")</f>
        <v>HP Color LaserJet Pro M255NW</v>
      </c>
    </row>
    <row r="428" customHeight="1" spans="1:2">
      <c r="A428" s="3" t="str">
        <f>IFERROR(__xludf.DUMMYFUNCTION("""COMPUTED_VALUE"""),"7KW64A")</f>
        <v>7KW64A</v>
      </c>
      <c r="B428" s="3" t="str">
        <f>IFERROR(__xludf.DUMMYFUNCTION("""COMPUTED_VALUE"""),"HP Color LaserJet Pro M255DW")</f>
        <v>HP Color LaserJet Pro M255DW</v>
      </c>
    </row>
    <row r="429" customHeight="1" spans="1:2">
      <c r="A429" s="3" t="str">
        <f>IFERROR(__xludf.DUMMYFUNCTION("""COMPUTED_VALUE"""),"C6N23A")</f>
        <v>C6N23A</v>
      </c>
      <c r="B429" s="3" t="str">
        <f>IFERROR(__xludf.DUMMYFUNCTION("""COMPUTED_VALUE"""),"HP LaserJet Pro MFP M226dw Printer")</f>
        <v>HP LaserJet Pro MFP M226dw Printer</v>
      </c>
    </row>
    <row r="430" customHeight="1" spans="1:2">
      <c r="A430" s="3" t="str">
        <f>IFERROR(__xludf.DUMMYFUNCTION("""COMPUTED_VALUE"""),"CB376A")</f>
        <v>CB376A</v>
      </c>
      <c r="B430" s="3" t="str">
        <f>IFERROR(__xludf.DUMMYFUNCTION("""COMPUTED_VALUE"""),"HP LaserJet M1005 MFP Printer")</f>
        <v>HP LaserJet M1005 MFP Printer</v>
      </c>
    </row>
    <row r="431" customHeight="1" spans="1:2">
      <c r="A431" s="3" t="str">
        <f>IFERROR(__xludf.DUMMYFUNCTION("""COMPUTED_VALUE"""),"CE849A")</f>
        <v>CE849A</v>
      </c>
      <c r="B431" s="3" t="str">
        <f>IFERROR(__xludf.DUMMYFUNCTION("""COMPUTED_VALUE"""),"HP LaserJet M1136 MFP Printer")</f>
        <v>HP LaserJet M1136 MFP Printer</v>
      </c>
    </row>
    <row r="432" customHeight="1" spans="1:2">
      <c r="A432" s="3" t="str">
        <f>IFERROR(__xludf.DUMMYFUNCTION("""COMPUTED_VALUE"""),"CZ184A")</f>
        <v>CZ184A</v>
      </c>
      <c r="B432" s="3" t="str">
        <f>IFERROR(__xludf.DUMMYFUNCTION("""COMPUTED_VALUE"""),"HP LaserJet Pro MFP M128fn Printer")</f>
        <v>HP LaserJet Pro MFP M128fn Printer</v>
      </c>
    </row>
    <row r="433" customHeight="1" spans="1:2">
      <c r="A433" s="3" t="str">
        <f>IFERROR(__xludf.DUMMYFUNCTION("""COMPUTED_VALUE"""),"CZ186A")</f>
        <v>CZ186A</v>
      </c>
      <c r="B433" s="3" t="str">
        <f>IFERROR(__xludf.DUMMYFUNCTION("""COMPUTED_VALUE"""),"HP LaserJet Pro MFP M128fw Printer")</f>
        <v>HP LaserJet Pro MFP M128fw Printer</v>
      </c>
    </row>
    <row r="434" customHeight="1" spans="1:2">
      <c r="A434" s="3" t="str">
        <f>IFERROR(__xludf.DUMMYFUNCTION("""COMPUTED_VALUE"""),"G3Q62A")</f>
        <v>G3Q62A</v>
      </c>
      <c r="B434" s="3" t="str">
        <f>IFERROR(__xludf.DUMMYFUNCTION("""COMPUTED_VALUE"""),"HP LaserJet Pro MFP M132nw Prntr")</f>
        <v>HP LaserJet Pro MFP M132nw Prntr</v>
      </c>
    </row>
    <row r="435" customHeight="1" spans="1:2">
      <c r="A435" s="3" t="str">
        <f>IFERROR(__xludf.DUMMYFUNCTION("""COMPUTED_VALUE"""),"G3Q66A")</f>
        <v>G3Q66A</v>
      </c>
      <c r="B435" s="3" t="str">
        <f>IFERROR(__xludf.DUMMYFUNCTION("""COMPUTED_VALUE"""),"HP LaserJet Ultra MFP M134a Prntr")</f>
        <v>HP LaserJet Ultra MFP M134a Prntr</v>
      </c>
    </row>
    <row r="436" customHeight="1" spans="1:2">
      <c r="A436" s="3" t="str">
        <f>IFERROR(__xludf.DUMMYFUNCTION("""COMPUTED_VALUE"""),"G3Q74A")</f>
        <v>G3Q74A</v>
      </c>
      <c r="B436" s="3" t="str">
        <f>IFERROR(__xludf.DUMMYFUNCTION("""COMPUTED_VALUE"""),"HP LaserJet Pro MFP M227sdn Printer")</f>
        <v>HP LaserJet Pro MFP M227sdn Printer</v>
      </c>
    </row>
    <row r="437" customHeight="1" spans="1:2">
      <c r="A437" s="3" t="str">
        <f>IFERROR(__xludf.DUMMYFUNCTION("""COMPUTED_VALUE"""),"G3Q75A")</f>
        <v>G3Q75A</v>
      </c>
      <c r="B437" s="3" t="str">
        <f>IFERROR(__xludf.DUMMYFUNCTION("""COMPUTED_VALUE"""),"HP LaserJet Pro MFP M227fdw Printer")</f>
        <v>HP LaserJet Pro MFP M227fdw Printer</v>
      </c>
    </row>
    <row r="438" customHeight="1" spans="1:2">
      <c r="A438" s="3" t="str">
        <f>IFERROR(__xludf.DUMMYFUNCTION("""COMPUTED_VALUE"""),"G3Q68A")</f>
        <v>G3Q68A</v>
      </c>
      <c r="B438" s="3" t="str">
        <f>IFERROR(__xludf.DUMMYFUNCTION("""COMPUTED_VALUE"""),"HP LaserJet Pro MFP M132snw Prntr")</f>
        <v>HP LaserJet Pro MFP M132snw Prntr</v>
      </c>
    </row>
    <row r="439" customHeight="1" spans="1:2">
      <c r="A439" s="3" t="str">
        <f>IFERROR(__xludf.DUMMYFUNCTION("""COMPUTED_VALUE"""),"G3Q79A")</f>
        <v>G3Q79A</v>
      </c>
      <c r="B439" s="3" t="str">
        <f>IFERROR(__xludf.DUMMYFUNCTION("""COMPUTED_VALUE"""),"HP LaserJet Pro MFP M227fdn Printer")</f>
        <v>HP LaserJet Pro MFP M227fdn Printer</v>
      </c>
    </row>
    <row r="440" customHeight="1" spans="1:2">
      <c r="A440" s="3" t="str">
        <f>IFERROR(__xludf.DUMMYFUNCTION("""COMPUTED_VALUE"""),"G3Q76A")</f>
        <v>G3Q76A</v>
      </c>
      <c r="B440" s="3" t="str">
        <f>IFERROR(__xludf.DUMMYFUNCTION("""COMPUTED_VALUE"""),"HP LaserJet Ultra MFP M230sdn Printer")</f>
        <v>HP LaserJet Ultra MFP M230sdn Printer</v>
      </c>
    </row>
    <row r="441" customHeight="1" spans="1:2">
      <c r="A441" s="3" t="str">
        <f>IFERROR(__xludf.DUMMYFUNCTION("""COMPUTED_VALUE"""),"T6B70A")</f>
        <v>T6B70A</v>
      </c>
      <c r="B441" s="3" t="str">
        <f>IFERROR(__xludf.DUMMYFUNCTION("""COMPUTED_VALUE"""),"HP Color LaserJet Pro M180N")</f>
        <v>HP Color LaserJet Pro M180N</v>
      </c>
    </row>
    <row r="442" customHeight="1" spans="1:2">
      <c r="A442" s="3" t="str">
        <f>IFERROR(__xludf.DUMMYFUNCTION("""COMPUTED_VALUE"""),"T6B71A")</f>
        <v>T6B71A</v>
      </c>
      <c r="B442" s="3" t="str">
        <f>IFERROR(__xludf.DUMMYFUNCTION("""COMPUTED_VALUE"""),"HP Color LaserJet Pro M181FW")</f>
        <v>HP Color LaserJet Pro M181FW</v>
      </c>
    </row>
    <row r="443" customHeight="1" spans="1:2">
      <c r="A443" s="3" t="str">
        <f>IFERROR(__xludf.DUMMYFUNCTION("""COMPUTED_VALUE"""),"7KW54A")</f>
        <v>7KW54A</v>
      </c>
      <c r="B443" s="3" t="str">
        <f>IFERROR(__xludf.DUMMYFUNCTION("""COMPUTED_VALUE"""),"HP Color LaserJet Pro MFP M182N")</f>
        <v>HP Color LaserJet Pro MFP M182N</v>
      </c>
    </row>
    <row r="444" customHeight="1" spans="1:2">
      <c r="A444" s="3" t="str">
        <f>IFERROR(__xludf.DUMMYFUNCTION("""COMPUTED_VALUE"""),"7KW56A")</f>
        <v>7KW56A</v>
      </c>
      <c r="B444" s="3" t="str">
        <f>IFERROR(__xludf.DUMMYFUNCTION("""COMPUTED_VALUE"""),"HP Color LaserJet Pro MFP M183FW")</f>
        <v>HP Color LaserJet Pro MFP M183FW</v>
      </c>
    </row>
    <row r="445" customHeight="1" spans="1:2">
      <c r="A445" s="3" t="str">
        <f>IFERROR(__xludf.DUMMYFUNCTION("""COMPUTED_VALUE"""),"F5S29B")</f>
        <v>F5S29B</v>
      </c>
      <c r="B445" s="3" t="str">
        <f>IFERROR(__xludf.DUMMYFUNCTION("""COMPUTED_VALUE"""),"HP DeskJet IA 2135 All-in-One Printer")</f>
        <v>HP DeskJet IA 2135 All-in-One Printer</v>
      </c>
    </row>
    <row r="446" customHeight="1" spans="1:2">
      <c r="A446" s="3" t="str">
        <f>IFERROR(__xludf.DUMMYFUNCTION("""COMPUTED_VALUE"""),"F5S41D")</f>
        <v>F5S41D</v>
      </c>
      <c r="B446" s="3" t="str">
        <f>IFERROR(__xludf.DUMMYFUNCTION("""COMPUTED_VALUE"""),"HP DeskJet 2132 All-in-One Printer")</f>
        <v>HP DeskJet 2132 All-in-One Printer</v>
      </c>
    </row>
    <row r="447" customHeight="1" spans="1:2">
      <c r="A447" s="3" t="str">
        <f>IFERROR(__xludf.DUMMYFUNCTION("""COMPUTED_VALUE"""),"F5S42D")</f>
        <v>F5S42D</v>
      </c>
      <c r="B447" s="3" t="str">
        <f>IFERROR(__xludf.DUMMYFUNCTION("""COMPUTED_VALUE"""),"HP DeskJet 2131 All-in-One Printer")</f>
        <v>HP DeskJet 2131 All-in-One Printer</v>
      </c>
    </row>
    <row r="448" customHeight="1" spans="1:2">
      <c r="A448" s="3" t="str">
        <f>IFERROR(__xludf.DUMMYFUNCTION("""COMPUTED_VALUE"""),"F5S66A")</f>
        <v>F5S66A</v>
      </c>
      <c r="B448" s="3" t="str">
        <f>IFERROR(__xludf.DUMMYFUNCTION("""COMPUTED_VALUE"""),"HP DeskJet IA Ultra 4729 AiO Printer")</f>
        <v>HP DeskJet IA Ultra 4729 AiO Printer</v>
      </c>
    </row>
    <row r="449" customHeight="1" spans="1:2">
      <c r="A449" s="3" t="str">
        <f>IFERROR(__xludf.DUMMYFUNCTION("""COMPUTED_VALUE"""),"K4U05B")</f>
        <v>K4U05B</v>
      </c>
      <c r="B449" s="3" t="str">
        <f>IFERROR(__xludf.DUMMYFUNCTION("""COMPUTED_VALUE"""),"HP DeskJet Ink Advantage 3636 AiO Prntr")</f>
        <v>HP DeskJet Ink Advantage 3636 AiO Prntr</v>
      </c>
    </row>
    <row r="450" customHeight="1" spans="1:2">
      <c r="A450" s="3" t="str">
        <f>IFERROR(__xludf.DUMMYFUNCTION("""COMPUTED_VALUE"""),"K7B87D")</f>
        <v>K7B87D</v>
      </c>
      <c r="B450" s="3" t="str">
        <f>IFERROR(__xludf.DUMMYFUNCTION("""COMPUTED_VALUE"""),"HP DeskJet 1112 Printer")</f>
        <v>HP DeskJet 1112 Printer</v>
      </c>
    </row>
    <row r="451" customHeight="1" spans="1:2">
      <c r="A451" s="3" t="str">
        <f>IFERROR(__xludf.DUMMYFUNCTION("""COMPUTED_VALUE"""),"V1N02B")</f>
        <v>V1N02B</v>
      </c>
      <c r="B451" s="3" t="str">
        <f>IFERROR(__xludf.DUMMYFUNCTION("""COMPUTED_VALUE"""),"HP DeskJet IA 2675 AiO Prntr:IN-en")</f>
        <v>HP DeskJet IA 2675 AiO Prntr:IN-en</v>
      </c>
    </row>
    <row r="452" customHeight="1" spans="1:2">
      <c r="A452" s="3" t="str">
        <f>IFERROR(__xludf.DUMMYFUNCTION("""COMPUTED_VALUE"""),"Y5H67D")</f>
        <v>Y5H67D</v>
      </c>
      <c r="B452" s="3" t="str">
        <f>IFERROR(__xludf.DUMMYFUNCTION("""COMPUTED_VALUE"""),"HP DeskJet 2622 AiO Prntr:IN-en")</f>
        <v>HP DeskJet 2622 AiO Prntr:IN-en</v>
      </c>
    </row>
    <row r="453" customHeight="1" spans="1:2">
      <c r="A453" s="3" t="str">
        <f>IFERROR(__xludf.DUMMYFUNCTION("""COMPUTED_VALUE"""),"Y5H68D")</f>
        <v>Y5H68D</v>
      </c>
      <c r="B453" s="3" t="str">
        <f>IFERROR(__xludf.DUMMYFUNCTION("""COMPUTED_VALUE"""),"HP DeskJet 2621 AiO Prntr:IN-en")</f>
        <v>HP DeskJet 2621 AiO Prntr:IN-en</v>
      </c>
    </row>
    <row r="454" customHeight="1" spans="1:2">
      <c r="A454" s="3" t="str">
        <f>IFERROR(__xludf.DUMMYFUNCTION("""COMPUTED_VALUE"""),"Y5H69D")</f>
        <v>Y5H69D</v>
      </c>
      <c r="B454" s="3" t="str">
        <f>IFERROR(__xludf.DUMMYFUNCTION("""COMPUTED_VALUE"""),"HP DeskJet 2623 AiO Prntr:IN-en")</f>
        <v>HP DeskJet 2623 AiO Prntr:IN-en</v>
      </c>
    </row>
    <row r="455" customHeight="1" spans="1:2">
      <c r="A455" s="3" t="str">
        <f>IFERROR(__xludf.DUMMYFUNCTION("""COMPUTED_VALUE"""),"Y5Z03B")</f>
        <v>Y5Z03B</v>
      </c>
      <c r="B455" s="3" t="str">
        <f>IFERROR(__xludf.DUMMYFUNCTION("""COMPUTED_VALUE"""),"HP DeskJet IA 2676 AiO Prntr:IN-en")</f>
        <v>HP DeskJet IA 2676 AiO Prntr:IN-en</v>
      </c>
    </row>
    <row r="456" customHeight="1" spans="1:2">
      <c r="A456" s="3" t="str">
        <f>IFERROR(__xludf.DUMMYFUNCTION("""COMPUTED_VALUE"""),"Y5Z04B")</f>
        <v>Y5Z04B</v>
      </c>
      <c r="B456" s="3" t="str">
        <f>IFERROR(__xludf.DUMMYFUNCTION("""COMPUTED_VALUE"""),"HP DeskJet IA 2677 AiO")</f>
        <v>HP DeskJet IA 2677 AiO</v>
      </c>
    </row>
    <row r="457" customHeight="1" spans="1:2">
      <c r="A457" s="3" t="str">
        <f>IFERROR(__xludf.DUMMYFUNCTION("""COMPUTED_VALUE"""),"F5S31B")</f>
        <v>F5S31B</v>
      </c>
      <c r="B457" s="3" t="str">
        <f>IFERROR(__xludf.DUMMYFUNCTION("""COMPUTED_VALUE"""),"HP DeskJet IA 2138 AiO Printer:IN-en")</f>
        <v>HP DeskJet IA 2138 AiO Printer:IN-en</v>
      </c>
    </row>
    <row r="458" customHeight="1" spans="1:2">
      <c r="A458" s="3" t="str">
        <f>IFERROR(__xludf.DUMMYFUNCTION("""COMPUTED_VALUE"""),"7WN46D")</f>
        <v>7WN46D</v>
      </c>
      <c r="B458" s="3" t="str">
        <f>IFERROR(__xludf.DUMMYFUNCTION("""COMPUTED_VALUE"""),"HP Deskjet 2331 Aio Ap-Cn-In Lavender")</f>
        <v>HP Deskjet 2331 Aio Ap-Cn-In Lavender</v>
      </c>
    </row>
    <row r="459" customHeight="1" spans="1:2">
      <c r="A459" s="3" t="str">
        <f>IFERROR(__xludf.DUMMYFUNCTION("""COMPUTED_VALUE"""),"7WN07D")</f>
        <v>7WN07D</v>
      </c>
      <c r="B459" s="3" t="str">
        <f>IFERROR(__xludf.DUMMYFUNCTION("""COMPUTED_VALUE"""),"HP Deskjet 1212 Ap-Cn-In-Id Lightgrey")</f>
        <v>HP Deskjet 1212 Ap-Cn-In-Id Lightgrey</v>
      </c>
    </row>
    <row r="460" customHeight="1" spans="1:2">
      <c r="A460" s="3" t="str">
        <f>IFERROR(__xludf.DUMMYFUNCTION("""COMPUTED_VALUE"""),"7WN44D")</f>
        <v>7WN44D</v>
      </c>
      <c r="B460" s="3" t="str">
        <f>IFERROR(__xludf.DUMMYFUNCTION("""COMPUTED_VALUE"""),"HP Deskjet 2332 Aio Ap-Cn-In-Id Cement")</f>
        <v>HP Deskjet 2332 Aio Ap-Cn-In-Id Cement</v>
      </c>
    </row>
    <row r="461" customHeight="1" spans="1:2">
      <c r="A461" s="3" t="str">
        <f>IFERROR(__xludf.DUMMYFUNCTION("""COMPUTED_VALUE"""),"7WQ06B")</f>
        <v>7WQ06B</v>
      </c>
      <c r="B461" s="3" t="str">
        <f>IFERROR(__xludf.DUMMYFUNCTION("""COMPUTED_VALUE"""),"HP Deskjet IA 2338 Aio Ap-Em-Cinid (Litegray)")</f>
        <v>HP Deskjet IA 2338 Aio Ap-Em-Cinid (Litegray)</v>
      </c>
    </row>
    <row r="462" customHeight="1" spans="1:2">
      <c r="A462" s="3" t="str">
        <f>IFERROR(__xludf.DUMMYFUNCTION("""COMPUTED_VALUE"""),"7FT02B")</f>
        <v>7FT02B</v>
      </c>
      <c r="B462" s="3" t="str">
        <f>IFERROR(__xludf.DUMMYFUNCTION("""COMPUTED_VALUE"""),"HP Deskjet IA 4178 Ap-IndIA Indigo")</f>
        <v>HP Deskjet IA 4178 Ap-IndIA Indigo</v>
      </c>
    </row>
    <row r="463" customHeight="1" spans="1:2">
      <c r="A463" s="3" t="str">
        <f>IFERROR(__xludf.DUMMYFUNCTION("""COMPUTED_VALUE"""),"7FR27B")</f>
        <v>7FR27B</v>
      </c>
      <c r="B463" s="3" t="str">
        <f>IFERROR(__xludf.DUMMYFUNCTION("""COMPUTED_VALUE"""),"HP Deskjet IA 2776 Aio Printer: In-Cement")</f>
        <v>HP Deskjet IA 2776 Aio Printer: In-Cement</v>
      </c>
    </row>
    <row r="464" customHeight="1" spans="1:2">
      <c r="A464" s="3" t="str">
        <f>IFERROR(__xludf.DUMMYFUNCTION("""COMPUTED_VALUE"""),"7FR21B")</f>
        <v>7FR21B</v>
      </c>
      <c r="B464" s="3" t="str">
        <f>IFERROR(__xludf.DUMMYFUNCTION("""COMPUTED_VALUE"""),"HP Deskjet IA 2778")</f>
        <v>HP Deskjet IA 2778</v>
      </c>
    </row>
    <row r="465" customHeight="1" spans="1:2">
      <c r="A465" s="3" t="str">
        <f>IFERROR(__xludf.DUMMYFUNCTION("""COMPUTED_VALUE"""),"7FR53D")</f>
        <v>7FR53D</v>
      </c>
      <c r="B465" s="3" t="str">
        <f>IFERROR(__xludf.DUMMYFUNCTION("""COMPUTED_VALUE"""),"HP Deskjet 2723 Ap-IndIA Indigo")</f>
        <v>HP Deskjet 2723 Ap-IndIA Indigo</v>
      </c>
    </row>
    <row r="466" customHeight="1" spans="1:2">
      <c r="A466" s="3" t="str">
        <f>IFERROR(__xludf.DUMMYFUNCTION("""COMPUTED_VALUE"""),"7FR54D")</f>
        <v>7FR54D</v>
      </c>
      <c r="B466" s="3" t="str">
        <f>IFERROR(__xludf.DUMMYFUNCTION("""COMPUTED_VALUE"""),"HP Deskjet 2729 Ap-IndIA Terra Cotta")</f>
        <v>HP Deskjet 2729 Ap-IndIA Terra Cotta</v>
      </c>
    </row>
    <row r="467" customHeight="1" spans="1:2">
      <c r="A467" s="3" t="str">
        <f>IFERROR(__xludf.DUMMYFUNCTION("""COMPUTED_VALUE"""),"7WQ08B")</f>
        <v>7WQ08B</v>
      </c>
      <c r="B467" s="3" t="str">
        <f>IFERROR(__xludf.DUMMYFUNCTION("""COMPUTED_VALUE"""),"HP Deskjet IA 2335 Aio Ap-Em-Cinid Lavender")</f>
        <v>HP Deskjet IA 2335 Aio Ap-Em-Cinid Lavender</v>
      </c>
    </row>
    <row r="468" customHeight="1" spans="1:2">
      <c r="A468" s="3" t="str">
        <f>IFERROR(__xludf.DUMMYFUNCTION("""COMPUTED_VALUE"""),"7FS80D")</f>
        <v>7FS80D</v>
      </c>
      <c r="B468" s="3" t="str">
        <f>IFERROR(__xludf.DUMMYFUNCTION("""COMPUTED_VALUE"""),"HP Deskjet Plus 4123 Ap-IndIA Indigo")</f>
        <v>HP Deskjet Plus 4123 Ap-IndIA Indigo</v>
      </c>
    </row>
    <row r="469" customHeight="1" spans="1:2">
      <c r="A469" s="3" t="str">
        <f>IFERROR(__xludf.DUMMYFUNCTION("""COMPUTED_VALUE"""),"25R72A")</f>
        <v>25R72A</v>
      </c>
      <c r="B469" s="3" t="str">
        <f>IFERROR(__xludf.DUMMYFUNCTION("""COMPUTED_VALUE"""),"HP DeskJet IA Ultra 4829 AiO Printer")</f>
        <v>HP DeskJet IA Ultra 4829 AiO Printer</v>
      </c>
    </row>
    <row r="470" customHeight="1" spans="1:2">
      <c r="A470" s="3" t="str">
        <f>IFERROR(__xludf.DUMMYFUNCTION("""COMPUTED_VALUE"""),"M2U76B")</f>
        <v>M2U76B</v>
      </c>
      <c r="B470" s="3" t="str">
        <f>IFERROR(__xludf.DUMMYFUNCTION("""COMPUTED_VALUE"""),"HP DeskJet IA 5275 All-in-One Printer")</f>
        <v>HP DeskJet IA 5275 All-in-One Printer</v>
      </c>
    </row>
    <row r="471" customHeight="1" spans="1:2">
      <c r="A471" s="3" t="str">
        <f>IFERROR(__xludf.DUMMYFUNCTION("""COMPUTED_VALUE"""),"M2U86B")</f>
        <v>M2U86B</v>
      </c>
      <c r="B471" s="3" t="str">
        <f>IFERROR(__xludf.DUMMYFUNCTION("""COMPUTED_VALUE"""),"HP DeskJet Ink Advantage 5075 All-in-One Printer")</f>
        <v>HP DeskJet Ink Advantage 5075 All-in-One Printer</v>
      </c>
    </row>
    <row r="472" customHeight="1" spans="1:2">
      <c r="A472" s="3" t="str">
        <f>IFERROR(__xludf.DUMMYFUNCTION("""COMPUTED_VALUE"""),"M2U88B")</f>
        <v>M2U88B</v>
      </c>
      <c r="B472" s="3" t="str">
        <f>IFERROR(__xludf.DUMMYFUNCTION("""COMPUTED_VALUE"""),"HP DeskJet IA 5085 AiO Printer")</f>
        <v>HP DeskJet IA 5085 AiO Printer</v>
      </c>
    </row>
    <row r="473" customHeight="1" spans="1:2">
      <c r="A473" s="3" t="str">
        <f>IFERROR(__xludf.DUMMYFUNCTION("""COMPUTED_VALUE"""),"5SE26B")</f>
        <v>5SE26B</v>
      </c>
      <c r="B473" s="3" t="str">
        <f>IFERROR(__xludf.DUMMYFUNCTION("""COMPUTED_VALUE"""),"HP Deskjet Ink Advantage 6075")</f>
        <v>HP Deskjet Ink Advantage 6075</v>
      </c>
    </row>
    <row r="474" customHeight="1" spans="1:2">
      <c r="A474" s="3" t="str">
        <f>IFERROR(__xludf.DUMMYFUNCTION("""COMPUTED_VALUE"""),"D9L20A")</f>
        <v>D9L20A</v>
      </c>
      <c r="B474" s="3" t="str">
        <f>IFERROR(__xludf.DUMMYFUNCTION("""COMPUTED_VALUE"""),"HP OfficeJet Pro 8730 All-in-One Printer")</f>
        <v>HP OfficeJet Pro 8730 All-in-One Printer</v>
      </c>
    </row>
    <row r="475" customHeight="1" spans="1:2">
      <c r="A475" s="3" t="str">
        <f>IFERROR(__xludf.DUMMYFUNCTION("""COMPUTED_VALUE"""),"D9L63A")</f>
        <v>D9L63A</v>
      </c>
      <c r="B475" s="3" t="str">
        <f>IFERROR(__xludf.DUMMYFUNCTION("""COMPUTED_VALUE"""),"HP OfficeJet Pro 8210 Printer")</f>
        <v>HP OfficeJet Pro 8210 Printer</v>
      </c>
    </row>
    <row r="476" customHeight="1" spans="1:2">
      <c r="A476" s="3" t="str">
        <f>IFERROR(__xludf.DUMMYFUNCTION("""COMPUTED_VALUE"""),"E3E03A")</f>
        <v>E3E03A</v>
      </c>
      <c r="B476" s="3" t="str">
        <f>IFERROR(__xludf.DUMMYFUNCTION("""COMPUTED_VALUE"""),"HP Officejet Pro 6230 ePrinter")</f>
        <v>HP Officejet Pro 6230 ePrinter</v>
      </c>
    </row>
    <row r="477" customHeight="1" spans="1:2">
      <c r="A477" s="3" t="str">
        <f>IFERROR(__xludf.DUMMYFUNCTION("""COMPUTED_VALUE"""),"T0G56A")</f>
        <v>T0G56A</v>
      </c>
      <c r="B477" s="3" t="str">
        <f>IFERROR(__xludf.DUMMYFUNCTION("""COMPUTED_VALUE"""),"HP OfficeJet Pro 8732M AiO Printer")</f>
        <v>HP OfficeJet Pro 8732M AiO Printer</v>
      </c>
    </row>
    <row r="478" customHeight="1" spans="1:2">
      <c r="A478" s="3" t="str">
        <f>IFERROR(__xludf.DUMMYFUNCTION("""COMPUTED_VALUE"""),"3UK97D")</f>
        <v>3UK97D</v>
      </c>
      <c r="B478" s="3" t="str">
        <f>IFERROR(__xludf.DUMMYFUNCTION("""COMPUTED_VALUE"""),"HP OfficeJet Pro 9010 AiO Printer:IN-en")</f>
        <v>HP OfficeJet Pro 9010 AiO Printer:IN-en</v>
      </c>
    </row>
    <row r="479" customHeight="1" spans="1:2">
      <c r="A479" s="3" t="str">
        <f>IFERROR(__xludf.DUMMYFUNCTION("""COMPUTED_VALUE"""),"3UK98D")</f>
        <v>3UK98D</v>
      </c>
      <c r="B479" s="3" t="str">
        <f>IFERROR(__xludf.DUMMYFUNCTION("""COMPUTED_VALUE"""),"HP OfficeJet Pro 9020 AiO Printer:IN-en")</f>
        <v>HP OfficeJet Pro 9020 AiO Printer:IN-en</v>
      </c>
    </row>
    <row r="480" customHeight="1" spans="1:2">
      <c r="A480" s="3" t="str">
        <f>IFERROR(__xludf.DUMMYFUNCTION("""COMPUTED_VALUE"""),"3UK90D")</f>
        <v>3UK90D</v>
      </c>
      <c r="B480" s="3" t="str">
        <f>IFERROR(__xludf.DUMMYFUNCTION("""COMPUTED_VALUE"""),"HP OfficeJet Pro 9016 AiO Printer:IN-en")</f>
        <v>HP OfficeJet Pro 9016 AiO Printer:IN-en</v>
      </c>
    </row>
    <row r="481" customHeight="1" spans="1:2">
      <c r="A481" s="3" t="str">
        <f>IFERROR(__xludf.DUMMYFUNCTION("""COMPUTED_VALUE"""),"5LJ20D")</f>
        <v>5LJ20D</v>
      </c>
      <c r="B481" s="3" t="str">
        <f>IFERROR(__xludf.DUMMYFUNCTION("""COMPUTED_VALUE"""),"HP OfficeJet Pro 8026 AiO Printer:IN-en")</f>
        <v>HP OfficeJet Pro 8026 AiO Printer:IN-en</v>
      </c>
    </row>
    <row r="482" customHeight="1" spans="1:2">
      <c r="A482" s="3" t="str">
        <f>IFERROR(__xludf.DUMMYFUNCTION("""COMPUTED_VALUE"""),"4KJ64D")</f>
        <v>4KJ64D</v>
      </c>
      <c r="B482" s="3" t="str">
        <f>IFERROR(__xludf.DUMMYFUNCTION("""COMPUTED_VALUE"""),"HP OfficeJet Pro 8020 AiO Printer:")</f>
        <v>HP OfficeJet Pro 8020 AiO Printer:</v>
      </c>
    </row>
    <row r="483" customHeight="1" spans="1:2">
      <c r="A483" s="3" t="str">
        <f>IFERROR(__xludf.DUMMYFUNCTION("""COMPUTED_VALUE"""),"CR768A")</f>
        <v>CR768A</v>
      </c>
      <c r="B483" s="3" t="str">
        <f>IFERROR(__xludf.DUMMYFUNCTION("""COMPUTED_VALUE"""),"HP Officejet 7110 Wide Format ePrinter")</f>
        <v>HP Officejet 7110 Wide Format ePrinter</v>
      </c>
    </row>
    <row r="484" customHeight="1" spans="1:2">
      <c r="A484" s="3" t="str">
        <f>IFERROR(__xludf.DUMMYFUNCTION("""COMPUTED_VALUE"""),"G1X85A")</f>
        <v>G1X85A</v>
      </c>
      <c r="B484" s="3" t="str">
        <f>IFERROR(__xludf.DUMMYFUNCTION("""COMPUTED_VALUE"""),"HP Officejet 7612 WF e-All-in-One Prntr")</f>
        <v>HP Officejet 7612 WF e-All-in-One Prntr</v>
      </c>
    </row>
    <row r="485" customHeight="1" spans="1:2">
      <c r="A485" s="3" t="str">
        <f>IFERROR(__xludf.DUMMYFUNCTION("""COMPUTED_VALUE"""),"G5J38A")</f>
        <v>G5J38A</v>
      </c>
      <c r="B485" s="3" t="str">
        <f>IFERROR(__xludf.DUMMYFUNCTION("""COMPUTED_VALUE"""),"HP OfficeJet Pro 7740 WF AiO Printer")</f>
        <v>HP OfficeJet Pro 7740 WF AiO Printer</v>
      </c>
    </row>
    <row r="486" customHeight="1" spans="1:2">
      <c r="A486" s="3" t="str">
        <f>IFERROR(__xludf.DUMMYFUNCTION("""COMPUTED_VALUE"""),"CZ993A")</f>
        <v>CZ993A</v>
      </c>
      <c r="B486" s="3" t="str">
        <f>IFERROR(__xludf.DUMMYFUNCTION("""COMPUTED_VALUE"""),"HP OfficeJet 200 Mobile Printer")</f>
        <v>HP OfficeJet 200 Mobile Printer</v>
      </c>
    </row>
    <row r="487" customHeight="1" spans="1:2">
      <c r="A487" s="3" t="str">
        <f>IFERROR(__xludf.DUMMYFUNCTION("""COMPUTED_VALUE"""),"N4L17A")</f>
        <v>N4L17A</v>
      </c>
      <c r="B487" s="3" t="str">
        <f>IFERROR(__xludf.DUMMYFUNCTION("""COMPUTED_VALUE"""),"HP OfficeJet 258 Mobile AiO prntr")</f>
        <v>HP OfficeJet 258 Mobile AiO prntr</v>
      </c>
    </row>
    <row r="488" customHeight="1" spans="1:2">
      <c r="A488" s="3" t="str">
        <f>IFERROR(__xludf.DUMMYFUNCTION("""COMPUTED_VALUE"""),"Y0S18A")</f>
        <v>Y0S18A</v>
      </c>
      <c r="B488" s="3" t="str">
        <f>IFERROR(__xludf.DUMMYFUNCTION("""COMPUTED_VALUE"""),"HP OfficeJet Pro 7720 Wide Format Prntr")</f>
        <v>HP OfficeJet Pro 7720 Wide Format Prntr</v>
      </c>
    </row>
    <row r="489" customHeight="1" spans="1:2">
      <c r="A489" s="3" t="str">
        <f>IFERROR(__xludf.DUMMYFUNCTION("""COMPUTED_VALUE"""),"Y0S19A")</f>
        <v>Y0S19A</v>
      </c>
      <c r="B489" s="3" t="str">
        <f>IFERROR(__xludf.DUMMYFUNCTION("""COMPUTED_VALUE"""),"HP OfficeJet Pro 7730 Wide Format Prntr")</f>
        <v>HP OfficeJet Pro 7730 Wide Format Prntr</v>
      </c>
    </row>
    <row r="490" customHeight="1" spans="1:2">
      <c r="A490" s="3" t="str">
        <f>IFERROR(__xludf.DUMMYFUNCTION("""COMPUTED_VALUE"""),"Z4B04A")</f>
        <v>Z4B04A</v>
      </c>
      <c r="B490" s="3" t="str">
        <f>IFERROR(__xludf.DUMMYFUNCTION("""COMPUTED_VALUE"""),"HP Ink Tank 315 AiO Prntr:TW-zh/en")</f>
        <v>HP Ink Tank 315 AiO Prntr:TW-zh/en</v>
      </c>
    </row>
    <row r="491" customHeight="1" spans="1:2">
      <c r="A491" s="3" t="str">
        <f>IFERROR(__xludf.DUMMYFUNCTION("""COMPUTED_VALUE"""),"Z4B53A")</f>
        <v>Z4B53A</v>
      </c>
      <c r="B491" s="3" t="str">
        <f>IFERROR(__xludf.DUMMYFUNCTION("""COMPUTED_VALUE"""),"HP Ink Tank WL 415 AiO Prntr:TW-zh/en")</f>
        <v>HP Ink Tank WL 415 AiO Prntr:TW-zh/en</v>
      </c>
    </row>
    <row r="492" customHeight="1" spans="1:2">
      <c r="A492" s="3" t="str">
        <f>IFERROR(__xludf.DUMMYFUNCTION("""COMPUTED_VALUE"""),"Z6Z11A")</f>
        <v>Z6Z11A</v>
      </c>
      <c r="B492" s="3" t="str">
        <f>IFERROR(__xludf.DUMMYFUNCTION("""COMPUTED_VALUE"""),"HP Ink Tank 310 AiO Prntr:TW-zh/en")</f>
        <v>HP Ink Tank 310 AiO Prntr:TW-zh/en</v>
      </c>
    </row>
    <row r="493" customHeight="1" spans="1:2">
      <c r="A493" s="3" t="str">
        <f>IFERROR(__xludf.DUMMYFUNCTION("""COMPUTED_VALUE"""),"7ZV78A")</f>
        <v>7ZV78A</v>
      </c>
      <c r="B493" s="3" t="str">
        <f>IFERROR(__xludf.DUMMYFUNCTION("""COMPUTED_VALUE"""),"HP Ink Tank 316 AiO Prntr:IN-en")</f>
        <v>HP Ink Tank 316 AiO Prntr:IN-en</v>
      </c>
    </row>
    <row r="494" customHeight="1" spans="1:2">
      <c r="A494" s="3" t="str">
        <f>IFERROR(__xludf.DUMMYFUNCTION("""COMPUTED_VALUE"""),"Z6Z95A")</f>
        <v>Z6Z95A</v>
      </c>
      <c r="B494" s="3" t="str">
        <f>IFERROR(__xludf.DUMMYFUNCTION("""COMPUTED_VALUE"""),"HP Ink Tank WL 410 AiO Prntr:TW-zh/en")</f>
        <v>HP Ink Tank WL 410 AiO Prntr:TW-zh/en</v>
      </c>
    </row>
    <row r="495" customHeight="1" spans="1:2">
      <c r="A495" s="3" t="str">
        <f>IFERROR(__xludf.DUMMYFUNCTION("""COMPUTED_VALUE"""),"1TJ09A")</f>
        <v>1TJ09A</v>
      </c>
      <c r="B495" s="3" t="str">
        <f>IFERROR(__xludf.DUMMYFUNCTION("""COMPUTED_VALUE"""),"HP Smart Tank 515 AiO Printer:IN-en")</f>
        <v>HP Smart Tank 515 AiO Printer:IN-en</v>
      </c>
    </row>
    <row r="496" customHeight="1" spans="1:2">
      <c r="A496" s="3" t="str">
        <f>IFERROR(__xludf.DUMMYFUNCTION("""COMPUTED_VALUE"""),"4SB24A")</f>
        <v>4SB24A</v>
      </c>
      <c r="B496" s="3" t="str">
        <f>IFERROR(__xludf.DUMMYFUNCTION("""COMPUTED_VALUE"""),"HP Smart Tank 530 AiO Printer:IN-en")</f>
        <v>HP Smart Tank 530 AiO Printer:IN-en</v>
      </c>
    </row>
    <row r="497" customHeight="1" spans="1:2">
      <c r="A497" s="3" t="str">
        <f>IFERROR(__xludf.DUMMYFUNCTION("""COMPUTED_VALUE"""),"4SR29A")</f>
        <v>4SR29A</v>
      </c>
      <c r="B497" s="3" t="str">
        <f>IFERROR(__xludf.DUMMYFUNCTION("""COMPUTED_VALUE"""),"Smart Tank 500")</f>
        <v>Smart Tank 500</v>
      </c>
    </row>
    <row r="498" customHeight="1" spans="1:2">
      <c r="A498" s="3" t="str">
        <f>IFERROR(__xludf.DUMMYFUNCTION("""COMPUTED_VALUE"""),"3YW70A")</f>
        <v>3YW70A</v>
      </c>
      <c r="B498" s="3" t="str">
        <f>IFERROR(__xludf.DUMMYFUNCTION("""COMPUTED_VALUE"""),"HP Smart Tank 516 All-in-One Prntr:IN-en")</f>
        <v>HP Smart Tank 516 All-in-One Prntr:IN-en</v>
      </c>
    </row>
    <row r="499" customHeight="1" spans="1:2">
      <c r="A499" s="3" t="str">
        <f>IFERROR(__xludf.DUMMYFUNCTION("""COMPUTED_VALUE"""),"6UU46A")</f>
        <v>6UU46A</v>
      </c>
      <c r="B499" s="3" t="str">
        <f>IFERROR(__xludf.DUMMYFUNCTION("""COMPUTED_VALUE"""),"HP Smart Tank 720 AiO Printer")</f>
        <v>HP Smart Tank 720 AiO Printer</v>
      </c>
    </row>
    <row r="500" customHeight="1" spans="1:2">
      <c r="A500" s="3" t="str">
        <f>IFERROR(__xludf.DUMMYFUNCTION("""COMPUTED_VALUE"""),"6UU47A")</f>
        <v>6UU47A</v>
      </c>
      <c r="B500" s="3" t="str">
        <f>IFERROR(__xludf.DUMMYFUNCTION("""COMPUTED_VALUE"""),"HP Smart Tank 750 AiO Printer")</f>
        <v>HP Smart Tank 750 AiO Printer</v>
      </c>
    </row>
    <row r="501" customHeight="1" spans="1:2">
      <c r="A501" s="3" t="str">
        <f>IFERROR(__xludf.DUMMYFUNCTION("""COMPUTED_VALUE"""),"4ZB79A")</f>
        <v>4ZB79A</v>
      </c>
      <c r="B501" s="3" t="str">
        <f>IFERROR(__xludf.DUMMYFUNCTION("""COMPUTED_VALUE"""),"HP Laser 108a Printer:IN")</f>
        <v>HP Laser 108a Printer:IN</v>
      </c>
    </row>
    <row r="502" customHeight="1" spans="1:2">
      <c r="A502" s="3" t="str">
        <f>IFERROR(__xludf.DUMMYFUNCTION("""COMPUTED_VALUE"""),"4ZB80A")</f>
        <v>4ZB80A</v>
      </c>
      <c r="B502" s="3" t="str">
        <f>IFERROR(__xludf.DUMMYFUNCTION("""COMPUTED_VALUE"""),"HP Laser 108w Printer:IN")</f>
        <v>HP Laser 108w Printer:IN</v>
      </c>
    </row>
    <row r="503" customHeight="1" spans="1:2">
      <c r="A503" s="3" t="str">
        <f>IFERROR(__xludf.DUMMYFUNCTION("""COMPUTED_VALUE"""),"4ZB81A")</f>
        <v>4ZB81A</v>
      </c>
      <c r="B503" s="3" t="str">
        <f>IFERROR(__xludf.DUMMYFUNCTION("""COMPUTED_VALUE"""),"HP Laser 103a Printer:IN")</f>
        <v>HP Laser 103a Printer:IN</v>
      </c>
    </row>
    <row r="504" customHeight="1" spans="1:2">
      <c r="A504" s="3" t="str">
        <f>IFERROR(__xludf.DUMMYFUNCTION("""COMPUTED_VALUE"""),"4ZB85A")</f>
        <v>4ZB85A</v>
      </c>
      <c r="B504" s="3" t="str">
        <f>IFERROR(__xludf.DUMMYFUNCTION("""COMPUTED_VALUE"""),"HP Laser MFP 136a Printer:IN")</f>
        <v>HP Laser MFP 136a Printer:IN</v>
      </c>
    </row>
    <row r="505" customHeight="1" spans="1:2">
      <c r="A505" s="3" t="str">
        <f>IFERROR(__xludf.DUMMYFUNCTION("""COMPUTED_VALUE"""),"4ZB86A")</f>
        <v>4ZB86A</v>
      </c>
      <c r="B505" s="3" t="str">
        <f>IFERROR(__xludf.DUMMYFUNCTION("""COMPUTED_VALUE"""),"HP Laser MFP 136w Printer:IN")</f>
        <v>HP Laser MFP 136w Printer:IN</v>
      </c>
    </row>
    <row r="506" customHeight="1" spans="1:2">
      <c r="A506" s="3" t="str">
        <f>IFERROR(__xludf.DUMMYFUNCTION("""COMPUTED_VALUE"""),"4ZB87A")</f>
        <v>4ZB87A</v>
      </c>
      <c r="B506" s="3" t="str">
        <f>IFERROR(__xludf.DUMMYFUNCTION("""COMPUTED_VALUE"""),"HP Laser MFP 136nw Printer:IN")</f>
        <v>HP Laser MFP 136nw Printer:IN</v>
      </c>
    </row>
    <row r="507" customHeight="1" spans="1:2">
      <c r="A507" s="3" t="str">
        <f>IFERROR(__xludf.DUMMYFUNCTION("""COMPUTED_VALUE"""),"4ZB91A")</f>
        <v>4ZB91A</v>
      </c>
      <c r="B507" s="3" t="str">
        <f>IFERROR(__xludf.DUMMYFUNCTION("""COMPUTED_VALUE"""),"HP Laser MFP 138fnw Printer:IN")</f>
        <v>HP Laser MFP 138fnw Printer:IN</v>
      </c>
    </row>
    <row r="508" customHeight="1" spans="1:2">
      <c r="A508" s="3" t="str">
        <f>IFERROR(__xludf.DUMMYFUNCTION("""COMPUTED_VALUE"""),"4ZB92A")</f>
        <v>4ZB92A</v>
      </c>
      <c r="B508" s="3" t="str">
        <f>IFERROR(__xludf.DUMMYFUNCTION("""COMPUTED_VALUE"""),"HP Laser MFP 131a Printer:IN")</f>
        <v>HP Laser MFP 131a Printer:IN</v>
      </c>
    </row>
    <row r="509" customHeight="1" spans="1:2">
      <c r="A509" s="3" t="str">
        <f>IFERROR(__xludf.DUMMYFUNCTION("""COMPUTED_VALUE"""),"4ZB94A")</f>
        <v>4ZB94A</v>
      </c>
      <c r="B509" s="3" t="str">
        <f>IFERROR(__xludf.DUMMYFUNCTION("""COMPUTED_VALUE"""),"HP Color Laser 150a Printer:IN")</f>
        <v>HP Color Laser 150a Printer:IN</v>
      </c>
    </row>
    <row r="510" customHeight="1" spans="1:2">
      <c r="A510" s="3" t="str">
        <f>IFERROR(__xludf.DUMMYFUNCTION("""COMPUTED_VALUE"""),"4ZB95A")</f>
        <v>4ZB95A</v>
      </c>
      <c r="B510" s="3" t="str">
        <f>IFERROR(__xludf.DUMMYFUNCTION("""COMPUTED_VALUE"""),"HP Color Laser 150nw Printer:IN")</f>
        <v>HP Color Laser 150nw Printer:IN</v>
      </c>
    </row>
    <row r="511" customHeight="1" spans="1:2">
      <c r="A511" s="3" t="str">
        <f>IFERROR(__xludf.DUMMYFUNCTION("""COMPUTED_VALUE"""),"4ZB96A")</f>
        <v>4ZB96A</v>
      </c>
      <c r="B511" s="3" t="str">
        <f>IFERROR(__xludf.DUMMYFUNCTION("""COMPUTED_VALUE"""),"HP Color Laser MFP 178nw Printer:IN")</f>
        <v>HP Color Laser MFP 178nw Printer:IN</v>
      </c>
    </row>
    <row r="512" customHeight="1" spans="1:2">
      <c r="A512" s="3" t="str">
        <f>IFERROR(__xludf.DUMMYFUNCTION("""COMPUTED_VALUE"""),"4ZB97A")</f>
        <v>4ZB97A</v>
      </c>
      <c r="B512" s="3" t="str">
        <f>IFERROR(__xludf.DUMMYFUNCTION("""COMPUTED_VALUE"""),"HP Color Laser MFP 179fnw Printer:IN")</f>
        <v>HP Color Laser MFP 179fnw Printer:IN</v>
      </c>
    </row>
    <row r="513" customHeight="1" spans="1:2">
      <c r="A513" s="3" t="str">
        <f>IFERROR(__xludf.DUMMYFUNCTION("""COMPUTED_VALUE"""),"4QD21A")</f>
        <v>4QD21A</v>
      </c>
      <c r="B513" s="3" t="str">
        <f>IFERROR(__xludf.DUMMYFUNCTION("""COMPUTED_VALUE"""),"HP Neverstop Laser MFP 1200a Printer:IN")</f>
        <v>HP Neverstop Laser MFP 1200a Printer:IN</v>
      </c>
    </row>
    <row r="514" customHeight="1" spans="1:2">
      <c r="A514" s="3" t="str">
        <f>IFERROR(__xludf.DUMMYFUNCTION("""COMPUTED_VALUE"""),"4RY26A")</f>
        <v>4RY26A</v>
      </c>
      <c r="B514" s="3" t="str">
        <f>IFERROR(__xludf.DUMMYFUNCTION("""COMPUTED_VALUE"""),"HP Neverstop Laser MFP 1200w Printer:IN")</f>
        <v>HP Neverstop Laser MFP 1200w Printer:IN</v>
      </c>
    </row>
    <row r="515" customHeight="1" spans="1:2">
      <c r="A515" s="3" t="str">
        <f>IFERROR(__xludf.DUMMYFUNCTION("""COMPUTED_VALUE"""),"4RY22A")</f>
        <v>4RY22A</v>
      </c>
      <c r="B515" s="3" t="str">
        <f>IFERROR(__xludf.DUMMYFUNCTION("""COMPUTED_VALUE"""),"HP Neverstop Laser 1000a Printer:IN")</f>
        <v>HP Neverstop Laser 1000a Printer:IN</v>
      </c>
    </row>
    <row r="516" customHeight="1" spans="1:2">
      <c r="A516" s="3" t="str">
        <f>IFERROR(__xludf.DUMMYFUNCTION("""COMPUTED_VALUE"""),"4RY23A")</f>
        <v>4RY23A</v>
      </c>
      <c r="B516" s="3" t="str">
        <f>IFERROR(__xludf.DUMMYFUNCTION("""COMPUTED_VALUE"""),"HP Neverstop Laser 1000w Printer:IN")</f>
        <v>HP Neverstop Laser 1000w Printer:IN</v>
      </c>
    </row>
    <row r="517" customHeight="1" spans="1:2">
      <c r="A517" s="3" t="str">
        <f>IFERROR(__xludf.DUMMYFUNCTION("""COMPUTED_VALUE"""),"5HG74A")</f>
        <v>5HG74A</v>
      </c>
      <c r="B517" s="3" t="str">
        <f>IFERROR(__xludf.DUMMYFUNCTION("""COMPUTED_VALUE"""),"HP NEVERSTOP LASER 1000N PRINTER:IN")</f>
        <v>HP NEVERSTOP LASER 1000N PRINTER:IN</v>
      </c>
    </row>
    <row r="518" customHeight="1" spans="1:2">
      <c r="A518" s="3" t="str">
        <f>IFERROR(__xludf.DUMMYFUNCTION("""COMPUTED_VALUE"""),"5HG85A")</f>
        <v>5HG85A</v>
      </c>
      <c r="B518" s="3" t="str">
        <f>IFERROR(__xludf.DUMMYFUNCTION("""COMPUTED_VALUE"""),"HP Neverstop Laser MFP 1200nw Printer:IN")</f>
        <v>HP Neverstop Laser MFP 1200nw Printer:IN</v>
      </c>
    </row>
    <row r="519" customHeight="1" spans="1:2">
      <c r="A519" s="3" t="str">
        <f>IFERROR(__xludf.DUMMYFUNCTION("""COMPUTED_VALUE"""),"6GX06A")</f>
        <v>6GX06A</v>
      </c>
      <c r="B519" s="3" t="str">
        <f>IFERROR(__xludf.DUMMYFUNCTION("""COMPUTED_VALUE"""),"HP LASERJET MFP M233S DW PRINTER")</f>
        <v>HP LASERJET MFP M233S DW PRINTER</v>
      </c>
    </row>
    <row r="520" customHeight="1" spans="1:2">
      <c r="A520" s="3" t="str">
        <f>IFERROR(__xludf.DUMMYFUNCTION("""COMPUTED_VALUE"""),"3G635A")</f>
        <v>3G635A</v>
      </c>
      <c r="B520" s="3" t="str">
        <f>IFERROR(__xludf.DUMMYFUNCTION("""COMPUTED_VALUE"""),"HP LaserJet Pro MFP 3104fdn Printer")</f>
        <v>HP LaserJet Pro MFP 3104fdn Printer</v>
      </c>
    </row>
    <row r="521" customHeight="1" spans="1:2">
      <c r="A521" s="3" t="str">
        <f>IFERROR(__xludf.DUMMYFUNCTION("""COMPUTED_VALUE"""),"3G636A")</f>
        <v>3G636A</v>
      </c>
      <c r="B521" s="3" t="str">
        <f>IFERROR(__xludf.DUMMYFUNCTION("""COMPUTED_VALUE"""),"HP LaserJet Pro MFP 3104fdw Printer")</f>
        <v>HP LaserJet Pro MFP 3104fdw Printer</v>
      </c>
    </row>
    <row r="522" customHeight="1" spans="1:2">
      <c r="A522" s="3" t="str">
        <f>IFERROR(__xludf.DUMMYFUNCTION("""COMPUTED_VALUE"""),"6GW64A")</f>
        <v>6GW64A</v>
      </c>
      <c r="B522" s="3" t="str">
        <f>IFERROR(__xludf.DUMMYFUNCTION("""COMPUTED_VALUE"""),"HP LASERJET M208dw")</f>
        <v>HP LASERJET M208dw</v>
      </c>
    </row>
    <row r="523" customHeight="1" spans="1:2">
      <c r="A523" s="3" t="str">
        <f>IFERROR(__xludf.DUMMYFUNCTION("""COMPUTED_VALUE"""),"3G658A")</f>
        <v>3G658A</v>
      </c>
      <c r="B523" s="3" t="str">
        <f>IFERROR(__xludf.DUMMYFUNCTION("""COMPUTED_VALUE"""),"HP LaserJet Pro 3004dw Printer")</f>
        <v>HP LaserJet Pro 3004dw Printer</v>
      </c>
    </row>
    <row r="524" customHeight="1" spans="1:2">
      <c r="A524" s="3" t="str">
        <f>IFERROR(__xludf.DUMMYFUNCTION("""COMPUTED_VALUE"""),"CZ174A")</f>
        <v>CZ174A</v>
      </c>
      <c r="B524" s="3" t="str">
        <f>IFERROR(__xludf.DUMMYFUNCTION("""COMPUTED_VALUE"""),"HP LaserJet Pro MFP M126a Printer")</f>
        <v>HP LaserJet Pro MFP M126a Printer</v>
      </c>
    </row>
    <row r="525" customHeight="1" spans="1:2">
      <c r="A525" s="3" t="str">
        <f>IFERROR(__xludf.DUMMYFUNCTION("""COMPUTED_VALUE"""),"381U0A")</f>
        <v>381U0A</v>
      </c>
      <c r="B525" s="3" t="str">
        <f>IFERROR(__xludf.DUMMYFUNCTION("""COMPUTED_VALUE"""),"HP LASERJET TANK MFP 2606DN")</f>
        <v>HP LASERJET TANK MFP 2606DN</v>
      </c>
    </row>
    <row r="526" customHeight="1" spans="1:2">
      <c r="A526" s="3" t="str">
        <f>IFERROR(__xludf.DUMMYFUNCTION("""COMPUTED_VALUE"""),"381U2A")</f>
        <v>381U2A</v>
      </c>
      <c r="B526" s="3" t="str">
        <f>IFERROR(__xludf.DUMMYFUNCTION("""COMPUTED_VALUE"""),"HP LASERJET TANK MFP 2606SDW")</f>
        <v>HP LASERJET TANK MFP 2606SDW</v>
      </c>
    </row>
    <row r="527" customHeight="1" spans="1:2">
      <c r="A527" s="3" t="str">
        <f>IFERROR(__xludf.DUMMYFUNCTION("""COMPUTED_VALUE"""),"381V6A")</f>
        <v>381V6A</v>
      </c>
      <c r="B527" s="3" t="str">
        <f>IFERROR(__xludf.DUMMYFUNCTION("""COMPUTED_VALUE"""),"HP LASERJET TANK 1020W")</f>
        <v>HP LASERJET TANK 1020W</v>
      </c>
    </row>
    <row r="528" customHeight="1" spans="1:2">
      <c r="A528" s="3" t="str">
        <f>IFERROR(__xludf.DUMMYFUNCTION("""COMPUTED_VALUE"""),"4A8R9A")</f>
        <v>4A8R9A</v>
      </c>
      <c r="B528" s="3" t="str">
        <f>IFERROR(__xludf.DUMMYFUNCTION("""COMPUTED_VALUE"""),"HP Smart Tank 521 All-in-One")</f>
        <v>HP Smart Tank 521 All-in-One</v>
      </c>
    </row>
    <row r="529" customHeight="1" spans="1:2">
      <c r="A529" s="3" t="str">
        <f>IFERROR(__xludf.DUMMYFUNCTION("""COMPUTED_VALUE"""),"6UU48A")</f>
        <v>6UU48A</v>
      </c>
      <c r="B529" s="3" t="str">
        <f>IFERROR(__xludf.DUMMYFUNCTION("""COMPUTED_VALUE"""),"HP Smart Tank 670 All-in-One Printer")</f>
        <v>HP Smart Tank 670 All-in-One Printer</v>
      </c>
    </row>
    <row r="530" customHeight="1" spans="1:2">
      <c r="A530" s="3" t="str">
        <f>IFERROR(__xludf.DUMMYFUNCTION("""COMPUTED_VALUE"""),"28C12A")</f>
        <v>28C12A</v>
      </c>
      <c r="B530" s="3" t="str">
        <f>IFERROR(__xludf.DUMMYFUNCTION("""COMPUTED_VALUE"""),"HP Smart Tank 675 All-in-One Printer")</f>
        <v>HP Smart Tank 675 All-in-One Printer</v>
      </c>
    </row>
    <row r="531" customHeight="1" spans="1:2">
      <c r="A531" s="3" t="str">
        <f>IFERROR(__xludf.DUMMYFUNCTION("""COMPUTED_VALUE"""),"714Z8A")</f>
        <v>714Z8A</v>
      </c>
      <c r="B531" s="3" t="str">
        <f>IFERROR(__xludf.DUMMYFUNCTION("""COMPUTED_VALUE"""),"HP Laser 1008a Printer")</f>
        <v>HP Laser 1008a Printer</v>
      </c>
    </row>
    <row r="532" customHeight="1" spans="1:2">
      <c r="A532" s="3" t="str">
        <f>IFERROR(__xludf.DUMMYFUNCTION("""COMPUTED_VALUE"""),"714Z9A")</f>
        <v>714Z9A</v>
      </c>
      <c r="B532" s="3" t="str">
        <f>IFERROR(__xludf.DUMMYFUNCTION("""COMPUTED_VALUE"""),"HP Laser 1008w Printer")</f>
        <v>HP Laser 1008w Printer</v>
      </c>
    </row>
    <row r="533" customHeight="1" spans="1:2">
      <c r="A533" s="3" t="str">
        <f>IFERROR(__xludf.DUMMYFUNCTION("""COMPUTED_VALUE"""),"715A2A")</f>
        <v>715A2A</v>
      </c>
      <c r="B533" s="3" t="str">
        <f>IFERROR(__xludf.DUMMYFUNCTION("""COMPUTED_VALUE"""),"HP Laser MFP 1188a Printer")</f>
        <v>HP Laser MFP 1188a Printer</v>
      </c>
    </row>
    <row r="534" customHeight="1" spans="1:2">
      <c r="A534" s="3" t="str">
        <f>IFERROR(__xludf.DUMMYFUNCTION("""COMPUTED_VALUE"""),"715A4A")</f>
        <v>715A4A</v>
      </c>
      <c r="B534" s="3" t="str">
        <f>IFERROR(__xludf.DUMMYFUNCTION("""COMPUTED_VALUE"""),"HP Laser MFP 1188nw Printer")</f>
        <v>HP Laser MFP 1188nw Printer</v>
      </c>
    </row>
    <row r="535" customHeight="1" spans="1:2">
      <c r="A535" s="3" t="str">
        <f>IFERROR(__xludf.DUMMYFUNCTION("""COMPUTED_VALUE"""),"715A5A")</f>
        <v>715A5A</v>
      </c>
      <c r="B535" s="3" t="str">
        <f>IFERROR(__xludf.DUMMYFUNCTION("""COMPUTED_VALUE"""),"HP Laser MFP 1188fnw Printer")</f>
        <v>HP Laser MFP 1188fnw Printer</v>
      </c>
    </row>
    <row r="536" customHeight="1" spans="1:2">
      <c r="A536" s="3" t="str">
        <f>IFERROR(__xludf.DUMMYFUNCTION("""COMPUTED_VALUE"""),"53N94C")</f>
        <v>53N94C</v>
      </c>
      <c r="B536" s="3" t="str">
        <f>IFERROR(__xludf.DUMMYFUNCTION("""COMPUTED_VALUE"""),"HP OfficeJet Pro 9720 WF AiO Prntr:IN-en")</f>
        <v>HP OfficeJet Pro 9720 WF AiO Prntr:IN-en</v>
      </c>
    </row>
    <row r="537" customHeight="1" spans="1:2">
      <c r="A537" s="3" t="str">
        <f>IFERROR(__xludf.DUMMYFUNCTION("""COMPUTED_VALUE"""),"537P5C")</f>
        <v>537P5C</v>
      </c>
      <c r="B537" s="3" t="str">
        <f>IFERROR(__xludf.DUMMYFUNCTION("""COMPUTED_VALUE"""),"HP OfficeJet Pro 9730 WF AiO Prntr:IN-en")</f>
        <v>HP OfficeJet Pro 9730 WF AiO Prntr:IN-en</v>
      </c>
    </row>
    <row r="538" customHeight="1" spans="1:2">
      <c r="A538" s="3" t="str">
        <f>IFERROR(__xludf.DUMMYFUNCTION("""COMPUTED_VALUE"""),"405W2C")</f>
        <v>405W2C</v>
      </c>
      <c r="B538" s="3" t="str">
        <f>IFERROR(__xludf.DUMMYFUNCTION("""COMPUTED_VALUE"""),"HP OfficeJet Pro 8120 AiO Printer:IN-en")</f>
        <v>HP OfficeJet Pro 8120 AiO Printer:IN-en</v>
      </c>
    </row>
    <row r="539" customHeight="1" spans="1:2">
      <c r="A539" s="3" t="str">
        <f>IFERROR(__xludf.DUMMYFUNCTION("""COMPUTED_VALUE"""),"404L7C")</f>
        <v>404L7C</v>
      </c>
      <c r="B539" s="3" t="str">
        <f>IFERROR(__xludf.DUMMYFUNCTION("""COMPUTED_VALUE"""),"HP OfficeJet Pro 9130 AiO Printer:IN-en")</f>
        <v>HP OfficeJet Pro 9130 AiO Printer:IN-en</v>
      </c>
    </row>
    <row r="540" customHeight="1" spans="1:2">
      <c r="A540" s="3" t="str">
        <f>IFERROR(__xludf.DUMMYFUNCTION("""COMPUTED_VALUE"""),"499M6A")</f>
        <v>499M6A</v>
      </c>
      <c r="B540" s="3" t="str">
        <f>IFERROR(__xludf.DUMMYFUNCTION("""COMPUTED_VALUE"""),"HP Color LaserJet Pro MFP 3303sdw")</f>
        <v>HP Color LaserJet Pro MFP 3303sdw</v>
      </c>
    </row>
    <row r="541" customHeight="1" spans="1:2">
      <c r="A541" s="3" t="str">
        <f>IFERROR(__xludf.DUMMYFUNCTION("""COMPUTED_VALUE"""),"499N4A")</f>
        <v>499N4A</v>
      </c>
      <c r="B541" s="3" t="str">
        <f>IFERROR(__xludf.DUMMYFUNCTION("""COMPUTED_VALUE"""),"HP Color LaserJet Pro 3203dw")</f>
        <v>HP Color LaserJet Pro 3203dw</v>
      </c>
    </row>
    <row r="542" customHeight="1" spans="1:2">
      <c r="A542" s="3" t="str">
        <f>IFERROR(__xludf.DUMMYFUNCTION("""COMPUTED_VALUE"""),"546K2PA")</f>
        <v>546K2PA</v>
      </c>
      <c r="B542" s="3" t="str">
        <f>IFERROR(__xludf.DUMMYFUNCTION("""COMPUTED_VALUE"""),"HP Laptop 14s-dy2506TU (546K2PA)")</f>
        <v>HP Laptop 14s-dy2506TU (546K2PA)</v>
      </c>
    </row>
    <row r="543" customHeight="1" spans="1:2">
      <c r="A543" s="3" t="str">
        <f>IFERROR(__xludf.DUMMYFUNCTION("""COMPUTED_VALUE"""),"4LY81AA")</f>
        <v>4LY81AA</v>
      </c>
      <c r="B543" s="3" t="str">
        <f>IFERROR(__xludf.DUMMYFUNCTION("""COMPUTED_VALUE"""),"HP All-in-One - 22-c0019il")</f>
        <v>HP All-in-One - 22-c0019il</v>
      </c>
    </row>
    <row r="544" customHeight="1" spans="1:2">
      <c r="A544" s="3" t="str">
        <f>IFERROR(__xludf.DUMMYFUNCTION("""COMPUTED_VALUE"""),"360L6PA")</f>
        <v>360L6PA</v>
      </c>
      <c r="B544" s="3" t="str">
        <f>IFERROR(__xludf.DUMMYFUNCTION("""COMPUTED_VALUE"""),"HP Laptop 15s-du3060TX (360L6PA)")</f>
        <v>HP Laptop 15s-du3060TX (360L6PA)</v>
      </c>
    </row>
    <row r="545" customHeight="1" spans="1:2">
      <c r="A545" s="3" t="str">
        <f>IFERROR(__xludf.DUMMYFUNCTION("""COMPUTED_VALUE"""),"3V7P8PA")</f>
        <v>3V7P8PA</v>
      </c>
      <c r="B545" s="3" t="str">
        <f>IFERROR(__xludf.DUMMYFUNCTION("""COMPUTED_VALUE"""),"HP Laptop PC 15s-dr3000")</f>
        <v>HP Laptop PC 15s-dr3000</v>
      </c>
    </row>
    <row r="546" customHeight="1" spans="1:2">
      <c r="A546" s="3" t="str">
        <f>IFERROR(__xludf.DUMMYFUNCTION("""COMPUTED_VALUE"""),"2N1L1PA")</f>
        <v>2N1L1PA</v>
      </c>
      <c r="B546" s="3" t="str">
        <f>IFERROR(__xludf.DUMMYFUNCTION("""COMPUTED_VALUE"""),"HP Pavilion Laptop 14-dv0055TU (2N1L1PA)")</f>
        <v>HP Pavilion Laptop 14-dv0055TU (2N1L1PA)</v>
      </c>
    </row>
    <row r="547" customHeight="1" spans="1:2">
      <c r="A547" s="3" t="str">
        <f>IFERROR(__xludf.DUMMYFUNCTION("""COMPUTED_VALUE"""),"4M1W3PA")</f>
        <v>4M1W3PA</v>
      </c>
      <c r="B547" s="3" t="str">
        <f>IFERROR(__xludf.DUMMYFUNCTION("""COMPUTED_VALUE"""),"OMEN by HP Laptop 16-c0141AX (4M1W3PA)")</f>
        <v>OMEN by HP Laptop 16-c0141AX (4M1W3PA)</v>
      </c>
    </row>
    <row r="548" customHeight="1" spans="1:2">
      <c r="A548" s="3" t="str">
        <f>IFERROR(__xludf.DUMMYFUNCTION("""COMPUTED_VALUE"""),"461S7PA")</f>
        <v>461S7PA</v>
      </c>
      <c r="B548" s="3" t="str">
        <f>IFERROR(__xludf.DUMMYFUNCTION("""COMPUTED_VALUE"""),"HP Pavilion x360 Convertible 14-dy0081TU (461S7PA)")</f>
        <v>HP Pavilion x360 Convertible 14-dy0081TU (461S7PA)</v>
      </c>
    </row>
    <row r="549" customHeight="1" spans="1:2">
      <c r="A549" s="3" t="str">
        <f>IFERROR(__xludf.DUMMYFUNCTION("""COMPUTED_VALUE"""),"67U65PA")</f>
        <v>67U65PA</v>
      </c>
      <c r="B549" s="3" t="str">
        <f>IFERROR(__xludf.DUMMYFUNCTION("""COMPUTED_VALUE"""),"HP All-in-One 24-cb1902in Bundle All-in-One PC (67U65PA)")</f>
        <v>HP All-in-One 24-cb1902in Bundle All-in-One PC (67U65PA)</v>
      </c>
    </row>
    <row r="550" customHeight="1" spans="1:2">
      <c r="A550" s="3" t="str">
        <f>IFERROR(__xludf.DUMMYFUNCTION("""COMPUTED_VALUE"""),"4X812PA")</f>
        <v>4X812PA</v>
      </c>
      <c r="B550" s="3" t="str">
        <f>IFERROR(__xludf.DUMMYFUNCTION("""COMPUTED_VALUE"""),"HP Pavilion Laptop 15-eh1108AU (4X812PA)")</f>
        <v>HP Pavilion Laptop 15-eh1108AU (4X812PA)</v>
      </c>
    </row>
    <row r="551" customHeight="1" spans="1:2">
      <c r="A551" s="3" t="str">
        <f>IFERROR(__xludf.DUMMYFUNCTION("""COMPUTED_VALUE"""),"37D38PA")</f>
        <v>37D38PA</v>
      </c>
      <c r="B551" s="3" t="str">
        <f>IFERROR(__xludf.DUMMYFUNCTION("""COMPUTED_VALUE"""),"HP Laptop 15s-fq2075TU (37D38PA)")</f>
        <v>HP Laptop 15s-fq2075TU (37D38PA)</v>
      </c>
    </row>
    <row r="552" customHeight="1" spans="1:2">
      <c r="A552" s="3" t="str">
        <f>IFERROR(__xludf.DUMMYFUNCTION("""COMPUTED_VALUE"""),"38J47PA")</f>
        <v>38J47PA</v>
      </c>
      <c r="B552" s="3" t="str">
        <f>IFERROR(__xludf.DUMMYFUNCTION("""COMPUTED_VALUE"""),"HP Laptop 14s-dq2513TU (38J47PA)")</f>
        <v>HP Laptop 14s-dq2513TU (38J47PA)</v>
      </c>
    </row>
    <row r="553" customHeight="1" spans="1:2">
      <c r="A553" s="3" t="str">
        <f>IFERROR(__xludf.DUMMYFUNCTION("""COMPUTED_VALUE"""),"1N1G1PA")</f>
        <v>1N1G1PA</v>
      </c>
      <c r="B553" s="3" t="str">
        <f>IFERROR(__xludf.DUMMYFUNCTION("""COMPUTED_VALUE"""),"HP Pavilion Gaming - 15-ec1051ax")</f>
        <v>HP Pavilion Gaming - 15-ec1051ax</v>
      </c>
    </row>
    <row r="554" customHeight="1" spans="1:2">
      <c r="A554" s="3" t="str">
        <f>IFERROR(__xludf.DUMMYFUNCTION("""COMPUTED_VALUE"""),"8LX78PA")</f>
        <v>8LX78PA</v>
      </c>
      <c r="B554" s="3" t="str">
        <f>IFERROR(__xludf.DUMMYFUNCTION("""COMPUTED_VALUE"""),"HP Pavilion - 15-cs3008tx")</f>
        <v>HP Pavilion - 15-cs3008tx</v>
      </c>
    </row>
    <row r="555" customHeight="1" spans="1:2">
      <c r="A555" s="3" t="str">
        <f>IFERROR(__xludf.DUMMYFUNCTION("""COMPUTED_VALUE"""),"M41633-D61")</f>
        <v>M41633-D61</v>
      </c>
      <c r="B555" s="3"/>
    </row>
    <row r="556" customHeight="1" spans="1:2">
      <c r="A556" s="3" t="str">
        <f>IFERROR(__xludf.DUMMYFUNCTION("""COMPUTED_VALUE"""),"6K7X3PA")</f>
        <v>6K7X3PA</v>
      </c>
      <c r="B556" s="3" t="str">
        <f>IFERROR(__xludf.DUMMYFUNCTION("""COMPUTED_VALUE"""),"HP Spectre x360 2-in-1 Laptop 14-ef0053T (6K7X3PA)")</f>
        <v>HP Spectre x360 2-in-1 Laptop 14-ef0053T (6K7X3PA)</v>
      </c>
    </row>
    <row r="557" customHeight="1" spans="1:2">
      <c r="A557" s="3" t="str">
        <f>IFERROR(__xludf.DUMMYFUNCTION("""COMPUTED_VALUE"""),"9WJ91PA")</f>
        <v>9WJ91PA</v>
      </c>
      <c r="B557" s="3" t="str">
        <f>IFERROR(__xludf.DUMMYFUNCTION("""COMPUTED_VALUE"""),"HP t640 Thin Client")</f>
        <v>HP t640 Thin Client</v>
      </c>
    </row>
    <row r="558" customHeight="1" spans="1:2">
      <c r="A558" s="3" t="str">
        <f>IFERROR(__xludf.DUMMYFUNCTION("""COMPUTED_VALUE"""),"A4KF0PA")</f>
        <v>A4KF0PA</v>
      </c>
      <c r="B558" s="3" t="str">
        <f>IFERROR(__xludf.DUMMYFUNCTION("""COMPUTED_VALUE"""),"HP Laptop 15-fd0316TU")</f>
        <v>HP Laptop 15-fd0316TU</v>
      </c>
    </row>
    <row r="559" customHeight="1" spans="1:2">
      <c r="A559" s="3" t="str">
        <f>IFERROR(__xludf.DUMMYFUNCTION("""COMPUTED_VALUE"""),"7X6F3PA")</f>
        <v>7X6F3PA</v>
      </c>
      <c r="B559" s="3" t="str">
        <f>IFERROR(__xludf.DUMMYFUNCTION("""COMPUTED_VALUE"""),"Victus Gaming Laptop 16-r0327TX (AM9G9PA)")</f>
        <v>Victus Gaming Laptop 16-r0327TX (AM9G9PA)</v>
      </c>
    </row>
    <row r="560" customHeight="1" spans="1:2">
      <c r="A560" s="3" t="str">
        <f>IFERROR(__xludf.DUMMYFUNCTION("""COMPUTED_VALUE"""),"8H5K2PA")</f>
        <v>8H5K2PA</v>
      </c>
      <c r="B560" s="3" t="str">
        <f>IFERROR(__xludf.DUMMYFUNCTION("""COMPUTED_VALUE"""),"Victus Gaming Laptop 15-fb0153AX (8H5K2PA)")</f>
        <v>Victus Gaming Laptop 15-fb0153AX (8H5K2PA)</v>
      </c>
    </row>
    <row r="561" customHeight="1" spans="1:2">
      <c r="A561" s="3" t="str">
        <f>IFERROR(__xludf.DUMMYFUNCTION("""COMPUTED_VALUE"""),"6K9C6PA")</f>
        <v>6K9C6PA</v>
      </c>
      <c r="B561" s="3" t="str">
        <f>IFERROR(__xludf.DUMMYFUNCTION("""COMPUTED_VALUE"""),"HP Pavilion Laptop 14-dv2053TU (6K9C6PA)")</f>
        <v>HP Pavilion Laptop 14-dv2053TU (6K9C6PA)</v>
      </c>
    </row>
    <row r="562" customHeight="1" spans="1:2">
      <c r="A562" s="3" t="str">
        <f>IFERROR(__xludf.DUMMYFUNCTION("""COMPUTED_VALUE"""),"1B9N3AV")</f>
        <v>1B9N3AV</v>
      </c>
      <c r="B562" s="3" t="str">
        <f>IFERROR(__xludf.DUMMYFUNCTION("""COMPUTED_VALUE"""),"HP Laptop PC 15t-dw300 CTO")</f>
        <v>HP Laptop PC 15t-dw300 CTO</v>
      </c>
    </row>
    <row r="563" customHeight="1" spans="1:2">
      <c r="A563" s="3" t="str">
        <f>IFERROR(__xludf.DUMMYFUNCTION("""COMPUTED_VALUE"""),"440L4PA")</f>
        <v>440L4PA</v>
      </c>
      <c r="B563" s="3" t="str">
        <f>IFERROR(__xludf.DUMMYFUNCTION("""COMPUTED_VALUE"""),"HP Laptop 14s-fq0526AU")</f>
        <v>HP Laptop 14s-fq0526AU</v>
      </c>
    </row>
    <row r="564" customHeight="1" spans="1:2">
      <c r="A564" s="3" t="str">
        <f>IFERROR(__xludf.DUMMYFUNCTION("""COMPUTED_VALUE"""),"6Q0Z3PA")</f>
        <v>6Q0Z3PA</v>
      </c>
      <c r="B564" s="3" t="str">
        <f>IFERROR(__xludf.DUMMYFUNCTION("""COMPUTED_VALUE"""),"HP Pavilion x360 2-in-1 Laptop 14-ek0084")</f>
        <v>HP Pavilion x360 2-in-1 Laptop 14-ek0084</v>
      </c>
    </row>
    <row r="565" customHeight="1" spans="1:2">
      <c r="A565" s="3" t="str">
        <f>IFERROR(__xludf.DUMMYFUNCTION("""COMPUTED_VALUE"""),"7H5D3PA")</f>
        <v>7H5D3PA</v>
      </c>
      <c r="B565" s="3" t="str">
        <f>IFERROR(__xludf.DUMMYFUNCTION("""COMPUTED_VALUE"""),"HP Envy x360 2-in-1 Laptop 13-bf0121TU")</f>
        <v>HP Envy x360 2-in-1 Laptop 13-bf0121TU</v>
      </c>
    </row>
    <row r="566" customHeight="1" spans="1:2">
      <c r="A566" s="3" t="str">
        <f>IFERROR(__xludf.DUMMYFUNCTION("""COMPUTED_VALUE"""),"A03H0PA")</f>
        <v>A03H0PA</v>
      </c>
      <c r="B566" s="3" t="str">
        <f>IFERROR(__xludf.DUMMYFUNCTION("""COMPUTED_VALUE"""),"Victus Gaming Laptop 15-fa0444TX")</f>
        <v>Victus Gaming Laptop 15-fa0444TX</v>
      </c>
    </row>
    <row r="567" customHeight="1" spans="1:2">
      <c r="A567" s="3" t="str">
        <f>IFERROR(__xludf.DUMMYFUNCTION("""COMPUTED_VALUE"""),"7WQ11PA")</f>
        <v>7WQ11PA</v>
      </c>
      <c r="B567" s="3" t="str">
        <f>IFERROR(__xludf.DUMMYFUNCTION("""COMPUTED_VALUE"""),"HP Notebook - 14q-cs1002tu")</f>
        <v>HP Notebook - 14q-cs1002tu</v>
      </c>
    </row>
    <row r="568" customHeight="1" spans="1:2">
      <c r="A568" s="3" t="str">
        <f>IFERROR(__xludf.DUMMYFUNCTION("""COMPUTED_VALUE"""),"4X7E7PA")</f>
        <v>4X7E7PA</v>
      </c>
      <c r="B568" s="3" t="str">
        <f>IFERROR(__xludf.DUMMYFUNCTION("""COMPUTED_VALUE"""),"HP Pavilion Laptop 15-eh1102AU (4X7E7PA)")</f>
        <v>HP Pavilion Laptop 15-eh1102AU (4X7E7PA)</v>
      </c>
    </row>
    <row r="569" customHeight="1" spans="1:2">
      <c r="A569" s="3" t="str">
        <f>IFERROR(__xludf.DUMMYFUNCTION("""COMPUTED_VALUE"""),"360L5PA")</f>
        <v>360L5PA</v>
      </c>
      <c r="B569" s="3" t="str">
        <f>IFERROR(__xludf.DUMMYFUNCTION("""COMPUTED_VALUE"""),"HP Laptop 15s-fq2072TU (360L5PA)")</f>
        <v>HP Laptop 15s-fq2072TU (360L5PA)</v>
      </c>
    </row>
    <row r="570" customHeight="1" spans="1:2">
      <c r="A570" s="3" t="str">
        <f>IFERROR(__xludf.DUMMYFUNCTION("""COMPUTED_VALUE"""),"4R8B8PA")</f>
        <v>4R8B8PA</v>
      </c>
      <c r="B570" s="3" t="str">
        <f>IFERROR(__xludf.DUMMYFUNCTION("""COMPUTED_VALUE"""),"HP Laptop 15s-gy0501AU (4R8B8PA)")</f>
        <v>HP Laptop 15s-gy0501AU (4R8B8PA)</v>
      </c>
    </row>
    <row r="571" customHeight="1" spans="1:2">
      <c r="A571" s="3" t="str">
        <f>IFERROR(__xludf.DUMMYFUNCTION("""COMPUTED_VALUE"""),"3A8N3PA")</f>
        <v>3A8N3PA</v>
      </c>
      <c r="B571" s="3" t="str">
        <f>IFERROR(__xludf.DUMMYFUNCTION("""COMPUTED_VALUE"""),"HP All-in-One 21-b0707in Bundle PC (3A8N3PA)")</f>
        <v>HP All-in-One 21-b0707in Bundle PC (3A8N3PA)</v>
      </c>
    </row>
    <row r="572" customHeight="1" spans="1:2">
      <c r="A572" s="3" t="str">
        <f>IFERROR(__xludf.DUMMYFUNCTION("""COMPUTED_VALUE"""),"1HM24AV")</f>
        <v>1HM24AV</v>
      </c>
      <c r="B572" s="3" t="str">
        <f>IFERROR(__xludf.DUMMYFUNCTION("""COMPUTED_VALUE"""),"HP 280 G3 Base Model PCI Microtower PC")</f>
        <v>HP 280 G3 Base Model PCI Microtower PC</v>
      </c>
    </row>
    <row r="573" customHeight="1" spans="1:2">
      <c r="A573" s="3" t="str">
        <f>IFERROR(__xludf.DUMMYFUNCTION("""COMPUTED_VALUE"""),"3Y0T5PA")</f>
        <v>3Y0T5PA</v>
      </c>
      <c r="B573" s="3" t="str">
        <f>IFERROR(__xludf.DUMMYFUNCTION("""COMPUTED_VALUE"""),"HP All-in-One 24-df1668in Bundle PC (3Y0T5PA)")</f>
        <v>HP All-in-One 24-df1668in Bundle PC (3Y0T5PA)</v>
      </c>
    </row>
    <row r="574" customHeight="1" spans="1:2">
      <c r="A574" s="3" t="str">
        <f>IFERROR(__xludf.DUMMYFUNCTION("""COMPUTED_VALUE"""),"389U9PA")</f>
        <v>389U9PA</v>
      </c>
      <c r="B574" s="3" t="str">
        <f>IFERROR(__xludf.DUMMYFUNCTION("""COMPUTED_VALUE"""),"HP ENVY Laptop 14-eb0020TX (389U9PA)")</f>
        <v>HP ENVY Laptop 14-eb0020TX (389U9PA)</v>
      </c>
    </row>
    <row r="575" customHeight="1" spans="1:2">
      <c r="A575" s="3" t="str">
        <f>IFERROR(__xludf.DUMMYFUNCTION("""COMPUTED_VALUE"""),"397L9PA")</f>
        <v>397L9PA</v>
      </c>
      <c r="B575" s="3" t="str">
        <f>IFERROR(__xludf.DUMMYFUNCTION("""COMPUTED_VALUE"""),"HP Pavilion Laptop 14-dv0086TX (397L9PA)")</f>
        <v>HP Pavilion Laptop 14-dv0086TX (397L9PA)</v>
      </c>
    </row>
    <row r="576" customHeight="1" spans="1:2">
      <c r="A576" s="3" t="str">
        <f>IFERROR(__xludf.DUMMYFUNCTION("""COMPUTED_VALUE"""),"46D68PA")</f>
        <v>46D68PA</v>
      </c>
      <c r="B576" s="3" t="str">
        <f>IFERROR(__xludf.DUMMYFUNCTION("""COMPUTED_VALUE"""),"HP ENVY Laptop 13-ba1505TX (46D68PA)")</f>
        <v>HP ENVY Laptop 13-ba1505TX (46D68PA)</v>
      </c>
    </row>
    <row r="577" customHeight="1" spans="1:2">
      <c r="A577" s="3" t="str">
        <f>IFERROR(__xludf.DUMMYFUNCTION("""COMPUTED_VALUE"""),"3V2N2PA")</f>
        <v>3V2N2PA</v>
      </c>
      <c r="B577" s="3" t="str">
        <f>IFERROR(__xludf.DUMMYFUNCTION("""COMPUTED_VALUE"""),"HP Laptop 15s-fr2500TU (3V2N2PA)")</f>
        <v>HP Laptop 15s-fr2500TU (3V2N2PA)</v>
      </c>
    </row>
    <row r="578" customHeight="1" spans="1:2">
      <c r="A578" s="3" t="str">
        <f>IFERROR(__xludf.DUMMYFUNCTION("""COMPUTED_VALUE"""),"3J318PA")</f>
        <v>3J318PA</v>
      </c>
      <c r="B578" s="3" t="str">
        <f>IFERROR(__xludf.DUMMYFUNCTION("""COMPUTED_VALUE"""),"HP Laptop - 14s-cf3001tu")</f>
        <v>HP Laptop - 14s-cf3001tu</v>
      </c>
    </row>
    <row r="579" customHeight="1" spans="1:2">
      <c r="A579" s="3" t="str">
        <f>IFERROR(__xludf.DUMMYFUNCTION("""COMPUTED_VALUE"""),"4X7E8PA")</f>
        <v>4X7E8PA</v>
      </c>
      <c r="B579" s="3" t="str">
        <f>IFERROR(__xludf.DUMMYFUNCTION("""COMPUTED_VALUE"""),"HP Pavilion Laptop 15-eh1103AU (4X7E8PA)")</f>
        <v>HP Pavilion Laptop 15-eh1103AU (4X7E8PA)</v>
      </c>
    </row>
    <row r="580" customHeight="1" spans="1:2">
      <c r="A580" s="3" t="str">
        <f>IFERROR(__xludf.DUMMYFUNCTION("""COMPUTED_VALUE"""),"3T170PA")</f>
        <v>3T170PA</v>
      </c>
      <c r="B580" s="3" t="str">
        <f>IFERROR(__xludf.DUMMYFUNCTION("""COMPUTED_VALUE"""),"HP Laptop 14s-dy2501TU (3T170PA)")</f>
        <v>HP Laptop 14s-dy2501TU (3T170PA)</v>
      </c>
    </row>
    <row r="581" customHeight="1" spans="1:2">
      <c r="A581" s="3" t="str">
        <f>IFERROR(__xludf.DUMMYFUNCTION("""COMPUTED_VALUE"""),"9A1C1PA")</f>
        <v>9A1C1PA</v>
      </c>
      <c r="B581" s="3" t="str">
        <f>IFERROR(__xludf.DUMMYFUNCTION("""COMPUTED_VALUE"""),"HP Laptop 15s-er2004AU (9A1C1PA)")</f>
        <v>HP Laptop 15s-er2004AU (9A1C1PA)</v>
      </c>
    </row>
    <row r="582" customHeight="1" spans="1:2">
      <c r="A582" s="3" t="str">
        <f>IFERROR(__xludf.DUMMYFUNCTION("""COMPUTED_VALUE"""),"6K486PA")</f>
        <v>6K486PA</v>
      </c>
      <c r="B582" s="3" t="str">
        <f>IFERROR(__xludf.DUMMYFUNCTION("""COMPUTED_VALUE"""),"Victus by HP Laptop 16-e0650AX (6K486PA)")</f>
        <v>Victus by HP Laptop 16-e0650AX (6K486PA)</v>
      </c>
    </row>
    <row r="583" customHeight="1" spans="1:2">
      <c r="A583" s="3" t="str">
        <f>IFERROR(__xludf.DUMMYFUNCTION("""COMPUTED_VALUE"""),"6K482PA")</f>
        <v>6K482PA</v>
      </c>
      <c r="B583" s="3" t="str">
        <f>IFERROR(__xludf.DUMMYFUNCTION("""COMPUTED_VALUE"""),"HP Envy Laptop 16-h0025TX (6K482PA)")</f>
        <v>HP Envy Laptop 16-h0025TX (6K482PA)</v>
      </c>
    </row>
    <row r="584" customHeight="1" spans="1:2">
      <c r="A584" s="3" t="str">
        <f>IFERROR(__xludf.DUMMYFUNCTION("""COMPUTED_VALUE"""),"194V6PA")</f>
        <v>194V6PA</v>
      </c>
      <c r="B584" s="3" t="str">
        <f>IFERROR(__xludf.DUMMYFUNCTION("""COMPUTED_VALUE"""),"HP Pavilion Gaming - 15-ec0104ax")</f>
        <v>HP Pavilion Gaming - 15-ec0104ax</v>
      </c>
    </row>
    <row r="585" customHeight="1" spans="1:2">
      <c r="A585" s="3" t="str">
        <f>IFERROR(__xludf.DUMMYFUNCTION("""COMPUTED_VALUE"""),"9W6U8PA")</f>
        <v>9W6U8PA</v>
      </c>
      <c r="B585" s="3" t="str">
        <f>IFERROR(__xludf.DUMMYFUNCTION("""COMPUTED_VALUE"""),"Victus Gaming Laptop 15-fa1278TX (9W6U8PA)")</f>
        <v>Victus Gaming Laptop 15-fa1278TX (9W6U8PA)</v>
      </c>
    </row>
    <row r="586" customHeight="1" spans="1:2">
      <c r="A586" s="3" t="str">
        <f>IFERROR(__xludf.DUMMYFUNCTION("""COMPUTED_VALUE"""),"9X3L6PA")</f>
        <v>9X3L6PA</v>
      </c>
      <c r="B586" s="3" t="str">
        <f>IFERROR(__xludf.DUMMYFUNCTION("""COMPUTED_VALUE"""),"Victus Gaming Laptop 15-fa1312TX (9X3L6PA)")</f>
        <v>Victus Gaming Laptop 15-fa1312TX (9X3L6PA)</v>
      </c>
    </row>
    <row r="587" customHeight="1" spans="1:2">
      <c r="A587" s="3" t="str">
        <f>IFERROR(__xludf.DUMMYFUNCTION("""COMPUTED_VALUE"""),"552W9PA")</f>
        <v>552W9PA</v>
      </c>
      <c r="B587" s="3" t="str">
        <f>IFERROR(__xludf.DUMMYFUNCTION("""COMPUTED_VALUE"""),"Victus by HP Laptop 16-e0301AX (552W9PA)")</f>
        <v>Victus by HP Laptop 16-e0301AX (552W9PA)</v>
      </c>
    </row>
    <row r="588" customHeight="1" spans="1:2">
      <c r="A588" s="3" t="str">
        <f>IFERROR(__xludf.DUMMYFUNCTION("""COMPUTED_VALUE"""),"8L7Y4PA")</f>
        <v>8L7Y4PA</v>
      </c>
      <c r="B588" s="3" t="str">
        <f>IFERROR(__xludf.DUMMYFUNCTION("""COMPUTED_VALUE"""),"Victus Gaming Laptop 16-s0089AX (8L7Y4PA)")</f>
        <v>Victus Gaming Laptop 16-s0089AX (8L7Y4PA)</v>
      </c>
    </row>
    <row r="589" customHeight="1" spans="1:2">
      <c r="A589" s="3" t="str">
        <f>IFERROR(__xludf.DUMMYFUNCTION("""COMPUTED_VALUE"""),"635X1PA")</f>
        <v>635X1PA</v>
      </c>
      <c r="B589" s="3" t="str">
        <f>IFERROR(__xludf.DUMMYFUNCTION("""COMPUTED_VALUE"""),"HP 280 Pro G6 Microtower PC Bundle (635X1PA)")</f>
        <v>HP 280 Pro G6 Microtower PC Bundle (635X1PA)</v>
      </c>
    </row>
    <row r="590" customHeight="1" spans="1:2">
      <c r="A590" s="3" t="str">
        <f>IFERROR(__xludf.DUMMYFUNCTION("""COMPUTED_VALUE"""),"8L083PA")</f>
        <v>8L083PA</v>
      </c>
      <c r="B590" s="3" t="str">
        <f>IFERROR(__xludf.DUMMYFUNCTION("""COMPUTED_VALUE"""),"Victus Gaming Laptop 15-fb1001AX (8L083PA)")</f>
        <v>Victus Gaming Laptop 15-fb1001AX (8L083PA)</v>
      </c>
    </row>
    <row r="591" customHeight="1" spans="1:2">
      <c r="A591" s="3" t="str">
        <f>IFERROR(__xludf.DUMMYFUNCTION("""COMPUTED_VALUE"""),"9T8K6PA")</f>
        <v>9T8K6PA</v>
      </c>
      <c r="B591" s="3" t="str">
        <f>IFERROR(__xludf.DUMMYFUNCTION("""COMPUTED_VALUE"""),"HP Spectre x360 Laptop 14-eu0556TU (9T8K6PA)")</f>
        <v>HP Spectre x360 Laptop 14-eu0556TU (9T8K6PA)</v>
      </c>
    </row>
    <row r="592" customHeight="1" spans="1:2">
      <c r="A592" s="3" t="str">
        <f>IFERROR(__xludf.DUMMYFUNCTION("""COMPUTED_VALUE"""),"9X5E7PA")</f>
        <v>9X5E7PA</v>
      </c>
      <c r="B592" s="3" t="str">
        <f>IFERROR(__xludf.DUMMYFUNCTION("""COMPUTED_VALUE"""),"Victus Gaming Laptop 15-fa1313TX")</f>
        <v>Victus Gaming Laptop 15-fa1313TX</v>
      </c>
    </row>
    <row r="593" customHeight="1" spans="1:2">
      <c r="A593" s="3" t="str">
        <f>IFERROR(__xludf.DUMMYFUNCTION("""COMPUTED_VALUE"""),"9D3N3PA")</f>
        <v>9D3N3PA</v>
      </c>
      <c r="B593" s="3" t="str">
        <f>IFERROR(__xludf.DUMMYFUNCTION("""COMPUTED_VALUE"""),"HP Laptop 15s-eq2304AU (9D3N3PA)")</f>
        <v>HP Laptop 15s-eq2304AU (9D3N3PA)</v>
      </c>
    </row>
    <row r="594" customHeight="1" spans="1:2">
      <c r="A594" s="3" t="str">
        <f>IFERROR(__xludf.DUMMYFUNCTION("""COMPUTED_VALUE"""),"A00V8PA")</f>
        <v>A00V8PA</v>
      </c>
      <c r="B594" s="3" t="str">
        <f>IFERROR(__xludf.DUMMYFUNCTION("""COMPUTED_VALUE"""),"HP Pavilion Laptop 16-af0015TU (A00V8PA)")</f>
        <v>HP Pavilion Laptop 16-af0015TU (A00V8PA)</v>
      </c>
    </row>
    <row r="595" customHeight="1" spans="1:2">
      <c r="A595" s="3" t="str">
        <f>IFERROR(__xludf.DUMMYFUNCTION("""COMPUTED_VALUE"""),"8C4S1PA")</f>
        <v>8C4S1PA</v>
      </c>
      <c r="B595" s="3" t="str">
        <f>IFERROR(__xludf.DUMMYFUNCTION("""COMPUTED_VALUE"""),"HP Envy x360 2-in-1 Laptop 15-fh0015AU (8C4S1PA)")</f>
        <v>HP Envy x360 2-in-1 Laptop 15-fh0015AU (8C4S1PA)</v>
      </c>
    </row>
    <row r="596" customHeight="1" spans="1:2">
      <c r="A596" s="3" t="str">
        <f>IFERROR(__xludf.DUMMYFUNCTION("""COMPUTED_VALUE"""),"6N027PA")</f>
        <v>6N027PA</v>
      </c>
      <c r="B596" s="3" t="str">
        <f>IFERROR(__xludf.DUMMYFUNCTION("""COMPUTED_VALUE"""),"Victus Gaming Laptop 15-fa0165TX (6N027PA)")</f>
        <v>Victus Gaming Laptop 15-fa0165TX (6N027PA)</v>
      </c>
    </row>
    <row r="597" customHeight="1" spans="1:2">
      <c r="A597" s="3" t="str">
        <f>IFERROR(__xludf.DUMMYFUNCTION("""COMPUTED_VALUE"""),"9W6U9PA")</f>
        <v>9W6U9PA</v>
      </c>
      <c r="B597" s="3" t="str">
        <f>IFERROR(__xludf.DUMMYFUNCTION("""COMPUTED_VALUE"""),"Victus Gaming Laptop 15-fa1279TX (9W6U9PA)")</f>
        <v>Victus Gaming Laptop 15-fa1279TX (9W6U9PA)</v>
      </c>
    </row>
    <row r="598" customHeight="1" spans="1:2">
      <c r="A598" s="3" t="str">
        <f>IFERROR(__xludf.DUMMYFUNCTION("""COMPUTED_VALUE"""),"9D3N5PA")</f>
        <v>9D3N5PA</v>
      </c>
      <c r="B598" s="3" t="str">
        <f>IFERROR(__xludf.DUMMYFUNCTION("""COMPUTED_VALUE"""),"HP Laptop 15s-fq5326TU (9D3N5PA)")</f>
        <v>HP Laptop 15s-fq5326TU (9D3N5PA)</v>
      </c>
    </row>
    <row r="599" customHeight="1" spans="1:2">
      <c r="A599" s="3" t="str">
        <f>IFERROR(__xludf.DUMMYFUNCTION("""COMPUTED_VALUE"""),"26K70A")</f>
        <v>26K70A</v>
      </c>
      <c r="B599" s="3" t="str">
        <f>IFERROR(__xludf.DUMMYFUNCTION("""COMPUTED_VALUE"""),"HP DeskJet 2742e All-in-One Printer")</f>
        <v>HP DeskJet 2742e All-in-One Printer</v>
      </c>
    </row>
    <row r="600" customHeight="1" spans="1:2">
      <c r="A600" s="3" t="str">
        <f>IFERROR(__xludf.DUMMYFUNCTION("""COMPUTED_VALUE"""),"A33FPPA")</f>
        <v>A33FPPA</v>
      </c>
      <c r="B600" s="3" t="str">
        <f>IFERROR(__xludf.DUMMYFUNCTION("""COMPUTED_VALUE"""),"HP Laptop 15-fd0061TU")</f>
        <v>HP Laptop 15-fd0061TU</v>
      </c>
    </row>
    <row r="601" customHeight="1" spans="1:2">
      <c r="A601" s="3" t="str">
        <f>IFERROR(__xludf.DUMMYFUNCTION("""COMPUTED_VALUE"""),"9Y0Z2PA")</f>
        <v>9Y0Z2PA</v>
      </c>
      <c r="B601" s="3" t="str">
        <f>IFERROR(__xludf.DUMMYFUNCTION("""COMPUTED_VALUE"""),"Victus Gaming Laptop 15-fa1333TX (9Y0Z2PA)")</f>
        <v>Victus Gaming Laptop 15-fa1333TX (9Y0Z2PA)</v>
      </c>
    </row>
    <row r="602" customHeight="1" spans="1:2">
      <c r="A602" s="3" t="str">
        <f>IFERROR(__xludf.DUMMYFUNCTION("""COMPUTED_VALUE"""),"87B81PA")</f>
        <v>87B81PA</v>
      </c>
      <c r="B602" s="3" t="str">
        <f>IFERROR(__xludf.DUMMYFUNCTION("""COMPUTED_VALUE"""),"Victus Gaming Laptop 15-fb0135AX (87B81PA)")</f>
        <v>Victus Gaming Laptop 15-fb0135AX (87B81PA)</v>
      </c>
    </row>
    <row r="603" customHeight="1" spans="1:2">
      <c r="A603" s="3" t="str">
        <f>IFERROR(__xludf.DUMMYFUNCTION("""COMPUTED_VALUE"""),"875N6PA")</f>
        <v>875N6PA</v>
      </c>
      <c r="B603" s="3" t="str">
        <f>IFERROR(__xludf.DUMMYFUNCTION("""COMPUTED_VALUE"""),"HP Pavilion Laptop 15-eg3081TU (875N6PA)")</f>
        <v>HP Pavilion Laptop 15-eg3081TU (875N6PA)</v>
      </c>
    </row>
    <row r="604" customHeight="1" spans="1:2">
      <c r="A604" s="3" t="str">
        <f>IFERROR(__xludf.DUMMYFUNCTION("""COMPUTED_VALUE"""),"88Y65PA")</f>
        <v>88Y65PA</v>
      </c>
      <c r="B604" s="3" t="str">
        <f>IFERROR(__xludf.DUMMYFUNCTION("""COMPUTED_VALUE"""),"OMEN Gaming Laptop 16-wd0880TX (88Y65PA)")</f>
        <v>OMEN Gaming Laptop 16-wd0880TX (88Y65PA)</v>
      </c>
    </row>
    <row r="605" customHeight="1" spans="1:2">
      <c r="A605" s="3" t="str">
        <f>IFERROR(__xludf.DUMMYFUNCTION("""COMPUTED_VALUE"""),"49J03PA")</f>
        <v>49J03PA</v>
      </c>
      <c r="B605" s="3" t="str">
        <f>IFERROR(__xludf.DUMMYFUNCTION("""COMPUTED_VALUE"""),"HP Laptop 14s-er0502TU (49J03PA)")</f>
        <v>HP Laptop 14s-er0502TU (49J03PA)</v>
      </c>
    </row>
    <row r="606" customHeight="1" spans="1:2">
      <c r="A606" s="3" t="str">
        <f>IFERROR(__xludf.DUMMYFUNCTION("""COMPUTED_VALUE"""),"8R1L9PA")</f>
        <v>8R1L9PA</v>
      </c>
      <c r="B606" s="3" t="str">
        <f>IFERROR(__xludf.DUMMYFUNCTION("""COMPUTED_VALUE"""),"Victus Gaming Laptop 15-fa0208TX (8R1L9PA)")</f>
        <v>Victus Gaming Laptop 15-fa0208TX (8R1L9PA)</v>
      </c>
    </row>
    <row r="607" customHeight="1" spans="1:2">
      <c r="A607" s="3" t="str">
        <f>IFERROR(__xludf.DUMMYFUNCTION("""COMPUTED_VALUE"""),"6FS90PA")</f>
        <v>6FS90PA</v>
      </c>
      <c r="B607" s="3" t="str">
        <f>IFERROR(__xludf.DUMMYFUNCTION("""COMPUTED_VALUE"""),"HP Notebook 15-da1041tu")</f>
        <v>HP Notebook 15-da1041tu</v>
      </c>
    </row>
    <row r="608" customHeight="1" spans="1:2">
      <c r="A608" s="3" t="str">
        <f>IFERROR(__xludf.DUMMYFUNCTION("""COMPUTED_VALUE"""),"9U100PA")</f>
        <v>9U100PA</v>
      </c>
      <c r="B608" s="3" t="str">
        <f>IFERROR(__xludf.DUMMYFUNCTION("""COMPUTED_VALUE"""),"HP Pavilion Plus Laptop 14-ew0116TU")</f>
        <v>HP Pavilion Plus Laptop 14-ew0116TU</v>
      </c>
    </row>
    <row r="609" customHeight="1" spans="1:2">
      <c r="A609" s="3" t="str">
        <f>IFERROR(__xludf.DUMMYFUNCTION("""COMPUTED_VALUE"""),"695B0UA")</f>
        <v>695B0UA</v>
      </c>
      <c r="B609" s="3" t="str">
        <f>IFERROR(__xludf.DUMMYFUNCTION("""COMPUTED_VALUE"""),"HP Envy x360 2-in-1 Laptop 15-ew0023dx (695B0UA)")</f>
        <v>HP Envy x360 2-in-1 Laptop 15-ew0023dx (695B0UA)</v>
      </c>
    </row>
    <row r="610" customHeight="1" spans="1:2">
      <c r="A610" s="3" t="str">
        <f>IFERROR(__xludf.DUMMYFUNCTION("""COMPUTED_VALUE"""),"81H59PA")</f>
        <v>81H59PA</v>
      </c>
      <c r="B610" s="3" t="str">
        <f>IFERROR(__xludf.DUMMYFUNCTION("""COMPUTED_VALUE"""),"Victus by HP Laptop 16-d0333TX (81H59PA)")</f>
        <v>Victus by HP Laptop 16-d0333TX (81H59PA)</v>
      </c>
    </row>
    <row r="611" customHeight="1" spans="1:2">
      <c r="A611" s="3" t="str">
        <f>IFERROR(__xludf.DUMMYFUNCTION("""COMPUTED_VALUE"""),"9VX05PA")</f>
        <v>9VX05PA</v>
      </c>
      <c r="B611" s="3" t="str">
        <f>IFERROR(__xludf.DUMMYFUNCTION("""COMPUTED_VALUE"""),"HP Laptop - 15s-eq0007au")</f>
        <v>HP Laptop - 15s-eq0007au</v>
      </c>
    </row>
    <row r="612" customHeight="1" spans="1:2">
      <c r="A612" s="3" t="str">
        <f>IFERROR(__xludf.DUMMYFUNCTION("""COMPUTED_VALUE"""),"552V9PA")</f>
        <v>552V9PA</v>
      </c>
      <c r="B612" s="3" t="str">
        <f>IFERROR(__xludf.DUMMYFUNCTION("""COMPUTED_VALUE"""),"HP Pavilion Gaming Laptop 15-dk2095TX (552V9PA)")</f>
        <v>HP Pavilion Gaming Laptop 15-dk2095TX (552V9PA)</v>
      </c>
    </row>
    <row r="613" customHeight="1" spans="1:2">
      <c r="A613" s="3" t="str">
        <f>IFERROR(__xludf.DUMMYFUNCTION("""COMPUTED_VALUE"""),"A28GDPA")</f>
        <v>A28GDPA</v>
      </c>
      <c r="B613" s="3" t="str">
        <f>IFERROR(__xludf.DUMMYFUNCTION("""COMPUTED_VALUE"""),"HP Laptop 15s-fy5009TU (A28GDPA)")</f>
        <v>HP Laptop 15s-fy5009TU (A28GDPA)</v>
      </c>
    </row>
    <row r="614" customHeight="1" spans="1:2">
      <c r="A614" s="3" t="str">
        <f>IFERROR(__xludf.DUMMYFUNCTION("""COMPUTED_VALUE"""),"8AF43A")</f>
        <v>8AF43A</v>
      </c>
      <c r="B614" s="3" t="str">
        <f>IFERROR(__xludf.DUMMYFUNCTION("""COMPUTED_VALUE"""),"HP LaserJet MFP M438n")</f>
        <v>HP LaserJet MFP M438n</v>
      </c>
    </row>
    <row r="615" customHeight="1" spans="1:2">
      <c r="A615" s="3" t="str">
        <f>IFERROR(__xludf.DUMMYFUNCTION("""COMPUTED_VALUE"""),"F9A30E")</f>
        <v>F9A30E</v>
      </c>
      <c r="B615" s="3" t="str">
        <f>IFERROR(__xludf.DUMMYFUNCTION("""COMPUTED_VALUE"""),"HP DesignJet T830 36-in Multifunction Printer")</f>
        <v>HP DesignJet T830 36-in Multifunction Printer</v>
      </c>
    </row>
    <row r="616" customHeight="1" spans="1:2">
      <c r="A616" s="3" t="str">
        <f>IFERROR(__xludf.DUMMYFUNCTION("""COMPUTED_VALUE"""),"W1Y44A")</f>
        <v>W1Y44A</v>
      </c>
      <c r="B616" s="3" t="str">
        <f>IFERROR(__xludf.DUMMYFUNCTION("""COMPUTED_VALUE"""),"HP Color LaserJet Pro M454dn")</f>
        <v>HP Color LaserJet Pro M454dn</v>
      </c>
    </row>
    <row r="617" customHeight="1" spans="1:2">
      <c r="A617" s="3" t="str">
        <f>IFERROR(__xludf.DUMMYFUNCTION("""COMPUTED_VALUE"""),"8AF45A")</f>
        <v>8AF45A</v>
      </c>
      <c r="B617" s="3" t="str">
        <f>IFERROR(__xludf.DUMMYFUNCTION("""COMPUTED_VALUE"""),"HP LaserJet MFP M438nda")</f>
        <v>HP LaserJet MFP M438nda</v>
      </c>
    </row>
    <row r="618" customHeight="1" spans="1:2">
      <c r="A618" s="3" t="str">
        <f>IFERROR(__xludf.DUMMYFUNCTION("""COMPUTED_VALUE"""),"6FW09A")</f>
        <v>6FW09A</v>
      </c>
      <c r="B618" s="3" t="str">
        <f>IFERROR(__xludf.DUMMYFUNCTION("""COMPUTED_VALUE"""),"HP ScanJet Enterprise Flow 5000 s5")</f>
        <v>HP ScanJet Enterprise Flow 5000 s5</v>
      </c>
    </row>
    <row r="619" customHeight="1" spans="1:2">
      <c r="A619" s="3" t="str">
        <f>IFERROR(__xludf.DUMMYFUNCTION("""COMPUTED_VALUE"""),"2Z599F")</f>
        <v>2Z599F</v>
      </c>
      <c r="B619" s="3" t="str">
        <f>IFERROR(__xludf.DUMMYFUNCTION("""COMPUTED_VALUE"""),"HP LaserJet Pro 4001n Printer")</f>
        <v>HP LaserJet Pro 4001n Printer</v>
      </c>
    </row>
    <row r="620" customHeight="1" spans="1:2">
      <c r="A620" s="3" t="str">
        <f>IFERROR(__xludf.DUMMYFUNCTION("""COMPUTED_VALUE"""),"2ZN49A")</f>
        <v>2ZN49A</v>
      </c>
      <c r="B620" s="3" t="str">
        <f>IFERROR(__xludf.DUMMYFUNCTION("""COMPUTED_VALUE"""),"HP LaserJet MFP M72625dn printer")</f>
        <v>HP LaserJet MFP M72625dn printer</v>
      </c>
    </row>
    <row r="621" customHeight="1" spans="1:2">
      <c r="A621" s="3" t="str">
        <f>IFERROR(__xludf.DUMMYFUNCTION("""COMPUTED_VALUE"""),"3SJ09A")</f>
        <v>3SJ09A</v>
      </c>
      <c r="B621" s="3" t="str">
        <f>IFERROR(__xludf.DUMMYFUNCTION("""COMPUTED_VALUE"""),"HP LaserJet Managed MFP E82670dn")</f>
        <v>HP LaserJet Managed MFP E82670dn</v>
      </c>
    </row>
    <row r="622" customHeight="1" spans="1:2">
      <c r="A622" s="3" t="str">
        <f>IFERROR(__xludf.DUMMYFUNCTION("""COMPUTED_VALUE"""),"W1A59A")</f>
        <v>W1A59A</v>
      </c>
      <c r="B622" s="3" t="str">
        <f>IFERROR(__xludf.DUMMYFUNCTION("""COMPUTED_VALUE"""),"HP LaserJet Pro M405dn")</f>
        <v>HP LaserJet Pro M405dn</v>
      </c>
    </row>
    <row r="623" customHeight="1" spans="1:2">
      <c r="A623" s="3" t="str">
        <f>IFERROR(__xludf.DUMMYFUNCTION("""COMPUTED_VALUE"""),"20G05A")</f>
        <v>20G05A</v>
      </c>
      <c r="B623" s="3" t="str">
        <f>IFERROR(__xludf.DUMMYFUNCTION("""COMPUTED_VALUE"""),"HP ScanJet Pro 2600 f1")</f>
        <v>HP ScanJet Pro 2600 f1</v>
      </c>
    </row>
    <row r="624" customHeight="1" spans="1:2">
      <c r="A624" s="3" t="str">
        <f>IFERROR(__xludf.DUMMYFUNCTION("""COMPUTED_VALUE"""),"6FW06A")</f>
        <v>6FW06A</v>
      </c>
      <c r="B624" s="3" t="str">
        <f>IFERROR(__xludf.DUMMYFUNCTION("""COMPUTED_VALUE"""),"HP ScanJet Pro 2000 s2 Sheet-feed Scanner")</f>
        <v>HP ScanJet Pro 2000 s2 Sheet-feed Scanner</v>
      </c>
    </row>
    <row r="625" customHeight="1" spans="1:2">
      <c r="A625" s="3" t="str">
        <f>IFERROR(__xludf.DUMMYFUNCTION("""COMPUTED_VALUE"""),"6FW07A")</f>
        <v>6FW07A</v>
      </c>
      <c r="B625" s="3" t="str">
        <f>IFERROR(__xludf.DUMMYFUNCTION("""COMPUTED_VALUE"""),"HP ScanJet Pro 3000 s4 Sheet-feed Scanner")</f>
        <v>HP ScanJet Pro 3000 s4 Sheet-feed Scanner</v>
      </c>
    </row>
    <row r="626" customHeight="1" spans="1:2">
      <c r="A626" s="3" t="str">
        <f>IFERROR(__xludf.DUMMYFUNCTION("""COMPUTED_VALUE"""),"T8W15A")</f>
        <v>T8W15A</v>
      </c>
      <c r="B626" s="3" t="str">
        <f>IFERROR(__xludf.DUMMYFUNCTION("""COMPUTED_VALUE"""),"HP DesignJet Z6 24-in PostScript Printer")</f>
        <v>HP DesignJet Z6 24-in PostScript Printer</v>
      </c>
    </row>
    <row r="627" customHeight="1" spans="1:2">
      <c r="A627" s="3" t="str">
        <f>IFERROR(__xludf.DUMMYFUNCTION("""COMPUTED_VALUE"""),"L2747A")</f>
        <v>L2747A</v>
      </c>
      <c r="B627" s="3" t="str">
        <f>IFERROR(__xludf.DUMMYFUNCTION("""COMPUTED_VALUE"""),"HP ScanJet Pro 2500 f1 Flatbed Scanner")</f>
        <v>HP ScanJet Pro 2500 f1 Flatbed Scanner</v>
      </c>
    </row>
    <row r="628" customHeight="1" spans="1:2">
      <c r="A628" s="3" t="str">
        <f>IFERROR(__xludf.DUMMYFUNCTION("""COMPUTED_VALUE"""),"3EK15A")</f>
        <v>3EK15A</v>
      </c>
      <c r="B628" s="3" t="str">
        <f>IFERROR(__xludf.DUMMYFUNCTION("""COMPUTED_VALUE"""),"HP DesignJet T2600dr 36-in PostScript Multifunction Printer")</f>
        <v>HP DesignJet T2600dr 36-in PostScript Multifunction Printer</v>
      </c>
    </row>
    <row r="629" customHeight="1" spans="1:2">
      <c r="A629" s="3" t="str">
        <f>IFERROR(__xludf.DUMMYFUNCTION("""COMPUTED_VALUE"""),"W1A35A")</f>
        <v>W1A35A</v>
      </c>
      <c r="B629" s="3" t="str">
        <f>IFERROR(__xludf.DUMMYFUNCTION("""COMPUTED_VALUE"""),"HP LaserJet Pro MFP M429fdw")</f>
        <v>HP LaserJet Pro MFP M429fdw</v>
      </c>
    </row>
    <row r="630" customHeight="1" spans="1:2">
      <c r="A630" s="3" t="str">
        <f>IFERROR(__xludf.DUMMYFUNCTION("""COMPUTED_VALUE"""),"J8H61A")</f>
        <v>J8H61A</v>
      </c>
      <c r="B630" s="3" t="str">
        <f>IFERROR(__xludf.DUMMYFUNCTION("""COMPUTED_VALUE"""),"HP LaserJet Pro M501dn")</f>
        <v>HP LaserJet Pro M501dn</v>
      </c>
    </row>
    <row r="631" customHeight="1" spans="1:2">
      <c r="A631" s="3" t="str">
        <f>IFERROR(__xludf.DUMMYFUNCTION("""COMPUTED_VALUE"""),"T8W16A")</f>
        <v>T8W16A</v>
      </c>
      <c r="B631" s="3" t="str">
        <f>IFERROR(__xludf.DUMMYFUNCTION("""COMPUTED_VALUE"""),"HP DesignJet Z6 44-in PostScript Printer")</f>
        <v>HP DesignJet Z6 44-in PostScript Printer</v>
      </c>
    </row>
    <row r="632" customHeight="1" spans="1:2">
      <c r="A632" s="3" t="str">
        <f>IFERROR(__xludf.DUMMYFUNCTION("""COMPUTED_VALUE"""),"W1A46A")</f>
        <v>W1A46A</v>
      </c>
      <c r="B632" s="3" t="str">
        <f>IFERROR(__xludf.DUMMYFUNCTION("""COMPUTED_VALUE"""),"HP LaserJet Pro M305d")</f>
        <v>HP LaserJet Pro M305d</v>
      </c>
    </row>
    <row r="633" customHeight="1" spans="1:2">
      <c r="A633" s="3" t="str">
        <f>IFERROR(__xludf.DUMMYFUNCTION("""COMPUTED_VALUE"""),"A3E42A")</f>
        <v>A3E42A</v>
      </c>
      <c r="B633" s="3" t="str">
        <f>IFERROR(__xludf.DUMMYFUNCTION("""COMPUTED_VALUE"""),"HP LaserJet Pro M435nw Multifunction Printer")</f>
        <v>HP LaserJet Pro M435nw Multifunction Printer</v>
      </c>
    </row>
    <row r="634" customHeight="1" spans="1:2">
      <c r="A634" s="3" t="str">
        <f>IFERROR(__xludf.DUMMYFUNCTION("""COMPUTED_VALUE"""),"W1Y45A")</f>
        <v>W1Y45A</v>
      </c>
      <c r="B634" s="3" t="str">
        <f>IFERROR(__xludf.DUMMYFUNCTION("""COMPUTED_VALUE"""),"HP Color LaserJet Pro M454dw")</f>
        <v>HP Color LaserJet Pro M454dw</v>
      </c>
    </row>
    <row r="635" customHeight="1" spans="1:2">
      <c r="A635" s="3" t="str">
        <f>IFERROR(__xludf.DUMMYFUNCTION("""COMPUTED_VALUE"""),"W1A58A")</f>
        <v>W1A58A</v>
      </c>
      <c r="B635" s="3" t="str">
        <f>IFERROR(__xludf.DUMMYFUNCTION("""COMPUTED_VALUE"""),"HP LaserJet Pro M405d")</f>
        <v>HP LaserJet Pro M405d</v>
      </c>
    </row>
    <row r="636" customHeight="1" spans="1:2">
      <c r="A636" s="3" t="str">
        <f>IFERROR(__xludf.DUMMYFUNCTION("""COMPUTED_VALUE"""),"8AF44A")</f>
        <v>8AF44A</v>
      </c>
      <c r="B636" s="3" t="str">
        <f>IFERROR(__xludf.DUMMYFUNCTION("""COMPUTED_VALUE"""),"HP LaserJet MFP M438dn")</f>
        <v>HP LaserJet MFP M438dn</v>
      </c>
    </row>
    <row r="637" customHeight="1" spans="1:2">
      <c r="A637" s="3" t="str">
        <f>IFERROR(__xludf.DUMMYFUNCTION("""COMPUTED_VALUE"""),"7PS84A")</f>
        <v>7PS84A</v>
      </c>
      <c r="B637" s="3" t="str">
        <f>IFERROR(__xludf.DUMMYFUNCTION("""COMPUTED_VALUE"""),"HP LaserJet Enterprise M611dn")</f>
        <v>HP LaserJet Enterprise M611dn</v>
      </c>
    </row>
    <row r="638" customHeight="1" spans="1:2">
      <c r="A638" s="3" t="str">
        <f>IFERROR(__xludf.DUMMYFUNCTION("""COMPUTED_VALUE"""),"W1A57A")</f>
        <v>W1A57A</v>
      </c>
      <c r="B638" s="3" t="str">
        <f>IFERROR(__xludf.DUMMYFUNCTION("""COMPUTED_VALUE"""),"HP LaserJet Pro M405n")</f>
        <v>HP LaserJet Pro M405n</v>
      </c>
    </row>
    <row r="639" customHeight="1" spans="1:2">
      <c r="A639" s="3" t="str">
        <f>IFERROR(__xludf.DUMMYFUNCTION("""COMPUTED_VALUE"""),"2Y9H6A")</f>
        <v>2Y9H6A</v>
      </c>
      <c r="B639" s="3" t="str">
        <f>IFERROR(__xludf.DUMMYFUNCTION("""COMPUTED_VALUE"""),"HP DesignJet Smart Tank T908 36-in Multifunction Printer")</f>
        <v>HP DesignJet Smart Tank T908 36-in Multifunction Printer</v>
      </c>
    </row>
    <row r="640" customHeight="1" spans="1:2">
      <c r="A640" s="3" t="str">
        <f>IFERROR(__xludf.DUMMYFUNCTION("""COMPUTED_VALUE"""),"L2725B")</f>
        <v>L2725B</v>
      </c>
      <c r="B640" s="3" t="str">
        <f>IFERROR(__xludf.DUMMYFUNCTION("""COMPUTED_VALUE"""),"HP ScanJet Enterprise Flow 7500 Flatbed Scanner")</f>
        <v>HP ScanJet Enterprise Flow 7500 Flatbed Scanner</v>
      </c>
    </row>
    <row r="641" customHeight="1" spans="1:2">
      <c r="A641" s="3" t="str">
        <f>IFERROR(__xludf.DUMMYFUNCTION("""COMPUTED_VALUE"""),"2Z619E")</f>
        <v>2Z619E</v>
      </c>
      <c r="B641" s="3" t="str">
        <f>IFERROR(__xludf.DUMMYFUNCTION("""COMPUTED_VALUE"""),"HP LaserJet Pro MFP 4101fdwe Printer")</f>
        <v>HP LaserJet Pro MFP 4101fdwe Printer</v>
      </c>
    </row>
    <row r="642" customHeight="1" spans="1:2">
      <c r="A642" s="3" t="str">
        <f>IFERROR(__xludf.DUMMYFUNCTION("""COMPUTED_VALUE"""),"5HB07A")</f>
        <v>5HB07A</v>
      </c>
      <c r="B642" s="3" t="str">
        <f>IFERROR(__xludf.DUMMYFUNCTION("""COMPUTED_VALUE"""),"HP DesignJet T230 24-in Printer")</f>
        <v>HP DesignJet T230 24-in Printer</v>
      </c>
    </row>
    <row r="643" customHeight="1" spans="1:2">
      <c r="A643" s="3" t="str">
        <f>IFERROR(__xludf.DUMMYFUNCTION("""COMPUTED_VALUE"""),"5HB10A")</f>
        <v>5HB10A</v>
      </c>
      <c r="B643" s="3" t="str">
        <f>IFERROR(__xludf.DUMMYFUNCTION("""COMPUTED_VALUE"""),"HP DesignJet T650 36-in Printer")</f>
        <v>HP DesignJet T650 36-in Printer</v>
      </c>
    </row>
    <row r="644" customHeight="1" spans="1:2">
      <c r="A644" s="3" t="str">
        <f>IFERROR(__xludf.DUMMYFUNCTION("""COMPUTED_VALUE"""),"2ZN50A")</f>
        <v>2ZN50A</v>
      </c>
      <c r="B644" s="3" t="str">
        <f>IFERROR(__xludf.DUMMYFUNCTION("""COMPUTED_VALUE"""),"HP LaserJet MFP M72630dn printer")</f>
        <v>HP LaserJet MFP M72630dn printer</v>
      </c>
    </row>
    <row r="645" customHeight="1" spans="1:2">
      <c r="A645" s="3" t="str">
        <f>IFERROR(__xludf.DUMMYFUNCTION("""COMPUTED_VALUE"""),"8AF48A")</f>
        <v>8AF48A</v>
      </c>
      <c r="B645" s="3" t="str">
        <f>IFERROR(__xludf.DUMMYFUNCTION("""COMPUTED_VALUE"""),"HP LaserJet MFP M440nda")</f>
        <v>HP LaserJet MFP M440nda</v>
      </c>
    </row>
    <row r="646" customHeight="1" spans="1:2">
      <c r="A646" s="3" t="str">
        <f>IFERROR(__xludf.DUMMYFUNCTION("""COMPUTED_VALUE"""),"W1A34A")</f>
        <v>W1A34A</v>
      </c>
      <c r="B646" s="3" t="str">
        <f>IFERROR(__xludf.DUMMYFUNCTION("""COMPUTED_VALUE"""),"HP LaserJet Pro MFP M429fdn")</f>
        <v>HP LaserJet Pro MFP M429fdn</v>
      </c>
    </row>
    <row r="647" customHeight="1" spans="1:2">
      <c r="A647" s="3" t="str">
        <f>IFERROR(__xludf.DUMMYFUNCTION("""COMPUTED_VALUE"""),"25R76A")</f>
        <v>25R76A</v>
      </c>
      <c r="B647" s="3" t="str">
        <f>IFERROR(__xludf.DUMMYFUNCTION("""COMPUTED_VALUE"""),"HP DeskJet Ultra Ink Advantage 4828 series")</f>
        <v>HP DeskJet Ultra Ink Advantage 4828 series</v>
      </c>
    </row>
    <row r="648" customHeight="1" spans="1:2">
      <c r="A648" s="3" t="str">
        <f>IFERROR(__xludf.DUMMYFUNCTION("""COMPUTED_VALUE"""),"2RM82A")</f>
        <v>2RM82A</v>
      </c>
      <c r="B648" s="3" t="str">
        <f>IFERROR(__xludf.DUMMYFUNCTION("""COMPUTED_VALUE"""),"HP DesignJet Z9+ Pro 64-in Printer")</f>
        <v>HP DesignJet Z9+ Pro 64-in Printer</v>
      </c>
    </row>
    <row r="649" customHeight="1" spans="1:2">
      <c r="A649" s="3" t="str">
        <f>IFERROR(__xludf.DUMMYFUNCTION("""COMPUTED_VALUE"""),"L2763A")</f>
        <v>L2763A</v>
      </c>
      <c r="B649" s="3" t="str">
        <f>IFERROR(__xludf.DUMMYFUNCTION("""COMPUTED_VALUE"""),"HP ScanJet Enterprise Flow N9120 fn2 Document Scanner")</f>
        <v>HP ScanJet Enterprise Flow N9120 fn2 Document Scanner</v>
      </c>
    </row>
    <row r="650" customHeight="1" spans="1:2">
      <c r="A650" s="3" t="str">
        <f>IFERROR(__xludf.DUMMYFUNCTION("""COMPUTED_VALUE"""),"8AF52A")</f>
        <v>8AF52A</v>
      </c>
      <c r="B650" s="3" t="str">
        <f>IFERROR(__xludf.DUMMYFUNCTION("""COMPUTED_VALUE"""),"HP LaserJet MFP M42625dn")</f>
        <v>HP LaserJet MFP M42625dn</v>
      </c>
    </row>
    <row r="651" customHeight="1" spans="1:2">
      <c r="A651" s="3" t="str">
        <f>IFERROR(__xludf.DUMMYFUNCTION("""COMPUTED_VALUE"""),"2LB19A")</f>
        <v>2LB19A</v>
      </c>
      <c r="B651" s="3" t="str">
        <f>IFERROR(__xludf.DUMMYFUNCTION("""COMPUTED_VALUE"""),"HP Ink Tank 115")</f>
        <v>HP Ink Tank 115</v>
      </c>
    </row>
    <row r="652" customHeight="1" spans="1:2">
      <c r="A652" s="3" t="str">
        <f>IFERROR(__xludf.DUMMYFUNCTION("""COMPUTED_VALUE"""),"1PV87A")</f>
        <v>1PV87A</v>
      </c>
      <c r="B652" s="3" t="str">
        <f>IFERROR(__xludf.DUMMYFUNCTION("""COMPUTED_VALUE"""),"HP LaserJet Enterprise M507dn")</f>
        <v>HP LaserJet Enterprise M507dn</v>
      </c>
    </row>
    <row r="653" customHeight="1" spans="1:2">
      <c r="A653" s="3" t="str">
        <f>IFERROR(__xludf.DUMMYFUNCTION("""COMPUTED_VALUE"""),"CF066A")</f>
        <v>CF066A</v>
      </c>
      <c r="B653" s="3" t="str">
        <f>IFERROR(__xludf.DUMMYFUNCTION("""COMPUTED_VALUE"""),"HP LaserJet Enterprise MFP M725dn")</f>
        <v>HP LaserJet Enterprise MFP M725dn</v>
      </c>
    </row>
    <row r="654" customHeight="1" spans="1:2">
      <c r="A654" s="3" t="str">
        <f>IFERROR(__xludf.DUMMYFUNCTION("""COMPUTED_VALUE"""),"L2753B")</f>
        <v>L2753B</v>
      </c>
      <c r="B654" s="3" t="str">
        <f>IFERROR(__xludf.DUMMYFUNCTION("""COMPUTED_VALUE"""),"HP ScanJet Pro 3000 s3 Sheet-feed Scanner")</f>
        <v>HP ScanJet Pro 3000 s3 Sheet-feed Scanner</v>
      </c>
    </row>
    <row r="655" customHeight="1" spans="1:2">
      <c r="A655" s="3" t="str">
        <f>IFERROR(__xludf.DUMMYFUNCTION("""COMPUTED_VALUE"""),"W1A33A")</f>
        <v>W1A33A</v>
      </c>
      <c r="B655" s="3" t="str">
        <f>IFERROR(__xludf.DUMMYFUNCTION("""COMPUTED_VALUE"""),"HP LaserJet Pro MFP M429dw")</f>
        <v>HP LaserJet Pro MFP M429dw</v>
      </c>
    </row>
    <row r="656" customHeight="1" spans="1:2">
      <c r="A656" s="3" t="str">
        <f>IFERROR(__xludf.DUMMYFUNCTION("""COMPUTED_VALUE"""),"588J8B")</f>
        <v>588J8B</v>
      </c>
      <c r="B656" s="3" t="str">
        <f>IFERROR(__xludf.DUMMYFUNCTION("""COMPUTED_VALUE"""),"HP DeskJet Ink Advantage 2876 All-in-One Printer")</f>
        <v>HP DeskJet Ink Advantage 2876 All-in-One Printer</v>
      </c>
    </row>
    <row r="657" customHeight="1" spans="1:2">
      <c r="A657" s="3" t="str">
        <f>IFERROR(__xludf.DUMMYFUNCTION("""COMPUTED_VALUE"""),"8G148PA")</f>
        <v>8G148PA</v>
      </c>
      <c r="B657" s="3" t="str">
        <f>IFERROR(__xludf.DUMMYFUNCTION("""COMPUTED_VALUE"""),"HP 15.6 inch Laptop PC 15-d5000 (4V9Y1AV)")</f>
        <v>HP 15.6 inch Laptop PC 15-d5000 (4V9Y1AV)</v>
      </c>
    </row>
    <row r="658" customHeight="1" spans="1:2">
      <c r="A658" s="3" t="str">
        <f>IFERROR(__xludf.DUMMYFUNCTION("""COMPUTED_VALUE"""),"8C527PA")</f>
        <v>8C527PA</v>
      </c>
      <c r="B658" s="3" t="str">
        <f>IFERROR(__xludf.DUMMYFUNCTION("""COMPUTED_VALUE"""),"HP Envy x360 15.6 inch 2-in-1 Laptop PC 15-fe0000 (77X84AV)")</f>
        <v>HP Envy x360 15.6 inch 2-in-1 Laptop PC 15-fe0000 (77X84AV)</v>
      </c>
    </row>
    <row r="659" customHeight="1" spans="1:2">
      <c r="A659" s="3" t="str">
        <f>IFERROR(__xludf.DUMMYFUNCTION("""COMPUTED_VALUE"""),"6F9T9PA")</f>
        <v>6F9T9PA</v>
      </c>
      <c r="B659" s="3" t="str">
        <f>IFERROR(__xludf.DUMMYFUNCTION("""COMPUTED_VALUE"""),"Victus by HP 15.6 inch Gaming Laptop 15-fb0000 (598V0AV)")</f>
        <v>Victus by HP 15.6 inch Gaming Laptop 15-fb0000 (598V0AV)</v>
      </c>
    </row>
    <row r="660" customHeight="1" spans="1:2">
      <c r="A660" s="3" t="str">
        <f>IFERROR(__xludf.DUMMYFUNCTION("""COMPUTED_VALUE"""),"6N1V9PA")</f>
        <v>6N1V9PA</v>
      </c>
      <c r="B660" s="3" t="str">
        <f>IFERROR(__xludf.DUMMYFUNCTION("""COMPUTED_VALUE"""),"Victus by HP 16.1 inch Gaming Laptop PC 16-e0000 (2V8Z8AV)")</f>
        <v>Victus by HP 16.1 inch Gaming Laptop PC 16-e0000 (2V8Z8AV)</v>
      </c>
    </row>
    <row r="661" customHeight="1" spans="1:2">
      <c r="A661" s="3" t="str">
        <f>IFERROR(__xludf.DUMMYFUNCTION("""COMPUTED_VALUE"""),"7L030PA")</f>
        <v>7L030PA</v>
      </c>
      <c r="B661" s="3" t="str">
        <f>IFERROR(__xludf.DUMMYFUNCTION("""COMPUTED_VALUE"""),"HP 15.6 inch Laptop PC 15-fc0000 (733M1AV)")</f>
        <v>HP 15.6 inch Laptop PC 15-fc0000 (733M1AV)</v>
      </c>
    </row>
    <row r="662" customHeight="1" spans="1:2">
      <c r="A662" s="3" t="str">
        <f>IFERROR(__xludf.DUMMYFUNCTION("""COMPUTED_VALUE"""),"7K4X1PA")</f>
        <v>7K4X1PA</v>
      </c>
      <c r="B662" s="3" t="str">
        <f>IFERROR(__xludf.DUMMYFUNCTION("""COMPUTED_VALUE"""),"Victus by HP 16.1 inch Gaming Laptop PC 16-d0000 (3S9N6AV)")</f>
        <v>Victus by HP 16.1 inch Gaming Laptop PC 16-d0000 (3S9N6AV)</v>
      </c>
    </row>
    <row r="663" customHeight="1" spans="1:2">
      <c r="A663" s="3" t="str">
        <f>IFERROR(__xludf.DUMMYFUNCTION("""COMPUTED_VALUE"""),"6J8N3PA")</f>
        <v>6J8N3PA</v>
      </c>
      <c r="B663" s="3" t="str">
        <f>IFERROR(__xludf.DUMMYFUNCTION("""COMPUTED_VALUE"""),"HP Pavilion Laptop PC 15-eg2000 (4U8D5AV)")</f>
        <v>HP Pavilion Laptop PC 15-eg2000 (4U8D5AV)</v>
      </c>
    </row>
    <row r="664" customHeight="1" spans="1:2">
      <c r="A664" s="3" t="str">
        <f>IFERROR(__xludf.DUMMYFUNCTION("""COMPUTED_VALUE"""),"7F5R0UA")</f>
        <v>7F5R0UA</v>
      </c>
      <c r="B664" s="3" t="str">
        <f>IFERROR(__xludf.DUMMYFUNCTION("""COMPUTED_VALUE"""),"HP ENVY x360 15.6 inch 2-in-1 Laptop PC 15-ew1000 (794C0AV)")</f>
        <v>HP ENVY x360 15.6 inch 2-in-1 Laptop PC 15-ew1000 (794C0AV)</v>
      </c>
    </row>
    <row r="665" customHeight="1" spans="1:2">
      <c r="A665" s="3" t="str">
        <f>IFERROR(__xludf.DUMMYFUNCTION("""COMPUTED_VALUE"""),"87B78PA")</f>
        <v>87B78PA</v>
      </c>
      <c r="B665" s="3" t="str">
        <f>IFERROR(__xludf.DUMMYFUNCTION("""COMPUTED_VALUE"""),"Victus by HP 15.6 inch Gaming Laptop 15-fb0000 (598U6AV)")</f>
        <v>Victus by HP 15.6 inch Gaming Laptop 15-fb0000 (598U6AV)</v>
      </c>
    </row>
    <row r="666" customHeight="1" spans="1:2">
      <c r="A666" s="3" t="str">
        <f>IFERROR(__xludf.DUMMYFUNCTION("""COMPUTED_VALUE"""),"6H5Z1PA")</f>
        <v>6H5Z1PA</v>
      </c>
      <c r="B666" s="3" t="str">
        <f>IFERROR(__xludf.DUMMYFUNCTION("""COMPUTED_VALUE"""),"HP 15s-eq1000 Laptop PC (8WQ35AV)")</f>
        <v>HP 15s-eq1000 Laptop PC (8WQ35AV)</v>
      </c>
    </row>
    <row r="667" customHeight="1" spans="1:2">
      <c r="A667" s="3" t="str">
        <f>IFERROR(__xludf.DUMMYFUNCTION("""COMPUTED_VALUE"""),"80M55LA")</f>
        <v>80M55LA</v>
      </c>
      <c r="B667" s="3" t="str">
        <f>IFERROR(__xludf.DUMMYFUNCTION("""COMPUTED_VALUE"""),"Victus by HP 15.6 inch Gaming Laptop 15-fa0000 (599K0AV)")</f>
        <v>Victus by HP 15.6 inch Gaming Laptop 15-fa0000 (599K0AV)</v>
      </c>
    </row>
    <row r="668" customHeight="1" spans="1:2">
      <c r="A668" s="3" t="str">
        <f>IFERROR(__xludf.DUMMYFUNCTION("""COMPUTED_VALUE"""),"7G6H3PA")</f>
        <v>7G6H3PA</v>
      </c>
      <c r="B668" s="3" t="str">
        <f>IFERROR(__xludf.DUMMYFUNCTION("""COMPUTED_VALUE"""),"HP Laptop 15s-fq2717TU")</f>
        <v>HP Laptop 15s-fq2717TU</v>
      </c>
    </row>
    <row r="669" customHeight="1" spans="1:2">
      <c r="A669" s="3" t="str">
        <f>IFERROR(__xludf.DUMMYFUNCTION("""COMPUTED_VALUE"""),"7F692PA")</f>
        <v>7F692PA</v>
      </c>
      <c r="B669" s="3" t="str">
        <f>IFERROR(__xludf.DUMMYFUNCTION("""COMPUTED_VALUE"""),"HP ENVY x360 15.6 inch 2-in-1 Laptop PC")</f>
        <v>HP ENVY x360 15.6 inch 2-in-1 Laptop PC</v>
      </c>
    </row>
    <row r="670" customHeight="1" spans="1:2">
      <c r="A670" s="3" t="str">
        <f>IFERROR(__xludf.DUMMYFUNCTION("""COMPUTED_VALUE"""),"4P7S4PA")</f>
        <v>4P7S4PA</v>
      </c>
      <c r="B670" s="3" t="str">
        <f>IFERROR(__xludf.DUMMYFUNCTION("""COMPUTED_VALUE"""),"HP ENVY x360 13 Convertible PC (231N6AV)")</f>
        <v>HP ENVY x360 13 Convertible PC (231N6AV)</v>
      </c>
    </row>
    <row r="671" customHeight="1" spans="1:2">
      <c r="A671" s="3" t="str">
        <f>IFERROR(__xludf.DUMMYFUNCTION("""COMPUTED_VALUE"""),"7P705PA")</f>
        <v>7P705PA</v>
      </c>
      <c r="B671" s="3" t="str">
        <f>IFERROR(__xludf.DUMMYFUNCTION("""COMPUTED_VALUE"""),"HP 15.6 inch Laptop PC 15-fd0000 (70R02AV)")</f>
        <v>HP 15.6 inch Laptop PC 15-fd0000 (70R02AV)</v>
      </c>
    </row>
    <row r="672" customHeight="1" spans="1:2">
      <c r="A672" s="3" t="str">
        <f>IFERROR(__xludf.DUMMYFUNCTION("""COMPUTED_VALUE"""),"95X38PA")</f>
        <v>95X38PA</v>
      </c>
      <c r="B672" s="3" t="str">
        <f>IFERROR(__xludf.DUMMYFUNCTION("""COMPUTED_VALUE"""),"HP 250 15.6 inch G9 Notebook PC (511V8AV)")</f>
        <v>HP 250 15.6 inch G9 Notebook PC (511V8AV)</v>
      </c>
    </row>
    <row r="673" customHeight="1" spans="1:2">
      <c r="A673" s="3" t="str">
        <f>IFERROR(__xludf.DUMMYFUNCTION("""COMPUTED_VALUE"""),"20D65PC")</f>
        <v>20D65PC</v>
      </c>
      <c r="B673" s="3" t="str">
        <f>IFERROR(__xludf.DUMMYFUNCTION("""COMPUTED_VALUE"""),"HP ProBook 445 G7 Notebook PC (7RX17AV)")</f>
        <v>HP ProBook 445 G7 Notebook PC (7RX17AV)</v>
      </c>
    </row>
    <row r="674" customHeight="1" spans="1:2">
      <c r="A674" s="3" t="str">
        <f>IFERROR(__xludf.DUMMYFUNCTION("""COMPUTED_VALUE"""),"53L43PA")</f>
        <v>53L43PA</v>
      </c>
      <c r="B674" s="3" t="str">
        <f>IFERROR(__xludf.DUMMYFUNCTION("""COMPUTED_VALUE"""),"HP 240 G8 Notebook PC (43Q69AV)")</f>
        <v>HP 240 G8 Notebook PC (43Q69AV)</v>
      </c>
    </row>
    <row r="675" customHeight="1" spans="1:2">
      <c r="A675" s="3" t="str">
        <f>IFERROR(__xludf.DUMMYFUNCTION("""COMPUTED_VALUE"""),"6G9R1PA")</f>
        <v>6G9R1PA</v>
      </c>
      <c r="B675" s="3" t="str">
        <f>IFERROR(__xludf.DUMMYFUNCTION("""COMPUTED_VALUE"""),"HP 250 G8 Notebook PC (1T4K4AV)")</f>
        <v>HP 250 G8 Notebook PC (1T4K4AV)</v>
      </c>
    </row>
    <row r="676" customHeight="1" spans="1:3">
      <c r="A676" s="3" t="str">
        <f>IFERROR(__xludf.DUMMYFUNCTION("""COMPUTED_VALUE"""),"2Q0A3EC")</f>
        <v>2Q0A3EC</v>
      </c>
      <c r="B676" s="3" t="str">
        <f>IFERROR(__xludf.DUMMYFUNCTION("""COMPUTED_VALUE"""),"HP ZBook Studio G7 Mobile Workstation (8YP49AV)")</f>
        <v>HP ZBook Studio G7 Mobile Workstation (8YP49AV)</v>
      </c>
      <c r="C676" s="2" t="s">
        <v>7</v>
      </c>
    </row>
    <row r="677" customHeight="1" spans="1:2">
      <c r="A677" s="3" t="str">
        <f>IFERROR(__xludf.DUMMYFUNCTION("""COMPUTED_VALUE"""),"509X4EC")</f>
        <v>509X4EC</v>
      </c>
      <c r="B677" s="3" t="str">
        <f>IFERROR(__xludf.DUMMYFUNCTION("""COMPUTED_VALUE"""),"HP EliteBook x360 1030 G8 Notebook PC (2Z5U6AV)")</f>
        <v>HP EliteBook x360 1030 G8 Notebook PC (2Z5U6AV)</v>
      </c>
    </row>
    <row r="678" customHeight="1" spans="1:2">
      <c r="A678" s="3" t="str">
        <f>IFERROR(__xludf.DUMMYFUNCTION("""COMPUTED_VALUE"""),"2E2Y4AA")</f>
        <v>2E2Y4AA</v>
      </c>
      <c r="B678" s="3" t="str">
        <f>IFERROR(__xludf.DUMMYFUNCTION("""COMPUTED_VALUE"""),"HP M24f FHD Monitor")</f>
        <v>HP M24f FHD Monitor</v>
      </c>
    </row>
    <row r="679" customHeight="1" spans="1:2">
      <c r="A679" s="3" t="str">
        <f>IFERROR(__xludf.DUMMYFUNCTION("""COMPUTED_VALUE"""),"38U41UC")</f>
        <v>38U41UC</v>
      </c>
      <c r="B679" s="3" t="str">
        <f>IFERROR(__xludf.DUMMYFUNCTION("""COMPUTED_VALUE"""),"HP Pro c640 Chromebook (9WL21AV)")</f>
        <v>HP Pro c640 Chromebook (9WL21AV)</v>
      </c>
    </row>
    <row r="680" customHeight="1" spans="1:2">
      <c r="A680" s="3" t="str">
        <f>IFERROR(__xludf.DUMMYFUNCTION("""COMPUTED_VALUE"""),"9FJ34PA")</f>
        <v>9FJ34PA</v>
      </c>
      <c r="B680" s="3" t="str">
        <f>IFERROR(__xludf.DUMMYFUNCTION("""COMPUTED_VALUE"""),"HP 348 G7 Notebook PC")</f>
        <v>HP 348 G7 Notebook PC</v>
      </c>
    </row>
    <row r="681" customHeight="1" spans="1:2">
      <c r="A681" s="3" t="str">
        <f>IFERROR(__xludf.DUMMYFUNCTION("""COMPUTED_VALUE"""),"3E9K6UP")</f>
        <v>3E9K6UP</v>
      </c>
      <c r="B681" s="3" t="str">
        <f>IFERROR(__xludf.DUMMYFUNCTION("""COMPUTED_VALUE"""),"HP EliteBook 840 G8 Notebook PC (26D60AV)")</f>
        <v>HP EliteBook 840 G8 Notebook PC (26D60AV)</v>
      </c>
    </row>
    <row r="682" customHeight="1" spans="1:2">
      <c r="A682" s="3" t="str">
        <f>IFERROR(__xludf.DUMMYFUNCTION("""COMPUTED_VALUE"""),"8J0S2PA")</f>
        <v>8J0S2PA</v>
      </c>
      <c r="B682" s="3" t="str">
        <f>IFERROR(__xludf.DUMMYFUNCTION("""COMPUTED_VALUE"""),"HP 240 G8 Notebook PC (48V43AV)")</f>
        <v>HP 240 G8 Notebook PC (48V43AV)</v>
      </c>
    </row>
    <row r="683" customHeight="1" spans="1:2">
      <c r="A683" s="3" t="str">
        <f>IFERROR(__xludf.DUMMYFUNCTION("""COMPUTED_VALUE"""),"364C0PA")</f>
        <v>364C0PA</v>
      </c>
      <c r="B683" s="3" t="str">
        <f>IFERROR(__xludf.DUMMYFUNCTION("""COMPUTED_VALUE"""),"HP ProBook 440 G8 Notebook PC (2Q528AV)")</f>
        <v>HP ProBook 440 G8 Notebook PC (2Q528AV)</v>
      </c>
    </row>
    <row r="684" customHeight="1" spans="1:2">
      <c r="A684" s="3" t="str">
        <f>IFERROR(__xludf.DUMMYFUNCTION("""COMPUTED_VALUE"""),"4J0K4PA")</f>
        <v>4J0K4PA</v>
      </c>
      <c r="B684" s="3" t="str">
        <f>IFERROR(__xludf.DUMMYFUNCTION("""COMPUTED_VALUE"""),"HP 240 G8 Notebook PC (43Q71AV)")</f>
        <v>HP 240 G8 Notebook PC (43Q71AV)</v>
      </c>
    </row>
    <row r="685" customHeight="1" spans="1:2">
      <c r="A685" s="3" t="str">
        <f>IFERROR(__xludf.DUMMYFUNCTION("""COMPUTED_VALUE"""),"7G6H1PA")</f>
        <v>7G6H1PA</v>
      </c>
      <c r="B685" s="3" t="str">
        <f>IFERROR(__xludf.DUMMYFUNCTION("""COMPUTED_VALUE"""),"HP 15.6 inch Laptop PC 15-e2000 (2K3D8AV)")</f>
        <v>HP 15.6 inch Laptop PC 15-e2000 (2K3D8AV)</v>
      </c>
    </row>
    <row r="686" customHeight="1" spans="1:2">
      <c r="A686" s="3" t="str">
        <f>IFERROR(__xludf.DUMMYFUNCTION("""COMPUTED_VALUE"""),"43B21UC")</f>
        <v>43B21UC</v>
      </c>
      <c r="B686" s="3" t="str">
        <f>IFERROR(__xludf.DUMMYFUNCTION("""COMPUTED_VALUE"""),"HP EliteBook 840 G8 Notebook PC (26D60AV)")</f>
        <v>HP EliteBook 840 G8 Notebook PC (26D60AV)</v>
      </c>
    </row>
    <row r="687" customHeight="1" spans="1:2">
      <c r="A687" s="3" t="str">
        <f>IFERROR(__xludf.DUMMYFUNCTION("""COMPUTED_VALUE"""),"841W6PA")</f>
        <v>841W6PA</v>
      </c>
      <c r="B687" s="3" t="str">
        <f>IFERROR(__xludf.DUMMYFUNCTION("""COMPUTED_VALUE"""),"HP 255 15.6 inch G9 Notebook PC (785Z0AV)")</f>
        <v>HP 255 15.6 inch G9 Notebook PC (785Z0AV)</v>
      </c>
    </row>
    <row r="688" customHeight="1" spans="1:2">
      <c r="A688" s="3" t="str">
        <f>IFERROR(__xludf.DUMMYFUNCTION("""COMPUTED_VALUE"""),"7W475PA")</f>
        <v>7W475PA</v>
      </c>
      <c r="B688" s="3" t="str">
        <f>IFERROR(__xludf.DUMMYFUNCTION("""COMPUTED_VALUE"""),"HP 15.6 inch Laptop PC 15-d3000 (2N8Y0AV)")</f>
        <v>HP 15.6 inch Laptop PC 15-d3000 (2N8Y0AV)</v>
      </c>
    </row>
    <row r="689" customHeight="1" spans="1:2">
      <c r="A689" s="3" t="str">
        <f>IFERROR(__xludf.DUMMYFUNCTION("""COMPUTED_VALUE"""),"8P9Q2PA")</f>
        <v>8P9Q2PA</v>
      </c>
      <c r="B689" s="3" t="str">
        <f>IFERROR(__xludf.DUMMYFUNCTION("""COMPUTED_VALUE"""),"Victus by HP 15.6 inch Gaming Laptop 15-fa1000 (8B483AV)")</f>
        <v>Victus by HP 15.6 inch Gaming Laptop 15-fa1000 (8B483AV)</v>
      </c>
    </row>
    <row r="690" customHeight="1" spans="1:2">
      <c r="A690" s="3" t="str">
        <f>IFERROR(__xludf.DUMMYFUNCTION("""COMPUTED_VALUE"""),"7K0L9PA")</f>
        <v>7K0L9PA</v>
      </c>
      <c r="B690" s="3" t="str">
        <f>IFERROR(__xludf.DUMMYFUNCTION("""COMPUTED_VALUE"""),"HP Pavilion 15 Laptop PC 15-eh2000 (4V3L6AV)")</f>
        <v>HP Pavilion 15 Laptop PC 15-eh2000 (4V3L6AV)</v>
      </c>
    </row>
    <row r="691" customHeight="1" spans="1:2">
      <c r="A691" s="3" t="str">
        <f>IFERROR(__xludf.DUMMYFUNCTION("""COMPUTED_VALUE"""),"8L084PA")</f>
        <v>8L084PA</v>
      </c>
      <c r="B691" s="3" t="str">
        <f>IFERROR(__xludf.DUMMYFUNCTION("""COMPUTED_VALUE"""),"Victus by HP 15.6 inch Gaming Laptop 15-fb1000 (7Y8M8AV)")</f>
        <v>Victus by HP 15.6 inch Gaming Laptop 15-fb1000 (7Y8M8AV)</v>
      </c>
    </row>
    <row r="692" customHeight="1" spans="1:2">
      <c r="A692" s="3" t="str">
        <f>IFERROR(__xludf.DUMMYFUNCTION("""COMPUTED_VALUE"""),"943V8PA")</f>
        <v>943V8PA</v>
      </c>
      <c r="B692" s="3" t="str">
        <f>IFERROR(__xludf.DUMMYFUNCTION("""COMPUTED_VALUE"""),"HP Laptop PC 15s-fq2000 (2D119AV)")</f>
        <v>HP Laptop PC 15s-fq2000 (2D119AV)</v>
      </c>
    </row>
    <row r="693" customHeight="1" spans="1:2">
      <c r="A693" s="3" t="str">
        <f>IFERROR(__xludf.DUMMYFUNCTION("""COMPUTED_VALUE"""),"6N024PA")</f>
        <v>6N024PA</v>
      </c>
      <c r="B693" s="3" t="str">
        <f>IFERROR(__xludf.DUMMYFUNCTION("""COMPUTED_VALUE"""),"HP Laptop PC 14-d2000 (2D126AV)")</f>
        <v>HP Laptop PC 14-d2000 (2D126AV)</v>
      </c>
    </row>
    <row r="694" customHeight="1" spans="1:2">
      <c r="A694" s="3" t="str">
        <f>IFERROR(__xludf.DUMMYFUNCTION("""COMPUTED_VALUE"""),"4L9L9UP")</f>
        <v>4L9L9UP</v>
      </c>
      <c r="B694" s="3" t="str">
        <f>IFERROR(__xludf.DUMMYFUNCTION("""COMPUTED_VALUE"""),"HP EliteBook 840 G8 Notebook PC (26D60AV)")</f>
        <v>HP EliteBook 840 G8 Notebook PC (26D60AV)</v>
      </c>
    </row>
    <row r="695" customHeight="1" spans="1:2">
      <c r="A695" s="3" t="str">
        <f>IFERROR(__xludf.DUMMYFUNCTION("""COMPUTED_VALUE"""),"8QY87AV")</f>
        <v>8QY87AV</v>
      </c>
      <c r="B695" s="3" t="str">
        <f>IFERROR(__xludf.DUMMYFUNCTION("""COMPUTED_VALUE"""),"HP 280 Pro G6 Microtower PC RCTO Base Model")</f>
        <v>HP 280 Pro G6 Microtower PC RCTO Base Model</v>
      </c>
    </row>
    <row r="696" customHeight="1" spans="1:2">
      <c r="A696" s="3" t="str">
        <f>IFERROR(__xludf.DUMMYFUNCTION("""COMPUTED_VALUE"""),"6XJ54AV")</f>
        <v>6XJ54AV</v>
      </c>
      <c r="B696" s="3" t="str">
        <f>IFERROR(__xludf.DUMMYFUNCTION("""COMPUTED_VALUE"""),"HP ProBook 440 G7 Notebook PC IDS Base Model")</f>
        <v>HP ProBook 440 G7 Notebook PC IDS Base Model</v>
      </c>
    </row>
    <row r="697" customHeight="1" spans="1:2">
      <c r="A697" s="3" t="str">
        <f>IFERROR(__xludf.DUMMYFUNCTION("""COMPUTED_VALUE"""),"2Q527AV")</f>
        <v>2Q527AV</v>
      </c>
      <c r="B697" s="3" t="str">
        <f>IFERROR(__xludf.DUMMYFUNCTION("""COMPUTED_VALUE"""),"HP ProBook 440 G8 Notebook PC IDS Base Model")</f>
        <v>HP ProBook 440 G8 Notebook PC IDS Base Model</v>
      </c>
    </row>
    <row r="698" customHeight="1" spans="1:2">
      <c r="A698" s="3" t="str">
        <f>IFERROR(__xludf.DUMMYFUNCTION("""COMPUTED_VALUE"""),"26D62AV")</f>
        <v>26D62AV</v>
      </c>
      <c r="B698" s="3" t="str">
        <f>IFERROR(__xludf.DUMMYFUNCTION("""COMPUTED_VALUE"""),"HP EliteBook 840 G8 Notebook PC IDS Base Model")</f>
        <v>HP EliteBook 840 G8 Notebook PC IDS Base Model</v>
      </c>
    </row>
    <row r="699" customHeight="1" spans="1:2">
      <c r="A699" s="3" t="str">
        <f>IFERROR(__xludf.DUMMYFUNCTION("""COMPUTED_VALUE"""),"8A515EA")</f>
        <v>8A515EA</v>
      </c>
      <c r="B699" s="3" t="str">
        <f>IFERROR(__xludf.DUMMYFUNCTION("""COMPUTED_VALUE"""),"HP 250 15.6 inch G10 Notebook PC (780R0AV)")</f>
        <v>HP 250 15.6 inch G10 Notebook PC (780R0AV)</v>
      </c>
    </row>
    <row r="700" customHeight="1" spans="1:2">
      <c r="A700" s="3" t="str">
        <f>IFERROR(__xludf.DUMMYFUNCTION("""COMPUTED_VALUE"""),"4J9S1UP")</f>
        <v>4J9S1UP</v>
      </c>
      <c r="B700" s="3" t="str">
        <f>IFERROR(__xludf.DUMMYFUNCTION("""COMPUTED_VALUE"""),"HP Pro c645 Chromebook (1Z9V3AV)")</f>
        <v>HP Pro c645 Chromebook (1Z9V3AV)</v>
      </c>
    </row>
    <row r="701" customHeight="1" spans="1:2">
      <c r="A701" s="3" t="str">
        <f>IFERROR(__xludf.DUMMYFUNCTION("""COMPUTED_VALUE"""),"4N185PA")</f>
        <v>4N185PA</v>
      </c>
      <c r="B701" s="3" t="str">
        <f>IFERROR(__xludf.DUMMYFUNCTION("""COMPUTED_VALUE"""),"HP ProBook 440 G8 Notebook PC (464N1AV)")</f>
        <v>HP ProBook 440 G8 Notebook PC (464N1AV)</v>
      </c>
    </row>
    <row r="702" customHeight="1" spans="1:2">
      <c r="A702" s="3" t="str">
        <f>IFERROR(__xludf.DUMMYFUNCTION("""COMPUTED_VALUE"""),"21U49UC")</f>
        <v>21U49UC</v>
      </c>
      <c r="B702" s="3" t="str">
        <f>IFERROR(__xludf.DUMMYFUNCTION("""COMPUTED_VALUE"""),"HP EliteBook 840 G7 Notebook PC (8PZ98AV)")</f>
        <v>HP EliteBook 840 G7 Notebook PC (8PZ98AV)</v>
      </c>
    </row>
    <row r="703" customHeight="1" spans="1:2">
      <c r="A703" s="3" t="str">
        <f>IFERROR(__xludf.DUMMYFUNCTION("""COMPUTED_VALUE"""),"7K0C1PA")</f>
        <v>7K0C1PA</v>
      </c>
      <c r="B703" s="3" t="str">
        <f>IFERROR(__xludf.DUMMYFUNCTION("""COMPUTED_VALUE"""),"Victus by HP 15.6 inch Gaming Laptop 15-fb0000 (598V2AV)")</f>
        <v>Victus by HP 15.6 inch Gaming Laptop 15-fb0000 (598V2AV)</v>
      </c>
    </row>
    <row r="704" customHeight="1" spans="1:2">
      <c r="A704" s="3" t="str">
        <f>IFERROR(__xludf.DUMMYFUNCTION("""COMPUTED_VALUE"""),"4J0N3PA")</f>
        <v>4J0N3PA</v>
      </c>
      <c r="B704" s="3" t="str">
        <f>IFERROR(__xludf.DUMMYFUNCTION("""COMPUTED_VALUE"""),"HP 240 G8 Notebook PC (43Q77AV)")</f>
        <v>HP 240 G8 Notebook PC (43Q77AV)</v>
      </c>
    </row>
    <row r="705" customHeight="1" spans="1:2">
      <c r="A705" s="3" t="str">
        <f>IFERROR(__xludf.DUMMYFUNCTION("""COMPUTED_VALUE"""),"49X62PA")</f>
        <v>49X62PA</v>
      </c>
      <c r="B705" s="3" t="str">
        <f>IFERROR(__xludf.DUMMYFUNCTION("""COMPUTED_VALUE"""),"HP EliteBook 840 G8 Notebook PC (26D60AV)")</f>
        <v>HP EliteBook 840 G8 Notebook PC (26D60AV)</v>
      </c>
    </row>
    <row r="706" customHeight="1" spans="1:2">
      <c r="A706" s="3" t="str">
        <f>IFERROR(__xludf.DUMMYFUNCTION("""COMPUTED_VALUE"""),"7Q6Z7PA")</f>
        <v>7Q6Z7PA</v>
      </c>
      <c r="B706" s="3" t="str">
        <f>IFERROR(__xludf.DUMMYFUNCTION("""COMPUTED_VALUE"""),"HP 15.6 inch Laptop PC 15-d5000 (4V9X9AV)")</f>
        <v>HP 15.6 inch Laptop PC 15-d5000 (4V9X9AV)</v>
      </c>
    </row>
    <row r="707" customHeight="1" spans="1:2">
      <c r="A707" s="3" t="str">
        <f>IFERROR(__xludf.DUMMYFUNCTION("""COMPUTED_VALUE"""),"300H5PA")</f>
        <v>300H5PA</v>
      </c>
      <c r="B707" s="3" t="str">
        <f>IFERROR(__xludf.DUMMYFUNCTION("""COMPUTED_VALUE"""),"HP Pavilion Gaming 15-dk10000 Laptop PC (8VD49AV)")</f>
        <v>HP Pavilion Gaming 15-dk10000 Laptop PC (8VD49AV)</v>
      </c>
    </row>
    <row r="708" customHeight="1" spans="1:3">
      <c r="A708" s="3" t="str">
        <f>IFERROR(__xludf.DUMMYFUNCTION("""COMPUTED_VALUE"""),"743A1PA")</f>
        <v>743A1PA</v>
      </c>
      <c r="B708" s="3" t="str">
        <f>IFERROR(__xludf.DUMMYFUNCTION("""COMPUTED_VALUE"""),"HP Chromebook 15.6 inch 15a-na0000 (6H5V4AV)")</f>
        <v>HP Chromebook 15.6 inch 15a-na0000 (6H5V4AV)</v>
      </c>
      <c r="C708" s="2" t="s">
        <v>3</v>
      </c>
    </row>
    <row r="709" customHeight="1" spans="1:2">
      <c r="A709" s="3" t="str">
        <f>IFERROR(__xludf.DUMMYFUNCTION("""COMPUTED_VALUE"""),"8C4S3PA")</f>
        <v>8C4S3PA</v>
      </c>
      <c r="B709" s="3" t="str">
        <f>IFERROR(__xludf.DUMMYFUNCTION("""COMPUTED_VALUE"""),"HP Envy x360 15.6 inch 2-in-1 Laptop PC 15-fh0000 (77W46AV)")</f>
        <v>HP Envy x360 15.6 inch 2-in-1 Laptop PC 15-fh0000 (77W46AV)</v>
      </c>
    </row>
    <row r="710" customHeight="1" spans="1:2">
      <c r="A710" s="3" t="str">
        <f>IFERROR(__xludf.DUMMYFUNCTION("""COMPUTED_VALUE"""),"7H5D4PA")</f>
        <v>7H5D4PA</v>
      </c>
      <c r="B710" s="3" t="str">
        <f>IFERROR(__xludf.DUMMYFUNCTION("""COMPUTED_VALUE"""),"HP ENVY x360 15.6 inch 2-in-1 Laptop PC 15-ew0000 (549V8AV)")</f>
        <v>HP ENVY x360 15.6 inch 2-in-1 Laptop PC 15-ew0000 (549V8AV)</v>
      </c>
    </row>
    <row r="711" customHeight="1" spans="1:2">
      <c r="A711" s="3" t="str">
        <f>IFERROR(__xludf.DUMMYFUNCTION("""COMPUTED_VALUE"""),"4A3K6PA")</f>
        <v>4A3K6PA</v>
      </c>
      <c r="B711" s="3" t="str">
        <f>IFERROR(__xludf.DUMMYFUNCTION("""COMPUTED_VALUE"""),"HP Pavilion Gaming 15-dk2000 Laptop PC (2P1Z7AV)")</f>
        <v>HP Pavilion Gaming 15-dk2000 Laptop PC (2P1Z7AV)</v>
      </c>
    </row>
    <row r="712" customHeight="1" spans="1:2">
      <c r="A712" s="3" t="str">
        <f>IFERROR(__xludf.DUMMYFUNCTION("""COMPUTED_VALUE"""),"47F04UC")</f>
        <v>47F04UC</v>
      </c>
      <c r="B712" s="3" t="str">
        <f>IFERROR(__xludf.DUMMYFUNCTION("""COMPUTED_VALUE"""),"HP EliteBook 840 G8 Notebook PC (26D60AV)")</f>
        <v>HP EliteBook 840 G8 Notebook PC (26D60AV)</v>
      </c>
    </row>
    <row r="713" customHeight="1" spans="1:2">
      <c r="A713" s="3" t="str">
        <f>IFERROR(__xludf.DUMMYFUNCTION("""COMPUTED_VALUE"""),"385Z3PA")</f>
        <v>385Z3PA</v>
      </c>
      <c r="B713" s="3" t="str">
        <f>IFERROR(__xludf.DUMMYFUNCTION("""COMPUTED_VALUE"""),"HP 280 Pro G6 Microtower PC (8QY87AV)")</f>
        <v>HP 280 Pro G6 Microtower PC (8QY87AV)</v>
      </c>
    </row>
    <row r="714" customHeight="1" spans="1:2">
      <c r="A714" s="3" t="str">
        <f>IFERROR(__xludf.DUMMYFUNCTION("""COMPUTED_VALUE"""),"67U77PA")</f>
        <v>67U77PA</v>
      </c>
      <c r="B714" s="3" t="str">
        <f>IFERROR(__xludf.DUMMYFUNCTION("""COMPUTED_VALUE"""),"HP 247 G8 Notebook PC (47Y95AV)")</f>
        <v>HP 247 G8 Notebook PC (47Y95AV)</v>
      </c>
    </row>
    <row r="715" customHeight="1" spans="1:2">
      <c r="A715" s="3" t="str">
        <f>IFERROR(__xludf.DUMMYFUNCTION("""COMPUTED_VALUE"""),"343G6PA")</f>
        <v>343G6PA</v>
      </c>
      <c r="B715" s="3" t="str">
        <f>IFERROR(__xludf.DUMMYFUNCTION("""COMPUTED_VALUE"""),"HP ProBook 440 G8 Notebook PC (2Q528AV)")</f>
        <v>HP ProBook 440 G8 Notebook PC (2Q528AV)</v>
      </c>
    </row>
    <row r="716" customHeight="1" spans="1:2">
      <c r="A716" s="3" t="str">
        <f>IFERROR(__xludf.DUMMYFUNCTION("""COMPUTED_VALUE"""),"4J1F7UP")</f>
        <v>4J1F7UP</v>
      </c>
      <c r="B716" s="3" t="str">
        <f>IFERROR(__xludf.DUMMYFUNCTION("""COMPUTED_VALUE"""),"HP EliteBook 840 G8 Notebook PC (26D62AV)")</f>
        <v>HP EliteBook 840 G8 Notebook PC (26D62AV)</v>
      </c>
    </row>
    <row r="717" customHeight="1" spans="1:2">
      <c r="A717" s="3" t="str">
        <f>IFERROR(__xludf.DUMMYFUNCTION("""COMPUTED_VALUE"""),"55R64PA")</f>
        <v>55R64PA</v>
      </c>
      <c r="B717" s="3" t="str">
        <f>IFERROR(__xludf.DUMMYFUNCTION("""COMPUTED_VALUE"""),"HP ProBook 440 G8 Notebook PC (488B7AV)")</f>
        <v>HP ProBook 440 G8 Notebook PC (488B7AV)</v>
      </c>
    </row>
    <row r="718" customHeight="1" spans="1:2">
      <c r="A718" s="3" t="str">
        <f>IFERROR(__xludf.DUMMYFUNCTION("""COMPUTED_VALUE"""),"2K9F8EC")</f>
        <v>2K9F8EC</v>
      </c>
      <c r="B718" s="3" t="str">
        <f>IFERROR(__xludf.DUMMYFUNCTION("""COMPUTED_VALUE"""),"HP EliteBook x360 1030 G7 Notebook PC (18G38AV)")</f>
        <v>HP EliteBook x360 1030 G7 Notebook PC (18G38AV)</v>
      </c>
    </row>
    <row r="719" customHeight="1" spans="1:2">
      <c r="A719" s="3" t="str">
        <f>IFERROR(__xludf.DUMMYFUNCTION("""COMPUTED_VALUE"""),"275W1AV")</f>
        <v>275W1AV</v>
      </c>
      <c r="B719" s="3" t="str">
        <f>IFERROR(__xludf.DUMMYFUNCTION("""COMPUTED_VALUE"""),"HP ZBook Firefly 14 G8 Mobile Workstation PC IDS Base Model")</f>
        <v>HP ZBook Firefly 14 G8 Mobile Workstation PC IDS Base Model</v>
      </c>
    </row>
    <row r="720" customHeight="1" spans="1:2">
      <c r="A720" s="3" t="str">
        <f>IFERROR(__xludf.DUMMYFUNCTION("""COMPUTED_VALUE"""),"7Z1H8PA")</f>
        <v>7Z1H8PA</v>
      </c>
      <c r="B720" s="3" t="str">
        <f>IFERROR(__xludf.DUMMYFUNCTION("""COMPUTED_VALUE"""),"HP Pavilion 15 Laptop PC 15-eh2000 (4V3L6AV)")</f>
        <v>HP Pavilion 15 Laptop PC 15-eh2000 (4V3L6AV)</v>
      </c>
    </row>
    <row r="721" customHeight="1" spans="1:2">
      <c r="A721" s="3" t="str">
        <f>IFERROR(__xludf.DUMMYFUNCTION("""COMPUTED_VALUE"""),"8F4Z5PA")</f>
        <v>8F4Z5PA</v>
      </c>
      <c r="B721" s="3" t="str">
        <f>IFERROR(__xludf.DUMMYFUNCTION("""COMPUTED_VALUE"""),"Victus by HP Gaming Laptop 15-fa0000 (680A5AV)")</f>
        <v>Victus by HP Gaming Laptop 15-fa0000 (680A5AV)</v>
      </c>
    </row>
    <row r="722" customHeight="1" spans="1:2">
      <c r="A722" s="3" t="str">
        <f>IFERROR(__xludf.DUMMYFUNCTION("""COMPUTED_VALUE"""),"7G761PA")</f>
        <v>7G761PA</v>
      </c>
      <c r="B722" s="3" t="str">
        <f>IFERROR(__xludf.DUMMYFUNCTION("""COMPUTED_VALUE"""),"HP Pavilion Laptop PC 15-eg2000 (4U8D6AV")</f>
        <v>HP Pavilion Laptop PC 15-eg2000 (4U8D6AV</v>
      </c>
    </row>
    <row r="723" customHeight="1" spans="1:2">
      <c r="A723" s="3" t="str">
        <f>IFERROR(__xludf.DUMMYFUNCTION("""COMPUTED_VALUE"""),"7Q6Z9PA")</f>
        <v>7Q6Z9PA</v>
      </c>
      <c r="B723" s="3" t="str">
        <f>IFERROR(__xludf.DUMMYFUNCTION("""COMPUTED_VALUE"""),"HP 15.6 inch Laptop PC 15-d5000 (4V9X9AV)")</f>
        <v>HP 15.6 inch Laptop PC 15-d5000 (4V9X9AV)</v>
      </c>
    </row>
    <row r="724" customHeight="1" spans="1:2">
      <c r="A724" s="3" t="str">
        <f>IFERROR(__xludf.DUMMYFUNCTION("""COMPUTED_VALUE"""),"2Q531AV")</f>
        <v>2Q531AV</v>
      </c>
      <c r="B724" s="3" t="str">
        <f>IFERROR(__xludf.DUMMYFUNCTION("""COMPUTED_VALUE"""),"HP ProBook 440 G8 Notebook PC IDS Base Model")</f>
        <v>HP ProBook 440 G8 Notebook PC IDS Base Model</v>
      </c>
    </row>
    <row r="725" customHeight="1" spans="1:2">
      <c r="A725" s="3" t="str">
        <f>IFERROR(__xludf.DUMMYFUNCTION("""COMPUTED_VALUE"""),"77Z67PA")</f>
        <v>77Z67PA</v>
      </c>
      <c r="B725" s="3" t="str">
        <f>IFERROR(__xludf.DUMMYFUNCTION("""COMPUTED_VALUE"""),"OMEN by HP 16.1 inch Gaming Laptop 16-n0000 (5B1T7AV)")</f>
        <v>OMEN by HP 16.1 inch Gaming Laptop 16-n0000 (5B1T7AV)</v>
      </c>
    </row>
    <row r="726" customHeight="1" spans="1:2">
      <c r="A726" s="3" t="str">
        <f>IFERROR(__xludf.DUMMYFUNCTION("""COMPUTED_VALUE"""),"4J633EC")</f>
        <v>4J633EC</v>
      </c>
      <c r="B726" s="3" t="str">
        <f>IFERROR(__xludf.DUMMYFUNCTION("""COMPUTED_VALUE"""),"HP EliteBook 840 G7 Notebook PC (8PZ98AV)")</f>
        <v>HP EliteBook 840 G7 Notebook PC (8PZ98AV)</v>
      </c>
    </row>
    <row r="727" customHeight="1" spans="1:2">
      <c r="A727" s="3" t="str">
        <f>IFERROR(__xludf.DUMMYFUNCTION("""COMPUTED_VALUE"""),"4D0M3PA")</f>
        <v>4D0M3PA</v>
      </c>
      <c r="B727" s="3" t="str">
        <f>IFERROR(__xludf.DUMMYFUNCTION("""COMPUTED_VALUE"""),"HP ProBook 640 G8 Notebook PC (1Y5E7AV)")</f>
        <v>HP ProBook 640 G8 Notebook PC (1Y5E7AV)</v>
      </c>
    </row>
    <row r="728" customHeight="1" spans="1:2">
      <c r="A728" s="3" t="str">
        <f>IFERROR(__xludf.DUMMYFUNCTION("""COMPUTED_VALUE"""),"42V68PA")</f>
        <v>42V68PA</v>
      </c>
      <c r="B728" s="3" t="str">
        <f>IFERROR(__xludf.DUMMYFUNCTION("""COMPUTED_VALUE"""),"HP 250 G8 Notebook PC (1T4K4AV)")</f>
        <v>HP 250 G8 Notebook PC (1T4K4AV)</v>
      </c>
    </row>
    <row r="729" customHeight="1" spans="1:2">
      <c r="A729" s="3" t="str">
        <f>IFERROR(__xludf.DUMMYFUNCTION("""COMPUTED_VALUE"""),"343G7PA")</f>
        <v>343G7PA</v>
      </c>
      <c r="B729" s="3" t="str">
        <f>IFERROR(__xludf.DUMMYFUNCTION("""COMPUTED_VALUE"""),"HP ProBook 440 G8 Notebook PC (2Q528AV)")</f>
        <v>HP ProBook 440 G8 Notebook PC (2Q528AV)</v>
      </c>
    </row>
    <row r="730" customHeight="1" spans="1:2">
      <c r="A730" s="3" t="str">
        <f>IFERROR(__xludf.DUMMYFUNCTION("""COMPUTED_VALUE"""),"88Y64PA")</f>
        <v>88Y64PA</v>
      </c>
      <c r="B730" s="3" t="str">
        <f>IFERROR(__xludf.DUMMYFUNCTION("""COMPUTED_VALUE"""),"OMEN by HP 16.1 inch Gaming Laptop PC 16-wd000 (7B9S0AV)")</f>
        <v>OMEN by HP 16.1 inch Gaming Laptop PC 16-wd000 (7B9S0AV)</v>
      </c>
    </row>
    <row r="731" customHeight="1" spans="1:2">
      <c r="A731" s="3" t="str">
        <f>IFERROR(__xludf.DUMMYFUNCTION("""COMPUTED_VALUE"""),"366C9PA")</f>
        <v>366C9PA</v>
      </c>
      <c r="B731" s="3" t="str">
        <f>IFERROR(__xludf.DUMMYFUNCTION("""COMPUTED_VALUE"""),"HP 245 G8 Notebook PC (1M9L4AV)")</f>
        <v>HP 245 G8 Notebook PC (1M9L4AV)</v>
      </c>
    </row>
    <row r="732" customHeight="1" spans="1:2">
      <c r="A732" s="3" t="str">
        <f>IFERROR(__xludf.DUMMYFUNCTION("""COMPUTED_VALUE"""),"4C9E9PA")</f>
        <v>4C9E9PA</v>
      </c>
      <c r="B732" s="3" t="str">
        <f>IFERROR(__xludf.DUMMYFUNCTION("""COMPUTED_VALUE"""),"OMEN 16.1 inch Gaming Laptop PC 16-b0000 (2W6B3AV)")</f>
        <v>OMEN 16.1 inch Gaming Laptop PC 16-b0000 (2W6B3AV)</v>
      </c>
    </row>
    <row r="733" customHeight="1" spans="1:2">
      <c r="A733" s="3" t="str">
        <f>IFERROR(__xludf.DUMMYFUNCTION("""COMPUTED_VALUE"""),"4S1H5PA")</f>
        <v>4S1H5PA</v>
      </c>
      <c r="B733" s="3" t="str">
        <f>IFERROR(__xludf.DUMMYFUNCTION("""COMPUTED_VALUE"""),"HP EliteBook 840 G8 Notebook PC (19X35AV)")</f>
        <v>HP EliteBook 840 G8 Notebook PC (19X35AV)</v>
      </c>
    </row>
    <row r="734" customHeight="1" spans="1:2">
      <c r="A734" s="3" t="str">
        <f>IFERROR(__xludf.DUMMYFUNCTION("""COMPUTED_VALUE"""),"4A3E1PA")</f>
        <v>4A3E1PA</v>
      </c>
      <c r="B734" s="3" t="str">
        <f>IFERROR(__xludf.DUMMYFUNCTION("""COMPUTED_VALUE"""),"OMEN 16.1 inch Gaming Laptop PC 16-c0000 (2X9U9AV)")</f>
        <v>OMEN 16.1 inch Gaming Laptop PC 16-c0000 (2X9U9AV)</v>
      </c>
    </row>
    <row r="735" customHeight="1" spans="1:2">
      <c r="A735" s="3" t="str">
        <f>IFERROR(__xludf.DUMMYFUNCTION("""COMPUTED_VALUE"""),"1H849A6")</f>
        <v>1H849A6</v>
      </c>
      <c r="B735" s="3" t="str">
        <f>IFERROR(__xludf.DUMMYFUNCTION("""COMPUTED_VALUE"""),"HP V20 HD+ Monitor")</f>
        <v>HP V20 HD+ Monitor</v>
      </c>
    </row>
    <row r="736" customHeight="1" spans="1:2">
      <c r="A736" s="3" t="str">
        <f>IFERROR(__xludf.DUMMYFUNCTION("""COMPUTED_VALUE"""),"2G9S9UC")</f>
        <v>2G9S9UC</v>
      </c>
      <c r="B736" s="3" t="str">
        <f>IFERROR(__xludf.DUMMYFUNCTION("""COMPUTED_VALUE"""),"HP EliteBook 830 G7 Notebook PC (8PV75AV)")</f>
        <v>HP EliteBook 830 G7 Notebook PC (8PV75AV)</v>
      </c>
    </row>
    <row r="737" customHeight="1" spans="1:2">
      <c r="A737" s="3" t="str">
        <f>IFERROR(__xludf.DUMMYFUNCTION("""COMPUTED_VALUE"""),"9EJ44PA")</f>
        <v>9EJ44PA</v>
      </c>
      <c r="B737" s="3" t="str">
        <f>IFERROR(__xludf.DUMMYFUNCTION("""COMPUTED_VALUE"""),"HP 340S G7 Notebook PC (8BC21AV)")</f>
        <v>HP 340S G7 Notebook PC (8BC21AV)</v>
      </c>
    </row>
    <row r="738" customHeight="1" spans="1:2">
      <c r="A738" s="3" t="str">
        <f>IFERROR(__xludf.DUMMYFUNCTION("""COMPUTED_VALUE"""),"7P704PA")</f>
        <v>7P704PA</v>
      </c>
      <c r="B738" s="3" t="str">
        <f>IFERROR(__xludf.DUMMYFUNCTION("""COMPUTED_VALUE"""),"HP 15.6 inch Laptop PC 15-fd0000 (70R02AV)")</f>
        <v>HP 15.6 inch Laptop PC 15-fd0000 (70R02AV)</v>
      </c>
    </row>
    <row r="739" customHeight="1" spans="1:2">
      <c r="A739" s="3" t="str">
        <f>IFERROR(__xludf.DUMMYFUNCTION("""COMPUTED_VALUE"""),"840G6PA")</f>
        <v>840G6PA</v>
      </c>
      <c r="B739" s="3" t="str">
        <f>IFERROR(__xludf.DUMMYFUNCTION("""COMPUTED_VALUE"""),"HP Pavilion 15 Laptop PC 15-eh3000 (794P4AV)")</f>
        <v>HP Pavilion 15 Laptop PC 15-eh3000 (794P4AV)</v>
      </c>
    </row>
    <row r="740" customHeight="1" spans="1:2">
      <c r="A740" s="3" t="str">
        <f>IFERROR(__xludf.DUMMYFUNCTION("""COMPUTED_VALUE"""),"6X360PA")</f>
        <v>6X360PA</v>
      </c>
      <c r="B740" s="3" t="str">
        <f>IFERROR(__xludf.DUMMYFUNCTION("""COMPUTED_VALUE"""),"HP Laptop PC 14-d2000 (2D126AV)")</f>
        <v>HP Laptop PC 14-d2000 (2D126AV)</v>
      </c>
    </row>
    <row r="741" customHeight="1" spans="1:2">
      <c r="A741" s="3" t="str">
        <f>IFERROR(__xludf.DUMMYFUNCTION("""COMPUTED_VALUE"""),"8F502PA")</f>
        <v>8F502PA</v>
      </c>
      <c r="B741" s="3" t="str">
        <f>IFERROR(__xludf.DUMMYFUNCTION("""COMPUTED_VALUE"""),"Victus by HP 15.6 inch Gaming Laptop 15-fb0000 (598V2AV)")</f>
        <v>Victus by HP 15.6 inch Gaming Laptop 15-fb0000 (598V2AV)</v>
      </c>
    </row>
    <row r="742" customHeight="1" spans="1:2">
      <c r="A742" s="3" t="str">
        <f>IFERROR(__xludf.DUMMYFUNCTION("""COMPUTED_VALUE"""),"446Z2PA")</f>
        <v>446Z2PA</v>
      </c>
      <c r="B742" s="3" t="str">
        <f>IFERROR(__xludf.DUMMYFUNCTION("""COMPUTED_VALUE"""),"HP 285 Pro G6 Microtower (1E7G9AV)")</f>
        <v>HP 285 Pro G6 Microtower (1E7G9AV)</v>
      </c>
    </row>
    <row r="743" customHeight="1" spans="1:2">
      <c r="A743" s="3" t="str">
        <f>IFERROR(__xludf.DUMMYFUNCTION("""COMPUTED_VALUE"""),"50R27PA")</f>
        <v>50R27PA</v>
      </c>
      <c r="B743" s="3" t="str">
        <f>IFERROR(__xludf.DUMMYFUNCTION("""COMPUTED_VALUE"""),"HP All-in-One PC 24-df1000i (1W761AV)")</f>
        <v>HP All-in-One PC 24-df1000i (1W761AV)</v>
      </c>
    </row>
    <row r="744" customHeight="1" spans="1:2">
      <c r="A744" s="3" t="str">
        <f>IFERROR(__xludf.DUMMYFUNCTION("""COMPUTED_VALUE"""),"8R048PA")</f>
        <v>8R048PA</v>
      </c>
      <c r="B744" s="3" t="str">
        <f>IFERROR(__xludf.DUMMYFUNCTION("""COMPUTED_VALUE"""),"Victus by HP 15.6 inch Gaming Laptop 15-fb1000 (7Y8M8AV)")</f>
        <v>Victus by HP 15.6 inch Gaming Laptop 15-fb1000 (7Y8M8AV)</v>
      </c>
    </row>
    <row r="745" customHeight="1" spans="1:2">
      <c r="A745" s="3" t="str">
        <f>IFERROR(__xludf.DUMMYFUNCTION("""COMPUTED_VALUE"""),"81H53PA")</f>
        <v>81H53PA</v>
      </c>
      <c r="B745" s="3" t="str">
        <f>IFERROR(__xludf.DUMMYFUNCTION("""COMPUTED_VALUE"""),"Victus by HP 15.6 inch Gaming Laptop 15-fa1000 (771S6AV)")</f>
        <v>Victus by HP 15.6 inch Gaming Laptop 15-fa1000 (771S6AV)</v>
      </c>
    </row>
    <row r="746" customHeight="1" spans="1:2">
      <c r="A746" s="3" t="str">
        <f>IFERROR(__xludf.DUMMYFUNCTION("""COMPUTED_VALUE"""),"8Q3X6PA")</f>
        <v>8Q3X6PA</v>
      </c>
      <c r="B746" s="3" t="str">
        <f>IFERROR(__xludf.DUMMYFUNCTION("""COMPUTED_VALUE"""),"HP 15.6 inch Laptop PC 15-d5000 (4V9Y1AV)")</f>
        <v>HP 15.6 inch Laptop PC 15-d5000 (4V9Y1AV)</v>
      </c>
    </row>
    <row r="747" customHeight="1" spans="1:2">
      <c r="A747" s="3" t="str">
        <f>IFERROR(__xludf.DUMMYFUNCTION("""COMPUTED_VALUE"""),"6L0K9PA")</f>
        <v>6L0K9PA</v>
      </c>
      <c r="B747" s="3" t="str">
        <f>IFERROR(__xludf.DUMMYFUNCTION("""COMPUTED_VALUE"""),"HP ENVY x360 13.3 inch 2-in-1 Laptop PC 13-bf0000 (552D4AV)")</f>
        <v>HP ENVY x360 13.3 inch 2-in-1 Laptop PC 13-bf0000 (552D4AV)</v>
      </c>
    </row>
    <row r="748" customHeight="1" spans="1:2">
      <c r="A748" s="3" t="str">
        <f>IFERROR(__xludf.DUMMYFUNCTION("""COMPUTED_VALUE"""),"7Q6Y9PA")</f>
        <v>7Q6Y9PA</v>
      </c>
      <c r="B748" s="3" t="str">
        <f>IFERROR(__xludf.DUMMYFUNCTION("""COMPUTED_VALUE"""),"HP 15.6 inch Laptop PC 15-fd0000 (70R00AV)")</f>
        <v>HP 15.6 inch Laptop PC 15-fd0000 (70R00AV)</v>
      </c>
    </row>
    <row r="749" customHeight="1" spans="1:2">
      <c r="A749" s="3" t="str">
        <f>IFERROR(__xludf.DUMMYFUNCTION("""COMPUTED_VALUE"""),"2Q525AV")</f>
        <v>2Q525AV</v>
      </c>
      <c r="B749" s="3" t="str">
        <f>IFERROR(__xludf.DUMMYFUNCTION("""COMPUTED_VALUE"""),"HP ProBook 440 G8 Notebook PC IDS Base Model")</f>
        <v>HP ProBook 440 G8 Notebook PC IDS Base Model</v>
      </c>
    </row>
    <row r="750" customHeight="1" spans="1:2">
      <c r="A750" s="3" t="str">
        <f>IFERROR(__xludf.DUMMYFUNCTION("""COMPUTED_VALUE"""),"55Z20EC")</f>
        <v>55Z20EC</v>
      </c>
      <c r="B750" s="3" t="str">
        <f>IFERROR(__xludf.DUMMYFUNCTION("""COMPUTED_VALUE"""),"HP EliteBook 845 G8 Notebook PC (1W3K6AV)")</f>
        <v>HP EliteBook 845 G8 Notebook PC (1W3K6AV)</v>
      </c>
    </row>
    <row r="751" customHeight="1" spans="1:2">
      <c r="A751" s="3" t="str">
        <f>IFERROR(__xludf.DUMMYFUNCTION("""COMPUTED_VALUE"""),"4J0N2PA")</f>
        <v>4J0N2PA</v>
      </c>
      <c r="B751" s="3" t="str">
        <f>IFERROR(__xludf.DUMMYFUNCTION("""COMPUTED_VALUE"""),"HP 240 G8 Notebook PC (43Q77AV)")</f>
        <v>HP 240 G8 Notebook PC (43Q77AV)</v>
      </c>
    </row>
    <row r="752" customHeight="1" spans="1:2">
      <c r="A752" s="3" t="str">
        <f>IFERROR(__xludf.DUMMYFUNCTION("""COMPUTED_VALUE"""),"3Y667PA")</f>
        <v>3Y667PA</v>
      </c>
      <c r="B752" s="3" t="str">
        <f>IFERROR(__xludf.DUMMYFUNCTION("""COMPUTED_VALUE"""),"HP 250 G8 Notebook PC (1T4K6AV)")</f>
        <v>HP 250 G8 Notebook PC (1T4K6AV)</v>
      </c>
    </row>
    <row r="753" customHeight="1" spans="1:2">
      <c r="A753" s="3" t="str">
        <f>IFERROR(__xludf.DUMMYFUNCTION("""COMPUTED_VALUE"""),"4B009UP")</f>
        <v>4B009UP</v>
      </c>
      <c r="B753" s="3" t="str">
        <f>IFERROR(__xludf.DUMMYFUNCTION("""COMPUTED_VALUE"""),"HP EliteBook x360 1040 G8 Notebook PC (1H9X6AV)")</f>
        <v>HP EliteBook x360 1040 G8 Notebook PC (1H9X6AV)</v>
      </c>
    </row>
    <row r="754" customHeight="1" spans="1:2">
      <c r="A754" s="3" t="str">
        <f>IFERROR(__xludf.DUMMYFUNCTION("""COMPUTED_VALUE"""),"805X5PA")</f>
        <v>805X5PA</v>
      </c>
      <c r="B754" s="3" t="str">
        <f>IFERROR(__xludf.DUMMYFUNCTION("""COMPUTED_VALUE"""),"OMEN by HP 16.1 inch Gaming Laptop 16-n0000 (63B17AV)")</f>
        <v>OMEN by HP 16.1 inch Gaming Laptop 16-n0000 (63B17AV)</v>
      </c>
    </row>
    <row r="755" customHeight="1" spans="1:2">
      <c r="A755" s="3" t="str">
        <f>IFERROR(__xludf.DUMMYFUNCTION("""COMPUTED_VALUE"""),"227J3PA")</f>
        <v>227J3PA</v>
      </c>
      <c r="B755" s="3" t="str">
        <f>IFERROR(__xludf.DUMMYFUNCTION("""COMPUTED_VALUE"""),"HP ProBook 430 G7 Notebook PC")</f>
        <v>HP ProBook 430 G7 Notebook PC</v>
      </c>
    </row>
    <row r="756" customHeight="1" spans="1:2">
      <c r="A756" s="3" t="str">
        <f>IFERROR(__xludf.DUMMYFUNCTION("""COMPUTED_VALUE"""),"547A0PA")</f>
        <v>547A0PA</v>
      </c>
      <c r="B756" s="3" t="str">
        <f>IFERROR(__xludf.DUMMYFUNCTION("""COMPUTED_VALUE"""),"HP 200 G4 22 All-in-One PC (7WX29AV)")</f>
        <v>HP 200 G4 22 All-in-One PC (7WX29AV)</v>
      </c>
    </row>
    <row r="757" customHeight="1" spans="1:2">
      <c r="A757" s="3" t="str">
        <f>IFERROR(__xludf.DUMMYFUNCTION("""COMPUTED_VALUE"""),"4N188PA")</f>
        <v>4N188PA</v>
      </c>
      <c r="B757" s="3" t="str">
        <f>IFERROR(__xludf.DUMMYFUNCTION("""COMPUTED_VALUE"""),"HP 240 G8 Notebook PC (43Q77AV)")</f>
        <v>HP 240 G8 Notebook PC (43Q77AV)</v>
      </c>
    </row>
    <row r="758" customHeight="1" spans="1:2">
      <c r="A758" s="3" t="str">
        <f>IFERROR(__xludf.DUMMYFUNCTION("""COMPUTED_VALUE"""),"2X9D6EC")</f>
        <v>2X9D6EC</v>
      </c>
      <c r="B758" s="3" t="str">
        <f>IFERROR(__xludf.DUMMYFUNCTION("""COMPUTED_VALUE"""),"HP EliteBook 840 G7 Notebook PC (8PZ98AV)")</f>
        <v>HP EliteBook 840 G7 Notebook PC (8PZ98AV)</v>
      </c>
    </row>
    <row r="759" customHeight="1" spans="1:2">
      <c r="A759" s="3" t="str">
        <f>IFERROR(__xludf.DUMMYFUNCTION("""COMPUTED_VALUE"""),"323J0UP")</f>
        <v>323J0UP</v>
      </c>
      <c r="B759" s="3" t="str">
        <f>IFERROR(__xludf.DUMMYFUNCTION("""COMPUTED_VALUE"""),"HP EliteBook 840 G7 Notebook PC (8QA00AV)")</f>
        <v>HP EliteBook 840 G7 Notebook PC (8QA00AV)</v>
      </c>
    </row>
    <row r="760" customHeight="1" spans="1:2">
      <c r="A760" s="3" t="str">
        <f>IFERROR(__xludf.DUMMYFUNCTION("""COMPUTED_VALUE"""),"1W5G0PA")</f>
        <v>1W5G0PA</v>
      </c>
      <c r="B760" s="3" t="str">
        <f>IFERROR(__xludf.DUMMYFUNCTION("""COMPUTED_VALUE"""),"HP 250 G7 Notebook PC")</f>
        <v>HP 250 G7 Notebook PC</v>
      </c>
    </row>
    <row r="761" customHeight="1" spans="1:3">
      <c r="A761" s="3" t="str">
        <f>IFERROR(__xludf.DUMMYFUNCTION("""COMPUTED_VALUE"""),"4F0W5PA")</f>
        <v>4F0W5PA</v>
      </c>
      <c r="B761" s="3" t="str">
        <f>IFERROR(__xludf.DUMMYFUNCTION("""COMPUTED_VALUE"""),"HP ZBook Firefly 14 inch G8 Mobile Workstation PC (1A2F2AV)")</f>
        <v>HP ZBook Firefly 14 inch G8 Mobile Workstation PC (1A2F2AV)</v>
      </c>
      <c r="C761" s="2" t="s">
        <v>7</v>
      </c>
    </row>
    <row r="762" customHeight="1" spans="1:2">
      <c r="A762" s="3" t="str">
        <f>IFERROR(__xludf.DUMMYFUNCTION("""COMPUTED_VALUE"""),"8H969PA")</f>
        <v>8H969PA</v>
      </c>
      <c r="B762" s="3" t="str">
        <f>IFERROR(__xludf.DUMMYFUNCTION("""COMPUTED_VALUE"""),"HP 15.6 inch Laptop PC 15-e2000 (2J4W0AV)")</f>
        <v>HP 15.6 inch Laptop PC 15-e2000 (2J4W0AV)</v>
      </c>
    </row>
    <row r="763" customHeight="1" spans="1:2">
      <c r="A763" s="3" t="str">
        <f>IFERROR(__xludf.DUMMYFUNCTION("""COMPUTED_VALUE"""),"695R9PA")</f>
        <v>695R9PA</v>
      </c>
      <c r="B763" s="3" t="str">
        <f>IFERROR(__xludf.DUMMYFUNCTION("""COMPUTED_VALUE"""),"HP 14 Laptop PC 14-d5000 (664U7AV)")</f>
        <v>HP 14 Laptop PC 14-d5000 (664U7AV)</v>
      </c>
    </row>
    <row r="764" customHeight="1" spans="1:2">
      <c r="A764" s="3" t="str">
        <f>IFERROR(__xludf.DUMMYFUNCTION("""COMPUTED_VALUE"""),"8R0K9PA")</f>
        <v>8R0K9PA</v>
      </c>
      <c r="B764" s="3" t="str">
        <f>IFERROR(__xludf.DUMMYFUNCTION("""COMPUTED_VALUE"""),"Victus by HP 15.6 inch Gaming Laptop 15-fb0000 (598V2AV)")</f>
        <v>Victus by HP 15.6 inch Gaming Laptop 15-fb0000 (598V2AV)</v>
      </c>
    </row>
    <row r="765" customHeight="1" spans="1:2">
      <c r="A765" s="3" t="str">
        <f>IFERROR(__xludf.DUMMYFUNCTION("""COMPUTED_VALUE"""),"8U5G0PA")</f>
        <v>8U5G0PA</v>
      </c>
      <c r="B765" s="3" t="str">
        <f>IFERROR(__xludf.DUMMYFUNCTION("""COMPUTED_VALUE"""),"HP Pavilion Laptop PC 15-eg3000 (78G45AV)")</f>
        <v>HP Pavilion Laptop PC 15-eg3000 (78G45AV)</v>
      </c>
    </row>
    <row r="766" customHeight="1" spans="1:2">
      <c r="A766" s="3" t="str">
        <f>IFERROR(__xludf.DUMMYFUNCTION("""COMPUTED_VALUE"""),"7F5Q8UA")</f>
        <v>7F5Q8UA</v>
      </c>
      <c r="B766" s="3" t="str">
        <f>IFERROR(__xludf.DUMMYFUNCTION("""COMPUTED_VALUE"""),"HP Pavilion Laptop PC 15-eg3000 (78G45AV)")</f>
        <v>HP Pavilion Laptop PC 15-eg3000 (78G45AV)</v>
      </c>
    </row>
    <row r="767" customHeight="1" spans="1:2">
      <c r="A767" s="3" t="str">
        <f>IFERROR(__xludf.DUMMYFUNCTION("""COMPUTED_VALUE"""),"87B79PA")</f>
        <v>87B79PA</v>
      </c>
      <c r="B767" s="3" t="str">
        <f>IFERROR(__xludf.DUMMYFUNCTION("""COMPUTED_VALUE"""),"Victus by HP 15.6 inch Gaming Laptop 15-fb0000 (598V2AV)")</f>
        <v>Victus by HP 15.6 inch Gaming Laptop 15-fb0000 (598V2AV)</v>
      </c>
    </row>
    <row r="768" customHeight="1" spans="1:2">
      <c r="A768" s="3" t="str">
        <f>IFERROR(__xludf.DUMMYFUNCTION("""COMPUTED_VALUE"""),"8G8Z3PA")</f>
        <v>8G8Z3PA</v>
      </c>
      <c r="B768" s="3" t="str">
        <f>IFERROR(__xludf.DUMMYFUNCTION("""COMPUTED_VALUE"""),"HP 250 15.6 inch G9 Notebook PC (61C59AV")</f>
        <v>HP 250 15.6 inch G9 Notebook PC (61C59AV</v>
      </c>
    </row>
    <row r="769" customHeight="1" spans="1:2">
      <c r="A769" s="3" t="str">
        <f>IFERROR(__xludf.DUMMYFUNCTION("""COMPUTED_VALUE"""),"834T6PA")</f>
        <v>834T6PA</v>
      </c>
      <c r="B769" s="3" t="str">
        <f>IFERROR(__xludf.DUMMYFUNCTION("""COMPUTED_VALUE""")," OMEN by HP Transcend 16 inch Gaming Laptop PC 16-u0000 (765S3AV)")</f>
        <v> OMEN by HP Transcend 16 inch Gaming Laptop PC 16-u0000 (765S3AV)</v>
      </c>
    </row>
    <row r="770" customHeight="1" spans="1:2">
      <c r="A770" s="3" t="str">
        <f>IFERROR(__xludf.DUMMYFUNCTION("""COMPUTED_VALUE"""),"845A2UA")</f>
        <v>845A2UA</v>
      </c>
      <c r="B770" s="3" t="str">
        <f>IFERROR(__xludf.DUMMYFUNCTION("""COMPUTED_VALUE"""),"Victus by HP 15.6 inch Gaming Laptop 15-fb1000 (7Y8M8AV)")</f>
        <v>Victus by HP 15.6 inch Gaming Laptop 15-fb1000 (7Y8M8AV)</v>
      </c>
    </row>
    <row r="771" customHeight="1" spans="1:2">
      <c r="A771" s="3" t="str">
        <f>IFERROR(__xludf.DUMMYFUNCTION("""COMPUTED_VALUE"""),"918A8PA")</f>
        <v>918A8PA</v>
      </c>
      <c r="B771" s="3" t="str">
        <f>IFERROR(__xludf.DUMMYFUNCTION("""COMPUTED_VALUE"""),"Victus Gaming Laptop 15-fa1145TX (918A8PA)")</f>
        <v>Victus Gaming Laptop 15-fa1145TX (918A8PA)</v>
      </c>
    </row>
    <row r="772" customHeight="1" spans="1:2">
      <c r="A772" s="3" t="str">
        <f>IFERROR(__xludf.DUMMYFUNCTION("""COMPUTED_VALUE"""),"7H9Y3UA")</f>
        <v>7H9Y3UA</v>
      </c>
      <c r="B772" s="3" t="str">
        <f>IFERROR(__xludf.DUMMYFUNCTION("""COMPUTED_VALUE"""),"HP Envy x360 15.6 inch 2-in-1 Laptop PC 15-fe0000 (77X86AV)")</f>
        <v>HP Envy x360 15.6 inch 2-in-1 Laptop PC 15-fe0000 (77X86AV)</v>
      </c>
    </row>
    <row r="773" customHeight="1" spans="1:2">
      <c r="A773" s="3" t="str">
        <f>IFERROR(__xludf.DUMMYFUNCTION("""COMPUTED_VALUE"""),"2V656AV")</f>
        <v>2V656AV</v>
      </c>
      <c r="B773" s="3" t="str">
        <f>IFERROR(__xludf.DUMMYFUNCTION("""COMPUTED_VALUE"""),"HP ProBook 430 G8 Notebook PC IDS Base Model")</f>
        <v>HP ProBook 430 G8 Notebook PC IDS Base Model</v>
      </c>
    </row>
    <row r="774" customHeight="1" spans="1:2">
      <c r="A774" s="3" t="str">
        <f>IFERROR(__xludf.DUMMYFUNCTION("""COMPUTED_VALUE"""),"468L5PA")</f>
        <v>468L5PA</v>
      </c>
      <c r="B774" s="3" t="str">
        <f>IFERROR(__xludf.DUMMYFUNCTION("""COMPUTED_VALUE"""),"HP ZBook Firefly 14 inch G8 Mobile Workstation PC (1A2F2AV)")</f>
        <v>HP ZBook Firefly 14 inch G8 Mobile Workstation PC (1A2F2AV)</v>
      </c>
    </row>
    <row r="775" customHeight="1" spans="1:2">
      <c r="A775" s="3" t="str">
        <f>IFERROR(__xludf.DUMMYFUNCTION("""COMPUTED_VALUE"""),"7J035AA")</f>
        <v>7J035AA</v>
      </c>
      <c r="B775" s="3" t="str">
        <f>IFERROR(__xludf.DUMMYFUNCTION("""COMPUTED_VALUE"""),"HP 255 G8 Notebook PC (347S4AV)")</f>
        <v>HP 255 G8 Notebook PC (347S4AV)</v>
      </c>
    </row>
    <row r="776" customHeight="1" spans="1:2">
      <c r="A776" s="3" t="str">
        <f>IFERROR(__xludf.DUMMYFUNCTION("""COMPUTED_VALUE"""),"9EJ45PA")</f>
        <v>9EJ45PA</v>
      </c>
      <c r="B776" s="3" t="str">
        <f>IFERROR(__xludf.DUMMYFUNCTION("""COMPUTED_VALUE"""),"HP 340S G7 Notebook PC (8BC22AV)")</f>
        <v>HP 340S G7 Notebook PC (8BC22AV)</v>
      </c>
    </row>
    <row r="777" customHeight="1" spans="1:2">
      <c r="A777" s="3" t="str">
        <f>IFERROR(__xludf.DUMMYFUNCTION("""COMPUTED_VALUE"""),"30R16PA")</f>
        <v>30R16PA</v>
      </c>
      <c r="B777" s="3" t="str">
        <f>IFERROR(__xludf.DUMMYFUNCTION("""COMPUTED_VALUE"""),"HP Pavilion Laptop PC 13-bb0000 (9WG34AV)")</f>
        <v>HP Pavilion Laptop PC 13-bb0000 (9WG34AV)</v>
      </c>
    </row>
    <row r="778" customHeight="1" spans="1:2">
      <c r="A778" s="3" t="str">
        <f>IFERROR(__xludf.DUMMYFUNCTION("""COMPUTED_VALUE"""),"26D60AV")</f>
        <v>26D60AV</v>
      </c>
      <c r="B778" s="3" t="str">
        <f>IFERROR(__xludf.DUMMYFUNCTION("""COMPUTED_VALUE"""),"HP EliteBook 840 G8 Notebook PC IDS Base Model")</f>
        <v>HP EliteBook 840 G8 Notebook PC IDS Base Model</v>
      </c>
    </row>
    <row r="779" customHeight="1" spans="1:2">
      <c r="A779" s="3" t="str">
        <f>IFERROR(__xludf.DUMMYFUNCTION("""COMPUTED_VALUE"""),"4J0K5PA")</f>
        <v>4J0K5PA</v>
      </c>
      <c r="B779" s="3" t="str">
        <f>IFERROR(__xludf.DUMMYFUNCTION("""COMPUTED_VALUE"""),"HP 240 G8 Notebook PC (43Q71AV)")</f>
        <v>HP 240 G8 Notebook PC (43Q71AV)</v>
      </c>
    </row>
    <row r="780" customHeight="1" spans="1:2">
      <c r="A780" s="3" t="str">
        <f>IFERROR(__xludf.DUMMYFUNCTION("""COMPUTED_VALUE"""),"4J0K2PA")</f>
        <v>4J0K2PA</v>
      </c>
      <c r="B780" s="3" t="str">
        <f>IFERROR(__xludf.DUMMYFUNCTION("""COMPUTED_VALUE"""),"HP 240 G8 Notebook PC (43Q71AV)")</f>
        <v>HP 240 G8 Notebook PC (43Q71AV)</v>
      </c>
    </row>
    <row r="781" customHeight="1" spans="1:2">
      <c r="A781" s="3" t="str">
        <f>IFERROR(__xludf.DUMMYFUNCTION("""COMPUTED_VALUE"""),"832R1PA")</f>
        <v>832R1PA</v>
      </c>
      <c r="B781" s="3" t="str">
        <f>IFERROR(__xludf.DUMMYFUNCTION("""COMPUTED_VALUE"""),"HP 15.6 inch Laptop PC 15-d3000 (2N8Y0AV)")</f>
        <v>HP 15.6 inch Laptop PC 15-d3000 (2N8Y0AV)</v>
      </c>
    </row>
    <row r="782" customHeight="1" spans="1:2">
      <c r="A782" s="3" t="str">
        <f>IFERROR(__xludf.DUMMYFUNCTION("""COMPUTED_VALUE"""),"515S6PA")</f>
        <v>515S6PA</v>
      </c>
      <c r="B782" s="3" t="str">
        <f>IFERROR(__xludf.DUMMYFUNCTION("""COMPUTED_VALUE"""),"HP All-in-One PC 24-dp1000i (1K782AV)")</f>
        <v>HP All-in-One PC 24-dp1000i (1K782AV)</v>
      </c>
    </row>
    <row r="783" customHeight="1" spans="1:2">
      <c r="A783" s="3" t="str">
        <f>IFERROR(__xludf.DUMMYFUNCTION("""COMPUTED_VALUE"""),"6K7X6UA")</f>
        <v>6K7X6UA</v>
      </c>
      <c r="B783" s="3" t="str">
        <f>IFERROR(__xludf.DUMMYFUNCTION("""COMPUTED_VALUE"""),"HP Laptop PC 15s-fq2000 (2D118AV)")</f>
        <v>HP Laptop PC 15s-fq2000 (2D118AV)</v>
      </c>
    </row>
    <row r="784" customHeight="1" spans="1:2">
      <c r="A784" s="3" t="str">
        <f>IFERROR(__xludf.DUMMYFUNCTION("""COMPUTED_VALUE"""),"81B48PA")</f>
        <v>81B48PA</v>
      </c>
      <c r="B784" s="3" t="str">
        <f>IFERROR(__xludf.DUMMYFUNCTION("""COMPUTED_VALUE"""),"HP ENVY x360 13.3 inch 2-in-1 Laptop PC 13-bf0000 (552D6AV)")</f>
        <v>HP ENVY x360 13.3 inch 2-in-1 Laptop PC 13-bf0000 (552D6AV)</v>
      </c>
    </row>
    <row r="785" customHeight="1" spans="1:2">
      <c r="A785" s="3" t="str">
        <f>IFERROR(__xludf.DUMMYFUNCTION("""COMPUTED_VALUE"""),"678M6PA")</f>
        <v>678M6PA</v>
      </c>
      <c r="B785" s="3" t="str">
        <f>IFERROR(__xludf.DUMMYFUNCTION("""COMPUTED_VALUE"""),"HP Chromebook x360 14a-ca0000 (567C9AV)")</f>
        <v>HP Chromebook x360 14a-ca0000 (567C9AV)</v>
      </c>
    </row>
    <row r="786" customHeight="1" spans="1:2">
      <c r="A786" s="3" t="str">
        <f>IFERROR(__xludf.DUMMYFUNCTION("""COMPUTED_VALUE"""),"7S4N6PA")</f>
        <v>7S4N6PA</v>
      </c>
      <c r="B786" s="3" t="str">
        <f>IFERROR(__xludf.DUMMYFUNCTION("""COMPUTED_VALUE"""),"HP Pavilion Laptop PC 15-eg3000 (78G46AV)")</f>
        <v>HP Pavilion Laptop PC 15-eg3000 (78G46AV)</v>
      </c>
    </row>
    <row r="787" customHeight="1" spans="1:2">
      <c r="A787" s="3" t="str">
        <f>IFERROR(__xludf.DUMMYFUNCTION("""COMPUTED_VALUE"""),"7L034PA")</f>
        <v>7L034PA</v>
      </c>
      <c r="B787" s="3" t="str">
        <f>IFERROR(__xludf.DUMMYFUNCTION("""COMPUTED_VALUE"""),"HP 15.6 inch Laptop PC 15-fc0000 (733M2AV)")</f>
        <v>HP 15.6 inch Laptop PC 15-fc0000 (733M2AV)</v>
      </c>
    </row>
    <row r="788" customHeight="1" spans="1:2">
      <c r="A788" s="3" t="str">
        <f>IFERROR(__xludf.DUMMYFUNCTION("""COMPUTED_VALUE"""),"4R829PA")</f>
        <v>4R829PA</v>
      </c>
      <c r="B788" s="3" t="str">
        <f>IFERROR(__xludf.DUMMYFUNCTION("""COMPUTED_VALUE"""),"HP Pavilion Aero 13.3 inch Laptop PC 13-be0000 (3B3W3AV)")</f>
        <v>HP Pavilion Aero 13.3 inch Laptop PC 13-be0000 (3B3W3AV)</v>
      </c>
    </row>
    <row r="789" customHeight="1" spans="1:2">
      <c r="A789" s="3" t="str">
        <f>IFERROR(__xludf.DUMMYFUNCTION("""COMPUTED_VALUE"""),"91R03PA")</f>
        <v>91R03PA</v>
      </c>
      <c r="B789" s="3" t="str">
        <f>IFERROR(__xludf.DUMMYFUNCTION("""COMPUTED_VALUE"""),"HP 15.6 inch Laptop PC 15-d5000 (4V9Y1AV)")</f>
        <v>HP 15.6 inch Laptop PC 15-d5000 (4V9Y1AV)</v>
      </c>
    </row>
    <row r="790" customHeight="1" spans="1:2">
      <c r="A790" s="3" t="str">
        <f>IFERROR(__xludf.DUMMYFUNCTION("""COMPUTED_VALUE"""),"767N7AV")</f>
        <v>767N7AV</v>
      </c>
      <c r="B790" s="3" t="str">
        <f>IFERROR(__xludf.DUMMYFUNCTION("""COMPUTED_VALUE"""),"HP Pavilion Aero 13 Laptop PC 13-be2000 ")</f>
        <v>HP Pavilion Aero 13 Laptop PC 13-be2000 </v>
      </c>
    </row>
    <row r="791" customHeight="1" spans="1:2">
      <c r="A791" s="3" t="str">
        <f>IFERROR(__xludf.DUMMYFUNCTION("""COMPUTED_VALUE"""),"8MQ81AV")</f>
        <v>8MQ81AV</v>
      </c>
      <c r="B791" s="3" t="str">
        <f>IFERROR(__xludf.DUMMYFUNCTION("""COMPUTED_VALUE"""),"HP EliteBook x360 830 G7 Base Model Note")</f>
        <v>HP EliteBook x360 830 G7 Base Model Note</v>
      </c>
    </row>
    <row r="792" customHeight="1" spans="1:2">
      <c r="A792" s="3" t="str">
        <f>IFERROR(__xludf.DUMMYFUNCTION("""COMPUTED_VALUE"""),"7M658PA")</f>
        <v>7M658PA</v>
      </c>
      <c r="B792" s="3" t="str">
        <f>IFERROR(__xludf.DUMMYFUNCTION("""COMPUTED_VALUE"""),"HP 240 14 inch G9 Notebook PC (501Z5AV)")</f>
        <v>HP 240 14 inch G9 Notebook PC (501Z5AV)</v>
      </c>
    </row>
    <row r="793" customHeight="1" spans="1:2">
      <c r="A793" s="3" t="str">
        <f>IFERROR(__xludf.DUMMYFUNCTION("""COMPUTED_VALUE"""),"34W93PA")</f>
        <v>34W93PA</v>
      </c>
      <c r="B793" s="3" t="str">
        <f>IFERROR(__xludf.DUMMYFUNCTION("""COMPUTED_VALUE"""),"HP 240 G8 Notebook PC (1H7F8AV)")</f>
        <v>HP 240 G8 Notebook PC (1H7F8AV)</v>
      </c>
    </row>
    <row r="794" customHeight="1" spans="1:2">
      <c r="A794" s="3" t="str">
        <f>IFERROR(__xludf.DUMMYFUNCTION("""COMPUTED_VALUE"""),"9CY18AV")</f>
        <v>9CY18AV</v>
      </c>
      <c r="B794" s="3" t="str">
        <f>IFERROR(__xludf.DUMMYFUNCTION("""COMPUTED_VALUE"""),"HP ProDesk 400 G7 Base Model Microtower PC")</f>
        <v>HP ProDesk 400 G7 Base Model Microtower PC</v>
      </c>
    </row>
    <row r="795" customHeight="1" spans="1:2">
      <c r="A795" s="3" t="str">
        <f>IFERROR(__xludf.DUMMYFUNCTION("""COMPUTED_VALUE"""),"53L44PA")</f>
        <v>53L44PA</v>
      </c>
      <c r="B795" s="3" t="str">
        <f>IFERROR(__xludf.DUMMYFUNCTION("""COMPUTED_VALUE"""),"HP 240 G8 Notebook PC (43Q69AV)")</f>
        <v>HP 240 G8 Notebook PC (43Q69AV)</v>
      </c>
    </row>
    <row r="796" customHeight="1" spans="1:2">
      <c r="A796" s="3" t="str">
        <f>IFERROR(__xludf.DUMMYFUNCTION("""COMPUTED_VALUE"""),"1W3X2PA")</f>
        <v>1W3X2PA</v>
      </c>
      <c r="B796" s="3" t="str">
        <f>IFERROR(__xludf.DUMMYFUNCTION("""COMPUTED_VALUE"""),"HP 245 G7 Notebook PC")</f>
        <v>HP 245 G7 Notebook PC</v>
      </c>
    </row>
    <row r="797" customHeight="1" spans="1:2">
      <c r="A797" s="3" t="str">
        <f>IFERROR(__xludf.DUMMYFUNCTION("""COMPUTED_VALUE"""),"275W8AV")</f>
        <v>275W8AV</v>
      </c>
      <c r="B797" s="3" t="str">
        <f>IFERROR(__xludf.DUMMYFUNCTION("""COMPUTED_VALUE"""),"HP ZBook Firefly 14 G8 Mobile Workstation PC IDS Base Model")</f>
        <v>HP ZBook Firefly 14 G8 Mobile Workstation PC IDS Base Model</v>
      </c>
    </row>
    <row r="798" customHeight="1" spans="1:2">
      <c r="A798" s="3" t="str">
        <f>IFERROR(__xludf.DUMMYFUNCTION("""COMPUTED_VALUE"""),"4M1T4PA")</f>
        <v>4M1T4PA</v>
      </c>
      <c r="B798" s="3" t="str">
        <f>IFERROR(__xludf.DUMMYFUNCTION("""COMPUTED_VALUE"""),"HP 245 G8 Notebook PC (46X01AV)")</f>
        <v>HP 245 G8 Notebook PC (46X01AV)</v>
      </c>
    </row>
    <row r="799" customHeight="1" spans="1:2">
      <c r="A799" s="3" t="str">
        <f>IFERROR(__xludf.DUMMYFUNCTION("""COMPUTED_VALUE"""),"3E7R9PA")</f>
        <v>3E7R9PA</v>
      </c>
      <c r="B799" s="3" t="str">
        <f>IFERROR(__xludf.DUMMYFUNCTION("""COMPUTED_VALUE"""),"HP 280 Pro G6 Microtower PC (8QY87AV)")</f>
        <v>HP 280 Pro G6 Microtower PC (8QY87AV)</v>
      </c>
    </row>
    <row r="800" customHeight="1" spans="1:2">
      <c r="A800" s="3" t="str">
        <f>IFERROR(__xludf.DUMMYFUNCTION("""COMPUTED_VALUE"""),"6K9K8EA")</f>
        <v>6K9K8EA</v>
      </c>
      <c r="B800" s="3" t="str">
        <f>IFERROR(__xludf.DUMMYFUNCTION("""COMPUTED_VALUE"""),"HP ENVY x360 13.3 inch 2-in-1 Laptop PC 13-bf0000 (552D5AV)")</f>
        <v>HP ENVY x360 13.3 inch 2-in-1 Laptop PC 13-bf0000 (552D5AV)</v>
      </c>
    </row>
    <row r="801" customHeight="1" spans="1:2">
      <c r="A801" s="3" t="str">
        <f>IFERROR(__xludf.DUMMYFUNCTION("""COMPUTED_VALUE"""),"7K8N1PA")</f>
        <v>7K8N1PA</v>
      </c>
      <c r="B801" s="3" t="str">
        <f>IFERROR(__xludf.DUMMYFUNCTION("""COMPUTED_VALUE"""),"Victus by HP 15.6 inch Gaming Laptop 15-fb0000 (598V2AV)")</f>
        <v>Victus by HP 15.6 inch Gaming Laptop 15-fb0000 (598V2AV)</v>
      </c>
    </row>
    <row r="802" customHeight="1" spans="1:2">
      <c r="A802" s="3" t="str">
        <f>IFERROR(__xludf.DUMMYFUNCTION("""COMPUTED_VALUE"""),"6F967PA")</f>
        <v>6F967PA</v>
      </c>
      <c r="B802" s="3" t="str">
        <f>IFERROR(__xludf.DUMMYFUNCTION("""COMPUTED_VALUE"""),"HP All-in-One PC 22-dd2000i (5A955AV)")</f>
        <v>HP All-in-One PC 22-dd2000i (5A955AV)</v>
      </c>
    </row>
    <row r="803" customHeight="1" spans="1:2">
      <c r="A803" s="3" t="str">
        <f>IFERROR(__xludf.DUMMYFUNCTION("""COMPUTED_VALUE"""),"7W474PA")</f>
        <v>7W474PA</v>
      </c>
      <c r="B803" s="3" t="str">
        <f>IFERROR(__xludf.DUMMYFUNCTION("""COMPUTED_VALUE"""),"HP 15.6 inch Laptop PC 15-ef2000 (2J4V9AV)")</f>
        <v>HP 15.6 inch Laptop PC 15-ef2000 (2J4V9AV)</v>
      </c>
    </row>
    <row r="804" customHeight="1" spans="1:2">
      <c r="A804" s="3" t="str">
        <f>IFERROR(__xludf.DUMMYFUNCTION("""COMPUTED_VALUE"""),"1G3U7AV")</f>
        <v>1G3U7AV</v>
      </c>
      <c r="B804" s="3" t="str">
        <f>IFERROR(__xludf.DUMMYFUNCTION("""COMPUTED_VALUE"""),"HP ZBook Firefly 15.6 inch G8 Mobile Workstation PC IDS Base Model")</f>
        <v>HP ZBook Firefly 15.6 inch G8 Mobile Workstation PC IDS Base Model</v>
      </c>
    </row>
    <row r="805" customHeight="1" spans="1:2">
      <c r="A805" s="3" t="str">
        <f>IFERROR(__xludf.DUMMYFUNCTION("""COMPUTED_VALUE"""),"509N2UC")</f>
        <v>509N2UC</v>
      </c>
      <c r="B805" s="3" t="str">
        <f>IFERROR(__xludf.DUMMYFUNCTION("""COMPUTED_VALUE"""),"HP EliteBook 840 G8 Notebook PC (26D60AV)")</f>
        <v>HP EliteBook 840 G8 Notebook PC (26D60AV)</v>
      </c>
    </row>
    <row r="806" customHeight="1" spans="1:2">
      <c r="A806" s="3" t="str">
        <f>IFERROR(__xludf.DUMMYFUNCTION("""COMPUTED_VALUE"""),"509H3UC")</f>
        <v>509H3UC</v>
      </c>
      <c r="B806" s="3" t="str">
        <f>IFERROR(__xludf.DUMMYFUNCTION("""COMPUTED_VALUE"""),"HP EliteBook 840 G8 Notebook PC (26D60AV)")</f>
        <v>HP EliteBook 840 G8 Notebook PC (26D60AV)</v>
      </c>
    </row>
    <row r="807" customHeight="1" spans="1:2">
      <c r="A807" s="3" t="str">
        <f>IFERROR(__xludf.DUMMYFUNCTION("""COMPUTED_VALUE"""),"4P7S5PA")</f>
        <v>4P7S5PA</v>
      </c>
      <c r="B807" s="3" t="str">
        <f>IFERROR(__xludf.DUMMYFUNCTION("""COMPUTED_VALUE"""),"HP Spectre x360 Convertible Laptop PC 14-ea0000 (1Q878AV)")</f>
        <v>HP Spectre x360 Convertible Laptop PC 14-ea0000 (1Q878AV)</v>
      </c>
    </row>
    <row r="808" customHeight="1" spans="1:2">
      <c r="A808" s="3" t="str">
        <f>IFERROR(__xludf.DUMMYFUNCTION("""COMPUTED_VALUE"""),"2Q1B8PA")</f>
        <v>2Q1B8PA</v>
      </c>
      <c r="B808" s="3" t="str">
        <f>IFERROR(__xludf.DUMMYFUNCTION("""COMPUTED_VALUE"""),"HP ProBook 445 G7 Notebook PC (7RX17AV)")</f>
        <v>HP ProBook 445 G7 Notebook PC (7RX17AV)</v>
      </c>
    </row>
    <row r="809" customHeight="1" spans="1:2">
      <c r="A809" s="3" t="str">
        <f>IFERROR(__xludf.DUMMYFUNCTION("""COMPUTED_VALUE"""),"8F4Z4PA")</f>
        <v>8F4Z4PA</v>
      </c>
      <c r="B809" s="3" t="str">
        <f>IFERROR(__xludf.DUMMYFUNCTION("""COMPUTED_VALUE"""),"Victus by HP Gaming Laptop 15-fa0000 (680A4AV)")</f>
        <v>Victus by HP Gaming Laptop 15-fa0000 (680A4AV)</v>
      </c>
    </row>
    <row r="810" customHeight="1" spans="1:2">
      <c r="A810" s="3" t="str">
        <f>IFERROR(__xludf.DUMMYFUNCTION("""COMPUTED_VALUE"""),"822T6EA")</f>
        <v>822T6EA</v>
      </c>
      <c r="B810" s="3" t="str">
        <f>IFERROR(__xludf.DUMMYFUNCTION("""COMPUTED_VALUE"""),"Victus by HP Gaming Laptop 15-fa0000 (680A4AV)")</f>
        <v>Victus by HP Gaming Laptop 15-fa0000 (680A4AV)</v>
      </c>
    </row>
    <row r="811" customHeight="1" spans="1:2">
      <c r="A811" s="3" t="str">
        <f>IFERROR(__xludf.DUMMYFUNCTION("""COMPUTED_VALUE"""),"7W476PA")</f>
        <v>7W476PA</v>
      </c>
      <c r="B811" s="3" t="str">
        <f>IFERROR(__xludf.DUMMYFUNCTION("""COMPUTED_VALUE"""),"HP 15.6 inch Laptop PC 15-d5000 (4V9Y3AV)")</f>
        <v>HP 15.6 inch Laptop PC 15-d5000 (4V9Y3AV)</v>
      </c>
    </row>
    <row r="812" customHeight="1" spans="1:2">
      <c r="A812" s="3" t="str">
        <f>IFERROR(__xludf.DUMMYFUNCTION("""COMPUTED_VALUE"""),"834S2PA")</f>
        <v>834S2PA</v>
      </c>
      <c r="B812" s="3" t="str">
        <f>IFERROR(__xludf.DUMMYFUNCTION("""COMPUTED_VALUE"""),"HP 15s-eq1000 Laptop PC (8WQ35AV)")</f>
        <v>HP 15s-eq1000 Laptop PC (8WQ35AV)</v>
      </c>
    </row>
    <row r="813" customHeight="1" spans="1:2">
      <c r="A813" s="3" t="str">
        <f>IFERROR(__xludf.DUMMYFUNCTION("""COMPUTED_VALUE"""),"50N45PA")</f>
        <v>50N45PA</v>
      </c>
      <c r="B813" s="3" t="str">
        <f>IFERROR(__xludf.DUMMYFUNCTION("""COMPUTED_VALUE"""),"HP Pavilion Aero 13.3 inch Laptop PC 13-be0000 (3B3W5AV)")</f>
        <v>HP Pavilion Aero 13.3 inch Laptop PC 13-be0000 (3B3W5AV)</v>
      </c>
    </row>
    <row r="814" customHeight="1" spans="1:2">
      <c r="A814" s="3" t="str">
        <f>IFERROR(__xludf.DUMMYFUNCTION("""COMPUTED_VALUE"""),"4D0M0PA")</f>
        <v>4D0M0PA</v>
      </c>
      <c r="B814" s="3" t="str">
        <f>IFERROR(__xludf.DUMMYFUNCTION("""COMPUTED_VALUE"""),"HP ProBook 640 G8 Notebook PC (1Y5E3AV)")</f>
        <v>HP ProBook 640 G8 Notebook PC (1Y5E3AV)</v>
      </c>
    </row>
    <row r="815" customHeight="1" spans="1:2">
      <c r="A815" s="3" t="str">
        <f>IFERROR(__xludf.DUMMYFUNCTION("""COMPUTED_VALUE"""),"4P8U1PA")</f>
        <v>4P8U1PA</v>
      </c>
      <c r="B815" s="3" t="str">
        <f>IFERROR(__xludf.DUMMYFUNCTION("""COMPUTED_VALUE"""),"HP ProBook 440 G8 Notebook PC (464N1AV)")</f>
        <v>HP ProBook 440 G8 Notebook PC (464N1AV)</v>
      </c>
    </row>
    <row r="816" customHeight="1" spans="1:2">
      <c r="A816" s="3" t="str">
        <f>IFERROR(__xludf.DUMMYFUNCTION("""COMPUTED_VALUE"""),"641F8PA")</f>
        <v>641F8PA</v>
      </c>
      <c r="B816" s="3" t="str">
        <f>IFERROR(__xludf.DUMMYFUNCTION("""COMPUTED_VALUE"""),"HP PB445G8 R5-5600U 14 8GB/512 PC")</f>
        <v>HP PB445G8 R5-5600U 14 8GB/512 PC</v>
      </c>
    </row>
    <row r="817" customHeight="1" spans="1:2">
      <c r="A817" s="3" t="str">
        <f>IFERROR(__xludf.DUMMYFUNCTION("""COMPUTED_VALUE"""),"42V70PA")</f>
        <v>42V70PA</v>
      </c>
      <c r="B817" s="3" t="str">
        <f>IFERROR(__xludf.DUMMYFUNCTION("""COMPUTED_VALUE"""),"HP 250 G8 Notebook PC (1T4K6AV)")</f>
        <v>HP 250 G8 Notebook PC (1T4K6AV)</v>
      </c>
    </row>
    <row r="818" customHeight="1" spans="1:2">
      <c r="A818" s="3" t="str">
        <f>IFERROR(__xludf.DUMMYFUNCTION("""COMPUTED_VALUE"""),"7Y6U9PA")</f>
        <v>7Y6U9PA</v>
      </c>
      <c r="B818" s="3" t="str">
        <f>IFERROR(__xludf.DUMMYFUNCTION("""COMPUTED_VALUE"""),"HP Spectre x360 16 inch 2-in-1 Laptop PC 16-f2000 (74R51AV)")</f>
        <v>HP Spectre x360 16 inch 2-in-1 Laptop PC 16-f2000 (74R51AV)</v>
      </c>
    </row>
    <row r="819" customHeight="1" spans="1:2">
      <c r="A819" s="3" t="str">
        <f>IFERROR(__xludf.DUMMYFUNCTION("""COMPUTED_VALUE"""),"278W4UC")</f>
        <v>278W4UC</v>
      </c>
      <c r="B819" s="3" t="str">
        <f>IFERROR(__xludf.DUMMYFUNCTION("""COMPUTED_VALUE"""),"HP EliteBook 840 G7 Notebook PC (8PZ98AV)")</f>
        <v>HP EliteBook 840 G7 Notebook PC (8PZ98AV)</v>
      </c>
    </row>
    <row r="820" customHeight="1" spans="1:2">
      <c r="A820" s="3" t="str">
        <f>IFERROR(__xludf.DUMMYFUNCTION("""COMPUTED_VALUE"""),"1N4M7PA")</f>
        <v>1N4M7PA</v>
      </c>
      <c r="B820" s="3" t="str">
        <f>IFERROR(__xludf.DUMMYFUNCTION("""COMPUTED_VALUE"""),"HP ProBook 440 G7 Notebook PC (6XJ54AV)")</f>
        <v>HP ProBook 440 G7 Notebook PC (6XJ54AV)</v>
      </c>
    </row>
    <row r="821" customHeight="1" spans="1:2">
      <c r="A821" s="3" t="str">
        <f>IFERROR(__xludf.DUMMYFUNCTION("""COMPUTED_VALUE"""),"840T7PA")</f>
        <v>840T7PA</v>
      </c>
      <c r="B821" s="3" t="str">
        <f>IFERROR(__xludf.DUMMYFUNCTION("""COMPUTED_VALUE"""),"HP 255 15.6 inch G9 Notebook PC (785Y8AV)")</f>
        <v>HP 255 15.6 inch G9 Notebook PC (785Y8AV)</v>
      </c>
    </row>
    <row r="822" customHeight="1" spans="1:2">
      <c r="A822" s="3" t="str">
        <f>IFERROR(__xludf.DUMMYFUNCTION("""COMPUTED_VALUE"""),"6FW08A")</f>
        <v>6FW08A</v>
      </c>
      <c r="B822" s="3" t="str">
        <f>IFERROR(__xludf.DUMMYFUNCTION("""COMPUTED_VALUE"""),"HP ScanJet Pro N4000 snw1 Sheet-feed Scanner")</f>
        <v>HP ScanJet Pro N4000 snw1 Sheet-feed Scanner</v>
      </c>
    </row>
    <row r="823" customHeight="1" spans="1:2">
      <c r="A823" s="3" t="str">
        <f>IFERROR(__xludf.DUMMYFUNCTION("""COMPUTED_VALUE"""),"D3Q21D")</f>
        <v>D3Q21D</v>
      </c>
      <c r="B823" s="3" t="str">
        <f>IFERROR(__xludf.DUMMYFUNCTION("""COMPUTED_VALUE"""),"HP PageWide Pro 577dw Multifunction Printer")</f>
        <v>HP PageWide Pro 577dw Multifunction Printer</v>
      </c>
    </row>
    <row r="824" customHeight="1" spans="1:2">
      <c r="A824" s="3" t="str">
        <f>IFERROR(__xludf.DUMMYFUNCTION("""COMPUTED_VALUE"""),"Y3Z49A")</f>
        <v>Y3Z49A</v>
      </c>
      <c r="B824" s="3" t="str">
        <f>IFERROR(__xludf.DUMMYFUNCTION("""COMPUTED_VALUE"""),"HP PageWide Managed Color P75250dn")</f>
        <v>HP PageWide Managed Color P75250dn</v>
      </c>
    </row>
    <row r="825" customHeight="1" spans="1:2">
      <c r="A825" s="3" t="str">
        <f>IFERROR(__xludf.DUMMYFUNCTION("""COMPUTED_VALUE"""),"5HH67A")</f>
        <v>5HH67A</v>
      </c>
      <c r="B825" s="3" t="str">
        <f>IFERROR(__xludf.DUMMYFUNCTION("""COMPUTED_VALUE"""),"HP Color LaserJet Pro MFP 4303fdw Printer")</f>
        <v>HP Color LaserJet Pro MFP 4303fdw Printer</v>
      </c>
    </row>
    <row r="826" customHeight="1" spans="1:2">
      <c r="A826" s="3" t="str">
        <f>IFERROR(__xludf.DUMMYFUNCTION("""COMPUTED_VALUE"""),"5HH65A")</f>
        <v>5HH65A</v>
      </c>
      <c r="B826" s="3" t="str">
        <f>IFERROR(__xludf.DUMMYFUNCTION("""COMPUTED_VALUE"""),"HP Color LaserJet Pro MFP 4303dw Printer")</f>
        <v>HP Color LaserJet Pro MFP 4303dw Printer</v>
      </c>
    </row>
    <row r="827" customHeight="1" spans="1:2">
      <c r="A827" s="3" t="str">
        <f>IFERROR(__xludf.DUMMYFUNCTION("""COMPUTED_VALUE"""),"2Z628A")</f>
        <v>2Z628A</v>
      </c>
      <c r="B827" s="3" t="str">
        <f>IFERROR(__xludf.DUMMYFUNCTION("""COMPUTED_VALUE"""),"HP LaserJet Pro MFP 4103fdn Printer")</f>
        <v>HP LaserJet Pro MFP 4103fdn Printer</v>
      </c>
    </row>
    <row r="828" customHeight="1" spans="1:2">
      <c r="A828" s="3" t="str">
        <f>IFERROR(__xludf.DUMMYFUNCTION("""COMPUTED_VALUE"""),"F6J43A")</f>
        <v>F6J43A</v>
      </c>
      <c r="B828" s="3" t="str">
        <f>IFERROR(__xludf.DUMMYFUNCTION("""COMPUTED_VALUE"""),"HP LaserJet Pro M403dn")</f>
        <v>HP LaserJet Pro M403dn</v>
      </c>
    </row>
    <row r="829" customHeight="1" spans="1:2">
      <c r="A829" s="3" t="str">
        <f>IFERROR(__xludf.DUMMYFUNCTION("""COMPUTED_VALUE"""),"L2741A")</f>
        <v>L2741A</v>
      </c>
      <c r="B829" s="3" t="str">
        <f>IFERROR(__xludf.DUMMYFUNCTION("""COMPUTED_VALUE"""),"HP ScanJet Pro 3500 f1 Flatbed Scanner")</f>
        <v>HP ScanJet Pro 3500 f1 Flatbed Scanner</v>
      </c>
    </row>
    <row r="830" customHeight="1" spans="1:2">
      <c r="A830" s="3" t="str">
        <f>IFERROR(__xludf.DUMMYFUNCTION("""COMPUTED_VALUE"""),"2Z614A")</f>
        <v>2Z614A</v>
      </c>
      <c r="B830" s="3" t="str">
        <f>IFERROR(__xludf.DUMMYFUNCTION("""COMPUTED_VALUE"""),"HP LaserJet Pro 4004dn Printer")</f>
        <v>HP LaserJet Pro 4004dn Printer</v>
      </c>
    </row>
    <row r="831" customHeight="1" spans="1:2">
      <c r="A831" s="3" t="str">
        <f>IFERROR(__xludf.DUMMYFUNCTION("""COMPUTED_VALUE"""),"W1A47A")</f>
        <v>W1A47A</v>
      </c>
      <c r="B831" s="3" t="str">
        <f>IFERROR(__xludf.DUMMYFUNCTION("""COMPUTED_VALUE"""),"HP LaserJet Pro M305dn")</f>
        <v>HP LaserJet Pro M305dn</v>
      </c>
    </row>
    <row r="832" customHeight="1" spans="1:2">
      <c r="A832" s="3" t="str">
        <f>IFERROR(__xludf.DUMMYFUNCTION("""COMPUTED_VALUE"""),"F9A30G")</f>
        <v>F9A30G</v>
      </c>
      <c r="B832" s="3" t="str">
        <f>IFERROR(__xludf.DUMMYFUNCTION("""COMPUTED_VALUE"""),"HP DesignJet T830 36-in Multifunction Printer")</f>
        <v>HP DesignJet T830 36-in Multifunction Printer</v>
      </c>
    </row>
    <row r="833" customHeight="1" spans="1:2">
      <c r="A833" s="3" t="str">
        <f>IFERROR(__xludf.DUMMYFUNCTION("""COMPUTED_VALUE"""),"CE712A")</f>
        <v>CE712A</v>
      </c>
      <c r="B833" s="3" t="str">
        <f>IFERROR(__xludf.DUMMYFUNCTION("""COMPUTED_VALUE"""),"HP Color LaserJet Professional CP5225dn Printer")</f>
        <v>HP Color LaserJet Professional CP5225dn Printer</v>
      </c>
    </row>
    <row r="834" customHeight="1" spans="1:2">
      <c r="A834" s="3" t="str">
        <f>IFERROR(__xludf.DUMMYFUNCTION("""COMPUTED_VALUE"""),"588L3D")</f>
        <v>588L3D</v>
      </c>
      <c r="B834" s="3" t="str">
        <f>IFERROR(__xludf.DUMMYFUNCTION("""COMPUTED_VALUE"""),"HP DeskJet 2820 All-in-One Printer")</f>
        <v>HP DeskJet 2820 All-in-One Printer</v>
      </c>
    </row>
    <row r="835" customHeight="1" spans="1:2">
      <c r="A835" s="3" t="str">
        <f>IFERROR(__xludf.DUMMYFUNCTION("""COMPUTED_VALUE"""),"W1A77A")</f>
        <v>W1A77A</v>
      </c>
      <c r="B835" s="3" t="str">
        <f>IFERROR(__xludf.DUMMYFUNCTION("""COMPUTED_VALUE"""),"HP Color LaserJet Pro MFP M479dw")</f>
        <v>HP Color LaserJet Pro MFP M479dw</v>
      </c>
    </row>
    <row r="836" customHeight="1" spans="1:2">
      <c r="A836" s="3" t="str">
        <f>IFERROR(__xludf.DUMMYFUNCTION("""COMPUTED_VALUE"""),"20G07A")</f>
        <v>20G07A</v>
      </c>
      <c r="B836" s="3" t="str">
        <f>IFERROR(__xludf.DUMMYFUNCTION("""COMPUTED_VALUE"""),"HP ScanJet Pro N4600 fnw1")</f>
        <v>HP ScanJet Pro N4600 fnw1</v>
      </c>
    </row>
    <row r="837" customHeight="1" spans="1:2">
      <c r="A837" s="3" t="str">
        <f>IFERROR(__xludf.DUMMYFUNCTION("""COMPUTED_VALUE"""),"3SJ13A")</f>
        <v>3SJ13A</v>
      </c>
      <c r="B837" s="3" t="str">
        <f>IFERROR(__xludf.DUMMYFUNCTION("""COMPUTED_VALUE"""),"HP Color LaserJet Managed MFP E78635dn")</f>
        <v>HP Color LaserJet Managed MFP E78635dn</v>
      </c>
    </row>
    <row r="838" customHeight="1" spans="1:2">
      <c r="A838" s="3" t="str">
        <f>IFERROR(__xludf.DUMMYFUNCTION("""COMPUTED_VALUE"""),"F9A29E")</f>
        <v>F9A29E</v>
      </c>
      <c r="B838" s="3" t="str">
        <f>IFERROR(__xludf.DUMMYFUNCTION("""COMPUTED_VALUE"""),"HP DesignJet T730 36-in Printer")</f>
        <v>HP DesignJet T730 36-in Printer</v>
      </c>
    </row>
    <row r="839" customHeight="1" spans="1:2">
      <c r="A839" s="3" t="str">
        <f>IFERROR(__xludf.DUMMYFUNCTION("""COMPUTED_VALUE"""),"20G06A")</f>
        <v>20G06A</v>
      </c>
      <c r="B839" s="3" t="str">
        <f>IFERROR(__xludf.DUMMYFUNCTION("""COMPUTED_VALUE"""),"HP ScanJet Pro 3600 f1")</f>
        <v>HP ScanJet Pro 3600 f1</v>
      </c>
    </row>
    <row r="840" customHeight="1" spans="1:2">
      <c r="A840" s="3" t="str">
        <f>IFERROR(__xludf.DUMMYFUNCTION("""COMPUTED_VALUE"""),"3SJ01A")</f>
        <v>3SJ01A</v>
      </c>
      <c r="B840" s="3" t="str">
        <f>IFERROR(__xludf.DUMMYFUNCTION("""COMPUTED_VALUE"""),"HP LaserJet Managed MFP E73135dn")</f>
        <v>HP LaserJet Managed MFP E73135dn</v>
      </c>
    </row>
    <row r="841" customHeight="1" spans="1:2">
      <c r="A841" s="3" t="str">
        <f>IFERROR(__xludf.DUMMYFUNCTION("""COMPUTED_VALUE"""),"38Z30PA")</f>
        <v>38Z30PA</v>
      </c>
      <c r="B841" s="3" t="str">
        <f>IFERROR(__xludf.DUMMYFUNCTION("""COMPUTED_VALUE"""),"HP 15s-eq1000 Laptop PC (1E870AV)")</f>
        <v>HP 15s-eq1000 Laptop PC (1E870AV)</v>
      </c>
    </row>
    <row r="842" customHeight="1" spans="1:2">
      <c r="A842" s="3" t="str">
        <f>IFERROR(__xludf.DUMMYFUNCTION("""COMPUTED_VALUE"""),"6N049PA#ACJ")</f>
        <v>6N049PA#ACJ</v>
      </c>
      <c r="B842" s="3" t="str">
        <f>IFERROR(__xludf.DUMMYFUNCTION("""COMPUTED_VALUE"""),"HP Laptop PC 15s-fq2000 (2D118AV)")</f>
        <v>HP Laptop PC 15s-fq2000 (2D118AV)</v>
      </c>
    </row>
    <row r="843" customHeight="1" spans="1:2">
      <c r="A843" s="3" t="str">
        <f>IFERROR(__xludf.DUMMYFUNCTION("""COMPUTED_VALUE"""),"832R0PA")</f>
        <v>832R0PA</v>
      </c>
      <c r="B843" s="3" t="str">
        <f>IFERROR(__xludf.DUMMYFUNCTION("""COMPUTED_VALUE"""),"HP 15s-eq1000 Laptop PC (8WQ33AV)")</f>
        <v>HP 15s-eq1000 Laptop PC (8WQ33AV)</v>
      </c>
    </row>
    <row r="844" customHeight="1" spans="1:3">
      <c r="A844" s="3" t="str">
        <f>IFERROR(__xludf.DUMMYFUNCTION("""COMPUTED_VALUE"""),"4Q1T0PA")</f>
        <v>4Q1T0PA</v>
      </c>
      <c r="B844" s="3" t="str">
        <f>IFERROR(__xludf.DUMMYFUNCTION("""COMPUTED_VALUE"""),"HP ProBook 635 Aero G8 Notebook PC (276K4AV)")</f>
        <v>HP ProBook 635 Aero G8 Notebook PC (276K4AV)</v>
      </c>
      <c r="C844" s="2" t="s">
        <v>8</v>
      </c>
    </row>
    <row r="845" customHeight="1" spans="1:2">
      <c r="A845" s="3" t="str">
        <f>IFERROR(__xludf.DUMMYFUNCTION("""COMPUTED_VALUE"""),"6K7X1PA")</f>
        <v>6K7X1PA</v>
      </c>
      <c r="B845" s="3" t="str">
        <f>IFERROR(__xludf.DUMMYFUNCTION("""COMPUTED_VALUE"""),"HP ENVY 13-ay1000 x360 Convertible PC (3T488AV)")</f>
        <v>HP ENVY 13-ay1000 x360 Convertible PC (3T488AV)</v>
      </c>
    </row>
    <row r="846" customHeight="1" spans="1:2">
      <c r="A846" s="3" t="str">
        <f>IFERROR(__xludf.DUMMYFUNCTION("""COMPUTED_VALUE"""),"3D4T7PA")</f>
        <v>3D4T7PA</v>
      </c>
      <c r="B846" s="3" t="str">
        <f>IFERROR(__xludf.DUMMYFUNCTION("""COMPUTED_VALUE"""),"HP 250 G8 Notebook PC (1T4J6AV)")</f>
        <v>HP 250 G8 Notebook PC (1T4J6AV)</v>
      </c>
    </row>
    <row r="847" customHeight="1" spans="1:2">
      <c r="A847" s="3" t="str">
        <f>IFERROR(__xludf.DUMMYFUNCTION("""COMPUTED_VALUE"""),"9C9E1PA")</f>
        <v>9C9E1PA</v>
      </c>
      <c r="B847" s="3" t="str">
        <f>IFERROR(__xludf.DUMMYFUNCTION("""COMPUTED_VALUE"""),"HP Pavilion x360 14 inch 2-in-1 Laptop PC 14-ek0000 (54B24AV)")</f>
        <v>HP Pavilion x360 14 inch 2-in-1 Laptop PC 14-ek0000 (54B24AV)</v>
      </c>
    </row>
    <row r="848" customHeight="1" spans="1:2">
      <c r="A848" s="3" t="str">
        <f>IFERROR(__xludf.DUMMYFUNCTION("""COMPUTED_VALUE"""),"275W6AV")</f>
        <v>275W6AV</v>
      </c>
      <c r="B848" s="3" t="str">
        <f>IFERROR(__xludf.DUMMYFUNCTION("""COMPUTED_VALUE"""),"HP ZBook Firefly 14 inch G8 Mobile Workstation PC IDS Base Model")</f>
        <v>HP ZBook Firefly 14 inch G8 Mobile Workstation PC IDS Base Model</v>
      </c>
    </row>
    <row r="849" customHeight="1" spans="1:2">
      <c r="A849" s="3" t="str">
        <f>IFERROR(__xludf.DUMMYFUNCTION("""COMPUTED_VALUE"""),"5RD66A7")</f>
        <v>5RD66A7</v>
      </c>
      <c r="B849" s="3" t="str">
        <f>IFERROR(__xludf.DUMMYFUNCTION("""COMPUTED_VALUE"""),"HP P204v 19.5-inch Monitor")</f>
        <v>HP P204v 19.5-inch Monitor</v>
      </c>
    </row>
    <row r="850" customHeight="1" spans="1:2">
      <c r="A850" s="3" t="str">
        <f>IFERROR(__xludf.DUMMYFUNCTION("""COMPUTED_VALUE"""),"4R0Y6EC")</f>
        <v>4R0Y6EC</v>
      </c>
      <c r="B850" s="3" t="str">
        <f>IFERROR(__xludf.DUMMYFUNCTION("""COMPUTED_VALUE"""),"HP EliteBook 845 G8 Notebook PC (1W3K6AV)")</f>
        <v>HP EliteBook 845 G8 Notebook PC (1W3K6AV)</v>
      </c>
    </row>
    <row r="851" customHeight="1" spans="1:2">
      <c r="A851" s="3" t="str">
        <f>IFERROR(__xludf.DUMMYFUNCTION("""COMPUTED_VALUE"""),"450B6PA")</f>
        <v>450B6PA</v>
      </c>
      <c r="B851" s="3" t="str">
        <f>IFERROR(__xludf.DUMMYFUNCTION("""COMPUTED_VALUE"""),"HP Desktop Pro A G3 (7XM81AV)")</f>
        <v>HP Desktop Pro A G3 (7XM81AV)</v>
      </c>
    </row>
    <row r="852" customHeight="1" spans="1:2">
      <c r="A852" s="3" t="str">
        <f>IFERROR(__xludf.DUMMYFUNCTION("""COMPUTED_VALUE"""),"4Y9T4EC")</f>
        <v>4Y9T4EC</v>
      </c>
      <c r="B852" s="3" t="str">
        <f>IFERROR(__xludf.DUMMYFUNCTION("""COMPUTED_VALUE"""),"HP EliteBook 840 G8 Notebook PC (26D60AV)")</f>
        <v>HP EliteBook 840 G8 Notebook PC (26D60AV)</v>
      </c>
    </row>
    <row r="853" customHeight="1" spans="1:2">
      <c r="A853" s="3" t="str">
        <f>IFERROR(__xludf.DUMMYFUNCTION("""COMPUTED_VALUE"""),"58P88PA")</f>
        <v>58P88PA</v>
      </c>
      <c r="B853" s="3" t="str">
        <f>IFERROR(__xludf.DUMMYFUNCTION("""COMPUTED_VALUE"""),"HP ProBook 440 G8 Notebook PC (2Q527AV)")</f>
        <v>HP ProBook 440 G8 Notebook PC (2Q527AV)</v>
      </c>
    </row>
    <row r="854" customHeight="1" spans="1:2">
      <c r="A854" s="3" t="str">
        <f>IFERROR(__xludf.DUMMYFUNCTION("""COMPUTED_VALUE"""),"4X5S7PA")</f>
        <v>4X5S7PA</v>
      </c>
      <c r="B854" s="3" t="str">
        <f>IFERROR(__xludf.DUMMYFUNCTION("""COMPUTED_VALUE"""),"HP ProBook 630 G8 Notebook PC (1Y4Z7AV)")</f>
        <v>HP ProBook 630 G8 Notebook PC (1Y4Z7AV)</v>
      </c>
    </row>
    <row r="855" customHeight="1" spans="1:2">
      <c r="A855" s="3" t="str">
        <f>IFERROR(__xludf.DUMMYFUNCTION("""COMPUTED_VALUE"""),"22U04AA")</f>
        <v>22U04AA</v>
      </c>
      <c r="B855" s="3" t="str">
        <f>IFERROR(__xludf.DUMMYFUNCTION("""COMPUTED_VALUE"""),"HP All-in-One PC 24-dp1000i (1K782AV)")</f>
        <v>HP All-in-One PC 24-dp1000i (1K782AV)</v>
      </c>
    </row>
    <row r="856" customHeight="1" spans="1:2">
      <c r="A856" s="3" t="str">
        <f>IFERROR(__xludf.DUMMYFUNCTION("""COMPUTED_VALUE"""),"366B1PA")</f>
        <v>366B1PA</v>
      </c>
      <c r="B856" s="3" t="str">
        <f>IFERROR(__xludf.DUMMYFUNCTION("""COMPUTED_VALUE"""),"HP ProBook 430 G8 Notebook PC (2V658AV)")</f>
        <v>HP ProBook 430 G8 Notebook PC (2V658AV)</v>
      </c>
    </row>
    <row r="857" customHeight="1" spans="1:2">
      <c r="A857" s="3" t="str">
        <f>IFERROR(__xludf.DUMMYFUNCTION("""COMPUTED_VALUE"""),"464N1AV")</f>
        <v>464N1AV</v>
      </c>
      <c r="B857" s="3" t="str">
        <f>IFERROR(__xludf.DUMMYFUNCTION("""COMPUTED_VALUE"""),"HP ProBook 440 G8 Notebook PC IDS Base Model")</f>
        <v>HP ProBook 440 G8 Notebook PC IDS Base Model</v>
      </c>
    </row>
    <row r="858" customHeight="1" spans="1:2">
      <c r="A858" s="3" t="str">
        <f>IFERROR(__xludf.DUMMYFUNCTION("""COMPUTED_VALUE"""),"2E1J9UC")</f>
        <v>2E1J9UC</v>
      </c>
      <c r="B858" s="3" t="str">
        <f>IFERROR(__xludf.DUMMYFUNCTION("""COMPUTED_VALUE"""),"HP EliteBook 845 G7 Notebook PC (8VZ06AV)")</f>
        <v>HP EliteBook 845 G7 Notebook PC (8VZ06AV)</v>
      </c>
    </row>
    <row r="859" customHeight="1" spans="1:2">
      <c r="A859" s="3" t="str">
        <f>IFERROR(__xludf.DUMMYFUNCTION("""COMPUTED_VALUE"""),"515Z9PA")</f>
        <v>515Z9PA</v>
      </c>
      <c r="B859" s="3" t="str">
        <f>IFERROR(__xludf.DUMMYFUNCTION("""COMPUTED_VALUE"""),"HP ProBook 440 G8 Notebook PC (464N1AV)")</f>
        <v>HP ProBook 440 G8 Notebook PC (464N1AV)</v>
      </c>
    </row>
    <row r="860" customHeight="1" spans="1:2">
      <c r="A860" s="3" t="str">
        <f>IFERROR(__xludf.DUMMYFUNCTION("""COMPUTED_VALUE"""),"2Q1B6PA")</f>
        <v>2Q1B6PA</v>
      </c>
      <c r="B860" s="3" t="str">
        <f>IFERROR(__xludf.DUMMYFUNCTION("""COMPUTED_VALUE"""),"HP 348 G7 Notebook PC (7HC08AV)")</f>
        <v>HP 348 G7 Notebook PC (7HC08AV)</v>
      </c>
    </row>
    <row r="861" customHeight="1" spans="1:2">
      <c r="A861" s="3" t="str">
        <f>IFERROR(__xludf.DUMMYFUNCTION("""COMPUTED_VALUE"""),"364C8PA")</f>
        <v>364C8PA</v>
      </c>
      <c r="B861" s="3" t="str">
        <f>IFERROR(__xludf.DUMMYFUNCTION("""COMPUTED_VALUE"""),"HP ProBook 450 G8 Notebook PC (1A886AV)")</f>
        <v>HP ProBook 450 G8 Notebook PC (1A886AV)</v>
      </c>
    </row>
    <row r="862" customHeight="1" spans="1:2">
      <c r="A862" s="3" t="str">
        <f>IFERROR(__xludf.DUMMYFUNCTION("""COMPUTED_VALUE"""),"53L42PA")</f>
        <v>53L42PA</v>
      </c>
      <c r="B862" s="3" t="str">
        <f>IFERROR(__xludf.DUMMYFUNCTION("""COMPUTED_VALUE"""),"HP 240 G8 Notebook PC (43Q69AV)")</f>
        <v>HP 240 G8 Notebook PC (43Q69AV)</v>
      </c>
    </row>
    <row r="863" customHeight="1" spans="1:2">
      <c r="A863" s="3" t="str">
        <f>IFERROR(__xludf.DUMMYFUNCTION("""COMPUTED_VALUE"""),"81B47PA")</f>
        <v>81B47PA</v>
      </c>
      <c r="B863" s="3" t="str">
        <f>IFERROR(__xludf.DUMMYFUNCTION("""COMPUTED_VALUE"""),"HP ENVY x360 13.3 inch 2-in-1 Laptop PC 13-bf0000 (552D6AV)")</f>
        <v>HP ENVY x360 13.3 inch 2-in-1 Laptop PC 13-bf0000 (552D6AV)</v>
      </c>
    </row>
    <row r="864" customHeight="1" spans="1:2">
      <c r="A864" s="3" t="str">
        <f>IFERROR(__xludf.DUMMYFUNCTION("""COMPUTED_VALUE"""),"832Q9PA")</f>
        <v>832Q9PA</v>
      </c>
      <c r="B864" s="3" t="str">
        <f>IFERROR(__xludf.DUMMYFUNCTION("""COMPUTED_VALUE"""),"HP 15.6 inch Laptop PC 15-fd0000 (70R02AV)")</f>
        <v>HP 15.6 inch Laptop PC 15-fd0000 (70R02AV)</v>
      </c>
    </row>
    <row r="865" customHeight="1" spans="1:2">
      <c r="A865" s="3" t="str">
        <f>IFERROR(__xludf.DUMMYFUNCTION("""COMPUTED_VALUE"""),"7K4J7PA")</f>
        <v>7K4J7PA</v>
      </c>
      <c r="B865" s="3" t="str">
        <f>IFERROR(__xludf.DUMMYFUNCTION("""COMPUTED_VALUE"""),"Victus by HP 16.1 inch Gaming Laptop PC 16-e0000 (2V8Z7AV)")</f>
        <v>Victus by HP 16.1 inch Gaming Laptop PC 16-e0000 (2V8Z7AV)</v>
      </c>
    </row>
    <row r="866" customHeight="1" spans="1:2">
      <c r="A866" s="3" t="str">
        <f>IFERROR(__xludf.DUMMYFUNCTION("""COMPUTED_VALUE"""),"464P0AV")</f>
        <v>464P0AV</v>
      </c>
      <c r="B866" s="3" t="str">
        <f>IFERROR(__xludf.DUMMYFUNCTION("""COMPUTED_VALUE"""),"HP ProBook 450 G8 Notebook PC IDS Base Model")</f>
        <v>HP ProBook 450 G8 Notebook PC IDS Base Model</v>
      </c>
    </row>
    <row r="867" customHeight="1" spans="1:2">
      <c r="A867" s="3" t="str">
        <f>IFERROR(__xludf.DUMMYFUNCTION("""COMPUTED_VALUE"""),"8R1E4PA")</f>
        <v>8R1E4PA</v>
      </c>
      <c r="B867" s="3" t="str">
        <f>IFERROR(__xludf.DUMMYFUNCTION("""COMPUTED_VALUE"""),"Victus Gaming Laptop 16-s0094AX (8R1E4PA)")</f>
        <v>Victus Gaming Laptop 16-s0094AX (8R1E4PA)</v>
      </c>
    </row>
    <row r="868" customHeight="1" spans="1:2">
      <c r="A868" s="3" t="str">
        <f>IFERROR(__xludf.DUMMYFUNCTION("""COMPUTED_VALUE"""),"7H9Y1UA")</f>
        <v>7H9Y1UA</v>
      </c>
      <c r="B868" s="3" t="str">
        <f>IFERROR(__xludf.DUMMYFUNCTION("""COMPUTED_VALUE"""),"HP ENVY x360 14 inch  2-in-1 Laptop PC 14-es0000 (743T0AV)")</f>
        <v>HP ENVY x360 14 inch  2-in-1 Laptop PC 14-es0000 (743T0AV)</v>
      </c>
    </row>
    <row r="869" customHeight="1" spans="1:2">
      <c r="A869" s="3" t="str">
        <f>IFERROR(__xludf.DUMMYFUNCTION("""COMPUTED_VALUE"""),"7EW28PA")</f>
        <v>7EW28PA</v>
      </c>
      <c r="B869" s="3" t="str">
        <f>IFERROR(__xludf.DUMMYFUNCTION("""COMPUTED_VALUE"""),"HP Pavilion 15-cs2082tx")</f>
        <v>HP Pavilion 15-cs2082tx</v>
      </c>
    </row>
    <row r="870" customHeight="1" spans="1:2">
      <c r="A870" s="3" t="str">
        <f>IFERROR(__xludf.DUMMYFUNCTION("""COMPUTED_VALUE"""),"5R7P3PA")</f>
        <v>5R7P3PA</v>
      </c>
      <c r="B870" s="3" t="str">
        <f>IFERROR(__xludf.DUMMYFUNCTION("""COMPUTED_VALUE"""),"HP Laptop PC 15-dw3000 (31R09AV)")</f>
        <v>HP Laptop PC 15-dw3000 (31R09AV)</v>
      </c>
    </row>
    <row r="871" customHeight="1" spans="1:2">
      <c r="A871" s="3" t="str">
        <f>IFERROR(__xludf.DUMMYFUNCTION("""COMPUTED_VALUE"""),"4X803PA")</f>
        <v>4X803PA</v>
      </c>
      <c r="B871" s="3" t="str">
        <f>IFERROR(__xludf.DUMMYFUNCTION("""COMPUTED_VALUE"""),"HP Pavilion Laptop 14-ec0035AU (4X7E1PA)")</f>
        <v>HP Pavilion Laptop 14-ec0035AU (4X7E1PA)</v>
      </c>
    </row>
    <row r="872" customHeight="1" spans="1:2">
      <c r="A872" s="3" t="str">
        <f>IFERROR(__xludf.DUMMYFUNCTION("""COMPUTED_VALUE"""),"8Q3X5PA")</f>
        <v>8Q3X5PA</v>
      </c>
      <c r="B872" s="3" t="str">
        <f>IFERROR(__xludf.DUMMYFUNCTION("""COMPUTED_VALUE"""),"HP 15.6 inch Laptop PC 15-d5000 (4V9Y1AV)")</f>
        <v>HP 15.6 inch Laptop PC 15-d5000 (4V9Y1AV)</v>
      </c>
    </row>
    <row r="873" customHeight="1" spans="1:2">
      <c r="A873" s="3" t="str">
        <f>IFERROR(__xludf.DUMMYFUNCTION("""COMPUTED_VALUE"""),"468M4PA")</f>
        <v>468M4PA</v>
      </c>
      <c r="B873" s="3" t="str">
        <f>IFERROR(__xludf.DUMMYFUNCTION("""COMPUTED_VALUE"""),"HP ZBook Firefly 15.6 inch G8 Mobile Workstation PC (1G3U1AV)")</f>
        <v>HP ZBook Firefly 15.6 inch G8 Mobile Workstation PC (1G3U1AV)</v>
      </c>
    </row>
    <row r="874" customHeight="1" spans="1:2">
      <c r="A874" s="3" t="str">
        <f>IFERROR(__xludf.DUMMYFUNCTION("""COMPUTED_VALUE"""),"3Y668PA")</f>
        <v>3Y668PA</v>
      </c>
      <c r="B874" s="3" t="str">
        <f>IFERROR(__xludf.DUMMYFUNCTION("""COMPUTED_VALUE"""),"HP 250 G8 Notebook PC (1T4K4AV)")</f>
        <v>HP 250 G8 Notebook PC (1T4K4AV)</v>
      </c>
    </row>
    <row r="875" customHeight="1" spans="1:2">
      <c r="A875" s="3" t="str">
        <f>IFERROR(__xludf.DUMMYFUNCTION("""COMPUTED_VALUE"""),"9CV80AV")</f>
        <v>9CV80AV</v>
      </c>
      <c r="B875" s="3" t="str">
        <f>IFERROR(__xludf.DUMMYFUNCTION("""COMPUTED_VALUE"""),"HP ProDesk 600 G6 PCI Microtower PC IDS Base Model")</f>
        <v>HP ProDesk 600 G6 PCI Microtower PC IDS Base Model</v>
      </c>
    </row>
    <row r="876" customHeight="1" spans="1:2">
      <c r="A876" s="3" t="str">
        <f>IFERROR(__xludf.DUMMYFUNCTION("""COMPUTED_VALUE"""),"2Z5V0AV")</f>
        <v>2Z5V0AV</v>
      </c>
      <c r="B876" s="3" t="str">
        <f>IFERROR(__xludf.DUMMYFUNCTION("""COMPUTED_VALUE"""),"HP EliteBook x360 1040 G8 Notebook PC ID")</f>
        <v>HP EliteBook x360 1040 G8 Notebook PC ID</v>
      </c>
    </row>
    <row r="877" customHeight="1" spans="1:2">
      <c r="A877" s="3" t="str">
        <f>IFERROR(__xludf.DUMMYFUNCTION("""COMPUTED_VALUE"""),"90L47PA")</f>
        <v>90L47PA</v>
      </c>
      <c r="B877" s="3" t="str">
        <f>IFERROR(__xludf.DUMMYFUNCTION("""COMPUTED_VALUE"""),"OMEN by HP 16.1 inch Gaming Laptop PC 16-xd0000 (758R0AV)")</f>
        <v>OMEN by HP 16.1 inch Gaming Laptop PC 16-xd0000 (758R0AV)</v>
      </c>
    </row>
    <row r="878" customHeight="1" spans="1:2">
      <c r="A878" s="3" t="str">
        <f>IFERROR(__xludf.DUMMYFUNCTION("""COMPUTED_VALUE"""),"4S1V4PA")</f>
        <v>4S1V4PA</v>
      </c>
      <c r="B878" s="3" t="str">
        <f>IFERROR(__xludf.DUMMYFUNCTION("""COMPUTED_VALUE"""),"HP EliteBook x360 1030 G8 Notebook PC (1G7F9AV)")</f>
        <v>HP EliteBook x360 1030 G8 Notebook PC (1G7F9AV)</v>
      </c>
    </row>
    <row r="879" customHeight="1" spans="1:2">
      <c r="A879" s="3" t="str">
        <f>IFERROR(__xludf.DUMMYFUNCTION("""COMPUTED_VALUE"""),"6H9E0PA")</f>
        <v>6H9E0PA</v>
      </c>
      <c r="B879" s="3" t="str">
        <f>IFERROR(__xludf.DUMMYFUNCTION("""COMPUTED_VALUE"""),"OMEN 17.3 inch Gaming Laptop PC 17-ck1000 (509W2AV)")</f>
        <v>OMEN 17.3 inch Gaming Laptop PC 17-ck1000 (509W2AV)</v>
      </c>
    </row>
    <row r="880" customHeight="1" spans="1:2">
      <c r="A880" s="3" t="str">
        <f>IFERROR(__xludf.DUMMYFUNCTION("""COMPUTED_VALUE"""),"450B4PA")</f>
        <v>450B4PA</v>
      </c>
      <c r="B880" s="3" t="str">
        <f>IFERROR(__xludf.DUMMYFUNCTION("""COMPUTED_VALUE"""),"HP Desktop Pro A G3 (7XM81AV)")</f>
        <v>HP Desktop Pro A G3 (7XM81AV)</v>
      </c>
    </row>
    <row r="881" customHeight="1" spans="1:2">
      <c r="A881" s="3" t="str">
        <f>IFERROR(__xludf.DUMMYFUNCTION("""COMPUTED_VALUE"""),"1F5J1PA")</f>
        <v>1F5J1PA</v>
      </c>
      <c r="B881" s="3" t="str">
        <f>IFERROR(__xludf.DUMMYFUNCTION("""COMPUTED_VALUE"""),"HP mt22 Mobile Thin Client")</f>
        <v>HP mt22 Mobile Thin Client</v>
      </c>
    </row>
    <row r="882" customHeight="1" spans="1:2">
      <c r="A882" s="3" t="str">
        <f>IFERROR(__xludf.DUMMYFUNCTION("""COMPUTED_VALUE"""),"2M7G7PC")</f>
        <v>2M7G7PC</v>
      </c>
      <c r="B882" s="3" t="str">
        <f>IFERROR(__xludf.DUMMYFUNCTION("""COMPUTED_VALUE"""),"HP ProBook 440 G7 Notebook PC (6XJ54AV)")</f>
        <v>HP ProBook 440 G7 Notebook PC (6XJ54AV)</v>
      </c>
    </row>
    <row r="883" customHeight="1" spans="1:2">
      <c r="A883" s="3" t="str">
        <f>IFERROR(__xludf.DUMMYFUNCTION("""COMPUTED_VALUE"""),"500P3PA")</f>
        <v>500P3PA</v>
      </c>
      <c r="B883" s="3" t="str">
        <f>IFERROR(__xludf.DUMMYFUNCTION("""COMPUTED_VALUE"""),"HP ZBook Firefly 15.6 inch G8 Mobile Workstation PC (1G3U1AV)")</f>
        <v>HP ZBook Firefly 15.6 inch G8 Mobile Workstation PC (1G3U1AV)</v>
      </c>
    </row>
    <row r="884" customHeight="1" spans="1:2">
      <c r="A884" s="3" t="str">
        <f>IFERROR(__xludf.DUMMYFUNCTION("""COMPUTED_VALUE"""),"4D0M2PA")</f>
        <v>4D0M2PA</v>
      </c>
      <c r="B884" s="3" t="str">
        <f>IFERROR(__xludf.DUMMYFUNCTION("""COMPUTED_VALUE"""),"HP ProBook 640 G8 Notebook PC (1Y5E3AV)")</f>
        <v>HP ProBook 640 G8 Notebook PC (1Y5E3AV)</v>
      </c>
    </row>
    <row r="885" customHeight="1" spans="1:2">
      <c r="A885" s="3" t="str">
        <f>IFERROR(__xludf.DUMMYFUNCTION("""COMPUTED_VALUE"""),"21Y89PA")</f>
        <v>21Y89PA</v>
      </c>
      <c r="B885" s="3" t="str">
        <f>IFERROR(__xludf.DUMMYFUNCTION("""COMPUTED_VALUE"""),"HP ProBook 440 G7 Notebook PC")</f>
        <v>HP ProBook 440 G7 Notebook PC</v>
      </c>
    </row>
    <row r="886" customHeight="1" spans="1:2">
      <c r="A886" s="3" t="str">
        <f>IFERROR(__xludf.DUMMYFUNCTION("""COMPUTED_VALUE"""),"5D0C2PA")</f>
        <v>5D0C2PA</v>
      </c>
      <c r="B886" s="3" t="str">
        <f>IFERROR(__xludf.DUMMYFUNCTION("""COMPUTED_VALUE"""),"HP Pavilion Laptop PC 14-dv1000 (464V1AV)")</f>
        <v>HP Pavilion Laptop PC 14-dv1000 (464V1AV)</v>
      </c>
    </row>
    <row r="887" customHeight="1" spans="1:2">
      <c r="A887" s="3" t="str">
        <f>IFERROR(__xludf.DUMMYFUNCTION("""COMPUTED_VALUE"""),"7L033PA")</f>
        <v>7L033PA</v>
      </c>
      <c r="B887" s="3" t="str">
        <f>IFERROR(__xludf.DUMMYFUNCTION("""COMPUTED_VALUE"""),"HP 15.6 inch Laptop PC 15-fc0000 (733M3AV)")</f>
        <v>HP 15.6 inch Laptop PC 15-fc0000 (733M3AV)</v>
      </c>
    </row>
    <row r="888" customHeight="1" spans="1:2">
      <c r="A888" s="3" t="str">
        <f>IFERROR(__xludf.DUMMYFUNCTION("""COMPUTED_VALUE"""),"6W7H5EA")</f>
        <v>6W7H5EA</v>
      </c>
      <c r="B888" s="3" t="str">
        <f>IFERROR(__xludf.DUMMYFUNCTION("""COMPUTED_VALUE"""),"HP ENVY 16 inch Laptop PC 16-h0000 (534C7AV)")</f>
        <v>HP ENVY 16 inch Laptop PC 16-h0000 (534C7AV)</v>
      </c>
    </row>
    <row r="889" customHeight="1" spans="1:2">
      <c r="A889" s="3" t="str">
        <f>IFERROR(__xludf.DUMMYFUNCTION("""COMPUTED_VALUE"""),"1W3K6AV")</f>
        <v>1W3K6AV</v>
      </c>
      <c r="B889" s="3" t="str">
        <f>IFERROR(__xludf.DUMMYFUNCTION("""COMPUTED_VALUE"""),"HP EliteBook 845 G8 Notebook PC IDS Base Model")</f>
        <v>HP EliteBook 845 G8 Notebook PC IDS Base Model</v>
      </c>
    </row>
    <row r="890" customHeight="1" spans="1:2">
      <c r="A890" s="3" t="str">
        <f>IFERROR(__xludf.DUMMYFUNCTION("""COMPUTED_VALUE"""),"8L8Q8PA")</f>
        <v>8L8Q8PA</v>
      </c>
      <c r="B890" s="3" t="str">
        <f>IFERROR(__xludf.DUMMYFUNCTION("""COMPUTED_VALUE"""),"OMEN by HP 16.1 inch Gaming Laptop PC 16-xf0000 (758R1AV)")</f>
        <v>OMEN by HP 16.1 inch Gaming Laptop PC 16-xf0000 (758R1AV)</v>
      </c>
    </row>
    <row r="891" customHeight="1" spans="1:2">
      <c r="A891" s="3" t="str">
        <f>IFERROR(__xludf.DUMMYFUNCTION("""COMPUTED_VALUE"""),"43M63EC")</f>
        <v>43M63EC</v>
      </c>
      <c r="B891" s="3" t="str">
        <f>IFERROR(__xludf.DUMMYFUNCTION("""COMPUTED_VALUE"""),"HP EliteBook 840 G8 Notebook PC (26D60AV)")</f>
        <v>HP EliteBook 840 G8 Notebook PC (26D60AV)</v>
      </c>
    </row>
    <row r="892" customHeight="1" spans="1:2">
      <c r="A892" s="3" t="str">
        <f>IFERROR(__xludf.DUMMYFUNCTION("""COMPUTED_VALUE"""),"689U4PA")</f>
        <v>689U4PA</v>
      </c>
      <c r="B892" s="3" t="str">
        <f>IFERROR(__xludf.DUMMYFUNCTION("""COMPUTED_VALUE"""),"HP 240 G8 Notebook PC (43Q77AV)")</f>
        <v>HP 240 G8 Notebook PC (43Q77AV)</v>
      </c>
    </row>
    <row r="893" customHeight="1" spans="1:2">
      <c r="A893" s="3" t="str">
        <f>IFERROR(__xludf.DUMMYFUNCTION("""COMPUTED_VALUE"""),"2Z7D5UC")</f>
        <v>2Z7D5UC</v>
      </c>
      <c r="B893" s="3" t="str">
        <f>IFERROR(__xludf.DUMMYFUNCTION("""COMPUTED_VALUE"""),"HP EliteBook x360 1030 G7 Notebook PC (8VS78AV)")</f>
        <v>HP EliteBook x360 1030 G7 Notebook PC (8VS78AV)</v>
      </c>
    </row>
    <row r="894" customHeight="1" spans="1:2">
      <c r="A894" s="3" t="str">
        <f>IFERROR(__xludf.DUMMYFUNCTION("""COMPUTED_VALUE"""),"769N9PA")</f>
        <v>769N9PA</v>
      </c>
      <c r="B894" s="3" t="str">
        <f>IFERROR(__xludf.DUMMYFUNCTION("""COMPUTED_VALUE"""),"HP 240 14 inch G9 Notebook PC (5B168AV)")</f>
        <v>HP 240 14 inch G9 Notebook PC (5B168AV)</v>
      </c>
    </row>
    <row r="895" customHeight="1" spans="1:2">
      <c r="A895" s="3" t="str">
        <f>IFERROR(__xludf.DUMMYFUNCTION("""COMPUTED_VALUE"""),"824L6PA")</f>
        <v>824L6PA</v>
      </c>
      <c r="B895" s="3" t="str">
        <f>IFERROR(__xludf.DUMMYFUNCTION("""COMPUTED_VALUE"""),"HP 250 G8 Notebook PC (1T4K4AV)")</f>
        <v>HP 250 G8 Notebook PC (1T4K4AV)</v>
      </c>
    </row>
    <row r="896" customHeight="1" spans="1:2">
      <c r="A896" s="3" t="str">
        <f>IFERROR(__xludf.DUMMYFUNCTION("""COMPUTED_VALUE"""),"3D4S8UC")</f>
        <v>3D4S8UC</v>
      </c>
      <c r="B896" s="3" t="str">
        <f>IFERROR(__xludf.DUMMYFUNCTION("""COMPUTED_VALUE"""),"HP EliteBook 830 G8 Notebook PC (687J6AV)")</f>
        <v>HP EliteBook 830 G8 Notebook PC (687J6AV)</v>
      </c>
    </row>
    <row r="897" customHeight="1" spans="1:2">
      <c r="A897" s="3" t="str">
        <f>IFERROR(__xludf.DUMMYFUNCTION("""COMPUTED_VALUE"""),"543W3PC")</f>
        <v>543W3PC</v>
      </c>
      <c r="B897" s="3" t="str">
        <f>IFERROR(__xludf.DUMMYFUNCTION("""COMPUTED_VALUE"""),"HP ProBook 440 G8 Notebook PC (2Q527AV)")</f>
        <v>HP ProBook 440 G8 Notebook PC (2Q527AV)</v>
      </c>
    </row>
    <row r="898" customHeight="1" spans="1:2">
      <c r="A898" s="3" t="str">
        <f>IFERROR(__xludf.DUMMYFUNCTION("""COMPUTED_VALUE"""),"3Z8G7PA")</f>
        <v>3Z8G7PA</v>
      </c>
      <c r="B898" s="3" t="str">
        <f>IFERROR(__xludf.DUMMYFUNCTION("""COMPUTED_VALUE"""),"HP ZBook Firefly 15.6 inch G8 Mobile Workstation PC (1G3T8AV)")</f>
        <v>HP ZBook Firefly 15.6 inch G8 Mobile Workstation PC (1G3T8AV)</v>
      </c>
    </row>
    <row r="899" customHeight="1" spans="1:2">
      <c r="A899" s="3" t="str">
        <f>IFERROR(__xludf.DUMMYFUNCTION("""COMPUTED_VALUE"""),"4P482PA")</f>
        <v>4P482PA</v>
      </c>
      <c r="B899" s="3" t="str">
        <f>IFERROR(__xludf.DUMMYFUNCTION("""COMPUTED_VALUE"""),"HP 240 G8 Notebook PC (43Q77AV)")</f>
        <v>HP 240 G8 Notebook PC (43Q77AV)</v>
      </c>
    </row>
    <row r="900" customHeight="1" spans="1:2">
      <c r="A900" s="3" t="str">
        <f>IFERROR(__xludf.DUMMYFUNCTION("""COMPUTED_VALUE"""),"2D6Y6PA")</f>
        <v>2D6Y6PA</v>
      </c>
      <c r="B900" s="3" t="str">
        <f>IFERROR(__xludf.DUMMYFUNCTION("""COMPUTED_VALUE"""),"HP 245 G7 Notebook PC (9EC02AV)")</f>
        <v>HP 245 G7 Notebook PC (9EC02AV)</v>
      </c>
    </row>
    <row r="901" customHeight="1" spans="1:2">
      <c r="A901" s="3" t="str">
        <f>IFERROR(__xludf.DUMMYFUNCTION("""COMPUTED_VALUE"""),"7N3S2UA")</f>
        <v>7N3S2UA</v>
      </c>
      <c r="B901" s="3" t="str">
        <f>IFERROR(__xludf.DUMMYFUNCTION("""COMPUTED_VALUE"""),"Victus by HP 15.6 inch Gaming Laptop 15-fa1000 (771S7AV)")</f>
        <v>Victus by HP 15.6 inch Gaming Laptop 15-fa1000 (771S7AV)</v>
      </c>
    </row>
    <row r="902" customHeight="1" spans="1:2">
      <c r="A902" s="3" t="str">
        <f>IFERROR(__xludf.DUMMYFUNCTION("""COMPUTED_VALUE"""),"81H56PA")</f>
        <v>81H56PA</v>
      </c>
      <c r="B902" s="3" t="str">
        <f>IFERROR(__xludf.DUMMYFUNCTION("""COMPUTED_VALUE"""),"Victus by HP 15.6 inch Gaming Laptop 15-fb0000 (598U6AV)")</f>
        <v>Victus by HP 15.6 inch Gaming Laptop 15-fb0000 (598U6AV)</v>
      </c>
    </row>
    <row r="903" customHeight="1" spans="1:2">
      <c r="A903" s="3" t="str">
        <f>IFERROR(__xludf.DUMMYFUNCTION("""COMPUTED_VALUE"""),"227H4UP")</f>
        <v>227H4UP</v>
      </c>
      <c r="B903" s="3" t="str">
        <f>IFERROR(__xludf.DUMMYFUNCTION("""COMPUTED_VALUE"""),"HP EliteBook 830 G7 Notebook PC (8PV75AV)")</f>
        <v>HP EliteBook 830 G7 Notebook PC (8PV75AV)</v>
      </c>
    </row>
    <row r="904" customHeight="1" spans="1:2">
      <c r="A904" s="3" t="str">
        <f>IFERROR(__xludf.DUMMYFUNCTION("""COMPUTED_VALUE"""),"500P5PA")</f>
        <v>500P5PA</v>
      </c>
      <c r="B904" s="3" t="str">
        <f>IFERROR(__xludf.DUMMYFUNCTION("""COMPUTED_VALUE"""),"HP ZBook Firefly 15.6 inch G8 Mobile Workstation PC (1G3U7AV)")</f>
        <v>HP ZBook Firefly 15.6 inch G8 Mobile Workstation PC (1G3U7AV)</v>
      </c>
    </row>
    <row r="905" customHeight="1" spans="1:2">
      <c r="A905" s="3" t="str">
        <f>IFERROR(__xludf.DUMMYFUNCTION("""COMPUTED_VALUE"""),"834U1PA")</f>
        <v>834U1PA</v>
      </c>
      <c r="B905" s="3" t="str">
        <f>IFERROR(__xludf.DUMMYFUNCTION("""COMPUTED_VALUE"""),"OMEN by HP 16.1 inch Gaming Laptop PC 16-wf0000 (755F7AV)")</f>
        <v>OMEN by HP 16.1 inch Gaming Laptop PC 16-wf0000 (755F7AV)</v>
      </c>
    </row>
    <row r="906" customHeight="1" spans="1:2">
      <c r="A906" s="3" t="str">
        <f>IFERROR(__xludf.DUMMYFUNCTION("""COMPUTED_VALUE"""),"440C1PC")</f>
        <v>440C1PC</v>
      </c>
      <c r="B906" s="3" t="str">
        <f>IFERROR(__xludf.DUMMYFUNCTION("""COMPUTED_VALUE"""),"HP EliteBook x360 1040 G8 Notebook PC (1H9X6AV)")</f>
        <v>HP EliteBook x360 1040 G8 Notebook PC (1H9X6AV)</v>
      </c>
    </row>
    <row r="907" customHeight="1" spans="1:2">
      <c r="A907" s="3" t="str">
        <f>IFERROR(__xludf.DUMMYFUNCTION("""COMPUTED_VALUE"""),"8PV74AV")</f>
        <v>8PV74AV</v>
      </c>
      <c r="B907" s="3" t="str">
        <f>IFERROR(__xludf.DUMMYFUNCTION("""COMPUTED_VALUE"""),"HP EliteBook 830 G7 Notebook PC IDS Base Model")</f>
        <v>HP EliteBook 830 G7 Notebook PC IDS Base Model</v>
      </c>
    </row>
    <row r="908" customHeight="1" spans="1:2">
      <c r="A908" s="3" t="str">
        <f>IFERROR(__xludf.DUMMYFUNCTION("""COMPUTED_VALUE"""),"7P359PA")</f>
        <v>7P359PA</v>
      </c>
      <c r="B908" s="3" t="str">
        <f>IFERROR(__xludf.DUMMYFUNCTION("""COMPUTED_VALUE"""),"HP Pavilion Plus 14 inch Laptop PC 14-eh1000 (77P00AV)")</f>
        <v>HP Pavilion Plus 14 inch Laptop PC 14-eh1000 (77P00AV)</v>
      </c>
    </row>
    <row r="909" customHeight="1" spans="1:2">
      <c r="A909" s="3" t="str">
        <f>IFERROR(__xludf.DUMMYFUNCTION("""COMPUTED_VALUE"""),"7P703PA")</f>
        <v>7P703PA</v>
      </c>
      <c r="B909" s="3" t="str">
        <f>IFERROR(__xludf.DUMMYFUNCTION("""COMPUTED_VALUE"""),"HP 15.6 inch Laptop PC 15-fd0000 (70R02AV)")</f>
        <v>HP 15.6 inch Laptop PC 15-fd0000 (70R02AV)</v>
      </c>
    </row>
    <row r="910" customHeight="1" spans="1:2">
      <c r="A910" s="3" t="str">
        <f>IFERROR(__xludf.DUMMYFUNCTION("""COMPUTED_VALUE"""),"231A7UP")</f>
        <v>231A7UP</v>
      </c>
      <c r="B910" s="3" t="str">
        <f>IFERROR(__xludf.DUMMYFUNCTION("""COMPUTED_VALUE"""),"HP EliteBook 840 G7 Notebook PC (8QA00AV)")</f>
        <v>HP EliteBook 840 G7 Notebook PC (8QA00AV)</v>
      </c>
    </row>
    <row r="911" customHeight="1" spans="1:2">
      <c r="A911" s="3" t="str">
        <f>IFERROR(__xludf.DUMMYFUNCTION("""COMPUTED_VALUE"""),"7K4K0PA")</f>
        <v>7K4K0PA</v>
      </c>
      <c r="B911" s="3" t="str">
        <f>IFERROR(__xludf.DUMMYFUNCTION("""COMPUTED_VALUE"""),"OMEN 17.3 inch Gaming Laptop PC 17-xxxxxx (70W97AV)")</f>
        <v>OMEN 17.3 inch Gaming Laptop PC 17-xxxxxx (70W97AV)</v>
      </c>
    </row>
    <row r="912" customHeight="1" spans="1:2">
      <c r="A912" s="3" t="str">
        <f>IFERROR(__xludf.DUMMYFUNCTION("""COMPUTED_VALUE"""),"8Y2S3PA")</f>
        <v>8Y2S3PA</v>
      </c>
      <c r="B912" s="3" t="str">
        <f>IFERROR(__xludf.DUMMYFUNCTION("""COMPUTED_VALUE"""),"HP Pavilion 14 Laptop PC 14-dv2000 (4Z018AV)")</f>
        <v>HP Pavilion 14 Laptop PC 14-dv2000 (4Z018AV)</v>
      </c>
    </row>
    <row r="913" customHeight="1" spans="1:2">
      <c r="A913" s="3" t="str">
        <f>IFERROR(__xludf.DUMMYFUNCTION("""COMPUTED_VALUE"""),"4N8K9PA")</f>
        <v>4N8K9PA</v>
      </c>
      <c r="B913" s="3" t="str">
        <f>IFERROR(__xludf.DUMMYFUNCTION("""COMPUTED_VALUE"""),"HP Pavilion Aero 13.3 inch Laptop PC 13-be0000 (3B3W3AV)")</f>
        <v>HP Pavilion Aero 13.3 inch Laptop PC 13-be0000 (3B3W3AV)</v>
      </c>
    </row>
    <row r="914" customHeight="1" spans="1:2">
      <c r="A914" s="3" t="str">
        <f>IFERROR(__xludf.DUMMYFUNCTION("""COMPUTED_VALUE"""),"Z8Z06A")</f>
        <v>Z8Z06A</v>
      </c>
      <c r="B914" s="3" t="str">
        <f>IFERROR(__xludf.DUMMYFUNCTION("""COMPUTED_VALUE"""),"HP LaserJet Managed MFP E72525dn Plus - Bundle Product 25 ppm")</f>
        <v>HP LaserJet Managed MFP E72525dn Plus - Bundle Product 25 ppm</v>
      </c>
    </row>
    <row r="915" customHeight="1" spans="1:2">
      <c r="A915" s="3" t="str">
        <f>IFERROR(__xludf.DUMMYFUNCTION("""COMPUTED_VALUE"""),"F9A30B")</f>
        <v>F9A30B</v>
      </c>
      <c r="B915" s="3" t="str">
        <f>IFERROR(__xludf.DUMMYFUNCTION("""COMPUTED_VALUE"""),"HP DesignJet T830 36-in Multifunction Printer")</f>
        <v>HP DesignJet T830 36-in Multifunction Printer</v>
      </c>
    </row>
    <row r="916" customHeight="1" spans="1:2">
      <c r="A916" s="3" t="str">
        <f>IFERROR(__xludf.DUMMYFUNCTION("""COMPUTED_VALUE"""),"8GS27A")</f>
        <v>8GS27A</v>
      </c>
      <c r="B916" s="3" t="str">
        <f>IFERROR(__xludf.DUMMYFUNCTION("""COMPUTED_VALUE"""),"HP Color LaserJet Managed MFP E78330dn - Bundle Product 30 ppm")</f>
        <v>HP Color LaserJet Managed MFP E78330dn - Bundle Product 30 ppm</v>
      </c>
    </row>
    <row r="917" customHeight="1" spans="1:2">
      <c r="A917" s="3" t="str">
        <f>IFERROR(__xludf.DUMMYFUNCTION("""COMPUTED_VALUE"""),"6FW10A")</f>
        <v>6FW10A</v>
      </c>
      <c r="B917" s="3" t="str">
        <f>IFERROR(__xludf.DUMMYFUNCTION("""COMPUTED_VALUE"""),"HP ScanJet Enterprise Flow N7000 snw1")</f>
        <v>HP ScanJet Enterprise Flow N7000 snw1</v>
      </c>
    </row>
    <row r="918" customHeight="1" spans="1:2">
      <c r="A918" s="3" t="str">
        <f>IFERROR(__xludf.DUMMYFUNCTION("""COMPUTED_VALUE"""),"53P41A")</f>
        <v>53P41A</v>
      </c>
      <c r="B918" s="3" t="str">
        <f>IFERROR(__xludf.DUMMYFUNCTION("""COMPUTED_VALUE"""),"HP LaserJet Pro P1108 plus")</f>
        <v>HP LaserJet Pro P1108 plus</v>
      </c>
    </row>
    <row r="919" customHeight="1" spans="1:2">
      <c r="A919" s="3" t="str">
        <f>IFERROR(__xludf.DUMMYFUNCTION("""COMPUTED_VALUE"""),"CE711A")</f>
        <v>CE711A</v>
      </c>
      <c r="B919" s="3" t="str">
        <f>IFERROR(__xludf.DUMMYFUNCTION("""COMPUTED_VALUE"""),"HP Color LaserJet Professional CP5225n Printer")</f>
        <v>HP Color LaserJet Professional CP5225n Printer</v>
      </c>
    </row>
    <row r="920" customHeight="1" spans="1:2">
      <c r="A920" s="3" t="str">
        <f>IFERROR(__xludf.DUMMYFUNCTION("""COMPUTED_VALUE"""),"9Q9T0PA")</f>
        <v>9Q9T0PA</v>
      </c>
      <c r="B920" s="3" t="str">
        <f>IFERROR(__xludf.DUMMYFUNCTION("""COMPUTED_VALUE"""),"OMEN Gaming Laptop 16-wf1026TX (9Q9T0PA)")</f>
        <v>OMEN Gaming Laptop 16-wf1026TX (9Q9T0PA)</v>
      </c>
    </row>
    <row r="921" customHeight="1" spans="1:2">
      <c r="A921" s="3" t="str">
        <f>IFERROR(__xludf.DUMMYFUNCTION("""COMPUTED_VALUE"""),"4K5D5PA")</f>
        <v>4K5D5PA</v>
      </c>
      <c r="B921" s="3" t="str">
        <f>IFERROR(__xludf.DUMMYFUNCTION("""COMPUTED_VALUE"""),"HP 240 G8 Notebook PC (43Q71AV)")</f>
        <v>HP 240 G8 Notebook PC (43Q71AV)</v>
      </c>
    </row>
    <row r="922" customHeight="1" spans="1:2">
      <c r="A922" s="3" t="str">
        <f>IFERROR(__xludf.DUMMYFUNCTION("""COMPUTED_VALUE"""),"80D23PA")</f>
        <v>80D23PA</v>
      </c>
      <c r="B922" s="3" t="str">
        <f>IFERROR(__xludf.DUMMYFUNCTION("""COMPUTED_VALUE"""),"HP 14 inch Laptop PC 14-ep0000 (730R9AV)")</f>
        <v>HP 14 inch Laptop PC 14-ep0000 (730R9AV)</v>
      </c>
    </row>
    <row r="923" customHeight="1" spans="1:2">
      <c r="A923" s="3" t="str">
        <f>IFERROR(__xludf.DUMMYFUNCTION("""COMPUTED_VALUE"""),"678M8PA")</f>
        <v>678M8PA</v>
      </c>
      <c r="B923" s="3" t="str">
        <f>IFERROR(__xludf.DUMMYFUNCTION("""COMPUTED_VALUE"""),"HP Chromebook x360 14a-ca0000 (567C9AV)")</f>
        <v>HP Chromebook x360 14a-ca0000 (567C9AV)</v>
      </c>
    </row>
    <row r="924" customHeight="1" spans="1:2">
      <c r="A924" s="3" t="str">
        <f>IFERROR(__xludf.DUMMYFUNCTION("""COMPUTED_VALUE"""),"91Q97PA")</f>
        <v>91Q97PA</v>
      </c>
      <c r="B924" s="3" t="str">
        <f>IFERROR(__xludf.DUMMYFUNCTION("""COMPUTED_VALUE"""),"HP 15.6 inch Laptop PC 15-fd0000 (70R02AV)")</f>
        <v>HP 15.6 inch Laptop PC 15-fd0000 (70R02AV)</v>
      </c>
    </row>
    <row r="925" customHeight="1" spans="1:2">
      <c r="A925" s="3" t="str">
        <f>IFERROR(__xludf.DUMMYFUNCTION("""COMPUTED_VALUE"""),"183J5PA")</f>
        <v>183J5PA</v>
      </c>
      <c r="B925" s="3" t="str">
        <f>IFERROR(__xludf.DUMMYFUNCTION("""COMPUTED_VALUE"""),"HP Pavilion Gaming - 15-ec1025ax")</f>
        <v>HP Pavilion Gaming - 15-ec1025ax</v>
      </c>
    </row>
    <row r="926" customHeight="1" spans="1:2">
      <c r="A926" s="3" t="str">
        <f>IFERROR(__xludf.DUMMYFUNCTION("""COMPUTED_VALUE"""),"5C175PA")</f>
        <v>5C175PA</v>
      </c>
      <c r="B926" s="3" t="str">
        <f>IFERROR(__xludf.DUMMYFUNCTION("""COMPUTED_VALUE"""),"HP Desktop Pro A G3 (7XM81AV)")</f>
        <v>HP Desktop Pro A G3 (7XM81AV)</v>
      </c>
    </row>
    <row r="927" customHeight="1" spans="1:2">
      <c r="A927" s="3" t="str">
        <f>IFERROR(__xludf.DUMMYFUNCTION("""COMPUTED_VALUE"""),"9TT53A7")</f>
        <v>9TT53A7</v>
      </c>
      <c r="B927" s="3" t="str">
        <f>IFERROR(__xludf.DUMMYFUNCTION("""COMPUTED_VALUE"""),"HP P22v G4 Monitor")</f>
        <v>HP P22v G4 Monitor</v>
      </c>
    </row>
    <row r="928" customHeight="1" spans="1:2">
      <c r="A928" s="3" t="str">
        <f>IFERROR(__xludf.DUMMYFUNCTION("""COMPUTED_VALUE"""),"385Z7PA")</f>
        <v>385Z7PA</v>
      </c>
      <c r="B928" s="3" t="str">
        <f>IFERROR(__xludf.DUMMYFUNCTION("""COMPUTED_VALUE"""),"HP 280 Pro G6 Microtower PC (8QY87AV)")</f>
        <v>HP 280 Pro G6 Microtower PC (8QY87AV)</v>
      </c>
    </row>
    <row r="929" customHeight="1" spans="1:2">
      <c r="A929" s="3" t="str">
        <f>IFERROR(__xludf.DUMMYFUNCTION("""COMPUTED_VALUE"""),"552W0PA")</f>
        <v>552W0PA</v>
      </c>
      <c r="B929" s="3" t="str">
        <f>IFERROR(__xludf.DUMMYFUNCTION("""COMPUTED_VALUE"""),"HP Pavilion Gaming 15-dk2000 Laptop PC (2P1Z7AV)")</f>
        <v>HP Pavilion Gaming 15-dk2000 Laptop PC (2P1Z7AV)</v>
      </c>
    </row>
    <row r="930" customHeight="1" spans="1:2">
      <c r="A930" s="3" t="str">
        <f>IFERROR(__xludf.DUMMYFUNCTION("""COMPUTED_VALUE"""),"87B83PA")</f>
        <v>87B83PA</v>
      </c>
      <c r="B930" s="3" t="str">
        <f>IFERROR(__xludf.DUMMYFUNCTION("""COMPUTED_VALUE"""),"Victus by HP 15.6 inch Gaming Laptop 15-fb0000 (598U9AV)")</f>
        <v>Victus by HP 15.6 inch Gaming Laptop 15-fb0000 (598U9AV)</v>
      </c>
    </row>
    <row r="931" customHeight="1" spans="1:2">
      <c r="A931" s="3" t="str">
        <f>IFERROR(__xludf.DUMMYFUNCTION("""COMPUTED_VALUE"""),"46D70PA")</f>
        <v>46D70PA</v>
      </c>
      <c r="B931" s="3" t="str">
        <f>IFERROR(__xludf.DUMMYFUNCTION("""COMPUTED_VALUE"""),"HP Chromebook x360 14 inch 14c-cc0000 (27A40AV)")</f>
        <v>HP Chromebook x360 14 inch 14c-cc0000 (27A40AV)</v>
      </c>
    </row>
    <row r="932" customHeight="1" spans="1:2">
      <c r="A932" s="3" t="str">
        <f>IFERROR(__xludf.DUMMYFUNCTION("""COMPUTED_VALUE"""),"30R07PA")</f>
        <v>30R07PA</v>
      </c>
      <c r="B932" s="3" t="str">
        <f>IFERROR(__xludf.DUMMYFUNCTION("""COMPUTED_VALUE"""),"HP Pavilion Laptop PC 14-dv0000 (190U4AV)")</f>
        <v>HP Pavilion Laptop PC 14-dv0000 (190U4AV)</v>
      </c>
    </row>
    <row r="933" customHeight="1" spans="1:2">
      <c r="A933" s="3" t="str">
        <f>IFERROR(__xludf.DUMMYFUNCTION("""COMPUTED_VALUE"""),"6W2G9EA")</f>
        <v>6W2G9EA</v>
      </c>
      <c r="B933" s="3" t="str">
        <f>IFERROR(__xludf.DUMMYFUNCTION("""COMPUTED_VALUE"""),"HP 15.6 inch Laptop PC 15-d5000 (4V9Y3AV)")</f>
        <v>HP 15.6 inch Laptop PC 15-d5000 (4V9Y3AV)</v>
      </c>
    </row>
    <row r="934" customHeight="1" spans="1:2">
      <c r="A934" s="3" t="str">
        <f>IFERROR(__xludf.DUMMYFUNCTION("""COMPUTED_VALUE"""),"943R4PA")</f>
        <v>943R4PA</v>
      </c>
      <c r="B934" s="3" t="str">
        <f>IFERROR(__xludf.DUMMYFUNCTION("""COMPUTED_VALUE"""),"HP 240 14 inch G9 Notebook PC (501Z1AV)")</f>
        <v>HP 240 14 inch G9 Notebook PC (501Z1AV)</v>
      </c>
    </row>
    <row r="935" customHeight="1" spans="1:2">
      <c r="A935" s="3" t="str">
        <f>IFERROR(__xludf.DUMMYFUNCTION("""COMPUTED_VALUE"""),"8U9E7PA")</f>
        <v>8U9E7PA</v>
      </c>
      <c r="B935" s="3" t="str">
        <f>IFERROR(__xludf.DUMMYFUNCTION("""COMPUTED_VALUE"""),"HP ZBook Firefly 14 inch G10 Mobile Workstation PC (82N20AV)")</f>
        <v>HP ZBook Firefly 14 inch G10 Mobile Workstation PC (82N20AV)</v>
      </c>
    </row>
    <row r="936" customHeight="1" spans="1:2">
      <c r="A936" s="3" t="str">
        <f>IFERROR(__xludf.DUMMYFUNCTION("""COMPUTED_VALUE"""),"78C35UC")</f>
        <v>78C35UC</v>
      </c>
      <c r="B936" s="3" t="str">
        <f>IFERROR(__xludf.DUMMYFUNCTION("""COMPUTED_VALUE"""),"HP EliteBook 840 14 inch G9 Notebook PC (6B4Y2AV)")</f>
        <v>HP EliteBook 840 14 inch G9 Notebook PC (6B4Y2AV)</v>
      </c>
    </row>
    <row r="937" customHeight="1" spans="1:2">
      <c r="A937" s="3" t="str">
        <f>IFERROR(__xludf.DUMMYFUNCTION("""COMPUTED_VALUE"""),"6YX11AV")</f>
        <v>6YX11AV</v>
      </c>
      <c r="B937" s="3" t="str">
        <f>IFERROR(__xludf.DUMMYFUNCTION("""COMPUTED_VALUE"""),"HP ProBook 430 G7 Notebook PC IDS Base Model")</f>
        <v>HP ProBook 430 G7 Notebook PC IDS Base Model</v>
      </c>
    </row>
    <row r="938" customHeight="1" spans="1:2">
      <c r="A938" s="3" t="str">
        <f>IFERROR(__xludf.DUMMYFUNCTION("""COMPUTED_VALUE"""),"4S1H6PA")</f>
        <v>4S1H6PA</v>
      </c>
      <c r="B938" s="3" t="str">
        <f>IFERROR(__xludf.DUMMYFUNCTION("""COMPUTED_VALUE"""),"HP EliteBook 840 G8 Notebook PC (19X36AV)")</f>
        <v>HP EliteBook 840 G8 Notebook PC (19X36AV)</v>
      </c>
    </row>
    <row r="939" customHeight="1" spans="1:2">
      <c r="A939" s="3" t="str">
        <f>IFERROR(__xludf.DUMMYFUNCTION("""COMPUTED_VALUE"""),"3V366UT")</f>
        <v>3V366UT</v>
      </c>
      <c r="B939" s="3" t="str">
        <f>IFERROR(__xludf.DUMMYFUNCTION("""COMPUTED_VALUE"""),"HP ZBook Firefly 14 inch G8 Mobile Workstation PC (275W9AV)")</f>
        <v>HP ZBook Firefly 14 inch G8 Mobile Workstation PC (275W9AV)</v>
      </c>
    </row>
    <row r="940" customHeight="1" spans="1:2">
      <c r="A940" s="3" t="str">
        <f>IFERROR(__xludf.DUMMYFUNCTION("""COMPUTED_VALUE"""),"6Q0Y9PA")</f>
        <v>6Q0Y9PA</v>
      </c>
      <c r="B940" s="3" t="str">
        <f>IFERROR(__xludf.DUMMYFUNCTION("""COMPUTED_VALUE"""),"HP Pavilion x360 14 inch 2-in-1 Laptop PC 14-ek0000 (54B25AV)")</f>
        <v>HP Pavilion x360 14 inch 2-in-1 Laptop PC 14-ek0000 (54B25AV)</v>
      </c>
    </row>
    <row r="941" customHeight="1" spans="1:2">
      <c r="A941" s="3" t="str">
        <f>IFERROR(__xludf.DUMMYFUNCTION("""COMPUTED_VALUE"""),"7N759PA")</f>
        <v>7N759PA</v>
      </c>
      <c r="B941" s="3" t="str">
        <f>IFERROR(__xludf.DUMMYFUNCTION("""COMPUTED_VALUE"""),"HP Pavilion x360 14 inch 2-in-1 Laptop PC 14-ek1000 (742H9AV)")</f>
        <v>HP Pavilion x360 14 inch 2-in-1 Laptop PC 14-ek1000 (742H9AV)</v>
      </c>
    </row>
    <row r="942" customHeight="1" spans="1:2">
      <c r="A942" s="3" t="str">
        <f>IFERROR(__xludf.DUMMYFUNCTION("""COMPUTED_VALUE"""),"6D4K8PA")</f>
        <v>6D4K8PA</v>
      </c>
      <c r="B942" s="3" t="str">
        <f>IFERROR(__xludf.DUMMYFUNCTION("""COMPUTED_VALUE"""),"HP Pavilion Laptop PC 15-eg2000 (4U8D6AV)")</f>
        <v>HP Pavilion Laptop PC 15-eg2000 (4U8D6AV)</v>
      </c>
    </row>
    <row r="943" customHeight="1" spans="1:2">
      <c r="A943" s="3" t="str">
        <f>IFERROR(__xludf.DUMMYFUNCTION("""COMPUTED_VALUE"""),"45W89PA")</f>
        <v>45W89PA</v>
      </c>
      <c r="B943" s="3" t="str">
        <f>IFERROR(__xludf.DUMMYFUNCTION("""COMPUTED_VALUE"""),"HP 15-dw1000 Laptop PC (7CZ28AV)")</f>
        <v>HP 15-dw1000 Laptop PC (7CZ28AV)</v>
      </c>
    </row>
    <row r="944" customHeight="1" spans="1:2">
      <c r="A944" s="3" t="str">
        <f>IFERROR(__xludf.DUMMYFUNCTION("""COMPUTED_VALUE"""),"440B5PA")</f>
        <v>440B5PA</v>
      </c>
      <c r="B944" s="3" t="str">
        <f>IFERROR(__xludf.DUMMYFUNCTION("""COMPUTED_VALUE"""),"HP 280 Pro G6 Microtower PC (8QY81AV)")</f>
        <v>HP 280 Pro G6 Microtower PC (8QY81AV)</v>
      </c>
    </row>
    <row r="945" customHeight="1" spans="1:2">
      <c r="A945" s="3" t="str">
        <f>IFERROR(__xludf.DUMMYFUNCTION("""COMPUTED_VALUE"""),"4A3E3PA")</f>
        <v>4A3E3PA</v>
      </c>
      <c r="B945" s="3" t="str">
        <f>IFERROR(__xludf.DUMMYFUNCTION("""COMPUTED_VALUE"""),"OMEN 16.1 inch Gaming Laptop PC 16-c0000 (2W4Q0AV)")</f>
        <v>OMEN 16.1 inch Gaming Laptop PC 16-c0000 (2W4Q0AV)</v>
      </c>
    </row>
    <row r="946" customHeight="1" spans="1:2">
      <c r="A946" s="3" t="str">
        <f>IFERROR(__xludf.DUMMYFUNCTION("""COMPUTED_VALUE"""),"365R8PA")</f>
        <v>365R8PA</v>
      </c>
      <c r="B946" s="3" t="str">
        <f>IFERROR(__xludf.DUMMYFUNCTION("""COMPUTED_VALUE"""),"HP 245 G8 Notebook PC (1M9L5AV)")</f>
        <v>HP 245 G8 Notebook PC (1M9L5AV)</v>
      </c>
    </row>
    <row r="947" customHeight="1" spans="1:2">
      <c r="A947" s="3" t="str">
        <f>IFERROR(__xludf.DUMMYFUNCTION("""COMPUTED_VALUE"""),"7Q865PA")</f>
        <v>7Q865PA</v>
      </c>
      <c r="B947" s="3" t="str">
        <f>IFERROR(__xludf.DUMMYFUNCTION("""COMPUTED_VALUE"""),"HP 15.6 inch Laptop PC 15-fd0000 (70R03AV)")</f>
        <v>HP 15.6 inch Laptop PC 15-fd0000 (70R03AV)</v>
      </c>
    </row>
    <row r="948" customHeight="1" spans="1:2">
      <c r="A948" s="3" t="str">
        <f>IFERROR(__xludf.DUMMYFUNCTION("""COMPUTED_VALUE"""),"7K4W9PA")</f>
        <v>7K4W9PA</v>
      </c>
      <c r="B948" s="3" t="str">
        <f>IFERROR(__xludf.DUMMYFUNCTION("""COMPUTED_VALUE"""),"Victus by HP 15.6 inch Gaming Laptop 15-fb0000 (598U9AV)")</f>
        <v>Victus by HP 15.6 inch Gaming Laptop 15-fb0000 (598U9AV)</v>
      </c>
    </row>
    <row r="949" customHeight="1" spans="1:2">
      <c r="A949" s="3" t="str">
        <f>IFERROR(__xludf.DUMMYFUNCTION("""COMPUTED_VALUE"""),"2M4Y7UP")</f>
        <v>2M4Y7UP</v>
      </c>
      <c r="B949" s="3" t="str">
        <f>IFERROR(__xludf.DUMMYFUNCTION("""COMPUTED_VALUE"""),"HP EliteBook 840 G7 Notebook PC (8PZ98AV)")</f>
        <v>HP EliteBook 840 G7 Notebook PC (8PZ98AV)</v>
      </c>
    </row>
    <row r="950" customHeight="1" spans="1:2">
      <c r="A950" s="3" t="str">
        <f>IFERROR(__xludf.DUMMYFUNCTION("""COMPUTED_VALUE"""),"515Z8PA")</f>
        <v>515Z8PA</v>
      </c>
      <c r="B950" s="3" t="str">
        <f>IFERROR(__xludf.DUMMYFUNCTION("""COMPUTED_VALUE"""),"HP ProBook 440 G8 Notebook PC (464N1AV)")</f>
        <v>HP ProBook 440 G8 Notebook PC (464N1AV)</v>
      </c>
    </row>
    <row r="951" customHeight="1" spans="1:2">
      <c r="A951" s="3" t="str">
        <f>IFERROR(__xludf.DUMMYFUNCTION("""COMPUTED_VALUE"""),"6K9J2PA")</f>
        <v>6K9J2PA</v>
      </c>
      <c r="B951" s="3" t="str">
        <f>IFERROR(__xludf.DUMMYFUNCTION("""COMPUTED_VALUE"""),"HP Pavilion 14 Laptop PC 14-dv2000 (4Z019AV)")</f>
        <v>HP Pavilion 14 Laptop PC 14-dv2000 (4Z019AV)</v>
      </c>
    </row>
    <row r="952" customHeight="1" spans="1:2">
      <c r="A952" s="3" t="str">
        <f>IFERROR(__xludf.DUMMYFUNCTION("""COMPUTED_VALUE"""),"7N6V9PA")</f>
        <v>7N6V9PA</v>
      </c>
      <c r="B952" s="3" t="str">
        <f>IFERROR(__xludf.DUMMYFUNCTION("""COMPUTED_VALUE"""),"HP ENVY x360 15.6 inch 2-in-1 Laptop PC 15-ew0000 (549V3AV)")</f>
        <v>HP ENVY x360 15.6 inch 2-in-1 Laptop PC 15-ew0000 (549V3AV)</v>
      </c>
    </row>
    <row r="953" customHeight="1" spans="1:2">
      <c r="A953" s="3" t="str">
        <f>IFERROR(__xludf.DUMMYFUNCTION("""COMPUTED_VALUE"""),"7Y8N9PA")</f>
        <v>7Y8N9PA</v>
      </c>
      <c r="B953" s="3" t="str">
        <f>IFERROR(__xludf.DUMMYFUNCTION("""COMPUTED_VALUE"""),"HP Pavilion 15 Laptop PC 15-eh3000 (794P3AV)")</f>
        <v>HP Pavilion 15 Laptop PC 15-eh3000 (794P3AV)</v>
      </c>
    </row>
    <row r="954" customHeight="1" spans="1:2">
      <c r="A954" s="3" t="str">
        <f>IFERROR(__xludf.DUMMYFUNCTION("""COMPUTED_VALUE"""),"6M1Q0EA")</f>
        <v>6M1Q0EA</v>
      </c>
      <c r="B954" s="3" t="str">
        <f>IFERROR(__xludf.DUMMYFUNCTION("""COMPUTED_VALUE"""),"HP ENVY x360 13.3 inch 2-in-1 Laptop PC 13-bf0000 (552D6AV)")</f>
        <v>HP ENVY x360 13.3 inch 2-in-1 Laptop PC 13-bf0000 (552D6AV)</v>
      </c>
    </row>
    <row r="955" customHeight="1" spans="1:2">
      <c r="A955" s="3" t="str">
        <f>IFERROR(__xludf.DUMMYFUNCTION("""COMPUTED_VALUE"""),"6Y6R8PA")</f>
        <v>6Y6R8PA</v>
      </c>
      <c r="B955" s="3" t="str">
        <f>IFERROR(__xludf.DUMMYFUNCTION("""COMPUTED_VALUE"""),"HP 14 inch Laptop PC 14-f1000 (2L1B1AV)")</f>
        <v>HP 14 inch Laptop PC 14-f1000 (2L1B1AV)</v>
      </c>
    </row>
    <row r="956" customHeight="1" spans="1:2">
      <c r="A956" s="3" t="str">
        <f>IFERROR(__xludf.DUMMYFUNCTION("""COMPUTED_VALUE"""),"3K0Q3UC")</f>
        <v>3K0Q3UC</v>
      </c>
      <c r="B956" s="3" t="str">
        <f>IFERROR(__xludf.DUMMYFUNCTION("""COMPUTED_VALUE"""),"HP EliteBook 840 G8 Notebook PC (26D60AV)")</f>
        <v>HP EliteBook 840 G8 Notebook PC (26D60AV)</v>
      </c>
    </row>
    <row r="957" customHeight="1" spans="1:2">
      <c r="A957" s="3" t="str">
        <f>IFERROR(__xludf.DUMMYFUNCTION("""COMPUTED_VALUE"""),"21U45EC")</f>
        <v>21U45EC</v>
      </c>
      <c r="B957" s="3" t="str">
        <f>IFERROR(__xludf.DUMMYFUNCTION("""COMPUTED_VALUE"""),"HP EliteBook 850 G7 Notebook PC (8TP60AV)")</f>
        <v>HP EliteBook 850 G7 Notebook PC (8TP60AV)</v>
      </c>
    </row>
    <row r="958" customHeight="1" spans="1:2">
      <c r="A958" s="3" t="str">
        <f>IFERROR(__xludf.DUMMYFUNCTION("""COMPUTED_VALUE"""),"6H9C3PA")</f>
        <v>6H9C3PA</v>
      </c>
      <c r="B958" s="3" t="str">
        <f>IFERROR(__xludf.DUMMYFUNCTION("""COMPUTED_VALUE"""),"HP ENVY x360 13.3 inch 2-in-1 Laptop PC 13-bf0000 (552D4AV)")</f>
        <v>HP ENVY x360 13.3 inch 2-in-1 Laptop PC 13-bf0000 (552D4AV)</v>
      </c>
    </row>
    <row r="959" customHeight="1" spans="1:2">
      <c r="A959" s="3" t="str">
        <f>IFERROR(__xludf.DUMMYFUNCTION("""COMPUTED_VALUE"""),"533U0PA")</f>
        <v>533U0PA</v>
      </c>
      <c r="B959" s="3" t="str">
        <f>IFERROR(__xludf.DUMMYFUNCTION("""COMPUTED_VALUE"""),"HP Pavilion x360 14 Convertible PC 14-dy1000 (436S6AV)")</f>
        <v>HP Pavilion x360 14 Convertible PC 14-dy1000 (436S6AV)</v>
      </c>
    </row>
    <row r="960" customHeight="1" spans="1:2">
      <c r="A960" s="3" t="str">
        <f>IFERROR(__xludf.DUMMYFUNCTION("""COMPUTED_VALUE"""),"364C7PA")</f>
        <v>364C7PA</v>
      </c>
      <c r="B960" s="3" t="str">
        <f>IFERROR(__xludf.DUMMYFUNCTION("""COMPUTED_VALUE"""),"HP ProBook 450 G8 Notebook PC (1A893AV)")</f>
        <v>HP ProBook 450 G8 Notebook PC (1A893AV)</v>
      </c>
    </row>
    <row r="961" customHeight="1" spans="1:2">
      <c r="A961" s="3" t="str">
        <f>IFERROR(__xludf.DUMMYFUNCTION("""COMPUTED_VALUE"""),"81H55PA")</f>
        <v>81H55PA</v>
      </c>
      <c r="B961" s="3" t="str">
        <f>IFERROR(__xludf.DUMMYFUNCTION("""COMPUTED_VALUE"""),"Victus by HP 15.6 inch Gaming Laptop 15-fb0000 (598U6AV)")</f>
        <v>Victus by HP 15.6 inch Gaming Laptop 15-fb0000 (598U6AV)</v>
      </c>
    </row>
    <row r="962" customHeight="1" spans="1:2">
      <c r="A962" s="3" t="str">
        <f>IFERROR(__xludf.DUMMYFUNCTION("""COMPUTED_VALUE"""),"7N8C4PA")</f>
        <v>7N8C4PA</v>
      </c>
      <c r="B962" s="3" t="str">
        <f>IFERROR(__xludf.DUMMYFUNCTION("""COMPUTED_VALUE"""),"HP 14 inch Laptop PC 14-em0000 (72X28AV)")</f>
        <v>HP 14 inch Laptop PC 14-em0000 (72X28AV)</v>
      </c>
    </row>
    <row r="963" customHeight="1" spans="1:2">
      <c r="A963" s="3" t="str">
        <f>IFERROR(__xludf.DUMMYFUNCTION("""COMPUTED_VALUE"""),"832P2PA")</f>
        <v>832P2PA</v>
      </c>
      <c r="B963" s="3" t="str">
        <f>IFERROR(__xludf.DUMMYFUNCTION("""COMPUTED_VALUE"""),"HP 14 inch Laptop PC 14-d3000 (2L0Z2AV)")</f>
        <v>HP 14 inch Laptop PC 14-d3000 (2L0Z2AV)</v>
      </c>
    </row>
    <row r="964" customHeight="1" spans="1:2">
      <c r="A964" s="3" t="str">
        <f>IFERROR(__xludf.DUMMYFUNCTION("""COMPUTED_VALUE"""),"457L9PA")</f>
        <v>457L9PA</v>
      </c>
      <c r="B964" s="3" t="str">
        <f>IFERROR(__xludf.DUMMYFUNCTION("""COMPUTED_VALUE"""),"HP Spectre x360 Convertible Laptop PC 14-ea0000 (1R2Q2AV)")</f>
        <v>HP Spectre x360 Convertible Laptop PC 14-ea0000 (1R2Q2AV)</v>
      </c>
    </row>
    <row r="965" customHeight="1" spans="1:2">
      <c r="A965" s="3" t="str">
        <f>IFERROR(__xludf.DUMMYFUNCTION("""COMPUTED_VALUE"""),"4H2W5PA")</f>
        <v>4H2W5PA</v>
      </c>
      <c r="B965" s="3" t="str">
        <f>IFERROR(__xludf.DUMMYFUNCTION("""COMPUTED_VALUE"""),"HP 200 G4 22 All-in-One PC (7WX29AV)")</f>
        <v>HP 200 G4 22 All-in-One PC (7WX29AV)</v>
      </c>
    </row>
    <row r="966" customHeight="1" spans="1:2">
      <c r="A966" s="3" t="str">
        <f>IFERROR(__xludf.DUMMYFUNCTION("""COMPUTED_VALUE"""),"7M6L7PA")</f>
        <v>7M6L7PA</v>
      </c>
      <c r="B966" s="3" t="str">
        <f>IFERROR(__xludf.DUMMYFUNCTION("""COMPUTED_VALUE"""),"HP 250 G8 Notebook PC (1T4K4AV)")</f>
        <v>HP 250 G8 Notebook PC (1T4K4AV)</v>
      </c>
    </row>
    <row r="967" customHeight="1" spans="1:2">
      <c r="A967" s="3" t="str">
        <f>IFERROR(__xludf.DUMMYFUNCTION("""COMPUTED_VALUE"""),"3W258PA")</f>
        <v>3W258PA</v>
      </c>
      <c r="B967" s="3" t="str">
        <f>IFERROR(__xludf.DUMMYFUNCTION("""COMPUTED_VALUE"""),"HP EliteBook 830 G8 Notebook PC (19C72AV)")</f>
        <v>HP EliteBook 830 G8 Notebook PC (19C72AV)</v>
      </c>
    </row>
    <row r="968" customHeight="1" spans="1:2">
      <c r="A968" s="3" t="str">
        <f>IFERROR(__xludf.DUMMYFUNCTION("""COMPUTED_VALUE"""),"4V8D1PC")</f>
        <v>4V8D1PC</v>
      </c>
      <c r="B968" s="3" t="str">
        <f>IFERROR(__xludf.DUMMYFUNCTION("""COMPUTED_VALUE"""),"HP ProBook 445 G8 Notebook PC (2U741AV)")</f>
        <v>HP ProBook 445 G8 Notebook PC (2U741AV)</v>
      </c>
    </row>
    <row r="969" customHeight="1" spans="1:2">
      <c r="A969" s="3" t="str">
        <f>IFERROR(__xludf.DUMMYFUNCTION("""COMPUTED_VALUE"""),"35C49UP")</f>
        <v>35C49UP</v>
      </c>
      <c r="B969" s="3" t="str">
        <f>IFERROR(__xludf.DUMMYFUNCTION("""COMPUTED_VALUE"""),"HP EliteDesk 800 G6 Desktop Mini PC (8WY18AV)")</f>
        <v>HP EliteDesk 800 G6 Desktop Mini PC (8WY18AV)</v>
      </c>
    </row>
    <row r="970" customHeight="1" spans="1:2">
      <c r="A970" s="3" t="str">
        <f>IFERROR(__xludf.DUMMYFUNCTION("""COMPUTED_VALUE"""),"8L8Q7PA")</f>
        <v>8L8Q7PA</v>
      </c>
      <c r="B970" s="3" t="str">
        <f>IFERROR(__xludf.DUMMYFUNCTION("""COMPUTED_VALUE"""),"OMEN by HP 16.1 inch Gaming Laptop PC 16-wf0000 (755F7AV)")</f>
        <v>OMEN by HP 16.1 inch Gaming Laptop PC 16-wf0000 (755F7AV)</v>
      </c>
    </row>
    <row r="971" customHeight="1" spans="1:2">
      <c r="A971" s="3" t="str">
        <f>IFERROR(__xludf.DUMMYFUNCTION("""COMPUTED_VALUE"""),"6Q0N0PA")</f>
        <v>6Q0N0PA</v>
      </c>
      <c r="B971" s="3" t="str">
        <f>IFERROR(__xludf.DUMMYFUNCTION("""COMPUTED_VALUE"""),"HP 15s-eq1000 Laptop PC (8WQ35AV)")</f>
        <v>HP 15s-eq1000 Laptop PC (8WQ35AV)</v>
      </c>
    </row>
    <row r="972" customHeight="1" spans="1:2">
      <c r="A972" s="3" t="str">
        <f>IFERROR(__xludf.DUMMYFUNCTION("""COMPUTED_VALUE"""),"7F8G5UA")</f>
        <v>7F8G5UA</v>
      </c>
      <c r="B972" s="3" t="str">
        <f>IFERROR(__xludf.DUMMYFUNCTION("""COMPUTED_VALUE"""),"HP 17.3 inch Laptop PC 17-c3000 (767L5AV)")</f>
        <v>HP 17.3 inch Laptop PC 17-c3000 (767L5AV)</v>
      </c>
    </row>
    <row r="973" customHeight="1" spans="1:2">
      <c r="A973" s="3" t="str">
        <f>IFERROR(__xludf.DUMMYFUNCTION("""COMPUTED_VALUE"""),"8QA00AV")</f>
        <v>8QA00AV</v>
      </c>
      <c r="B973" s="3" t="str">
        <f>IFERROR(__xludf.DUMMYFUNCTION("""COMPUTED_VALUE"""),"HP EliteBook 840 G7 Notebook PC IDS Base Model")</f>
        <v>HP EliteBook 840 G7 Notebook PC IDS Base Model</v>
      </c>
    </row>
    <row r="974" customHeight="1" spans="1:2">
      <c r="A974" s="3" t="str">
        <f>IFERROR(__xludf.DUMMYFUNCTION("""COMPUTED_VALUE"""),"4J8L3UT")</f>
        <v>4J8L3UT</v>
      </c>
      <c r="B974" s="3" t="str">
        <f>IFERROR(__xludf.DUMMYFUNCTION("""COMPUTED_VALUE"""),"HP ZBook Power 15.6 inch G8 Mobile Workstation PC (33D87AV)")</f>
        <v>HP ZBook Power 15.6 inch G8 Mobile Workstation PC (33D87AV)</v>
      </c>
    </row>
    <row r="975" customHeight="1" spans="1:2">
      <c r="A975" s="3" t="str">
        <f>IFERROR(__xludf.DUMMYFUNCTION("""COMPUTED_VALUE"""),"9FJ66PA")</f>
        <v>9FJ66PA</v>
      </c>
      <c r="B975" s="3" t="str">
        <f>IFERROR(__xludf.DUMMYFUNCTION("""COMPUTED_VALUE"""),"HP 348 G7 Notebook PC")</f>
        <v>HP 348 G7 Notebook PC</v>
      </c>
    </row>
    <row r="976" customHeight="1" spans="1:2">
      <c r="A976" s="3" t="str">
        <f>IFERROR(__xludf.DUMMYFUNCTION("""COMPUTED_VALUE"""),"7M654PA")</f>
        <v>7M654PA</v>
      </c>
      <c r="B976" s="3" t="str">
        <f>IFERROR(__xludf.DUMMYFUNCTION("""COMPUTED_VALUE"""),"HP 240 14 inch G9 Notebook PC (501Z1AV)")</f>
        <v>HP 240 14 inch G9 Notebook PC (501Z1AV)</v>
      </c>
    </row>
    <row r="977" customHeight="1" spans="1:2">
      <c r="A977" s="3" t="str">
        <f>IFERROR(__xludf.DUMMYFUNCTION("""COMPUTED_VALUE"""),"9DF60AV")</f>
        <v>9DF60AV</v>
      </c>
      <c r="B977" s="3" t="str">
        <f>IFERROR(__xludf.DUMMYFUNCTION("""COMPUTED_VALUE"""),"HP ProDesk 400 G7 Small Form Factor PC RCTO Base Model")</f>
        <v>HP ProDesk 400 G7 Small Form Factor PC RCTO Base Model</v>
      </c>
    </row>
    <row r="978" customHeight="1" spans="1:2">
      <c r="A978" s="3" t="str">
        <f>IFERROR(__xludf.DUMMYFUNCTION("""COMPUTED_VALUE"""),"6H4N6PA")</f>
        <v>6H4N6PA</v>
      </c>
      <c r="B978" s="3" t="str">
        <f>IFERROR(__xludf.DUMMYFUNCTION("""COMPUTED_VALUE"""),"OMEN by HP 16.1 inch Gaming Laptop 16-n0000 (5B1T4AV)")</f>
        <v>OMEN by HP 16.1 inch Gaming Laptop 16-n0000 (5B1T4AV)</v>
      </c>
    </row>
    <row r="979" customHeight="1" spans="1:2">
      <c r="A979" s="3" t="str">
        <f>IFERROR(__xludf.DUMMYFUNCTION("""COMPUTED_VALUE"""),"7K8N8PA")</f>
        <v>7K8N8PA</v>
      </c>
      <c r="B979" s="3" t="str">
        <f>IFERROR(__xludf.DUMMYFUNCTION("""COMPUTED_VALUE"""),"Victus by HP 16.1 inch Gaming Laptop PC 16-d0000 (3S9N6AV)")</f>
        <v>Victus by HP 16.1 inch Gaming Laptop PC 16-d0000 (3S9N6AV)</v>
      </c>
    </row>
    <row r="980" customHeight="1" spans="1:2">
      <c r="A980" s="3" t="str">
        <f>IFERROR(__xludf.DUMMYFUNCTION("""COMPUTED_VALUE"""),"3W2A3PA")</f>
        <v>3W2A3PA</v>
      </c>
      <c r="B980" s="3" t="str">
        <f>IFERROR(__xludf.DUMMYFUNCTION("""COMPUTED_VALUE"""),"HP Pavilion x360 14 Convertible PC 14-dy0000 (300N1AV)")</f>
        <v>HP Pavilion x360 14 Convertible PC 14-dy0000 (300N1AV)</v>
      </c>
    </row>
    <row r="981" customHeight="1" spans="1:2">
      <c r="A981" s="3" t="str">
        <f>IFERROR(__xludf.DUMMYFUNCTION("""COMPUTED_VALUE"""),"9AG50AV")</f>
        <v>9AG50AV</v>
      </c>
      <c r="B981" s="3" t="str">
        <f>IFERROR(__xludf.DUMMYFUNCTION("""COMPUTED_VALUE"""),"HP ProDesk 400 G6 Base Model Desktop Mini PC")</f>
        <v>HP ProDesk 400 G6 Base Model Desktop Mini PC</v>
      </c>
    </row>
    <row r="982" customHeight="1" spans="1:2">
      <c r="A982" s="3" t="str">
        <f>IFERROR(__xludf.DUMMYFUNCTION("""COMPUTED_VALUE"""),"77S54PA")</f>
        <v>77S54PA</v>
      </c>
      <c r="B982" s="3" t="str">
        <f>IFERROR(__xludf.DUMMYFUNCTION("""COMPUTED_VALUE"""),"HP Pavilion Plus 14 inch Laptop PC 14-eh")</f>
        <v>HP Pavilion Plus 14 inch Laptop PC 14-eh</v>
      </c>
    </row>
    <row r="983" customHeight="1" spans="1:2">
      <c r="A983" s="3" t="str">
        <f>IFERROR(__xludf.DUMMYFUNCTION("""COMPUTED_VALUE"""),"4X7D5PA")</f>
        <v>4X7D5PA</v>
      </c>
      <c r="B983" s="3" t="str">
        <f>IFERROR(__xludf.DUMMYFUNCTION("""COMPUTED_VALUE"""),"HP Pavilion Laptop PC 15-eg0000 (45W37AV)")</f>
        <v>HP Pavilion Laptop PC 15-eg0000 (45W37AV)</v>
      </c>
    </row>
    <row r="984" customHeight="1" spans="1:2">
      <c r="A984" s="3" t="str">
        <f>IFERROR(__xludf.DUMMYFUNCTION("""COMPUTED_VALUE"""),"7G6H0PA")</f>
        <v>7G6H0PA</v>
      </c>
      <c r="B984" s="3" t="str">
        <f>IFERROR(__xludf.DUMMYFUNCTION("""COMPUTED_VALUE"""),"HP Laptop PC 14-d2000 (2D126AV)")</f>
        <v>HP Laptop PC 14-d2000 (2D126AV)</v>
      </c>
    </row>
    <row r="985" customHeight="1" spans="1:2">
      <c r="A985" s="3" t="str">
        <f>IFERROR(__xludf.DUMMYFUNCTION("""COMPUTED_VALUE"""),"91R01PA")</f>
        <v>91R01PA</v>
      </c>
      <c r="B985" s="3" t="str">
        <f>IFERROR(__xludf.DUMMYFUNCTION("""COMPUTED_VALUE"""),"HP 15.6 inch Laptop PC 15-e2000 (2J4W0AV)")</f>
        <v>HP 15.6 inch Laptop PC 15-e2000 (2J4W0AV)</v>
      </c>
    </row>
    <row r="986" customHeight="1" spans="1:2">
      <c r="A986" s="3" t="str">
        <f>IFERROR(__xludf.DUMMYFUNCTION("""COMPUTED_VALUE"""),"3G5G2UC")</f>
        <v>3G5G2UC</v>
      </c>
      <c r="B986" s="3" t="str">
        <f>IFERROR(__xludf.DUMMYFUNCTION("""COMPUTED_VALUE"""),"HP ZBook Firefly 15.6 inch G8 Mobile Workstation PC (1G3U2AV)")</f>
        <v>HP ZBook Firefly 15.6 inch G8 Mobile Workstation PC (1G3U2AV)</v>
      </c>
    </row>
    <row r="987" customHeight="1" spans="1:2">
      <c r="A987" s="3" t="str">
        <f>IFERROR(__xludf.DUMMYFUNCTION("""COMPUTED_VALUE"""),"55G74PA")</f>
        <v>55G74PA</v>
      </c>
      <c r="B987" s="3" t="str">
        <f>IFERROR(__xludf.DUMMYFUNCTION("""COMPUTED_VALUE"""),"HP ProDesk 400 G7 Microtower PC (9CY18AV)")</f>
        <v>HP ProDesk 400 G7 Microtower PC (9CY18AV)</v>
      </c>
    </row>
    <row r="988" customHeight="1" spans="1:2">
      <c r="A988" s="3" t="str">
        <f>IFERROR(__xludf.DUMMYFUNCTION("""COMPUTED_VALUE"""),"500P2PA")</f>
        <v>500P2PA</v>
      </c>
      <c r="B988" s="3" t="str">
        <f>IFERROR(__xludf.DUMMYFUNCTION("""COMPUTED_VALUE"""),"HP ZBook Firefly 15.6 inch G8 Mobile Workstation PC (1G3U7AV)")</f>
        <v>HP ZBook Firefly 15.6 inch G8 Mobile Workstation PC (1G3U7AV)</v>
      </c>
    </row>
    <row r="989" customHeight="1" spans="1:2">
      <c r="A989" s="3" t="str">
        <f>IFERROR(__xludf.DUMMYFUNCTION("""COMPUTED_VALUE"""),"4V7T2EC")</f>
        <v>4V7T2EC</v>
      </c>
      <c r="B989" s="3" t="str">
        <f>IFERROR(__xludf.DUMMYFUNCTION("""COMPUTED_VALUE"""),"HP EliteBook 830 G8 Notebook PC (26D48AV)")</f>
        <v>HP EliteBook 830 G8 Notebook PC (26D48AV)</v>
      </c>
    </row>
    <row r="990" customHeight="1" spans="1:2">
      <c r="A990" s="3" t="str">
        <f>IFERROR(__xludf.DUMMYFUNCTION("""COMPUTED_VALUE"""),"7N8C3PA")</f>
        <v>7N8C3PA</v>
      </c>
      <c r="B990" s="3" t="str">
        <f>IFERROR(__xludf.DUMMYFUNCTION("""COMPUTED_VALUE"""),"HP 14 inch Laptop PC 14-em0000 (72X29AV)")</f>
        <v>HP 14 inch Laptop PC 14-em0000 (72X29AV)</v>
      </c>
    </row>
    <row r="991" customHeight="1" spans="1:2">
      <c r="A991" s="3" t="str">
        <f>IFERROR(__xludf.DUMMYFUNCTION("""COMPUTED_VALUE"""),"6D4K7PA")</f>
        <v>6D4K7PA</v>
      </c>
      <c r="B991" s="3" t="str">
        <f>IFERROR(__xludf.DUMMYFUNCTION("""COMPUTED_VALUE"""),"HP Pavilion Laptop PC 15-eg2000 (4U8D6AV)")</f>
        <v>HP Pavilion Laptop PC 15-eg2000 (4U8D6AV)</v>
      </c>
    </row>
    <row r="992" customHeight="1" spans="1:2">
      <c r="A992" s="3" t="str">
        <f>IFERROR(__xludf.DUMMYFUNCTION("""COMPUTED_VALUE"""),"91R02PA")</f>
        <v>91R02PA</v>
      </c>
      <c r="B992" s="3" t="str">
        <f>IFERROR(__xludf.DUMMYFUNCTION("""COMPUTED_VALUE"""),"HP 15.6 inch Laptop PC 15-d5000 (4V9X9AV)")</f>
        <v>HP 15.6 inch Laptop PC 15-d5000 (4V9X9AV)</v>
      </c>
    </row>
    <row r="993" customHeight="1" spans="1:2">
      <c r="A993" s="3" t="str">
        <f>IFERROR(__xludf.DUMMYFUNCTION("""COMPUTED_VALUE"""),"4A3N7PA")</f>
        <v>4A3N7PA</v>
      </c>
      <c r="B993" s="3" t="str">
        <f>IFERROR(__xludf.DUMMYFUNCTION("""COMPUTED_VALUE"""),"HP ProBook 440 G8 Notebook PC (2Q527AV)")</f>
        <v>HP ProBook 440 G8 Notebook PC (2Q527AV)</v>
      </c>
    </row>
    <row r="994" customHeight="1" spans="1:2">
      <c r="A994" s="3" t="str">
        <f>IFERROR(__xludf.DUMMYFUNCTION("""COMPUTED_VALUE"""),"44V93PA")</f>
        <v>44V93PA</v>
      </c>
      <c r="B994" s="3" t="str">
        <f>IFERROR(__xludf.DUMMYFUNCTION("""COMPUTED_VALUE"""),"HP ProDesk 400 G7 Microtower PC (9CY18AV)")</f>
        <v>HP ProDesk 400 G7 Microtower PC (9CY18AV)</v>
      </c>
    </row>
    <row r="995" customHeight="1" spans="1:2">
      <c r="A995" s="3" t="str">
        <f>IFERROR(__xludf.DUMMYFUNCTION("""COMPUTED_VALUE"""),"681U0PA")</f>
        <v>681U0PA</v>
      </c>
      <c r="B995" s="3" t="str">
        <f>IFERROR(__xludf.DUMMYFUNCTION("""COMPUTED_VALUE"""),"HP All-in-One PC 22-dd0000a (7WY45AV)")</f>
        <v>HP All-in-One PC 22-dd0000a (7WY45AV)</v>
      </c>
    </row>
    <row r="996" customHeight="1" spans="1:2">
      <c r="A996" s="3" t="str">
        <f>IFERROR(__xludf.DUMMYFUNCTION("""COMPUTED_VALUE"""),"5DZ92PA")</f>
        <v>5DZ92PA</v>
      </c>
      <c r="B996" s="3" t="str">
        <f>IFERROR(__xludf.DUMMYFUNCTION("""COMPUTED_VALUE"""),"HP Notebook - 14q-cs0009tu")</f>
        <v>HP Notebook - 14q-cs0009tu</v>
      </c>
    </row>
    <row r="997" customHeight="1" spans="1:2">
      <c r="A997" s="3" t="str">
        <f>IFERROR(__xludf.DUMMYFUNCTION("""COMPUTED_VALUE"""),"4S1H7PA")</f>
        <v>4S1H7PA</v>
      </c>
      <c r="B997" s="3" t="str">
        <f>IFERROR(__xludf.DUMMYFUNCTION("""COMPUTED_VALUE"""),"HP EliteBook 840 G8 Notebook PC (26D62AV)")</f>
        <v>HP EliteBook 840 G8 Notebook PC (26D62AV)</v>
      </c>
    </row>
    <row r="998" customHeight="1" spans="1:2">
      <c r="A998" s="3" t="str">
        <f>IFERROR(__xludf.DUMMYFUNCTION("""COMPUTED_VALUE"""),"488B8AV")</f>
        <v>488B8AV</v>
      </c>
      <c r="B998" s="3" t="str">
        <f>IFERROR(__xludf.DUMMYFUNCTION("""COMPUTED_VALUE"""),"HP ProBook 440 G8 Notebook PC RCTO Base ")</f>
        <v>HP ProBook 440 G8 Notebook PC RCTO Base </v>
      </c>
    </row>
    <row r="999" customHeight="1" spans="1:2">
      <c r="A999" s="3" t="str">
        <f>IFERROR(__xludf.DUMMYFUNCTION("""COMPUTED_VALUE"""),"70Z74AV")</f>
        <v>70Z74AV</v>
      </c>
      <c r="B999" s="3" t="str">
        <f>IFERROR(__xludf.DUMMYFUNCTION("""COMPUTED_VALUE"""),"HP ProBook 445 14 inch G10 Notebook PC IDS Base Model")</f>
        <v>HP ProBook 445 14 inch G10 Notebook PC IDS Base Model</v>
      </c>
    </row>
    <row r="1000" customHeight="1" spans="1:2">
      <c r="A1000" s="3" t="str">
        <f>IFERROR(__xludf.DUMMYFUNCTION("""COMPUTED_VALUE"""),"834T9PA")</f>
        <v>834T9PA</v>
      </c>
      <c r="B1000" s="3" t="str">
        <f>IFERROR(__xludf.DUMMYFUNCTION("""COMPUTED_VALUE"""),"OMEN by HP 16.1 inch Gaming Laptop PC 16-wf0000 (755F7AV)")</f>
        <v>OMEN by HP 16.1 inch Gaming Laptop PC 16-wf0000 (755F7AV)</v>
      </c>
    </row>
    <row r="1001" customHeight="1" spans="1:2">
      <c r="A1001" s="3" t="str">
        <f>IFERROR(__xludf.DUMMYFUNCTION("""COMPUTED_VALUE"""),"86T70PA")</f>
        <v>86T70PA</v>
      </c>
      <c r="B1001" s="3" t="str">
        <f>IFERROR(__xludf.DUMMYFUNCTION("""COMPUTED_VALUE"""),"HP EliteBook 1040 14 inch G10 Notebook PC (6V6U8AV)")</f>
        <v>HP EliteBook 1040 14 inch G10 Notebook PC (6V6U8AV)</v>
      </c>
    </row>
    <row r="1002" customHeight="1" spans="1:2">
      <c r="A1002" s="3" t="str">
        <f>IFERROR(__xludf.DUMMYFUNCTION("""COMPUTED_VALUE"""),"1C0H0PA")</f>
        <v>1C0H0PA</v>
      </c>
      <c r="B1002" s="3" t="str">
        <f>IFERROR(__xludf.DUMMYFUNCTION("""COMPUTED_VALUE"""),"HP EliteBook 745 G6 Notebook PC")</f>
        <v>HP EliteBook 745 G6 Notebook PC</v>
      </c>
    </row>
    <row r="1003" customHeight="1" spans="1:2">
      <c r="A1003" s="3" t="str">
        <f>IFERROR(__xludf.DUMMYFUNCTION("""COMPUTED_VALUE"""),"7N4X0PA")</f>
        <v>7N4X0PA</v>
      </c>
      <c r="B1003" s="3" t="str">
        <f>IFERROR(__xludf.DUMMYFUNCTION("""COMPUTED_VALUE"""),"HP EliteBook 840 14 inch G9 Notebook PC (4B857AV)")</f>
        <v>HP EliteBook 840 14 inch G9 Notebook PC (4B857AV)</v>
      </c>
    </row>
    <row r="1004" customHeight="1" spans="1:2">
      <c r="A1004" s="3" t="str">
        <f>IFERROR(__xludf.DUMMYFUNCTION("""COMPUTED_VALUE"""),"4F618PA")</f>
        <v>4F618PA</v>
      </c>
      <c r="B1004" s="3" t="str">
        <f>IFERROR(__xludf.DUMMYFUNCTION("""COMPUTED_VALUE"""),"HP ZBook Firefly 14 inch G8 Mobile Workstation PC (275W0AV)")</f>
        <v>HP ZBook Firefly 14 inch G8 Mobile Workstation PC (275W0AV)</v>
      </c>
    </row>
    <row r="1005" customHeight="1" spans="1:2">
      <c r="A1005" s="3" t="str">
        <f>IFERROR(__xludf.DUMMYFUNCTION("""COMPUTED_VALUE"""),"23L42EC")</f>
        <v>23L42EC</v>
      </c>
      <c r="B1005" s="3" t="str">
        <f>IFERROR(__xludf.DUMMYFUNCTION("""COMPUTED_VALUE"""),"HP EliteBook 840 G7 Notebook PC (8PZ98AV)")</f>
        <v>HP EliteBook 840 G7 Notebook PC (8PZ98AV)</v>
      </c>
    </row>
    <row r="1006" customHeight="1" spans="1:2">
      <c r="A1006" s="3" t="str">
        <f>IFERROR(__xludf.DUMMYFUNCTION("""COMPUTED_VALUE"""),"3Y8D3PA")</f>
        <v>3Y8D3PA</v>
      </c>
      <c r="B1006" s="3" t="str">
        <f>IFERROR(__xludf.DUMMYFUNCTION("""COMPUTED_VALUE"""),"HP Slim Desktop PC S01-pF1000i (8SP30AV)")</f>
        <v>HP Slim Desktop PC S01-pF1000i (8SP30AV)</v>
      </c>
    </row>
    <row r="1007" customHeight="1" spans="1:2">
      <c r="A1007" s="3" t="str">
        <f>IFERROR(__xludf.DUMMYFUNCTION("""COMPUTED_VALUE"""),"1H849AA")</f>
        <v>1H849AA</v>
      </c>
      <c r="B1007" s="3" t="str">
        <f>IFERROR(__xludf.DUMMYFUNCTION("""COMPUTED_VALUE"""),"HP V20 HD+ Monitor")</f>
        <v>HP V20 HD+ Monitor</v>
      </c>
    </row>
    <row r="1008" customHeight="1" spans="1:2">
      <c r="A1008" s="3" t="str">
        <f>IFERROR(__xludf.DUMMYFUNCTION("""COMPUTED_VALUE"""),"4M1T4PA#ACJ")</f>
        <v>4M1T4PA#ACJ</v>
      </c>
      <c r="B1008" s="3" t="str">
        <f>IFERROR(__xludf.DUMMYFUNCTION("""COMPUTED_VALUE"""),"HP 245 G8 Notebook PC (46X01AV)")</f>
        <v>HP 245 G8 Notebook PC (46X01AV)</v>
      </c>
    </row>
    <row r="1009" customHeight="1" spans="1:2">
      <c r="A1009" s="3" t="str">
        <f>IFERROR(__xludf.DUMMYFUNCTION("""COMPUTED_VALUE"""),"9D0K7PA")</f>
        <v>9D0K7PA</v>
      </c>
      <c r="B1009" s="3" t="str">
        <f>IFERROR(__xludf.DUMMYFUNCTION("""COMPUTED_VALUE"""),"HP Spectre x360 14 inch 2-in-1 Laptop PC 14-eu0000 (7K634AV)")</f>
        <v>HP Spectre x360 14 inch 2-in-1 Laptop PC 14-eu0000 (7K634AV)</v>
      </c>
    </row>
    <row r="1010" customHeight="1" spans="1:2">
      <c r="A1010" s="3" t="str">
        <f>IFERROR(__xludf.DUMMYFUNCTION("""COMPUTED_VALUE"""),"7Q542AA")</f>
        <v>7Q542AA</v>
      </c>
      <c r="B1010" s="3" t="str">
        <f>IFERROR(__xludf.DUMMYFUNCTION("""COMPUTED_VALUE"""),"Blackwire 3320 M USB-A")</f>
        <v>Blackwire 3320 M USB-A</v>
      </c>
    </row>
    <row r="1011" customHeight="1" spans="1:2">
      <c r="A1011" s="3" t="str">
        <f>IFERROR(__xludf.DUMMYFUNCTION("""COMPUTED_VALUE"""),"7G773UA")</f>
        <v>7G773UA</v>
      </c>
      <c r="B1011" s="3" t="str">
        <f>IFERROR(__xludf.DUMMYFUNCTION("""COMPUTED_VALUE"""),"HP 17.3 inch Laptop PC 17-c3000 (767L6AV)")</f>
        <v>HP 17.3 inch Laptop PC 17-c3000 (767L6AV)</v>
      </c>
    </row>
    <row r="1012" customHeight="1" spans="1:2">
      <c r="A1012" s="3" t="str">
        <f>IFERROR(__xludf.DUMMYFUNCTION("""COMPUTED_VALUE"""),"5D6U3PA")</f>
        <v>5D6U3PA</v>
      </c>
      <c r="B1012" s="3" t="str">
        <f>IFERROR(__xludf.DUMMYFUNCTION("""COMPUTED_VALUE"""),"HP ProBook 440 G8 Notebook PC (464N1AV)")</f>
        <v>HP ProBook 440 G8 Notebook PC (464N1AV)</v>
      </c>
    </row>
    <row r="1013" customHeight="1" spans="1:2">
      <c r="A1013" s="3" t="str">
        <f>IFERROR(__xludf.DUMMYFUNCTION("""COMPUTED_VALUE"""),"7N3T0UA")</f>
        <v>7N3T0UA</v>
      </c>
      <c r="B1013" s="3" t="str">
        <f>IFERROR(__xludf.DUMMYFUNCTION("""COMPUTED_VALUE""")," OMEN by HP Transcend 16 inch Gaming Laptop PC 16-u0000 (765S3AV)")</f>
        <v> OMEN by HP Transcend 16 inch Gaming Laptop PC 16-u0000 (765S3AV)</v>
      </c>
    </row>
    <row r="1014" customHeight="1" spans="1:2">
      <c r="A1014" s="3" t="str">
        <f>IFERROR(__xludf.DUMMYFUNCTION("""COMPUTED_VALUE"""),"546C8EC")</f>
        <v>546C8EC</v>
      </c>
      <c r="B1014" s="3" t="str">
        <f>IFERROR(__xludf.DUMMYFUNCTION("""COMPUTED_VALUE"""),"HP ZBook Firefly 15.6 inch G8 Mobile Workstation PC (1G3U2AV)")</f>
        <v>HP ZBook Firefly 15.6 inch G8 Mobile Workstation PC (1G3U2AV)</v>
      </c>
    </row>
    <row r="1015" customHeight="1" spans="1:2">
      <c r="A1015" s="3" t="str">
        <f>IFERROR(__xludf.DUMMYFUNCTION("""COMPUTED_VALUE"""),"38Q20UC")</f>
        <v>38Q20UC</v>
      </c>
      <c r="B1015" s="3" t="str">
        <f>IFERROR(__xludf.DUMMYFUNCTION("""COMPUTED_VALUE"""),"HP ProBook 640 G8 Notebook PC (1Y5E3AV)")</f>
        <v>HP ProBook 640 G8 Notebook PC (1Y5E3AV)</v>
      </c>
    </row>
    <row r="1016" customHeight="1" spans="1:2">
      <c r="A1016" s="3" t="str">
        <f>IFERROR(__xludf.DUMMYFUNCTION("""COMPUTED_VALUE"""),"7J405PA")</f>
        <v>7J405PA</v>
      </c>
      <c r="B1016" s="3" t="str">
        <f>IFERROR(__xludf.DUMMYFUNCTION("""COMPUTED_VALUE"""),"HP ProBook 445 G8 Notebook PC (3Y1M3AV)")</f>
        <v>HP ProBook 445 G8 Notebook PC (3Y1M3AV)</v>
      </c>
    </row>
    <row r="1017" customHeight="1" spans="1:2">
      <c r="A1017" s="3" t="str">
        <f>IFERROR(__xludf.DUMMYFUNCTION("""COMPUTED_VALUE"""),"7S451PA")</f>
        <v>7S451PA</v>
      </c>
      <c r="B1017" s="3" t="str">
        <f>IFERROR(__xludf.DUMMYFUNCTION("""COMPUTED_VALUE"""),"HP Pavilion Aero 13 Laptop PC 13-be2000 (767P2AV)")</f>
        <v>HP Pavilion Aero 13 Laptop PC 13-be2000 (767P2AV)</v>
      </c>
    </row>
    <row r="1018" customHeight="1" spans="1:2">
      <c r="A1018" s="3" t="str">
        <f>IFERROR(__xludf.DUMMYFUNCTION("""COMPUTED_VALUE"""),"1Y5E0AV")</f>
        <v>1Y5E0AV</v>
      </c>
      <c r="B1018" s="3" t="str">
        <f>IFERROR(__xludf.DUMMYFUNCTION("""COMPUTED_VALUE"""),"HP ProBook 640 G8 Notebook PC IDS Base Model")</f>
        <v>HP ProBook 640 G8 Notebook PC IDS Base Model</v>
      </c>
    </row>
    <row r="1019" customHeight="1" spans="1:2">
      <c r="A1019" s="3" t="str">
        <f>IFERROR(__xludf.DUMMYFUNCTION("""COMPUTED_VALUE"""),"19X36AV")</f>
        <v>19X36AV</v>
      </c>
      <c r="B1019" s="3" t="str">
        <f>IFERROR(__xludf.DUMMYFUNCTION("""COMPUTED_VALUE"""),"HP EliteBook 840 G8 Notebook PC IDS Base Model")</f>
        <v>HP EliteBook 840 G8 Notebook PC IDS Base Model</v>
      </c>
    </row>
    <row r="1020" customHeight="1" spans="1:2">
      <c r="A1020" s="3" t="str">
        <f>IFERROR(__xludf.DUMMYFUNCTION("""COMPUTED_VALUE"""),"366B0PA")</f>
        <v>366B0PA</v>
      </c>
      <c r="B1020" s="3" t="str">
        <f>IFERROR(__xludf.DUMMYFUNCTION("""COMPUTED_VALUE"""),"HP ProBook 440 G8 Notebook PC (2Q531AV)")</f>
        <v>HP ProBook 440 G8 Notebook PC (2Q531AV)</v>
      </c>
    </row>
    <row r="1021" customHeight="1" spans="1:2">
      <c r="A1021" s="3" t="str">
        <f>IFERROR(__xludf.DUMMYFUNCTION("""COMPUTED_VALUE"""),"67W19PA")</f>
        <v>67W19PA</v>
      </c>
      <c r="B1021" s="3" t="str">
        <f>IFERROR(__xludf.DUMMYFUNCTION("""COMPUTED_VALUE"""),"HP All-in-One Desktop PC 24-cb1000i (4N1P2AV)")</f>
        <v>HP All-in-One Desktop PC 24-cb1000i (4N1P2AV)</v>
      </c>
    </row>
    <row r="1022" customHeight="1" spans="1:2">
      <c r="A1022" s="3" t="str">
        <f>IFERROR(__xludf.DUMMYFUNCTION("""COMPUTED_VALUE"""),"4V0S9PA")</f>
        <v>4V0S9PA</v>
      </c>
      <c r="B1022" s="3" t="str">
        <f>IFERROR(__xludf.DUMMYFUNCTION("""COMPUTED_VALUE"""),"HP All-in-One PC 22-df0000i (1W767AV)")</f>
        <v>HP All-in-One PC 22-df0000i (1W767AV)</v>
      </c>
    </row>
    <row r="1023" customHeight="1" spans="1:2">
      <c r="A1023" s="3" t="str">
        <f>IFERROR(__xludf.DUMMYFUNCTION("""COMPUTED_VALUE"""),"796Y6PA")</f>
        <v>796Y6PA</v>
      </c>
      <c r="B1023" s="3" t="str">
        <f>IFERROR(__xludf.DUMMYFUNCTION("""COMPUTED_VALUE"""),"HP 247 G8 Notebook PC (47Y95AV)")</f>
        <v>HP 247 G8 Notebook PC (47Y95AV)</v>
      </c>
    </row>
    <row r="1024" customHeight="1" spans="1:2">
      <c r="A1024" s="3" t="str">
        <f>IFERROR(__xludf.DUMMYFUNCTION("""COMPUTED_VALUE"""),"4F0W6PA")</f>
        <v>4F0W6PA</v>
      </c>
      <c r="B1024" s="3" t="str">
        <f>IFERROR(__xludf.DUMMYFUNCTION("""COMPUTED_VALUE"""),"HP ZBook Firefly 14 inch G8 Mobile Workstation PC (1A2F1AV)")</f>
        <v>HP ZBook Firefly 14 inch G8 Mobile Workstation PC (1A2F1AV)</v>
      </c>
    </row>
    <row r="1025" customHeight="1" spans="1:2">
      <c r="A1025" s="3" t="str">
        <f>IFERROR(__xludf.DUMMYFUNCTION("""COMPUTED_VALUE"""),"8Y2Y9PA")</f>
        <v>8Y2Y9PA</v>
      </c>
      <c r="B1025" s="3" t="str">
        <f>IFERROR(__xludf.DUMMYFUNCTION("""COMPUTED_VALUE"""),"HP 250 15.6 inch G9 Notebook PC (511V0AV)")</f>
        <v>HP 250 15.6 inch G9 Notebook PC (511V0AV)</v>
      </c>
    </row>
    <row r="1026" customHeight="1" spans="1:2">
      <c r="A1026" s="3" t="str">
        <f>IFERROR(__xludf.DUMMYFUNCTION("""COMPUTED_VALUE"""),"67V50PA#ACJ")</f>
        <v>67V50PA#ACJ</v>
      </c>
      <c r="B1026" s="3" t="str">
        <f>IFERROR(__xludf.DUMMYFUNCTION("""COMPUTED_VALUE"""),"HP 15.6 inch Laptop PC 15-d5000 (4V9X9AV")</f>
        <v>HP 15.6 inch Laptop PC 15-d5000 (4V9X9AV</v>
      </c>
    </row>
    <row r="1027" customHeight="1" spans="1:2">
      <c r="A1027" s="3" t="str">
        <f>IFERROR(__xludf.DUMMYFUNCTION("""COMPUTED_VALUE"""),"50M60PA#ACJ")</f>
        <v>50M60PA#ACJ</v>
      </c>
      <c r="B1027" s="3" t="str">
        <f>IFERROR(__xludf.DUMMYFUNCTION("""COMPUTED_VALUE"""),"HP 14 inch Laptop PC 14-f1000 (2L1B0AV)")</f>
        <v>HP 14 inch Laptop PC 14-f1000 (2L1B0AV)</v>
      </c>
    </row>
    <row r="1028" customHeight="1" spans="1:2">
      <c r="A1028" s="3" t="str">
        <f>IFERROR(__xludf.DUMMYFUNCTION("""COMPUTED_VALUE"""),"822X1EA")</f>
        <v>822X1EA</v>
      </c>
      <c r="B1028" s="3" t="str">
        <f>IFERROR(__xludf.DUMMYFUNCTION("""COMPUTED_VALUE"""),"Victus by HP 16.1 inch Gaming Laptop PC 16-r0000 (76T05AV)")</f>
        <v>Victus by HP 16.1 inch Gaming Laptop PC 16-r0000 (76T05AV)</v>
      </c>
    </row>
    <row r="1029" customHeight="1" spans="1:2">
      <c r="A1029" s="3" t="str">
        <f>IFERROR(__xludf.DUMMYFUNCTION("""COMPUTED_VALUE"""),"3W218PA#ACJ")</f>
        <v>3W218PA#ACJ</v>
      </c>
      <c r="B1029" s="3" t="str">
        <f>IFERROR(__xludf.DUMMYFUNCTION("""COMPUTED_VALUE"""),"OMEN 15.6 inch Gaming Laptop PC 15-en100")</f>
        <v>OMEN 15.6 inch Gaming Laptop PC 15-en100</v>
      </c>
    </row>
    <row r="1030" customHeight="1" spans="1:2">
      <c r="A1030" s="3" t="str">
        <f>IFERROR(__xludf.DUMMYFUNCTION("""COMPUTED_VALUE"""),"821Q9PA")</f>
        <v>821Q9PA</v>
      </c>
      <c r="B1030" s="3" t="str">
        <f>IFERROR(__xludf.DUMMYFUNCTION("""COMPUTED_VALUE"""),"HP ProBook 440 14 inch G9 Notebook PC (678R1AV)")</f>
        <v>HP ProBook 440 14 inch G9 Notebook PC (678R1AV)</v>
      </c>
    </row>
    <row r="1031" customHeight="1" spans="1:2">
      <c r="A1031" s="3" t="str">
        <f>IFERROR(__xludf.DUMMYFUNCTION("""COMPUTED_VALUE"""),"396V0EC")</f>
        <v>396V0EC</v>
      </c>
      <c r="B1031" s="3" t="str">
        <f>IFERROR(__xludf.DUMMYFUNCTION("""COMPUTED_VALUE"""),"HP ProBook 640 G8 Notebook PC (1Y5E3AV)")</f>
        <v>HP ProBook 640 G8 Notebook PC (1Y5E3AV)</v>
      </c>
    </row>
    <row r="1032" customHeight="1" spans="1:2">
      <c r="A1032" s="3" t="str">
        <f>IFERROR(__xludf.DUMMYFUNCTION("""COMPUTED_VALUE"""),"6H1Q2PA")</f>
        <v>6H1Q2PA</v>
      </c>
      <c r="B1032" s="3" t="str">
        <f>IFERROR(__xludf.DUMMYFUNCTION("""COMPUTED_VALUE"""),"HP Pavilion Plus 14 inch Laptop PC 14-eh")</f>
        <v>HP Pavilion Plus 14 inch Laptop PC 14-eh</v>
      </c>
    </row>
    <row r="1033" customHeight="1" spans="1:2">
      <c r="A1033" s="3" t="str">
        <f>IFERROR(__xludf.DUMMYFUNCTION("""COMPUTED_VALUE"""),"552W4PA")</f>
        <v>552W4PA</v>
      </c>
      <c r="B1033" s="3" t="str">
        <f>IFERROR(__xludf.DUMMYFUNCTION("""COMPUTED_VALUE"""),"Victus by HP 16.1 inch Gaming Laptop PC 16-d0000 (3S9N6AV)")</f>
        <v>Victus by HP 16.1 inch Gaming Laptop PC 16-d0000 (3S9N6AV)</v>
      </c>
    </row>
    <row r="1034" customHeight="1" spans="1:2">
      <c r="A1034" s="3" t="str">
        <f>IFERROR(__xludf.DUMMYFUNCTION("""COMPUTED_VALUE"""),"55R66PA")</f>
        <v>55R66PA</v>
      </c>
      <c r="B1034" s="3" t="str">
        <f>IFERROR(__xludf.DUMMYFUNCTION("""COMPUTED_VALUE"""),"HP ProBook 440 G8 Notebook PC (488B8AV)")</f>
        <v>HP ProBook 440 G8 Notebook PC (488B8AV)</v>
      </c>
    </row>
    <row r="1035" customHeight="1" spans="1:2">
      <c r="A1035" s="3" t="str">
        <f>IFERROR(__xludf.DUMMYFUNCTION("""COMPUTED_VALUE"""),"468M3PA")</f>
        <v>468M3PA</v>
      </c>
      <c r="B1035" s="3" t="str">
        <f>IFERROR(__xludf.DUMMYFUNCTION("""COMPUTED_VALUE"""),"HP ZBook Firefly 15.6 inch G8 Mobile Workstation PC (1G3U7AV)")</f>
        <v>HP ZBook Firefly 15.6 inch G8 Mobile Workstation PC (1G3U7AV)</v>
      </c>
    </row>
    <row r="1036" customHeight="1" spans="1:2">
      <c r="A1036" s="3" t="str">
        <f>IFERROR(__xludf.DUMMYFUNCTION("""COMPUTED_VALUE"""),"6Q158PA")</f>
        <v>6Q158PA</v>
      </c>
      <c r="B1036" s="3" t="str">
        <f>IFERROR(__xludf.DUMMYFUNCTION("""COMPUTED_VALUE"""),"HP Pavilion Plus 14 inch Laptop PC 14-eh0000 (56D78AV)")</f>
        <v>HP Pavilion Plus 14 inch Laptop PC 14-eh0000 (56D78AV)</v>
      </c>
    </row>
    <row r="1037" customHeight="1" spans="1:2">
      <c r="A1037" s="3" t="str">
        <f>IFERROR(__xludf.DUMMYFUNCTION("""COMPUTED_VALUE"""),"681Y8PA")</f>
        <v>681Y8PA</v>
      </c>
      <c r="B1037" s="3" t="str">
        <f>IFERROR(__xludf.DUMMYFUNCTION("""COMPUTED_VALUE"""),"HP Pavilion 15 Laptop PC 15-eh2000 (4V3L6AV)")</f>
        <v>HP Pavilion 15 Laptop PC 15-eh2000 (4V3L6AV)</v>
      </c>
    </row>
    <row r="1038" customHeight="1" spans="1:2">
      <c r="A1038" s="3" t="str">
        <f>IFERROR(__xludf.DUMMYFUNCTION("""COMPUTED_VALUE"""),"9JE87AV")</f>
        <v>9JE87AV</v>
      </c>
      <c r="B1038" s="3" t="str">
        <f>IFERROR(__xludf.DUMMYFUNCTION("""COMPUTED_VALUE"""),"HP EliteOne 800 G6 27 All-in-One PC IDS Base Model")</f>
        <v>HP EliteOne 800 G6 27 All-in-One PC IDS Base Model</v>
      </c>
    </row>
    <row r="1039" customHeight="1" spans="1:2">
      <c r="A1039" s="3" t="str">
        <f>IFERROR(__xludf.DUMMYFUNCTION("""COMPUTED_VALUE"""),"2J9F1UC")</f>
        <v>2J9F1UC</v>
      </c>
      <c r="B1039" s="3" t="str">
        <f>IFERROR(__xludf.DUMMYFUNCTION("""COMPUTED_VALUE"""),"HP EliteBook 845 G7 Notebook PC (8VZ06AV)")</f>
        <v>HP EliteBook 845 G7 Notebook PC (8VZ06AV)</v>
      </c>
    </row>
    <row r="1040" customHeight="1" spans="1:2">
      <c r="A1040" s="3" t="str">
        <f>IFERROR(__xludf.DUMMYFUNCTION("""COMPUTED_VALUE"""),"81H51PA")</f>
        <v>81H51PA</v>
      </c>
      <c r="B1040" s="3" t="str">
        <f>IFERROR(__xludf.DUMMYFUNCTION("""COMPUTED_VALUE"""),"Victus by HP 15.6 inch Gaming Laptop 15-fa1000 (771S6AV)")</f>
        <v>Victus by HP 15.6 inch Gaming Laptop 15-fa1000 (771S6AV)</v>
      </c>
    </row>
    <row r="1041" customHeight="1" spans="1:2">
      <c r="A1041" s="3" t="str">
        <f>IFERROR(__xludf.DUMMYFUNCTION("""COMPUTED_VALUE"""),"841W7PA")</f>
        <v>841W7PA</v>
      </c>
      <c r="B1041" s="3" t="str">
        <f>IFERROR(__xludf.DUMMYFUNCTION("""COMPUTED_VALUE"""),"HP 245 14 inch G9 Notebook PC (788D7AV)")</f>
        <v>HP 245 14 inch G9 Notebook PC (788D7AV)</v>
      </c>
    </row>
    <row r="1042" customHeight="1" spans="1:2">
      <c r="A1042" s="3" t="str">
        <f>IFERROR(__xludf.DUMMYFUNCTION("""COMPUTED_VALUE"""),"49X63PA")</f>
        <v>49X63PA</v>
      </c>
      <c r="B1042" s="3" t="str">
        <f>IFERROR(__xludf.DUMMYFUNCTION("""COMPUTED_VALUE"""),"HP EliteBook 840 G8 Notebook PC (26D62AV)")</f>
        <v>HP EliteBook 840 G8 Notebook PC (26D62AV)</v>
      </c>
    </row>
    <row r="1043" customHeight="1" spans="1:2">
      <c r="A1043" s="3" t="str">
        <f>IFERROR(__xludf.DUMMYFUNCTION("""COMPUTED_VALUE"""),"4S0G1EC")</f>
        <v>4S0G1EC</v>
      </c>
      <c r="B1043" s="3" t="str">
        <f>IFERROR(__xludf.DUMMYFUNCTION("""COMPUTED_VALUE"""),"HP EliteBook 840 G8 Notebook PC (26D60AV)")</f>
        <v>HP EliteBook 840 G8 Notebook PC (26D60AV)</v>
      </c>
    </row>
    <row r="1044" customHeight="1" spans="1:2">
      <c r="A1044" s="3" t="str">
        <f>IFERROR(__xludf.DUMMYFUNCTION("""COMPUTED_VALUE"""),"4Q1T3PA")</f>
        <v>4Q1T3PA</v>
      </c>
      <c r="B1044" s="3" t="str">
        <f>IFERROR(__xludf.DUMMYFUNCTION("""COMPUTED_VALUE"""),"HP ProBook 635 Aero G8 Notebook PC (276K8AV)")</f>
        <v>HP ProBook 635 Aero G8 Notebook PC (276K8AV)</v>
      </c>
    </row>
    <row r="1045" customHeight="1" spans="1:2">
      <c r="A1045" s="3" t="str">
        <f>IFERROR(__xludf.DUMMYFUNCTION("""COMPUTED_VALUE"""),"4W112PA")</f>
        <v>4W112PA</v>
      </c>
      <c r="B1045" s="3" t="str">
        <f>IFERROR(__xludf.DUMMYFUNCTION("""COMPUTED_VALUE"""),"HP All-in-One Desktop PC 24-cb0000a (3B5H8AV)")</f>
        <v>HP All-in-One Desktop PC 24-cb0000a (3B5H8AV)</v>
      </c>
    </row>
    <row r="1046" customHeight="1" spans="1:2">
      <c r="A1046" s="3" t="str">
        <f>IFERROR(__xludf.DUMMYFUNCTION("""COMPUTED_VALUE"""),"7X8R6UA")</f>
        <v>7X8R6UA</v>
      </c>
      <c r="B1046" s="3" t="str">
        <f>IFERROR(__xludf.DUMMYFUNCTION("""COMPUTED_VALUE"""),"HP Envy x360 15.6 inch 2-in-1 Laptop PC 15-fe0000 (77X86AV)")</f>
        <v>HP Envy x360 15.6 inch 2-in-1 Laptop PC 15-fe0000 (77X86AV)</v>
      </c>
    </row>
    <row r="1047" customHeight="1" spans="1:2">
      <c r="A1047" s="3" t="str">
        <f>IFERROR(__xludf.DUMMYFUNCTION("""COMPUTED_VALUE"""),"7C273PA")</f>
        <v>7C273PA</v>
      </c>
      <c r="B1047" s="3" t="str">
        <f>IFERROR(__xludf.DUMMYFUNCTION("""COMPUTED_VALUE"""),"HP Pavilion x360 14 inch 2-in-1 Laptop PC 14-ek0000 (54B24AV)")</f>
        <v>HP Pavilion x360 14 inch 2-in-1 Laptop PC 14-ek0000 (54B24AV)</v>
      </c>
    </row>
    <row r="1048" customHeight="1" spans="1:2">
      <c r="A1048" s="3" t="str">
        <f>IFERROR(__xludf.DUMMYFUNCTION("""COMPUTED_VALUE"""),"34Y23AA")</f>
        <v>34Y23AA</v>
      </c>
      <c r="B1048" s="3" t="str">
        <f>IFERROR(__xludf.DUMMYFUNCTION("""COMPUTED_VALUE"""),"HP M24fwa FHD Monitor")</f>
        <v>HP M24fwa FHD Monitor</v>
      </c>
    </row>
    <row r="1049" customHeight="1" spans="1:2">
      <c r="A1049" s="3" t="str">
        <f>IFERROR(__xludf.DUMMYFUNCTION("""COMPUTED_VALUE"""),"4S934PA")</f>
        <v>4S934PA</v>
      </c>
      <c r="B1049" s="3" t="str">
        <f>IFERROR(__xludf.DUMMYFUNCTION("""COMPUTED_VALUE""")," HP Pro c640 G2 Chromebook Enterprise (355U8AV)")</f>
        <v> HP Pro c640 G2 Chromebook Enterprise (355U8AV)</v>
      </c>
    </row>
    <row r="1050" customHeight="1" spans="1:2">
      <c r="A1050" s="3" t="str">
        <f>IFERROR(__xludf.DUMMYFUNCTION("""COMPUTED_VALUE"""),"834J0PA")</f>
        <v>834J0PA</v>
      </c>
      <c r="B1050" s="3" t="str">
        <f>IFERROR(__xludf.DUMMYFUNCTION("""COMPUTED_VALUE"""),"OMEN by HP 16.1 inch Gaming Laptop PC 16-wf0000 (755F3AV)")</f>
        <v>OMEN by HP 16.1 inch Gaming Laptop PC 16-wf0000 (755F3AV)</v>
      </c>
    </row>
    <row r="1051" customHeight="1" spans="1:2">
      <c r="A1051" s="3" t="str">
        <f>IFERROR(__xludf.DUMMYFUNCTION("""COMPUTED_VALUE"""),"4Z2X3EC")</f>
        <v>4Z2X3EC</v>
      </c>
      <c r="B1051" s="3" t="str">
        <f>IFERROR(__xludf.DUMMYFUNCTION("""COMPUTED_VALUE"""),"HP EliteBook 850 G8 Notebook PC (1G1Y1AV)")</f>
        <v>HP EliteBook 850 G8 Notebook PC (1G1Y1AV)</v>
      </c>
    </row>
    <row r="1052" customHeight="1" spans="1:2">
      <c r="A1052" s="3" t="str">
        <f>IFERROR(__xludf.DUMMYFUNCTION("""COMPUTED_VALUE"""),"678M7PA")</f>
        <v>678M7PA</v>
      </c>
      <c r="B1052" s="3" t="str">
        <f>IFERROR(__xludf.DUMMYFUNCTION("""COMPUTED_VALUE"""),"HP Chromebook x360 14a-ca0000 (567C9AV)")</f>
        <v>HP Chromebook x360 14a-ca0000 (567C9AV)</v>
      </c>
    </row>
    <row r="1053" customHeight="1" spans="1:2">
      <c r="A1053" s="3" t="str">
        <f>IFERROR(__xludf.DUMMYFUNCTION("""COMPUTED_VALUE"""),"4F617PA")</f>
        <v>4F617PA</v>
      </c>
      <c r="B1053" s="3" t="str">
        <f>IFERROR(__xludf.DUMMYFUNCTION("""COMPUTED_VALUE"""),"HP ZBook Firefly 14 inch G8 Mobile Workstation PC (1A2F2AV)")</f>
        <v>HP ZBook Firefly 14 inch G8 Mobile Workstation PC (1A2F2AV)</v>
      </c>
    </row>
    <row r="1054" customHeight="1" spans="1:2">
      <c r="A1054" s="3" t="str">
        <f>IFERROR(__xludf.DUMMYFUNCTION("""COMPUTED_VALUE"""),"3X9Z8PC")</f>
        <v>3X9Z8PC</v>
      </c>
      <c r="B1054" s="3" t="str">
        <f>IFERROR(__xludf.DUMMYFUNCTION("""COMPUTED_VALUE"""),"HP 280 Pro G6 Microtower PC (8QY87AV)")</f>
        <v>HP 280 Pro G6 Microtower PC (8QY87AV)</v>
      </c>
    </row>
    <row r="1055" customHeight="1" spans="1:2">
      <c r="A1055" s="3" t="str">
        <f>IFERROR(__xludf.DUMMYFUNCTION("""COMPUTED_VALUE"""),"26D48AV")</f>
        <v>26D48AV</v>
      </c>
      <c r="B1055" s="3" t="str">
        <f>IFERROR(__xludf.DUMMYFUNCTION("""COMPUTED_VALUE"""),"HP EliteBook 830 G8 Notebook PC IDS Base Model")</f>
        <v>HP EliteBook 830 G8 Notebook PC IDS Base Model</v>
      </c>
    </row>
    <row r="1056" customHeight="1" spans="1:2">
      <c r="A1056" s="3" t="str">
        <f>IFERROR(__xludf.DUMMYFUNCTION("""COMPUTED_VALUE"""),"402G7PA")</f>
        <v>402G7PA</v>
      </c>
      <c r="B1056" s="3" t="str">
        <f>IFERROR(__xludf.DUMMYFUNCTION("""COMPUTED_VALUE"""),"HP ProBook 440 G8 Notebook PC (2Q530AV)")</f>
        <v>HP ProBook 440 G8 Notebook PC (2Q530AV)</v>
      </c>
    </row>
    <row r="1057" customHeight="1" spans="1:2">
      <c r="A1057" s="3" t="str">
        <f>IFERROR(__xludf.DUMMYFUNCTION("""COMPUTED_VALUE"""),"7P2C5PA")</f>
        <v>7P2C5PA</v>
      </c>
      <c r="B1057" s="3" t="str">
        <f>IFERROR(__xludf.DUMMYFUNCTION("""COMPUTED_VALUE"""),"HP Pavilion 31.5 inch All-in-One Desktop PC 32-b1000i (6J6L4AV)")</f>
        <v>HP Pavilion 31.5 inch All-in-One Desktop PC 32-b1000i (6J6L4AV)</v>
      </c>
    </row>
    <row r="1058" customHeight="1" spans="1:2">
      <c r="A1058" s="3" t="str">
        <f>IFERROR(__xludf.DUMMYFUNCTION("""COMPUTED_VALUE"""),"34W41PA")</f>
        <v>34W41PA</v>
      </c>
      <c r="B1058" s="3" t="str">
        <f>IFERROR(__xludf.DUMMYFUNCTION("""COMPUTED_VALUE"""),"HP Laptop PC 15s-du3000")</f>
        <v>HP Laptop PC 15s-du3000</v>
      </c>
    </row>
    <row r="1059" customHeight="1" spans="1:2">
      <c r="A1059" s="3" t="str">
        <f>IFERROR(__xludf.DUMMYFUNCTION("""COMPUTED_VALUE"""),"7Q6Z8PA")</f>
        <v>7Q6Z8PA</v>
      </c>
      <c r="B1059" s="3" t="str">
        <f>IFERROR(__xludf.DUMMYFUNCTION("""COMPUTED_VALUE"""),"HP 15.6 inch Laptop PC 15-d5000 (4V9X9AV)")</f>
        <v>HP 15.6 inch Laptop PC 15-d5000 (4V9X9AV)</v>
      </c>
    </row>
    <row r="1060" customHeight="1" spans="1:2">
      <c r="A1060" s="3" t="str">
        <f>IFERROR(__xludf.DUMMYFUNCTION("""COMPUTED_VALUE"""),"8C4R9PA")</f>
        <v>8C4R9PA</v>
      </c>
      <c r="B1060" s="3" t="str">
        <f>IFERROR(__xludf.DUMMYFUNCTION("""COMPUTED_VALUE"""),"HP Envy x360 15.6 inch 2-in-1 Laptop PC 15-fe0000 (77X86AV)")</f>
        <v>HP Envy x360 15.6 inch 2-in-1 Laptop PC 15-fe0000 (77X86AV)</v>
      </c>
    </row>
    <row r="1061" customHeight="1" spans="1:2">
      <c r="A1061" s="3" t="str">
        <f>IFERROR(__xludf.DUMMYFUNCTION("""COMPUTED_VALUE"""),"875Q1PA")</f>
        <v>875Q1PA</v>
      </c>
      <c r="B1061" s="3" t="str">
        <f>IFERROR(__xludf.DUMMYFUNCTION("""COMPUTED_VALUE"""),"HP Pavilion Laptop PC 14-dv1000 (464V0AV)")</f>
        <v>HP Pavilion Laptop PC 14-dv1000 (464V0AV)</v>
      </c>
    </row>
    <row r="1062" customHeight="1" spans="1:2">
      <c r="A1062" s="3" t="str">
        <f>IFERROR(__xludf.DUMMYFUNCTION("""COMPUTED_VALUE"""),"4X7E8PA#ACJ")</f>
        <v>4X7E8PA#ACJ</v>
      </c>
      <c r="B1062" s="3" t="str">
        <f>IFERROR(__xludf.DUMMYFUNCTION("""COMPUTED_VALUE"""),"HP Pavilion 15.6 inch Laptop PC 15-eh100")</f>
        <v>HP Pavilion 15.6 inch Laptop PC 15-eh100</v>
      </c>
    </row>
    <row r="1063" customHeight="1" spans="1:2">
      <c r="A1063" s="3" t="str">
        <f>IFERROR(__xludf.DUMMYFUNCTION("""COMPUTED_VALUE"""),"4J0N0PA")</f>
        <v>4J0N0PA</v>
      </c>
      <c r="B1063" s="3" t="str">
        <f>IFERROR(__xludf.DUMMYFUNCTION("""COMPUTED_VALUE"""),"HP 240 G8 Notebook PC (43Q77AV)")</f>
        <v>HP 240 G8 Notebook PC (43Q77AV)</v>
      </c>
    </row>
    <row r="1064" customHeight="1" spans="1:2">
      <c r="A1064" s="3" t="str">
        <f>IFERROR(__xludf.DUMMYFUNCTION("""COMPUTED_VALUE"""),"88T55PA")</f>
        <v>88T55PA</v>
      </c>
      <c r="B1064" s="3" t="str">
        <f>IFERROR(__xludf.DUMMYFUNCTION("""COMPUTED_VALUE"""),"HP Pavilion Laptop PC 15-eg3000 (78G49AV)")</f>
        <v>HP Pavilion Laptop PC 15-eg3000 (78G49AV)</v>
      </c>
    </row>
    <row r="1065" customHeight="1" spans="1:2">
      <c r="A1065" s="3" t="str">
        <f>IFERROR(__xludf.DUMMYFUNCTION("""COMPUTED_VALUE"""),"9AV44AV")</f>
        <v>9AV44AV</v>
      </c>
      <c r="B1065" s="3" t="str">
        <f>IFERROR(__xludf.DUMMYFUNCTION("""COMPUTED_VALUE"""),"HP ProOne 400 G6 20 All-in-One PC IDS Base Model")</f>
        <v>HP ProOne 400 G6 20 All-in-One PC IDS Base Model</v>
      </c>
    </row>
    <row r="1066" customHeight="1" spans="1:2">
      <c r="A1066" s="3" t="str">
        <f>IFERROR(__xludf.DUMMYFUNCTION("""COMPUTED_VALUE"""),"2Q2E5PA")</f>
        <v>2Q2E5PA</v>
      </c>
      <c r="B1066" s="3" t="str">
        <f>IFERROR(__xludf.DUMMYFUNCTION("""COMPUTED_VALUE"""),"HP EliteBook 830 G7 Notebook PC (8PV73AV)")</f>
        <v>HP EliteBook 830 G7 Notebook PC (8PV73AV)</v>
      </c>
    </row>
    <row r="1067" customHeight="1" spans="1:2">
      <c r="A1067" s="3" t="str">
        <f>IFERROR(__xludf.DUMMYFUNCTION("""COMPUTED_VALUE"""),"6EF24AV")</f>
        <v>6EF24AV</v>
      </c>
      <c r="B1067" s="3" t="str">
        <f>IFERROR(__xludf.DUMMYFUNCTION("""COMPUTED_VALUE"""),"HP ProDesk 400 G6 Small Form Factor PC RCTO Base Model")</f>
        <v>HP ProDesk 400 G6 Small Form Factor PC RCTO Base Model</v>
      </c>
    </row>
    <row r="1068" customHeight="1" spans="1:2">
      <c r="A1068" s="3" t="str">
        <f>IFERROR(__xludf.DUMMYFUNCTION("""COMPUTED_VALUE"""),"832T7PA")</f>
        <v>832T7PA</v>
      </c>
      <c r="B1068" s="3" t="str">
        <f>IFERROR(__xludf.DUMMYFUNCTION("""COMPUTED_VALUE"""),"HP 14 inch Laptop PC 14-d3000 (2L0Z3AV)")</f>
        <v>HP 14 inch Laptop PC 14-d3000 (2L0Z3AV)</v>
      </c>
    </row>
    <row r="1069" customHeight="1" spans="1:2">
      <c r="A1069" s="3" t="str">
        <f>IFERROR(__xludf.DUMMYFUNCTION("""COMPUTED_VALUE"""),"546K7PA")</f>
        <v>546K7PA</v>
      </c>
      <c r="B1069" s="3" t="str">
        <f>IFERROR(__xludf.DUMMYFUNCTION("""COMPUTED_VALUE"""),"HP 15-f2000 Laptop PC (30K17AV)")</f>
        <v>HP 15-f2000 Laptop PC (30K17AV)</v>
      </c>
    </row>
    <row r="1070" customHeight="1" spans="1:2">
      <c r="A1070" s="3" t="str">
        <f>IFERROR(__xludf.DUMMYFUNCTION("""COMPUTED_VALUE"""),"2L1Q6PA")</f>
        <v>2L1Q6PA</v>
      </c>
      <c r="B1070" s="3" t="str">
        <f>IFERROR(__xludf.DUMMYFUNCTION("""COMPUTED_VALUE"""),"HP ProBook 445 G7 Notebook PC (7RX18AV)")</f>
        <v>HP ProBook 445 G7 Notebook PC (7RX18AV)</v>
      </c>
    </row>
    <row r="1071" customHeight="1" spans="1:2">
      <c r="A1071" s="3" t="str">
        <f>IFERROR(__xludf.DUMMYFUNCTION("""COMPUTED_VALUE"""),"2Q528AV")</f>
        <v>2Q528AV</v>
      </c>
      <c r="B1071" s="3" t="str">
        <f>IFERROR(__xludf.DUMMYFUNCTION("""COMPUTED_VALUE"""),"HP ProBook 440 G8 Notebook PC IDS Base Model")</f>
        <v>HP ProBook 440 G8 Notebook PC IDS Base Model</v>
      </c>
    </row>
    <row r="1072" customHeight="1" spans="1:2">
      <c r="A1072" s="3" t="str">
        <f>IFERROR(__xludf.DUMMYFUNCTION("""COMPUTED_VALUE"""),"8R0L3PA")</f>
        <v>8R0L3PA</v>
      </c>
      <c r="B1072" s="3" t="str">
        <f>IFERROR(__xludf.DUMMYFUNCTION("""COMPUTED_VALUE"""),"Victus Gaming Laptop 15-fb1017AX (8R0L3PA)")</f>
        <v>Victus Gaming Laptop 15-fb1017AX (8R0L3PA)</v>
      </c>
    </row>
    <row r="1073" customHeight="1" spans="1:2">
      <c r="A1073" s="3" t="str">
        <f>IFERROR(__xludf.DUMMYFUNCTION("""COMPUTED_VALUE"""),"4X802PA")</f>
        <v>4X802PA</v>
      </c>
      <c r="B1073" s="3" t="str">
        <f>IFERROR(__xludf.DUMMYFUNCTION("""COMPUTED_VALUE"""),"HP Pavilion Laptop 14-ec0035AU (4X7E1PA)")</f>
        <v>HP Pavilion Laptop 14-ec0035AU (4X7E1PA)</v>
      </c>
    </row>
    <row r="1074" customHeight="1" spans="1:2">
      <c r="A1074" s="3" t="str">
        <f>IFERROR(__xludf.DUMMYFUNCTION("""COMPUTED_VALUE"""),"389V3PA")</f>
        <v>389V3PA</v>
      </c>
      <c r="B1074" s="3" t="str">
        <f>IFERROR(__xludf.DUMMYFUNCTION("""COMPUTED_VALUE"""),"HP ENVY Laptop PC 14-eb0000 (167S1AV)")</f>
        <v>HP ENVY Laptop PC 14-eb0000 (167S1AV)</v>
      </c>
    </row>
    <row r="1075" customHeight="1" spans="1:2">
      <c r="A1075" s="3" t="str">
        <f>IFERROR(__xludf.DUMMYFUNCTION("""COMPUTED_VALUE"""),"50M63PA#ACJ")</f>
        <v>50M63PA#ACJ</v>
      </c>
      <c r="B1075" s="3" t="str">
        <f>IFERROR(__xludf.DUMMYFUNCTION("""COMPUTED_VALUE"""),"HP 15.6 inch Laptop PC 15-ef2000 (2J4V9A")</f>
        <v>HP 15.6 inch Laptop PC 15-ef2000 (2J4V9A</v>
      </c>
    </row>
    <row r="1076" customHeight="1" spans="1:2">
      <c r="A1076" s="3" t="str">
        <f>IFERROR(__xludf.DUMMYFUNCTION("""COMPUTED_VALUE"""),"90L48PA")</f>
        <v>90L48PA</v>
      </c>
      <c r="B1076" s="3" t="str">
        <f>IFERROR(__xludf.DUMMYFUNCTION("""COMPUTED_VALUE"""),"OMEN Gaming Laptop 16-xd0007AX")</f>
        <v>OMEN Gaming Laptop 16-xd0007AX</v>
      </c>
    </row>
    <row r="1077" customHeight="1" spans="1:2">
      <c r="A1077" s="3" t="str">
        <f>IFERROR(__xludf.DUMMYFUNCTION("""COMPUTED_VALUE"""),"183L8PA")</f>
        <v>183L8PA</v>
      </c>
      <c r="B1077" s="3" t="str">
        <f>IFERROR(__xludf.DUMMYFUNCTION("""COMPUTED_VALUE"""),"HP Pavilion Gaming - 15-ec1023ax")</f>
        <v>HP Pavilion Gaming - 15-ec1023ax</v>
      </c>
    </row>
    <row r="1078" customHeight="1" spans="1:2">
      <c r="A1078" s="3" t="str">
        <f>IFERROR(__xludf.DUMMYFUNCTION("""COMPUTED_VALUE"""),"6F8V1PA")</f>
        <v>6F8V1PA</v>
      </c>
      <c r="B1078" s="3" t="str">
        <f>IFERROR(__xludf.DUMMYFUNCTION("""COMPUTED_VALUE"""),"HP ENVY 13-ay1000 x360 Convertible PC (3T487AV)")</f>
        <v>HP ENVY 13-ay1000 x360 Convertible PC (3T487AV)</v>
      </c>
    </row>
    <row r="1079" customHeight="1" spans="1:2">
      <c r="A1079" s="3" t="str">
        <f>IFERROR(__xludf.DUMMYFUNCTION("""COMPUTED_VALUE"""),"5S7P8PA")</f>
        <v>5S7P8PA</v>
      </c>
      <c r="B1079" s="3" t="str">
        <f>IFERROR(__xludf.DUMMYFUNCTION("""COMPUTED_VALUE"""),"HP Laptop PC 15-dw3000 (31R08AV)")</f>
        <v>HP Laptop PC 15-dw3000 (31R08AV)</v>
      </c>
    </row>
    <row r="1080" customHeight="1" spans="1:2">
      <c r="A1080" s="3" t="str">
        <f>IFERROR(__xludf.DUMMYFUNCTION("""COMPUTED_VALUE"""),"50M59PA#ACJ")</f>
        <v>50M59PA#ACJ</v>
      </c>
      <c r="B1080" s="3" t="str">
        <f>IFERROR(__xludf.DUMMYFUNCTION("""COMPUTED_VALUE"""),"HP 14 inch Laptop PC 14-f1000 (2L1A9AV)")</f>
        <v>HP 14 inch Laptop PC 14-f1000 (2L1A9AV)</v>
      </c>
    </row>
    <row r="1081" customHeight="1" spans="1:2">
      <c r="A1081" s="3" t="str">
        <f>IFERROR(__xludf.DUMMYFUNCTION("""COMPUTED_VALUE"""),"3Y0T5PA#ACJ")</f>
        <v>3Y0T5PA#ACJ</v>
      </c>
      <c r="B1081" s="3" t="str">
        <f>IFERROR(__xludf.DUMMYFUNCTION("""COMPUTED_VALUE"""),"HP All-in-One PC 24-df1000i (30J69AV)")</f>
        <v>HP All-in-One PC 24-df1000i (30J69AV)</v>
      </c>
    </row>
    <row r="1082" customHeight="1" spans="1:2">
      <c r="A1082" s="3" t="str">
        <f>IFERROR(__xludf.DUMMYFUNCTION("""COMPUTED_VALUE"""),"7S458PA")</f>
        <v>7S458PA</v>
      </c>
      <c r="B1082" s="3" t="str">
        <f>IFERROR(__xludf.DUMMYFUNCTION("""COMPUTED_VALUE"""),"HP Pavilion Aero 13 Laptop PC 13-be2000 (767P0AV)")</f>
        <v>HP Pavilion Aero 13 Laptop PC 13-be2000 (767P0AV)</v>
      </c>
    </row>
    <row r="1083" customHeight="1" spans="1:2">
      <c r="A1083" s="3" t="str">
        <f>IFERROR(__xludf.DUMMYFUNCTION("""COMPUTED_VALUE"""),"2D9H7PA")</f>
        <v>2D9H7PA</v>
      </c>
      <c r="B1083" s="3" t="str">
        <f>IFERROR(__xludf.DUMMYFUNCTION("""COMPUTED_VALUE"""),"HP Spectre x360 Convertible Laptop PC 13-aw2000 (8UY95AV)")</f>
        <v>HP Spectre x360 Convertible Laptop PC 13-aw2000 (8UY95AV)</v>
      </c>
    </row>
    <row r="1084" customHeight="1" spans="1:2">
      <c r="A1084" s="3" t="str">
        <f>IFERROR(__xludf.DUMMYFUNCTION("""COMPUTED_VALUE"""),"685K1UA")</f>
        <v>685K1UA</v>
      </c>
      <c r="B1084" s="3" t="str">
        <f>IFERROR(__xludf.DUMMYFUNCTION("""COMPUTED_VALUE"""),"HP 14-dq0000 Laptop PC (56Z60AV)")</f>
        <v>HP 14-dq0000 Laptop PC (56Z60AV)</v>
      </c>
    </row>
    <row r="1085" customHeight="1" spans="1:2">
      <c r="A1085" s="3" t="str">
        <f>IFERROR(__xludf.DUMMYFUNCTION("""COMPUTED_VALUE"""),"44V84PA")</f>
        <v>44V84PA</v>
      </c>
      <c r="B1085" s="3" t="str">
        <f>IFERROR(__xludf.DUMMYFUNCTION("""COMPUTED_VALUE"""),"HP ProDesk 400 G7 Microtower PC (9CY18AV)")</f>
        <v>HP ProDesk 400 G7 Microtower PC (9CY18AV)</v>
      </c>
    </row>
    <row r="1086" customHeight="1" spans="1:2">
      <c r="A1086" s="3" t="str">
        <f>IFERROR(__xludf.DUMMYFUNCTION("""COMPUTED_VALUE"""),"436L8PA")</f>
        <v>436L8PA</v>
      </c>
      <c r="B1086" s="3" t="str">
        <f>IFERROR(__xludf.DUMMYFUNCTION("""COMPUTED_VALUE"""),"HP 280 Pro G5 Small Form Factor PC (8NB76AV)")</f>
        <v>HP 280 Pro G5 Small Form Factor PC (8NB76AV)</v>
      </c>
    </row>
    <row r="1087" customHeight="1" spans="1:2">
      <c r="A1087" s="3" t="str">
        <f>IFERROR(__xludf.DUMMYFUNCTION("""COMPUTED_VALUE"""),"22U37AA")</f>
        <v>22U37AA</v>
      </c>
      <c r="B1087" s="3" t="str">
        <f>IFERROR(__xludf.DUMMYFUNCTION("""COMPUTED_VALUE"""),"HP All-in-One PC 27-dp1000i (1K789AV)")</f>
        <v>HP All-in-One PC 27-dp1000i (1K789AV)</v>
      </c>
    </row>
    <row r="1088" customHeight="1" spans="1:2">
      <c r="A1088" s="3" t="str">
        <f>IFERROR(__xludf.DUMMYFUNCTION("""COMPUTED_VALUE"""),"7K3Z3PA")</f>
        <v>7K3Z3PA</v>
      </c>
      <c r="B1088" s="3" t="str">
        <f>IFERROR(__xludf.DUMMYFUNCTION("""COMPUTED_VALUE"""),"HP Slim Desktop PC S01-pF3000i (6V2M1AV)")</f>
        <v>HP Slim Desktop PC S01-pF3000i (6V2M1AV)</v>
      </c>
    </row>
    <row r="1089" customHeight="1" spans="1:2">
      <c r="A1089" s="3" t="str">
        <f>IFERROR(__xludf.DUMMYFUNCTION("""COMPUTED_VALUE"""),"552X0PA")</f>
        <v>552X0PA</v>
      </c>
      <c r="B1089" s="3" t="str">
        <f>IFERROR(__xludf.DUMMYFUNCTION("""COMPUTED_VALUE"""),"Victus by HP 16.1 inch Gaming Laptop PC 16-e0000 (2V8Z4AV)")</f>
        <v>Victus by HP 16.1 inch Gaming Laptop PC 16-e0000 (2V8Z4AV)</v>
      </c>
    </row>
    <row r="1090" customHeight="1" spans="1:2">
      <c r="A1090" s="3" t="str">
        <f>IFERROR(__xludf.DUMMYFUNCTION("""COMPUTED_VALUE"""),"3D0J1PA")</f>
        <v>3D0J1PA</v>
      </c>
      <c r="B1090" s="3" t="str">
        <f>IFERROR(__xludf.DUMMYFUNCTION("""COMPUTED_VALUE"""),"HP 240 G8 Notebook PC (1H7F8AV)")</f>
        <v>HP 240 G8 Notebook PC (1H7F8AV)</v>
      </c>
    </row>
    <row r="1091" customHeight="1" spans="1:2">
      <c r="A1091" s="3" t="str">
        <f>IFERROR(__xludf.DUMMYFUNCTION("""COMPUTED_VALUE"""),"7Y6U1PA")</f>
        <v>7Y6U1PA</v>
      </c>
      <c r="B1091" s="3" t="str">
        <f>IFERROR(__xludf.DUMMYFUNCTION("""COMPUTED_VALUE"""),"HP Spectre x360 13.5 inch 2-in-1 Laptop PC 14-ef2000 (771X4AV)")</f>
        <v>HP Spectre x360 13.5 inch 2-in-1 Laptop PC 14-ef2000 (771X4AV)</v>
      </c>
    </row>
    <row r="1092" customHeight="1" spans="1:2">
      <c r="A1092" s="3" t="str">
        <f>IFERROR(__xludf.DUMMYFUNCTION("""COMPUTED_VALUE"""),"34W43PA")</f>
        <v>34W43PA</v>
      </c>
      <c r="B1092" s="3" t="str">
        <f>IFERROR(__xludf.DUMMYFUNCTION("""COMPUTED_VALUE"""),"HP Laptop PC 15-dw3000 (1A3X9AV)")</f>
        <v>HP Laptop PC 15-dw3000 (1A3X9AV)</v>
      </c>
    </row>
    <row r="1093" customHeight="1" spans="1:2">
      <c r="A1093" s="3" t="str">
        <f>IFERROR(__xludf.DUMMYFUNCTION("""COMPUTED_VALUE"""),"8Y9D4PA")</f>
        <v>8Y9D4PA</v>
      </c>
      <c r="B1093" s="3" t="str">
        <f>IFERROR(__xludf.DUMMYFUNCTION("""COMPUTED_VALUE"""),"HP Pavilion AiO PC 27-ca2000i (6L7D8AV)")</f>
        <v>HP Pavilion AiO PC 27-ca2000i (6L7D8AV)</v>
      </c>
    </row>
    <row r="1094" customHeight="1" spans="1:2">
      <c r="A1094" s="3" t="str">
        <f>IFERROR(__xludf.DUMMYFUNCTION("""COMPUTED_VALUE"""),"49W70PA")</f>
        <v>49W70PA</v>
      </c>
      <c r="B1094" s="3" t="str">
        <f>IFERROR(__xludf.DUMMYFUNCTION("""COMPUTED_VALUE"""),"HP Pavilion Gaming 15-dk1000 Laptop PC (244Z5AV)")</f>
        <v>HP Pavilion Gaming 15-dk1000 Laptop PC (244Z5AV)</v>
      </c>
    </row>
    <row r="1095" customHeight="1" spans="1:2">
      <c r="A1095" s="3" t="str">
        <f>IFERROR(__xludf.DUMMYFUNCTION("""COMPUTED_VALUE"""),"3S9K4UP")</f>
        <v>3S9K4UP</v>
      </c>
      <c r="B1095" s="3" t="str">
        <f>IFERROR(__xludf.DUMMYFUNCTION("""COMPUTED_VALUE"""),"HP EliteBook 830 G8 Notebook PC (19C73AV)")</f>
        <v>HP EliteBook 830 G8 Notebook PC (19C73AV)</v>
      </c>
    </row>
    <row r="1096" customHeight="1" spans="1:2">
      <c r="A1096" s="3" t="str">
        <f>IFERROR(__xludf.DUMMYFUNCTION("""COMPUTED_VALUE"""),"2E2Y3AA")</f>
        <v>2E2Y3AA</v>
      </c>
      <c r="B1096" s="3" t="str">
        <f>IFERROR(__xludf.DUMMYFUNCTION("""COMPUTED_VALUE"""),"HP M22f FHD Monitor")</f>
        <v>HP M22f FHD Monitor</v>
      </c>
    </row>
    <row r="1097" customHeight="1" spans="1:2">
      <c r="A1097" s="3" t="str">
        <f>IFERROR(__xludf.DUMMYFUNCTION("""COMPUTED_VALUE"""),"8PY83PC")</f>
        <v>8PY83PC</v>
      </c>
      <c r="B1097" s="3" t="str">
        <f>IFERROR(__xludf.DUMMYFUNCTION("""COMPUTED_VALUE"""),"HP ProBook 440 G6 Notebook PC")</f>
        <v>HP ProBook 440 G6 Notebook PC</v>
      </c>
    </row>
    <row r="1098" customHeight="1" spans="1:2">
      <c r="A1098" s="3" t="str">
        <f>IFERROR(__xludf.DUMMYFUNCTION("""COMPUTED_VALUE"""),"499R3EC")</f>
        <v>499R3EC</v>
      </c>
      <c r="B1098" s="3" t="str">
        <f>IFERROR(__xludf.DUMMYFUNCTION("""COMPUTED_VALUE"""),"HP EliteBook 830 G8 Notebook PC (26D48AV)")</f>
        <v>HP EliteBook 830 G8 Notebook PC (26D48AV)</v>
      </c>
    </row>
    <row r="1099" customHeight="1" spans="1:2">
      <c r="A1099" s="3" t="str">
        <f>IFERROR(__xludf.DUMMYFUNCTION("""COMPUTED_VALUE"""),"2X9G6EC")</f>
        <v>2X9G6EC</v>
      </c>
      <c r="B1099" s="3" t="str">
        <f>IFERROR(__xludf.DUMMYFUNCTION("""COMPUTED_VALUE"""),"HP EliteBook 830 G7 Notebook PC (8PV73AV)")</f>
        <v>HP EliteBook 830 G7 Notebook PC (8PV73AV)</v>
      </c>
    </row>
    <row r="1100" customHeight="1" spans="1:2">
      <c r="A1100" s="3" t="str">
        <f>IFERROR(__xludf.DUMMYFUNCTION("""COMPUTED_VALUE"""),"7Z1P8PA")</f>
        <v>7Z1P8PA</v>
      </c>
      <c r="B1100" s="3" t="str">
        <f>IFERROR(__xludf.DUMMYFUNCTION("""COMPUTED_VALUE"""),"HP Pavilion x360 14 inch 2-in-1 Laptop PC 14-ek1000 (742J1AV)")</f>
        <v>HP Pavilion x360 14 inch 2-in-1 Laptop PC 14-ek1000 (742J1AV)</v>
      </c>
    </row>
    <row r="1101" customHeight="1" spans="1:2">
      <c r="A1101" s="3" t="str">
        <f>IFERROR(__xludf.DUMMYFUNCTION("""COMPUTED_VALUE"""),"7H1S7UA")</f>
        <v>7H1S7UA</v>
      </c>
      <c r="B1101" s="3" t="str">
        <f>IFERROR(__xludf.DUMMYFUNCTION("""COMPUTED_VALUE"""),"HP Envy x360 15.6 inch 2-in-1 Laptop PC 15-fh0000 (77W45AV)")</f>
        <v>HP Envy x360 15.6 inch 2-in-1 Laptop PC 15-fh0000 (77W45AV)</v>
      </c>
    </row>
    <row r="1102" customHeight="1" spans="1:2">
      <c r="A1102" s="3" t="str">
        <f>IFERROR(__xludf.DUMMYFUNCTION("""COMPUTED_VALUE"""),"3W284PA")</f>
        <v>3W284PA</v>
      </c>
      <c r="B1102" s="3" t="str">
        <f>IFERROR(__xludf.DUMMYFUNCTION("""COMPUTED_VALUE"""),"HP EliteBook 840 G8 Notebook PC (19X36AV)")</f>
        <v>HP EliteBook 840 G8 Notebook PC (19X36AV)</v>
      </c>
    </row>
    <row r="1103" customHeight="1" spans="1:2">
      <c r="A1103" s="3" t="str">
        <f>IFERROR(__xludf.DUMMYFUNCTION("""COMPUTED_VALUE"""),"6H2F4PA")</f>
        <v>6H2F4PA</v>
      </c>
      <c r="B1103" s="3" t="str">
        <f>IFERROR(__xludf.DUMMYFUNCTION("""COMPUTED_VALUE"""),"HP Pavilion Plus 14 inch Laptop PC 14-eh")</f>
        <v>HP Pavilion Plus 14 inch Laptop PC 14-eh</v>
      </c>
    </row>
    <row r="1104" customHeight="1" spans="1:2">
      <c r="A1104" s="3" t="str">
        <f>IFERROR(__xludf.DUMMYFUNCTION("""COMPUTED_VALUE"""),"34W22PA")</f>
        <v>34W22PA</v>
      </c>
      <c r="B1104" s="3" t="str">
        <f>IFERROR(__xludf.DUMMYFUNCTION("""COMPUTED_VALUE"""),"HP 240 G8 Notebook PC (1H7G0AV)")</f>
        <v>HP 240 G8 Notebook PC (1H7G0AV)</v>
      </c>
    </row>
    <row r="1105" customHeight="1" spans="1:2">
      <c r="A1105" s="3" t="str">
        <f>IFERROR(__xludf.DUMMYFUNCTION("""COMPUTED_VALUE"""),"9EJ97PA")</f>
        <v>9EJ97PA</v>
      </c>
      <c r="B1105" s="3" t="str">
        <f>IFERROR(__xludf.DUMMYFUNCTION("""COMPUTED_VALUE"""),"HP 340S G7 Notebook PC (8BC21AV)")</f>
        <v>HP 340S G7 Notebook PC (8BC21AV)</v>
      </c>
    </row>
    <row r="1106" customHeight="1" spans="1:2">
      <c r="A1106" s="3" t="str">
        <f>IFERROR(__xludf.DUMMYFUNCTION("""COMPUTED_VALUE"""),"2W946PA")</f>
        <v>2W946PA</v>
      </c>
      <c r="B1106" s="3" t="str">
        <f>IFERROR(__xludf.DUMMYFUNCTION("""COMPUTED_VALUE"""),"HP 200 Pro G4 22 All-in-One PC")</f>
        <v>HP 200 Pro G4 22 All-in-One PC</v>
      </c>
    </row>
    <row r="1107" customHeight="1" spans="1:2">
      <c r="A1107" s="3" t="str">
        <f>IFERROR(__xludf.DUMMYFUNCTION("""COMPUTED_VALUE"""),"552X1PA")</f>
        <v>552X1PA</v>
      </c>
      <c r="B1107" s="3" t="str">
        <f>IFERROR(__xludf.DUMMYFUNCTION("""COMPUTED_VALUE"""),"Victus by HP 16.1 inch Gaming Laptop PC 16-e0000 (2V8Z5AV)")</f>
        <v>Victus by HP 16.1 inch Gaming Laptop PC 16-e0000 (2V8Z5AV)</v>
      </c>
    </row>
    <row r="1108" customHeight="1" spans="1:2">
      <c r="A1108" s="3" t="str">
        <f>IFERROR(__xludf.DUMMYFUNCTION("""COMPUTED_VALUE"""),"28K85UT")</f>
        <v>28K85UT</v>
      </c>
      <c r="B1108" s="3" t="str">
        <f>IFERROR(__xludf.DUMMYFUNCTION("""COMPUTED_VALUE"""),"HP ProBook 440 G8 Notebook PC (2Q528AV)")</f>
        <v>HP ProBook 440 G8 Notebook PC (2Q528AV)</v>
      </c>
    </row>
    <row r="1109" customHeight="1" spans="1:2">
      <c r="A1109" s="3" t="str">
        <f>IFERROR(__xludf.DUMMYFUNCTION("""COMPUTED_VALUE"""),"2W949PA")</f>
        <v>2W949PA</v>
      </c>
      <c r="B1109" s="3" t="str">
        <f>IFERROR(__xludf.DUMMYFUNCTION("""COMPUTED_VALUE"""),"HP 200 G4 22 All-in-One PC (7WX29AV)")</f>
        <v>HP 200 G4 22 All-in-One PC (7WX29AV)</v>
      </c>
    </row>
    <row r="1110" customHeight="1" spans="1:2">
      <c r="A1110" s="3" t="str">
        <f>IFERROR(__xludf.DUMMYFUNCTION("""COMPUTED_VALUE"""),"53X37PA")</f>
        <v>53X37PA</v>
      </c>
      <c r="B1110" s="3" t="str">
        <f>IFERROR(__xludf.DUMMYFUNCTION("""COMPUTED_VALUE"""),"HP ProBook 440 G8 Notebook PC (2Q528AV)")</f>
        <v>HP ProBook 440 G8 Notebook PC (2Q528AV)</v>
      </c>
    </row>
    <row r="1111" customHeight="1" spans="1:2">
      <c r="A1111" s="3" t="str">
        <f>IFERROR(__xludf.DUMMYFUNCTION("""COMPUTED_VALUE"""),"5GP03UA")</f>
        <v>5GP03UA</v>
      </c>
      <c r="B1111" s="3" t="str">
        <f>IFERROR(__xludf.DUMMYFUNCTION("""COMPUTED_VALUE"""),"HP Pavilion - 15-cs0085cl")</f>
        <v>HP Pavilion - 15-cs0085cl</v>
      </c>
    </row>
    <row r="1112" customHeight="1" spans="1:2">
      <c r="A1112" s="3" t="str">
        <f>IFERROR(__xludf.DUMMYFUNCTION("""COMPUTED_VALUE"""),"457N7PA")</f>
        <v>457N7PA</v>
      </c>
      <c r="B1112" s="3" t="str">
        <f>IFERROR(__xludf.DUMMYFUNCTION("""COMPUTED_VALUE"""),"HP ENVY Laptop 13-ba1000 (1F4D7AV)")</f>
        <v>HP ENVY Laptop 13-ba1000 (1F4D7AV)</v>
      </c>
    </row>
    <row r="1113" customHeight="1" spans="1:2">
      <c r="A1113" s="3" t="str">
        <f>IFERROR(__xludf.DUMMYFUNCTION("""COMPUTED_VALUE"""),"7H9Y4UA")</f>
        <v>7H9Y4UA</v>
      </c>
      <c r="B1113" s="3" t="str">
        <f>IFERROR(__xludf.DUMMYFUNCTION("""COMPUTED_VALUE"""),"HP ENVY x360 14 inch  2-in-1 Laptop PC 14-es0000 (743S9AV)")</f>
        <v>HP ENVY x360 14 inch  2-in-1 Laptop PC 14-es0000 (743S9AV)</v>
      </c>
    </row>
    <row r="1114" customHeight="1" spans="1:2">
      <c r="A1114" s="3" t="str">
        <f>IFERROR(__xludf.DUMMYFUNCTION("""COMPUTED_VALUE"""),"5C5M4PA")</f>
        <v>5C5M4PA</v>
      </c>
      <c r="B1114" s="3" t="str">
        <f>IFERROR(__xludf.DUMMYFUNCTION("""COMPUTED_VALUE"""),"HP Chromebook 14 inch 14a-na1000 (323Q3AV)")</f>
        <v>HP Chromebook 14 inch 14a-na1000 (323Q3AV)</v>
      </c>
    </row>
    <row r="1115" customHeight="1" spans="1:2">
      <c r="A1115" s="3" t="str">
        <f>IFERROR(__xludf.DUMMYFUNCTION("""COMPUTED_VALUE"""),"4A3N8PA")</f>
        <v>4A3N8PA</v>
      </c>
      <c r="B1115" s="3" t="str">
        <f>IFERROR(__xludf.DUMMYFUNCTION("""COMPUTED_VALUE"""),"HP ProBook 440 G8 Notebook PC (2Q527AV)")</f>
        <v>HP ProBook 440 G8 Notebook PC (2Q527AV)</v>
      </c>
    </row>
    <row r="1116" customHeight="1" spans="1:2">
      <c r="A1116" s="3" t="str">
        <f>IFERROR(__xludf.DUMMYFUNCTION("""COMPUTED_VALUE"""),"6XJ57AV")</f>
        <v>6XJ57AV</v>
      </c>
      <c r="B1116" s="3" t="str">
        <f>IFERROR(__xludf.DUMMYFUNCTION("""COMPUTED_VALUE"""),"HP ProBook 440 G7 Notebook PC IDS Base Model")</f>
        <v>HP ProBook 440 G7 Notebook PC IDS Base Model</v>
      </c>
    </row>
    <row r="1117" customHeight="1" spans="1:2">
      <c r="A1117" s="3" t="str">
        <f>IFERROR(__xludf.DUMMYFUNCTION("""COMPUTED_VALUE"""),"87B77PA")</f>
        <v>87B77PA</v>
      </c>
      <c r="B1117" s="3" t="str">
        <f>IFERROR(__xludf.DUMMYFUNCTION("""COMPUTED_VALUE"""),"Victus by HP 15.6 inch Gaming Laptop 15-fb0000 (598U6AV)")</f>
        <v>Victus by HP 15.6 inch Gaming Laptop 15-fb0000 (598U6AV)</v>
      </c>
    </row>
    <row r="1118" customHeight="1" spans="1:2">
      <c r="A1118" s="3" t="str">
        <f>IFERROR(__xludf.DUMMYFUNCTION("""COMPUTED_VALUE"""),"38Y81PA")</f>
        <v>38Y81PA</v>
      </c>
      <c r="B1118" s="3" t="str">
        <f>IFERROR(__xludf.DUMMYFUNCTION("""COMPUTED_VALUE"""),"HP Laptop PC 15s-fq2000 (2D119AV)")</f>
        <v>HP Laptop PC 15s-fq2000 (2D119AV)</v>
      </c>
    </row>
    <row r="1119" customHeight="1" spans="1:2">
      <c r="A1119" s="3" t="str">
        <f>IFERROR(__xludf.DUMMYFUNCTION("""COMPUTED_VALUE"""),"402G6PA")</f>
        <v>402G6PA</v>
      </c>
      <c r="B1119" s="3" t="str">
        <f>IFERROR(__xludf.DUMMYFUNCTION("""COMPUTED_VALUE"""),"HP ProBook 440 G8 Notebook PC (2Q527AV)")</f>
        <v>HP ProBook 440 G8 Notebook PC (2Q527AV)</v>
      </c>
    </row>
    <row r="1120" customHeight="1" spans="1:2">
      <c r="A1120" s="3" t="str">
        <f>IFERROR(__xludf.DUMMYFUNCTION("""COMPUTED_VALUE"""),"7M3V0PA")</f>
        <v>7M3V0PA</v>
      </c>
      <c r="B1120" s="3" t="str">
        <f>IFERROR(__xludf.DUMMYFUNCTION("""COMPUTED_VALUE"""),"HP ZBook Firefly 16 inch G9 Mobile Workstation PC (6K386AV)")</f>
        <v>HP ZBook Firefly 16 inch G9 Mobile Workstation PC (6K386AV)</v>
      </c>
    </row>
    <row r="1121" customHeight="1" spans="1:2">
      <c r="A1121" s="3" t="str">
        <f>IFERROR(__xludf.DUMMYFUNCTION("""COMPUTED_VALUE"""),"4Y7G3PA")</f>
        <v>4Y7G3PA</v>
      </c>
      <c r="B1121" s="3" t="str">
        <f>IFERROR(__xludf.DUMMYFUNCTION("""COMPUTED_VALUE"""),"HP ProBook 450 G8 Notebook PC (1A890AV)")</f>
        <v>HP ProBook 450 G8 Notebook PC (1A890AV)</v>
      </c>
    </row>
    <row r="1122" customHeight="1" spans="1:2">
      <c r="A1122" s="3" t="str">
        <f>IFERROR(__xludf.DUMMYFUNCTION("""COMPUTED_VALUE"""),"533T9PA")</f>
        <v>533T9PA</v>
      </c>
      <c r="B1122" s="3" t="str">
        <f>IFERROR(__xludf.DUMMYFUNCTION("""COMPUTED_VALUE"""),"HP Pavilion x360 14 Convertible PC 14-dy2000 (436S6AV)")</f>
        <v>HP Pavilion x360 14 Convertible PC 14-dy2000 (436S6AV)</v>
      </c>
    </row>
    <row r="1123" customHeight="1" spans="1:2">
      <c r="A1123" s="3" t="str">
        <f>IFERROR(__xludf.DUMMYFUNCTION("""COMPUTED_VALUE"""),"389Y2PA")</f>
        <v>389Y2PA</v>
      </c>
      <c r="B1123" s="3" t="str">
        <f>IFERROR(__xludf.DUMMYFUNCTION("""COMPUTED_VALUE"""),"HP 240 G8 Notebook PC (1H7G0AV)")</f>
        <v>HP 240 G8 Notebook PC (1H7G0AV)</v>
      </c>
    </row>
    <row r="1124" customHeight="1" spans="1:2">
      <c r="A1124" s="3" t="str">
        <f>IFERROR(__xludf.DUMMYFUNCTION("""COMPUTED_VALUE"""),"6B5R4PA#ACJ")</f>
        <v>6B5R4PA#ACJ</v>
      </c>
      <c r="B1124" s="3" t="str">
        <f>IFERROR(__xludf.DUMMYFUNCTION("""COMPUTED_VALUE"""),"HP 240 G8 Notebook PC (48V40AV)")</f>
        <v>HP 240 G8 Notebook PC (48V40AV)</v>
      </c>
    </row>
    <row r="1125" customHeight="1" spans="1:2">
      <c r="A1125" s="3" t="str">
        <f>IFERROR(__xludf.DUMMYFUNCTION("""COMPUTED_VALUE"""),"447D6PA")</f>
        <v>447D6PA</v>
      </c>
      <c r="B1125" s="3" t="str">
        <f>IFERROR(__xludf.DUMMYFUNCTION("""COMPUTED_VALUE"""),"HP ProDesk 400 G7 Microtower PC (9CY18AV)")</f>
        <v>HP ProDesk 400 G7 Microtower PC (9CY18AV)</v>
      </c>
    </row>
    <row r="1126" customHeight="1" spans="1:2">
      <c r="A1126" s="3" t="str">
        <f>IFERROR(__xludf.DUMMYFUNCTION("""COMPUTED_VALUE"""),"440Y0UC")</f>
        <v>440Y0UC</v>
      </c>
      <c r="B1126" s="3" t="str">
        <f>IFERROR(__xludf.DUMMYFUNCTION("""COMPUTED_VALUE"""),"HP EliteBook 840 G8 Notebook PC (26D60AV)")</f>
        <v>HP EliteBook 840 G8 Notebook PC (26D60AV)</v>
      </c>
    </row>
    <row r="1127" customHeight="1" spans="1:2">
      <c r="A1127" s="3" t="str">
        <f>IFERROR(__xludf.DUMMYFUNCTION("""COMPUTED_VALUE"""),"4V8F5EC")</f>
        <v>4V8F5EC</v>
      </c>
      <c r="B1127" s="3" t="str">
        <f>IFERROR(__xludf.DUMMYFUNCTION("""COMPUTED_VALUE"""),"HP EliteBook 845 G8 Notebook PC (1W3K5AV)")</f>
        <v>HP EliteBook 845 G8 Notebook PC (1W3K5AV)</v>
      </c>
    </row>
    <row r="1128" customHeight="1" spans="1:2">
      <c r="A1128" s="3" t="str">
        <f>IFERROR(__xludf.DUMMYFUNCTION("""COMPUTED_VALUE"""),"380S4PA")</f>
        <v>380S4PA</v>
      </c>
      <c r="B1128" s="3" t="str">
        <f>IFERROR(__xludf.DUMMYFUNCTION("""COMPUTED_VALUE"""),"HP 280 Pro G6 Microtower PC (8QY87AV)")</f>
        <v>HP 280 Pro G6 Microtower PC (8QY87AV)</v>
      </c>
    </row>
    <row r="1129" customHeight="1" spans="1:2">
      <c r="A1129" s="3" t="str">
        <f>IFERROR(__xludf.DUMMYFUNCTION("""COMPUTED_VALUE"""),"3Z8G9PA")</f>
        <v>3Z8G9PA</v>
      </c>
      <c r="B1129" s="3" t="str">
        <f>IFERROR(__xludf.DUMMYFUNCTION("""COMPUTED_VALUE"""),"HP ZBook Firefly 15.6 inch G8 Mobile Workstation PC (1G3U1AV)")</f>
        <v>HP ZBook Firefly 15.6 inch G8 Mobile Workstation PC (1G3U1AV)</v>
      </c>
    </row>
    <row r="1130" customHeight="1" spans="1:2">
      <c r="A1130" s="3" t="str">
        <f>IFERROR(__xludf.DUMMYFUNCTION("""COMPUTED_VALUE"""),"6B5R3PA")</f>
        <v>6B5R3PA</v>
      </c>
      <c r="B1130" s="3" t="str">
        <f>IFERROR(__xludf.DUMMYFUNCTION("""COMPUTED_VALUE"""),"HP 247 G8 Notebook PC (47Y97AV)")</f>
        <v>HP 247 G8 Notebook PC (47Y97AV)</v>
      </c>
    </row>
    <row r="1131" customHeight="1" spans="1:2">
      <c r="A1131" s="3" t="str">
        <f>IFERROR(__xludf.DUMMYFUNCTION("""COMPUTED_VALUE"""),"7G6H2PA")</f>
        <v>7G6H2PA</v>
      </c>
      <c r="B1131" s="3" t="str">
        <f>IFERROR(__xludf.DUMMYFUNCTION("""COMPUTED_VALUE"""),"HP 15.6 inch Laptop PC 15-e2000 (2K3D8AV)")</f>
        <v>HP 15.6 inch Laptop PC 15-e2000 (2K3D8AV)</v>
      </c>
    </row>
    <row r="1132" customHeight="1" spans="1:2">
      <c r="A1132" s="3" t="str">
        <f>IFERROR(__xludf.DUMMYFUNCTION("""COMPUTED_VALUE"""),"84L15EA")</f>
        <v>84L15EA</v>
      </c>
      <c r="B1132" s="3" t="str">
        <f>IFERROR(__xludf.DUMMYFUNCTION("""COMPUTED_VALUE"""),"HP Laptop 15s-fq5362nia (84L15EA)")</f>
        <v>HP Laptop 15s-fq5362nia (84L15EA)</v>
      </c>
    </row>
    <row r="1133" customHeight="1" spans="1:2">
      <c r="A1133" s="3" t="str">
        <f>IFERROR(__xludf.DUMMYFUNCTION("""COMPUTED_VALUE"""),"7N4X6UA")</f>
        <v>7N4X6UA</v>
      </c>
      <c r="B1133" s="3" t="str">
        <f>IFERROR(__xludf.DUMMYFUNCTION("""COMPUTED_VALUE"""),"Victus by HP 16.1 inch Gaming Laptop PC 16-r0000 (76T06AV)")</f>
        <v>Victus by HP 16.1 inch Gaming Laptop PC 16-r0000 (76T06AV)</v>
      </c>
    </row>
    <row r="1134" customHeight="1" spans="1:2">
      <c r="A1134" s="3" t="str">
        <f>IFERROR(__xludf.DUMMYFUNCTION("""COMPUTED_VALUE"""),"78G50AV")</f>
        <v>78G50AV</v>
      </c>
      <c r="B1134" s="3" t="str">
        <f>IFERROR(__xludf.DUMMYFUNCTION("""COMPUTED_VALUE"""),"HP Pavilion Laptop PC 15-eg3000 RCTO Base Model")</f>
        <v>HP Pavilion Laptop PC 15-eg3000 RCTO Base Model</v>
      </c>
    </row>
    <row r="1135" customHeight="1" spans="1:2">
      <c r="A1135" s="3" t="str">
        <f>IFERROR(__xludf.DUMMYFUNCTION("""COMPUTED_VALUE"""),"2E4N0PA")</f>
        <v>2E4N0PA</v>
      </c>
      <c r="B1135" s="3" t="str">
        <f>IFERROR(__xludf.DUMMYFUNCTION("""COMPUTED_VALUE"""),"HP Chromebook 11a-na0000 (9TZ30AV)")</f>
        <v>HP Chromebook 11a-na0000 (9TZ30AV)</v>
      </c>
    </row>
    <row r="1136" customHeight="1" spans="1:2">
      <c r="A1136" s="3" t="str">
        <f>IFERROR(__xludf.DUMMYFUNCTION("""COMPUTED_VALUE"""),"474U2AA")</f>
        <v>474U2AA</v>
      </c>
      <c r="B1136" s="3" t="str">
        <f>IFERROR(__xludf.DUMMYFUNCTION("""COMPUTED_VALUE"""),"HP M24fd FHD USB-C Monitor")</f>
        <v>HP M24fd FHD USB-C Monitor</v>
      </c>
    </row>
    <row r="1137" customHeight="1" spans="1:2">
      <c r="A1137" s="3" t="str">
        <f>IFERROR(__xludf.DUMMYFUNCTION("""COMPUTED_VALUE"""),"461W2UC")</f>
        <v>461W2UC</v>
      </c>
      <c r="B1137" s="3" t="str">
        <f>IFERROR(__xludf.DUMMYFUNCTION("""COMPUTED_VALUE"""),"HP EliteBook 830 G8 Notebook PC (26D50AV)")</f>
        <v>HP EliteBook 830 G8 Notebook PC (26D50AV)</v>
      </c>
    </row>
    <row r="1138" customHeight="1" spans="1:2">
      <c r="A1138" s="3" t="str">
        <f>IFERROR(__xludf.DUMMYFUNCTION("""COMPUTED_VALUE"""),"4J0K0PA")</f>
        <v>4J0K0PA</v>
      </c>
      <c r="B1138" s="3" t="str">
        <f>IFERROR(__xludf.DUMMYFUNCTION("""COMPUTED_VALUE"""),"HP 240 G8 Notebook PC (43Q71AV)")</f>
        <v>HP 240 G8 Notebook PC (43Q71AV)</v>
      </c>
    </row>
    <row r="1139" customHeight="1" spans="1:2">
      <c r="A1139" s="3" t="str">
        <f>IFERROR(__xludf.DUMMYFUNCTION("""COMPUTED_VALUE"""),"8U1J0PA")</f>
        <v>8U1J0PA</v>
      </c>
      <c r="B1139" s="3" t="str">
        <f>IFERROR(__xludf.DUMMYFUNCTION("""COMPUTED_VALUE"""),"Victus by HP 15.6 inch Gaming Laptop 15-fb1000 (7Y8M8AV)")</f>
        <v>Victus by HP 15.6 inch Gaming Laptop 15-fb1000 (7Y8M8AV)</v>
      </c>
    </row>
    <row r="1140" customHeight="1" spans="1:2">
      <c r="A1140" s="3" t="str">
        <f>IFERROR(__xludf.DUMMYFUNCTION("""COMPUTED_VALUE"""),"543V3PC")</f>
        <v>543V3PC</v>
      </c>
      <c r="B1140" s="3" t="str">
        <f>IFERROR(__xludf.DUMMYFUNCTION("""COMPUTED_VALUE"""),"HP Desktop Pro A G3 (7XM81AV)")</f>
        <v>HP Desktop Pro A G3 (7XM81AV)</v>
      </c>
    </row>
    <row r="1141" customHeight="1" spans="1:2">
      <c r="A1141" s="3" t="str">
        <f>IFERROR(__xludf.DUMMYFUNCTION("""COMPUTED_VALUE"""),"9TN41AA")</f>
        <v>9TN41AA</v>
      </c>
      <c r="B1141" s="3" t="str">
        <f>IFERROR(__xludf.DUMMYFUNCTION("""COMPUTED_VALUE"""),"HP V19 HD Monitor")</f>
        <v>HP V19 HD Monitor</v>
      </c>
    </row>
    <row r="1142" customHeight="1" spans="1:2">
      <c r="A1142" s="3" t="str">
        <f>IFERROR(__xludf.DUMMYFUNCTION("""COMPUTED_VALUE"""),"6P9A3PA")</f>
        <v>6P9A3PA</v>
      </c>
      <c r="B1142" s="3" t="str">
        <f>IFERROR(__xludf.DUMMYFUNCTION("""COMPUTED_VALUE"""),"HP 15s-eq1000 Laptop PC (8WQ33AV)")</f>
        <v>HP 15s-eq1000 Laptop PC (8WQ33AV)</v>
      </c>
    </row>
    <row r="1143" customHeight="1" spans="1:2">
      <c r="A1143" s="3" t="str">
        <f>IFERROR(__xludf.DUMMYFUNCTION("""COMPUTED_VALUE"""),"7B566EA")</f>
        <v>7B566EA</v>
      </c>
      <c r="B1143" s="3" t="str">
        <f>IFERROR(__xludf.DUMMYFUNCTION("""COMPUTED_VALUE"""),"HP Spectre x360 13.5 inch 2-in-1 Laptop PC 14-ef0000 (3Y837AV)")</f>
        <v>HP Spectre x360 13.5 inch 2-in-1 Laptop PC 14-ef0000 (3Y837AV)</v>
      </c>
    </row>
    <row r="1144" customHeight="1" spans="1:2">
      <c r="A1144" s="3" t="str">
        <f>IFERROR(__xludf.DUMMYFUNCTION("""COMPUTED_VALUE"""),"8YR02AV")</f>
        <v>8YR02AV</v>
      </c>
      <c r="B1144" s="3" t="str">
        <f>IFERROR(__xludf.DUMMYFUNCTION("""COMPUTED_VALUE"""),"HP EliteDesk 800 G6 Tower PC RCTO Base Model")</f>
        <v>HP EliteDesk 800 G6 Tower PC RCTO Base Model</v>
      </c>
    </row>
    <row r="1145" customHeight="1" spans="1:2">
      <c r="A1145" s="3" t="str">
        <f>IFERROR(__xludf.DUMMYFUNCTION("""COMPUTED_VALUE"""),"6Q122PA")</f>
        <v>6Q122PA</v>
      </c>
      <c r="B1145" s="3" t="str">
        <f>IFERROR(__xludf.DUMMYFUNCTION("""COMPUTED_VALUE"""),"HP 14s inch Laptop PC 14s-e1000 (390A2AV")</f>
        <v>HP 14s inch Laptop PC 14s-e1000 (390A2AV</v>
      </c>
    </row>
    <row r="1146" customHeight="1" spans="1:2">
      <c r="A1146" s="3" t="str">
        <f>IFERROR(__xludf.DUMMYFUNCTION("""COMPUTED_VALUE"""),"1V4Q4PA")</f>
        <v>1V4Q4PA</v>
      </c>
      <c r="B1146" s="3" t="str">
        <f>IFERROR(__xludf.DUMMYFUNCTION("""COMPUTED_VALUE"""),"HP ENVY Laptop - 15-ep0123tx")</f>
        <v>HP ENVY Laptop - 15-ep0123tx</v>
      </c>
    </row>
    <row r="1147" customHeight="1" spans="1:2">
      <c r="A1147" s="3" t="str">
        <f>IFERROR(__xludf.DUMMYFUNCTION("""COMPUTED_VALUE"""),"7Z1P9PA")</f>
        <v>7Z1P9PA</v>
      </c>
      <c r="B1147" s="3" t="str">
        <f>IFERROR(__xludf.DUMMYFUNCTION("""COMPUTED_VALUE"""),"HP Pavilion x360 14 inch 2-in-1 Laptop PC 14-ek1000 (742J1AV)")</f>
        <v>HP Pavilion x360 14 inch 2-in-1 Laptop PC 14-ek1000 (742J1AV)</v>
      </c>
    </row>
    <row r="1148" customHeight="1" spans="1:2">
      <c r="A1148" s="3" t="str">
        <f>IFERROR(__xludf.DUMMYFUNCTION("""COMPUTED_VALUE"""),"7H0Y7PA")</f>
        <v>7H0Y7PA</v>
      </c>
      <c r="B1148" s="3" t="str">
        <f>IFERROR(__xludf.DUMMYFUNCTION("""COMPUTED_VALUE"""),"HP All-in-One Desktop PC 24-cb1000i (4N1")</f>
        <v>HP All-in-One Desktop PC 24-cb1000i (4N1</v>
      </c>
    </row>
    <row r="1149" customHeight="1" spans="1:2">
      <c r="A1149" s="3" t="str">
        <f>IFERROR(__xludf.DUMMYFUNCTION("""COMPUTED_VALUE"""),"92U76PA")</f>
        <v>92U76PA</v>
      </c>
      <c r="B1149" s="3" t="str">
        <f>IFERROR(__xludf.DUMMYFUNCTION("""COMPUTED_VALUE"""),"HP Pavilion Plus 14 inch Laptop PC 14-ew0000 (7X844AV)")</f>
        <v>HP Pavilion Plus 14 inch Laptop PC 14-ew0000 (7X844AV)</v>
      </c>
    </row>
    <row r="1150" customHeight="1" spans="1:2">
      <c r="A1150" s="3" t="str">
        <f>IFERROR(__xludf.DUMMYFUNCTION("""COMPUTED_VALUE"""),"309R7EC")</f>
        <v>309R7EC</v>
      </c>
      <c r="B1150" s="3" t="str">
        <f>IFERROR(__xludf.DUMMYFUNCTION("""COMPUTED_VALUE"""),"HP ZBook Firefly 15 G7 Mobile Workstation (8WS03AV)")</f>
        <v>HP ZBook Firefly 15 G7 Mobile Workstation (8WS03AV)</v>
      </c>
    </row>
    <row r="1151" customHeight="1" spans="1:2">
      <c r="A1151" s="3" t="str">
        <f>IFERROR(__xludf.DUMMYFUNCTION("""COMPUTED_VALUE"""),"23V67EC")</f>
        <v>23V67EC</v>
      </c>
      <c r="B1151" s="3" t="str">
        <f>IFERROR(__xludf.DUMMYFUNCTION("""COMPUTED_VALUE"""),"HP EliteBook 840 G7 Notebook PC (8PZ98AV)")</f>
        <v>HP EliteBook 840 G7 Notebook PC (8PZ98AV)</v>
      </c>
    </row>
    <row r="1152" customHeight="1" spans="1:2">
      <c r="A1152" s="3" t="str">
        <f>IFERROR(__xludf.DUMMYFUNCTION("""COMPUTED_VALUE"""),"2Q9C8UP")</f>
        <v>2Q9C8UP</v>
      </c>
      <c r="B1152" s="3" t="str">
        <f>IFERROR(__xludf.DUMMYFUNCTION("""COMPUTED_VALUE"""),"HP ZBook Fury 15 G7 Mobile Workstation (9VS28AV)")</f>
        <v>HP ZBook Fury 15 G7 Mobile Workstation (9VS28AV)</v>
      </c>
    </row>
    <row r="1153" customHeight="1" spans="1:2">
      <c r="A1153" s="3" t="str">
        <f>IFERROR(__xludf.DUMMYFUNCTION("""COMPUTED_VALUE"""),"7L981UA")</f>
        <v>7L981UA</v>
      </c>
      <c r="B1153" s="3" t="str">
        <f>IFERROR(__xludf.DUMMYFUNCTION("""COMPUTED_VALUE"""),"OMEN by HP 16.1 inch Gaming Laptop PC 16-wf0000 (755G1AV)")</f>
        <v>OMEN by HP 16.1 inch Gaming Laptop PC 16-wf0000 (755G1AV)</v>
      </c>
    </row>
    <row r="1154" customHeight="1" spans="1:2">
      <c r="A1154" s="3" t="str">
        <f>IFERROR(__xludf.DUMMYFUNCTION("""COMPUTED_VALUE"""),"8R0L1PA")</f>
        <v>8R0L1PA</v>
      </c>
      <c r="B1154" s="3" t="str">
        <f>IFERROR(__xludf.DUMMYFUNCTION("""COMPUTED_VALUE"""),"Victus by HP 15.6 inch Gaming Laptop 15-fb0000 (598V2AV)")</f>
        <v>Victus by HP 15.6 inch Gaming Laptop 15-fb0000 (598V2AV)</v>
      </c>
    </row>
    <row r="1155" customHeight="1" spans="1:2">
      <c r="A1155" s="3" t="str">
        <f>IFERROR(__xludf.DUMMYFUNCTION("""COMPUTED_VALUE"""),"9D3P1PA")</f>
        <v>9D3P1PA</v>
      </c>
      <c r="B1155" s="3" t="str">
        <f>IFERROR(__xludf.DUMMYFUNCTION("""COMPUTED_VALUE"""),"HP 15.6 inch Laptop PC 15-d5000 (4V9Y1AV)")</f>
        <v>HP 15.6 inch Laptop PC 15-d5000 (4V9Y1AV)</v>
      </c>
    </row>
    <row r="1156" customHeight="1" spans="1:2">
      <c r="A1156" s="3" t="str">
        <f>IFERROR(__xludf.DUMMYFUNCTION("""COMPUTED_VALUE"""),"498U8PA")</f>
        <v>498U8PA</v>
      </c>
      <c r="B1156" s="3" t="str">
        <f>IFERROR(__xludf.DUMMYFUNCTION("""COMPUTED_VALUE"""),"HP Pavilion Gaming 15-ec1000 Laptop PC (9EK37AV)")</f>
        <v>HP Pavilion Gaming 15-ec1000 Laptop PC (9EK37AV)</v>
      </c>
    </row>
    <row r="1157" customHeight="1" spans="1:2">
      <c r="A1157" s="3" t="str">
        <f>IFERROR(__xludf.DUMMYFUNCTION("""COMPUTED_VALUE"""),"38J75PA")</f>
        <v>38J75PA</v>
      </c>
      <c r="B1157" s="3" t="str">
        <f>IFERROR(__xludf.DUMMYFUNCTION("""COMPUTED_VALUE"""),"HP 250 G8 Notebook PC (1T4J6AV)")</f>
        <v>HP 250 G8 Notebook PC (1T4J6AV)</v>
      </c>
    </row>
    <row r="1158" customHeight="1" spans="1:2">
      <c r="A1158" s="3" t="str">
        <f>IFERROR(__xludf.DUMMYFUNCTION("""COMPUTED_VALUE"""),"661X0PA")</f>
        <v>661X0PA</v>
      </c>
      <c r="B1158" s="3" t="str">
        <f>IFERROR(__xludf.DUMMYFUNCTION("""COMPUTED_VALUE"""),"HP Pavilion x360 14 Convertible PC 14-dy1000 (436S6AV)")</f>
        <v>HP Pavilion x360 14 Convertible PC 14-dy1000 (436S6AV)</v>
      </c>
    </row>
    <row r="1159" customHeight="1" spans="1:2">
      <c r="A1159" s="3" t="str">
        <f>IFERROR(__xludf.DUMMYFUNCTION("""COMPUTED_VALUE"""),"7Y6U2PA")</f>
        <v>7Y6U2PA</v>
      </c>
      <c r="B1159" s="3" t="str">
        <f>IFERROR(__xludf.DUMMYFUNCTION("""COMPUTED_VALUE"""),"HP Spectre x360 13.5 inch 2-in-1 Laptop PC 14-ef2000 (771X4AV)")</f>
        <v>HP Spectre x360 13.5 inch 2-in-1 Laptop PC 14-ef2000 (771X4AV)</v>
      </c>
    </row>
    <row r="1160" customHeight="1" spans="1:2">
      <c r="A1160" s="3" t="str">
        <f>IFERROR(__xludf.DUMMYFUNCTION("""COMPUTED_VALUE"""),"363R2PC")</f>
        <v>363R2PC</v>
      </c>
      <c r="B1160" s="3" t="str">
        <f>IFERROR(__xludf.DUMMYFUNCTION("""COMPUTED_VALUE"""),"HP Desktop Pro A G3 (7XM81AV)")</f>
        <v>HP Desktop Pro A G3 (7XM81AV)</v>
      </c>
    </row>
    <row r="1161" customHeight="1" spans="1:2">
      <c r="A1161" s="3" t="str">
        <f>IFERROR(__xludf.DUMMYFUNCTION("""COMPUTED_VALUE"""),"459J4AA")</f>
        <v>459J4AA</v>
      </c>
      <c r="B1161" s="3" t="str">
        <f>IFERROR(__xludf.DUMMYFUNCTION("""COMPUTED_VALUE"""),"HP M24 Webcam Monitor")</f>
        <v>HP M24 Webcam Monitor</v>
      </c>
    </row>
    <row r="1162" customHeight="1" spans="1:2">
      <c r="A1162" s="3" t="str">
        <f>IFERROR(__xludf.DUMMYFUNCTION("""COMPUTED_VALUE"""),"8WM68AV")</f>
        <v>8WM68AV</v>
      </c>
      <c r="B1162" s="3" t="str">
        <f>IFERROR(__xludf.DUMMYFUNCTION("""COMPUTED_VALUE"""),"HP ProOne 600 G6 22 All-in-One PC IDS Base Model")</f>
        <v>HP ProOne 600 G6 22 All-in-One PC IDS Base Model</v>
      </c>
    </row>
    <row r="1163" customHeight="1" spans="1:2">
      <c r="A1163" s="3" t="str">
        <f>IFERROR(__xludf.DUMMYFUNCTION("""COMPUTED_VALUE"""),"3C0E6A7")</f>
        <v>3C0E6A7</v>
      </c>
      <c r="B1163" s="3" t="str">
        <f>IFERROR(__xludf.DUMMYFUNCTION("""COMPUTED_VALUE"""),"HP P22vb G4 FHD Monitor")</f>
        <v>HP P22vb G4 FHD Monitor</v>
      </c>
    </row>
    <row r="1164" customHeight="1" spans="1:2">
      <c r="A1164" s="3" t="str">
        <f>IFERROR(__xludf.DUMMYFUNCTION("""COMPUTED_VALUE"""),"511C6PA")</f>
        <v>511C6PA</v>
      </c>
      <c r="B1164" s="3" t="str">
        <f>IFERROR(__xludf.DUMMYFUNCTION("""COMPUTED_VALUE"""),"HP 14 inch Laptop PC 14-e1000 (390A0AV)")</f>
        <v>HP 14 inch Laptop PC 14-e1000 (390A0AV)</v>
      </c>
    </row>
    <row r="1165" customHeight="1" spans="1:2">
      <c r="A1165" s="3" t="str">
        <f>IFERROR(__xludf.DUMMYFUNCTION("""COMPUTED_VALUE"""),"834G9PA")</f>
        <v>834G9PA</v>
      </c>
      <c r="B1165" s="3" t="str">
        <f>IFERROR(__xludf.DUMMYFUNCTION("""COMPUTED_VALUE"""),"Victus by HP 16.1 inch Gaming Laptop PC 16-r0000 (76T00AV)")</f>
        <v>Victus by HP 16.1 inch Gaming Laptop PC 16-r0000 (76T00AV)</v>
      </c>
    </row>
    <row r="1166" customHeight="1" spans="1:2">
      <c r="A1166" s="3" t="str">
        <f>IFERROR(__xludf.DUMMYFUNCTION("""COMPUTED_VALUE"""),"9Q932PA")</f>
        <v>9Q932PA</v>
      </c>
      <c r="B1166" s="3" t="str">
        <f>IFERROR(__xludf.DUMMYFUNCTION("""COMPUTED_VALUE"""),"HP All-in-One Desktop PC 27-cr0000i (70P58AV)")</f>
        <v>HP All-in-One Desktop PC 27-cr0000i (70P58AV)</v>
      </c>
    </row>
    <row r="1167" customHeight="1" spans="1:2">
      <c r="A1167" s="3" t="str">
        <f>IFERROR(__xludf.DUMMYFUNCTION("""COMPUTED_VALUE"""),"4Q7M7PA")</f>
        <v>4Q7M7PA</v>
      </c>
      <c r="B1167" s="3" t="str">
        <f>IFERROR(__xludf.DUMMYFUNCTION("""COMPUTED_VALUE"""),"HP EliteBook 840 Aero G8 Notebook PC (2E5E3AV)")</f>
        <v>HP EliteBook 840 Aero G8 Notebook PC (2E5E3AV)</v>
      </c>
    </row>
    <row r="1168" customHeight="1" spans="1:2">
      <c r="A1168" s="3" t="str">
        <f>IFERROR(__xludf.DUMMYFUNCTION("""COMPUTED_VALUE"""),"2D5X7PA")</f>
        <v>2D5X7PA</v>
      </c>
      <c r="B1168" s="3" t="str">
        <f>IFERROR(__xludf.DUMMYFUNCTION("""COMPUTED_VALUE"""),"HP 245 G7 Notebook PC (9EC03AV)")</f>
        <v>HP 245 G7 Notebook PC (9EC03AV)</v>
      </c>
    </row>
    <row r="1169" customHeight="1" spans="1:2">
      <c r="A1169" s="3" t="str">
        <f>IFERROR(__xludf.DUMMYFUNCTION("""COMPUTED_VALUE"""),"2Q523AV")</f>
        <v>2Q523AV</v>
      </c>
      <c r="B1169" s="3" t="str">
        <f>IFERROR(__xludf.DUMMYFUNCTION("""COMPUTED_VALUE"""),"HP ProBook 440 G8 Notebook PC IDS Base Model")</f>
        <v>HP ProBook 440 G8 Notebook PC IDS Base Model</v>
      </c>
    </row>
    <row r="1170" customHeight="1" spans="1:2">
      <c r="A1170" s="3" t="str">
        <f>IFERROR(__xludf.DUMMYFUNCTION("""COMPUTED_VALUE"""),"44V88PA")</f>
        <v>44V88PA</v>
      </c>
      <c r="B1170" s="3" t="str">
        <f>IFERROR(__xludf.DUMMYFUNCTION("""COMPUTED_VALUE"""),"HP ProDesk 400 G7 Microtower PC (9CY18AV)")</f>
        <v>HP ProDesk 400 G7 Microtower PC (9CY18AV)</v>
      </c>
    </row>
    <row r="1171" customHeight="1" spans="1:2">
      <c r="A1171" s="3" t="str">
        <f>IFERROR(__xludf.DUMMYFUNCTION("""COMPUTED_VALUE"""),"4J2Z8AV")</f>
        <v>4J2Z8AV</v>
      </c>
      <c r="B1171" s="3" t="str">
        <f>IFERROR(__xludf.DUMMYFUNCTION("""COMPUTED_VALUE"""),"HP Pro Tower 400 G9 PCI Desktop PC IDS Base Model")</f>
        <v>HP Pro Tower 400 G9 PCI Desktop PC IDS Base Model</v>
      </c>
    </row>
    <row r="1172" customHeight="1" spans="1:2">
      <c r="A1172" s="3" t="str">
        <f>IFERROR(__xludf.DUMMYFUNCTION("""COMPUTED_VALUE"""),"8D5U0PA")</f>
        <v>8D5U0PA</v>
      </c>
      <c r="B1172" s="3" t="str">
        <f>IFERROR(__xludf.DUMMYFUNCTION("""COMPUTED_VALUE"""),"HP Pavilion 15 Laptop PC 15-eh3000 (794P3AV)")</f>
        <v>HP Pavilion 15 Laptop PC 15-eh3000 (794P3AV)</v>
      </c>
    </row>
    <row r="1173" customHeight="1" spans="1:2">
      <c r="A1173" s="3" t="str">
        <f>IFERROR(__xludf.DUMMYFUNCTION("""COMPUTED_VALUE"""),"7Q864PA")</f>
        <v>7Q864PA</v>
      </c>
      <c r="B1173" s="3" t="str">
        <f>IFERROR(__xludf.DUMMYFUNCTION("""COMPUTED_VALUE"""),"HP 14 Laptop PC 14-d5000 (4T800AV)")</f>
        <v>HP 14 Laptop PC 14-d5000 (4T800AV)</v>
      </c>
    </row>
    <row r="1174" customHeight="1" spans="1:2">
      <c r="A1174" s="3" t="str">
        <f>IFERROR(__xludf.DUMMYFUNCTION("""COMPUTED_VALUE"""),"4M1T5PA")</f>
        <v>4M1T5PA</v>
      </c>
      <c r="B1174" s="3" t="str">
        <f>IFERROR(__xludf.DUMMYFUNCTION("""COMPUTED_VALUE"""),"HP 245 G8 Notebook PC (443K0AV)")</f>
        <v>HP 245 G8 Notebook PC (443K0AV)</v>
      </c>
    </row>
    <row r="1175" customHeight="1" spans="1:2">
      <c r="A1175" s="3" t="str">
        <f>IFERROR(__xludf.DUMMYFUNCTION("""COMPUTED_VALUE"""),"6K7X2PA")</f>
        <v>6K7X2PA</v>
      </c>
      <c r="B1175" s="3" t="str">
        <f>IFERROR(__xludf.DUMMYFUNCTION("""COMPUTED_VALUE"""),"HP ENVY x360 13.3 inch 2-in-1 Laptop PC 13-bf0000 (552D6AV)")</f>
        <v>HP ENVY x360 13.3 inch 2-in-1 Laptop PC 13-bf0000 (552D6AV)</v>
      </c>
    </row>
    <row r="1176" customHeight="1" spans="1:2">
      <c r="A1176" s="3" t="str">
        <f>IFERROR(__xludf.DUMMYFUNCTION("""COMPUTED_VALUE"""),"183L9PA")</f>
        <v>183L9PA</v>
      </c>
      <c r="B1176" s="3" t="str">
        <f>IFERROR(__xludf.DUMMYFUNCTION("""COMPUTED_VALUE"""),"HP Pavilion Gaming - 15-ec1021ax")</f>
        <v>HP Pavilion Gaming - 15-ec1021ax</v>
      </c>
    </row>
    <row r="1177" customHeight="1" spans="1:2">
      <c r="A1177" s="3" t="str">
        <f>IFERROR(__xludf.DUMMYFUNCTION("""COMPUTED_VALUE"""),"4N184PA")</f>
        <v>4N184PA</v>
      </c>
      <c r="B1177" s="3" t="str">
        <f>IFERROR(__xludf.DUMMYFUNCTION("""COMPUTED_VALUE"""),"HP ProBook 440 G8 Notebook PC (464N1AV)")</f>
        <v>HP ProBook 440 G8 Notebook PC (464N1AV)</v>
      </c>
    </row>
    <row r="1178" customHeight="1" spans="1:2">
      <c r="A1178" s="3" t="str">
        <f>IFERROR(__xludf.DUMMYFUNCTION("""COMPUTED_VALUE"""),"4J0M9PA")</f>
        <v>4J0M9PA</v>
      </c>
      <c r="B1178" s="3" t="str">
        <f>IFERROR(__xludf.DUMMYFUNCTION("""COMPUTED_VALUE"""),"HP 240 G8 Notebook PC (43Q77AV)")</f>
        <v>HP 240 G8 Notebook PC (43Q77AV)</v>
      </c>
    </row>
    <row r="1179" customHeight="1" spans="1:2">
      <c r="A1179" s="3" t="str">
        <f>IFERROR(__xludf.DUMMYFUNCTION("""COMPUTED_VALUE"""),"4N187PA")</f>
        <v>4N187PA</v>
      </c>
      <c r="B1179" s="3" t="str">
        <f>IFERROR(__xludf.DUMMYFUNCTION("""COMPUTED_VALUE"""),"HP 240 G8 Notebook PC (43Q71AV)")</f>
        <v>HP 240 G8 Notebook PC (43Q71AV)</v>
      </c>
    </row>
    <row r="1180" customHeight="1" spans="1:2">
      <c r="A1180" s="3" t="str">
        <f>IFERROR(__xludf.DUMMYFUNCTION("""COMPUTED_VALUE"""),"2V658AV")</f>
        <v>2V658AV</v>
      </c>
      <c r="B1180" s="3" t="str">
        <f>IFERROR(__xludf.DUMMYFUNCTION("""COMPUTED_VALUE"""),"HP ProBook 430 G8 Notebook PC IDS Base M")</f>
        <v>HP ProBook 430 G8 Notebook PC IDS Base M</v>
      </c>
    </row>
    <row r="1181" customHeight="1" spans="1:2">
      <c r="A1181" s="3" t="str">
        <f>IFERROR(__xludf.DUMMYFUNCTION("""COMPUTED_VALUE"""),"4T3M3PA")</f>
        <v>4T3M3PA</v>
      </c>
      <c r="B1181" s="3" t="str">
        <f>IFERROR(__xludf.DUMMYFUNCTION("""COMPUTED_VALUE"""),"HP EliteBook 840 G8 Notebook PC (26D62AV)")</f>
        <v>HP EliteBook 840 G8 Notebook PC (26D62AV)</v>
      </c>
    </row>
    <row r="1182" customHeight="1" spans="1:2">
      <c r="A1182" s="3" t="str">
        <f>IFERROR(__xludf.DUMMYFUNCTION("""COMPUTED_VALUE"""),"9TN41A6")</f>
        <v>9TN41A6</v>
      </c>
      <c r="B1182" s="3" t="str">
        <f>IFERROR(__xludf.DUMMYFUNCTION("""COMPUTED_VALUE"""),"HP V19 HD Monitor")</f>
        <v>HP V19 HD Monitor</v>
      </c>
    </row>
    <row r="1183" customHeight="1" spans="1:2">
      <c r="A1183" s="3" t="str">
        <f>IFERROR(__xludf.DUMMYFUNCTION("""COMPUTED_VALUE"""),"6N043PA")</f>
        <v>6N043PA</v>
      </c>
      <c r="B1183" s="3" t="str">
        <f>IFERROR(__xludf.DUMMYFUNCTION("""COMPUTED_VALUE"""),"HP Laptop PC 15s-fq2000 (2D118AV)")</f>
        <v>HP Laptop PC 15s-fq2000 (2D118AV)</v>
      </c>
    </row>
    <row r="1184" customHeight="1" spans="1:2">
      <c r="A1184" s="3" t="str">
        <f>IFERROR(__xludf.DUMMYFUNCTION("""COMPUTED_VALUE"""),"9Q962PA")</f>
        <v>9Q962PA</v>
      </c>
      <c r="B1184" s="3" t="str">
        <f>IFERROR(__xludf.DUMMYFUNCTION("""COMPUTED_VALUE"""),"Victus by HP 15.6 inch Gaming Laptop 15-fa1000 (7N772AV)")</f>
        <v>Victus by HP 15.6 inch Gaming Laptop 15-fa1000 (7N772AV)</v>
      </c>
    </row>
    <row r="1185" customHeight="1" spans="1:2">
      <c r="A1185" s="3" t="str">
        <f>IFERROR(__xludf.DUMMYFUNCTION("""COMPUTED_VALUE"""),"6H5P4EA")</f>
        <v>6H5P4EA</v>
      </c>
      <c r="B1185" s="3" t="str">
        <f>IFERROR(__xludf.DUMMYFUNCTION("""COMPUTED_VALUE"""),"HP 15.6 inch Laptop PC 15-d5000 (4V9Y3AV)")</f>
        <v>HP 15.6 inch Laptop PC 15-d5000 (4V9Y3AV)</v>
      </c>
    </row>
    <row r="1186" customHeight="1" spans="1:2">
      <c r="A1186" s="3" t="str">
        <f>IFERROR(__xludf.DUMMYFUNCTION("""COMPUTED_VALUE"""),"1FH48AA")</f>
        <v>1FH48AA</v>
      </c>
      <c r="B1186" s="3" t="str">
        <f>IFERROR(__xludf.DUMMYFUNCTION("""COMPUTED_VALUE"""),"HP EliteDisplay E243m 23.8-inch Monitor")</f>
        <v>HP EliteDisplay E243m 23.8-inch Monitor</v>
      </c>
    </row>
    <row r="1187" customHeight="1" spans="1:2">
      <c r="A1187" s="3" t="str">
        <f>IFERROR(__xludf.DUMMYFUNCTION("""COMPUTED_VALUE"""),"4N6P6PA")</f>
        <v>4N6P6PA</v>
      </c>
      <c r="B1187" s="3" t="str">
        <f>IFERROR(__xludf.DUMMYFUNCTION("""COMPUTED_VALUE"""),"HP 280 Pro G6 Microtower PC (8QY87AV)")</f>
        <v>HP 280 Pro G6 Microtower PC (8QY87AV)</v>
      </c>
    </row>
    <row r="1188" customHeight="1" spans="1:2">
      <c r="A1188" s="3" t="str">
        <f>IFERROR(__xludf.DUMMYFUNCTION("""COMPUTED_VALUE"""),"3G6F9UC")</f>
        <v>3G6F9UC</v>
      </c>
      <c r="B1188" s="3" t="str">
        <f>IFERROR(__xludf.DUMMYFUNCTION("""COMPUTED_VALUE"""),"HP EliteOne 800 G6 24 All-in-One PC (9JE86AV)")</f>
        <v>HP EliteOne 800 G6 24 All-in-One PC (9JE86AV)</v>
      </c>
    </row>
    <row r="1189" customHeight="1" spans="1:2">
      <c r="A1189" s="3" t="str">
        <f>IFERROR(__xludf.DUMMYFUNCTION("""COMPUTED_VALUE"""),"4P7S6PA")</f>
        <v>4P7S6PA</v>
      </c>
      <c r="B1189" s="3" t="str">
        <f>IFERROR(__xludf.DUMMYFUNCTION("""COMPUTED_VALUE"""),"HP Spectre x360 Convertible Laptop PC 14-ea0000 (1R2Q2AV)")</f>
        <v>HP Spectre x360 Convertible Laptop PC 14-ea0000 (1R2Q2AV)</v>
      </c>
    </row>
    <row r="1190" customHeight="1" spans="1:2">
      <c r="A1190" s="3" t="str">
        <f>IFERROR(__xludf.DUMMYFUNCTION("""COMPUTED_VALUE"""),"4M125PA")</f>
        <v>4M125PA</v>
      </c>
      <c r="B1190" s="3" t="str">
        <f>IFERROR(__xludf.DUMMYFUNCTION("""COMPUTED_VALUE"""),"HP ProDesk 400 G6 Desktop Mini PC (368Z7AV)")</f>
        <v>HP ProDesk 400 G6 Desktop Mini PC (368Z7AV)</v>
      </c>
    </row>
    <row r="1191" customHeight="1" spans="1:2">
      <c r="A1191" s="3" t="str">
        <f>IFERROR(__xludf.DUMMYFUNCTION("""COMPUTED_VALUE"""),"88Y66PA")</f>
        <v>88Y66PA</v>
      </c>
      <c r="B1191" s="3" t="str">
        <f>IFERROR(__xludf.DUMMYFUNCTION("""COMPUTED_VALUE"""),"OMEN by HP 16.1 inch Gaming Laptop PC 16-wd000 (7B9S0AV)")</f>
        <v>OMEN by HP 16.1 inch Gaming Laptop PC 16-wd000 (7B9S0AV)</v>
      </c>
    </row>
    <row r="1192" customHeight="1" spans="1:2">
      <c r="A1192" s="3" t="str">
        <f>IFERROR(__xludf.DUMMYFUNCTION("""COMPUTED_VALUE"""),"440B9PA")</f>
        <v>440B9PA</v>
      </c>
      <c r="B1192" s="3" t="str">
        <f>IFERROR(__xludf.DUMMYFUNCTION("""COMPUTED_VALUE"""),"HP 280 Pro G6 Microtower PC (8QY81AV)")</f>
        <v>HP 280 Pro G6 Microtower PC (8QY81AV)</v>
      </c>
    </row>
    <row r="1193" customHeight="1" spans="1:2">
      <c r="A1193" s="3" t="str">
        <f>IFERROR(__xludf.DUMMYFUNCTION("""COMPUTED_VALUE"""),"435W9UP")</f>
        <v>435W9UP</v>
      </c>
      <c r="B1193" s="3" t="str">
        <f>IFERROR(__xludf.DUMMYFUNCTION("""COMPUTED_VALUE"""),"HP EliteBook 840 G8 Notebook PC (26D60AV)")</f>
        <v>HP EliteBook 840 G8 Notebook PC (26D60AV)</v>
      </c>
    </row>
    <row r="1194" customHeight="1" spans="1:2">
      <c r="A1194" s="3" t="str">
        <f>IFERROR(__xludf.DUMMYFUNCTION("""COMPUTED_VALUE"""),"4U9G2PA")</f>
        <v>4U9G2PA</v>
      </c>
      <c r="B1194" s="3" t="str">
        <f>IFERROR(__xludf.DUMMYFUNCTION("""COMPUTED_VALUE"""),"HP ZBook Power 15.6 inch G8 Mobile Workstation PC (33D92AV)")</f>
        <v>HP ZBook Power 15.6 inch G8 Mobile Workstation PC (33D92AV)</v>
      </c>
    </row>
    <row r="1195" customHeight="1" spans="1:2">
      <c r="A1195" s="3" t="str">
        <f>IFERROR(__xludf.DUMMYFUNCTION("""COMPUTED_VALUE"""),"389X3PA")</f>
        <v>389X3PA</v>
      </c>
      <c r="B1195" s="3" t="str">
        <f>IFERROR(__xludf.DUMMYFUNCTION("""COMPUTED_VALUE"""),"HP EliteBook 830 G7 Notebook PC (8PV75AV)")</f>
        <v>HP EliteBook 830 G7 Notebook PC (8PV75AV)</v>
      </c>
    </row>
    <row r="1196" customHeight="1" spans="1:2">
      <c r="A1196" s="3" t="str">
        <f>IFERROR(__xludf.DUMMYFUNCTION("""COMPUTED_VALUE"""),"8L707UA")</f>
        <v>8L707UA</v>
      </c>
      <c r="B1196" s="3" t="str">
        <f>IFERROR(__xludf.DUMMYFUNCTION("""COMPUTED_VALUE"""),"HP 15.6 inch Laptop PC 15-d5000 (4V9X9AV)")</f>
        <v>HP 15.6 inch Laptop PC 15-d5000 (4V9X9AV)</v>
      </c>
    </row>
    <row r="1197" customHeight="1" spans="1:2">
      <c r="A1197" s="3" t="str">
        <f>IFERROR(__xludf.DUMMYFUNCTION("""COMPUTED_VALUE"""),"9FJ35PA")</f>
        <v>9FJ35PA</v>
      </c>
      <c r="B1197" s="3" t="str">
        <f>IFERROR(__xludf.DUMMYFUNCTION("""COMPUTED_VALUE"""),"HP 348 G7 Notebook PC")</f>
        <v>HP 348 G7 Notebook PC</v>
      </c>
    </row>
    <row r="1198" customHeight="1" spans="1:2">
      <c r="A1198" s="3" t="str">
        <f>IFERROR(__xludf.DUMMYFUNCTION("""COMPUTED_VALUE"""),"55Z26PA")</f>
        <v>55Z26PA</v>
      </c>
      <c r="B1198" s="3" t="str">
        <f>IFERROR(__xludf.DUMMYFUNCTION("""COMPUTED_VALUE"""),"HP ProDesk 400 G7 Microtower PC (9CY18AV)")</f>
        <v>HP ProDesk 400 G7 Microtower PC (9CY18AV)</v>
      </c>
    </row>
    <row r="1199" customHeight="1" spans="1:2">
      <c r="A1199" s="3" t="str">
        <f>IFERROR(__xludf.DUMMYFUNCTION("""COMPUTED_VALUE"""),"5R5D6PA")</f>
        <v>5R5D6PA</v>
      </c>
      <c r="B1199" s="3" t="str">
        <f>IFERROR(__xludf.DUMMYFUNCTION("""COMPUTED_VALUE"""),"HP Desktop PC M01-F2000i (536T7AV)")</f>
        <v>HP Desktop PC M01-F2000i (536T7AV)</v>
      </c>
    </row>
    <row r="1200" customHeight="1" spans="1:2">
      <c r="A1200" s="3" t="str">
        <f>IFERROR(__xludf.DUMMYFUNCTION("""COMPUTED_VALUE"""),"8C4R6PA")</f>
        <v>8C4R6PA</v>
      </c>
      <c r="B1200" s="3" t="str">
        <f>IFERROR(__xludf.DUMMYFUNCTION("""COMPUTED_VALUE"""),"HP Envy x360 15.6 inch 2-in-1 Laptop PC 15-fe0000 (79J40AV)")</f>
        <v>HP Envy x360 15.6 inch 2-in-1 Laptop PC 15-fe0000 (79J40AV)</v>
      </c>
    </row>
    <row r="1201" customHeight="1" spans="1:2">
      <c r="A1201" s="3" t="str">
        <f>IFERROR(__xludf.DUMMYFUNCTION("""COMPUTED_VALUE"""),"4F006PA")</f>
        <v>4F006PA</v>
      </c>
      <c r="B1201" s="3" t="str">
        <f>IFERROR(__xludf.DUMMYFUNCTION("""COMPUTED_VALUE"""),"HP 200 G4 22 All-in-One PC (7WX29AV)")</f>
        <v>HP 200 G4 22 All-in-One PC (7WX29AV)</v>
      </c>
    </row>
    <row r="1202" customHeight="1" spans="1:2">
      <c r="A1202" s="3" t="str">
        <f>IFERROR(__xludf.DUMMYFUNCTION("""COMPUTED_VALUE"""),"6K467PA")</f>
        <v>6K467PA</v>
      </c>
      <c r="B1202" s="3" t="str">
        <f>IFERROR(__xludf.DUMMYFUNCTION("""COMPUTED_VALUE"""),"Victus by HP 16.1 inch Gaming Laptop PC 16-e0000 (2V8Z5AV)")</f>
        <v>Victus by HP 16.1 inch Gaming Laptop PC 16-e0000 (2V8Z5AV)</v>
      </c>
    </row>
    <row r="1203" customHeight="1" spans="1:2">
      <c r="A1203" s="3" t="str">
        <f>IFERROR(__xludf.DUMMYFUNCTION("""COMPUTED_VALUE"""),"6D4K2PA")</f>
        <v>6D4K2PA</v>
      </c>
      <c r="B1203" s="3" t="str">
        <f>IFERROR(__xludf.DUMMYFUNCTION("""COMPUTED_VALUE"""),"HP Pavilion Laptop PC 15-eg2000 (4U9E7AV)")</f>
        <v>HP Pavilion Laptop PC 15-eg2000 (4U9E7AV)</v>
      </c>
    </row>
    <row r="1204" customHeight="1" spans="1:2">
      <c r="A1204" s="3" t="str">
        <f>IFERROR(__xludf.DUMMYFUNCTION("""COMPUTED_VALUE"""),"381M7PA")</f>
        <v>381M7PA</v>
      </c>
      <c r="B1204" s="3" t="str">
        <f>IFERROR(__xludf.DUMMYFUNCTION("""COMPUTED_VALUE"""),"HP ZBook Firefly 15.6 inch G8 Mobile Workstation PC (1G3U7AV)")</f>
        <v>HP ZBook Firefly 15.6 inch G8 Mobile Workstation PC (1G3U7AV)</v>
      </c>
    </row>
    <row r="1205" customHeight="1" spans="1:2">
      <c r="A1205" s="3" t="str">
        <f>IFERROR(__xludf.DUMMYFUNCTION("""COMPUTED_VALUE"""),"3Y0B5PA")</f>
        <v>3Y0B5PA</v>
      </c>
      <c r="B1205" s="3" t="str">
        <f>IFERROR(__xludf.DUMMYFUNCTION("""COMPUTED_VALUE"""),"HP Elite Dragonfly G2 Notebook PC (1J1Q1AV)")</f>
        <v>HP Elite Dragonfly G2 Notebook PC (1J1Q1AV)</v>
      </c>
    </row>
    <row r="1206" customHeight="1" spans="1:2">
      <c r="A1206" s="3" t="str">
        <f>IFERROR(__xludf.DUMMYFUNCTION("""COMPUTED_VALUE"""),"468L6PA")</f>
        <v>468L6PA</v>
      </c>
      <c r="B1206" s="3" t="str">
        <f>IFERROR(__xludf.DUMMYFUNCTION("""COMPUTED_VALUE"""),"HP ZBook Firefly 14 inch G8 Mobile Workstation PC (275W0AV)")</f>
        <v>HP ZBook Firefly 14 inch G8 Mobile Workstation PC (275W0AV)</v>
      </c>
    </row>
    <row r="1207" customHeight="1" spans="1:2">
      <c r="A1207" s="3" t="str">
        <f>IFERROR(__xludf.DUMMYFUNCTION("""COMPUTED_VALUE"""),"68U24PA")</f>
        <v>68U24PA</v>
      </c>
      <c r="B1207" s="3" t="str">
        <f>IFERROR(__xludf.DUMMYFUNCTION("""COMPUTED_VALUE"""),"OMEN 16.1 inch Gaming Laptop PC 16-b1000")</f>
        <v>OMEN 16.1 inch Gaming Laptop PC 16-b1000</v>
      </c>
    </row>
    <row r="1208" customHeight="1" spans="1:2">
      <c r="A1208" s="3" t="str">
        <f>IFERROR(__xludf.DUMMYFUNCTION("""COMPUTED_VALUE"""),"1S0K8PA")</f>
        <v>1S0K8PA</v>
      </c>
      <c r="B1208" s="3" t="str">
        <f>IFERROR(__xludf.DUMMYFUNCTION("""COMPUTED_VALUE"""),"HP ProBook 445 G7 Notebook PC")</f>
        <v>HP ProBook 445 G7 Notebook PC</v>
      </c>
    </row>
    <row r="1209" customHeight="1" spans="1:2">
      <c r="A1209" s="3" t="str">
        <f>IFERROR(__xludf.DUMMYFUNCTION("""COMPUTED_VALUE"""),"8F4Z9PA")</f>
        <v>8F4Z9PA</v>
      </c>
      <c r="B1209" s="3" t="str">
        <f>IFERROR(__xludf.DUMMYFUNCTION("""COMPUTED_VALUE"""),"Victus by HP 15.6 inch Gaming Laptop 15-fb0000 (598U8AV)")</f>
        <v>Victus by HP 15.6 inch Gaming Laptop 15-fb0000 (598U8AV)</v>
      </c>
    </row>
    <row r="1210" customHeight="1" spans="1:2">
      <c r="A1210" s="3" t="str">
        <f>IFERROR(__xludf.DUMMYFUNCTION("""COMPUTED_VALUE"""),"369V2PA")</f>
        <v>369V2PA</v>
      </c>
      <c r="B1210" s="3" t="str">
        <f>IFERROR(__xludf.DUMMYFUNCTION("""COMPUTED_VALUE"""),"HP 245 G8 Notebook PC (1M9L5AV)")</f>
        <v>HP 245 G8 Notebook PC (1M9L5AV)</v>
      </c>
    </row>
    <row r="1211" customHeight="1" spans="1:2">
      <c r="A1211" s="3" t="str">
        <f>IFERROR(__xludf.DUMMYFUNCTION("""COMPUTED_VALUE"""),"2K1B3PA")</f>
        <v>2K1B3PA</v>
      </c>
      <c r="B1211" s="3" t="str">
        <f>IFERROR(__xludf.DUMMYFUNCTION("""COMPUTED_VALUE"""),"HP ProBook 430 G7 Notebook PC (6YX14AV)")</f>
        <v>HP ProBook 430 G7 Notebook PC (6YX14AV)</v>
      </c>
    </row>
    <row r="1212" customHeight="1" spans="1:2">
      <c r="A1212" s="3" t="str">
        <f>IFERROR(__xludf.DUMMYFUNCTION("""COMPUTED_VALUE"""),"381H8PA")</f>
        <v>381H8PA</v>
      </c>
      <c r="B1212" s="3" t="str">
        <f>IFERROR(__xludf.DUMMYFUNCTION("""COMPUTED_VALUE"""),"HP ZBook Firefly 14 inch G8 Mobile Workstation PC (1A2F1AV)")</f>
        <v>HP ZBook Firefly 14 inch G8 Mobile Workstation PC (1A2F1AV)</v>
      </c>
    </row>
    <row r="1213" customHeight="1" spans="1:2">
      <c r="A1213" s="3" t="str">
        <f>IFERROR(__xludf.DUMMYFUNCTION("""COMPUTED_VALUE"""),"302X5EC")</f>
        <v>302X5EC</v>
      </c>
      <c r="B1213" s="3" t="str">
        <f>IFERROR(__xludf.DUMMYFUNCTION("""COMPUTED_VALUE"""),"HP EliteBook 840 G7 Notebook PC (8PZ98AV)")</f>
        <v>HP EliteBook 840 G7 Notebook PC (8PZ98AV)</v>
      </c>
    </row>
    <row r="1214" customHeight="1" spans="1:2">
      <c r="A1214" s="3" t="str">
        <f>IFERROR(__xludf.DUMMYFUNCTION("""COMPUTED_VALUE"""),"552W8PA")</f>
        <v>552W8PA</v>
      </c>
      <c r="B1214" s="3" t="str">
        <f>IFERROR(__xludf.DUMMYFUNCTION("""COMPUTED_VALUE"""),"Victus by HP 16.1 inch Gaming Laptop PC 16-d0 (2V8U8AV)")</f>
        <v>Victus by HP 16.1 inch Gaming Laptop PC 16-d0 (2V8U8AV)</v>
      </c>
    </row>
    <row r="1215" customHeight="1" spans="1:2">
      <c r="A1215" s="3" t="str">
        <f>IFERROR(__xludf.DUMMYFUNCTION("""COMPUTED_VALUE"""),"7M5C3PA")</f>
        <v>7M5C3PA</v>
      </c>
      <c r="B1215" s="3" t="str">
        <f>IFERROR(__xludf.DUMMYFUNCTION("""COMPUTED_VALUE"""),"OMEN 17.3 inch Gaming Laptop PC 17-ck2000 (70W99AV)")</f>
        <v>OMEN 17.3 inch Gaming Laptop PC 17-ck2000 (70W99AV)</v>
      </c>
    </row>
    <row r="1216" customHeight="1" spans="1:2">
      <c r="A1216" s="3" t="str">
        <f>IFERROR(__xludf.DUMMYFUNCTION("""COMPUTED_VALUE"""),"6Q0Z7PA")</f>
        <v>6Q0Z7PA</v>
      </c>
      <c r="B1216" s="3" t="str">
        <f>IFERROR(__xludf.DUMMYFUNCTION("""COMPUTED_VALUE"""),"HP Pavilion x360 14 inch 2-in-1 Laptop P")</f>
        <v>HP Pavilion x360 14 inch 2-in-1 Laptop P</v>
      </c>
    </row>
    <row r="1217" customHeight="1" spans="1:2">
      <c r="A1217" s="3" t="str">
        <f>IFERROR(__xludf.DUMMYFUNCTION("""COMPUTED_VALUE"""),"4M124PA")</f>
        <v>4M124PA</v>
      </c>
      <c r="B1217" s="3" t="str">
        <f>IFERROR(__xludf.DUMMYFUNCTION("""COMPUTED_VALUE"""),"HP ProDesk 400 G6 Desktop Mini PC (368Z7AV)")</f>
        <v>HP ProDesk 400 G6 Desktop Mini PC (368Z7AV)</v>
      </c>
    </row>
    <row r="1218" customHeight="1" spans="1:2">
      <c r="A1218" s="3" t="str">
        <f>IFERROR(__xludf.DUMMYFUNCTION("""COMPUTED_VALUE"""),"4A3K5PA")</f>
        <v>4A3K5PA</v>
      </c>
      <c r="B1218" s="3" t="str">
        <f>IFERROR(__xludf.DUMMYFUNCTION("""COMPUTED_VALUE"""),"HP Pavilion Gaming 15-dk2000 Laptop PC (2P1Z9AV)")</f>
        <v>HP Pavilion Gaming 15-dk2000 Laptop PC (2P1Z9AV)</v>
      </c>
    </row>
    <row r="1219" customHeight="1" spans="1:2">
      <c r="A1219" s="3" t="str">
        <f>IFERROR(__xludf.DUMMYFUNCTION("""COMPUTED_VALUE"""),"340T1EC")</f>
        <v>340T1EC</v>
      </c>
      <c r="B1219" s="3" t="str">
        <f>IFERROR(__xludf.DUMMYFUNCTION("""COMPUTED_VALUE"""),"HP EliteBook 840 G7 Notebook PC (8PZ98AV)")</f>
        <v>HP EliteBook 840 G7 Notebook PC (8PZ98AV)</v>
      </c>
    </row>
    <row r="1220" customHeight="1" spans="1:2">
      <c r="A1220" s="3" t="str">
        <f>IFERROR(__xludf.DUMMYFUNCTION("""COMPUTED_VALUE"""),"6F1Z8EA")</f>
        <v>6F1Z8EA</v>
      </c>
      <c r="B1220" s="3" t="str">
        <f>IFERROR(__xludf.DUMMYFUNCTION("""COMPUTED_VALUE"""),"HP 250 15.6 inch G9 Notebook PC (511V0AV)")</f>
        <v>HP 250 15.6 inch G9 Notebook PC (511V0AV)</v>
      </c>
    </row>
    <row r="1221" customHeight="1" spans="1:2">
      <c r="A1221" s="3" t="str">
        <f>IFERROR(__xludf.DUMMYFUNCTION("""COMPUTED_VALUE"""),"7K4X2PA")</f>
        <v>7K4X2PA</v>
      </c>
      <c r="B1221" s="3" t="str">
        <f>IFERROR(__xludf.DUMMYFUNCTION("""COMPUTED_VALUE"""),"OMEN by HP 16.1 inch Gaming Laptop 16-n0")</f>
        <v>OMEN by HP 16.1 inch Gaming Laptop 16-n0</v>
      </c>
    </row>
    <row r="1222" customHeight="1" spans="1:2">
      <c r="A1222" s="3" t="str">
        <f>IFERROR(__xludf.DUMMYFUNCTION("""COMPUTED_VALUE"""),"833J0EA")</f>
        <v>833J0EA</v>
      </c>
      <c r="B1222" s="3" t="str">
        <f>IFERROR(__xludf.DUMMYFUNCTION("""COMPUTED_VALUE"""),"HP Envy x360 2-in-1 Laptop 15-fh0002ni (833J0EA)")</f>
        <v>HP Envy x360 2-in-1 Laptop 15-fh0002ni (833J0EA)</v>
      </c>
    </row>
    <row r="1223" customHeight="1" spans="1:2">
      <c r="A1223" s="3" t="str">
        <f>IFERROR(__xludf.DUMMYFUNCTION("""COMPUTED_VALUE"""),"788X8PA")</f>
        <v>788X8PA</v>
      </c>
      <c r="B1223" s="3" t="str">
        <f>IFERROR(__xludf.DUMMYFUNCTION("""COMPUTED_VALUE"""),"Victus by HP Gaming Laptop 15-fa0000 (680A4AV)")</f>
        <v>Victus by HP Gaming Laptop 15-fa0000 (680A4AV)</v>
      </c>
    </row>
    <row r="1224" customHeight="1" spans="1:2">
      <c r="A1224" s="3" t="str">
        <f>IFERROR(__xludf.DUMMYFUNCTION("""COMPUTED_VALUE"""),"6Q121PA")</f>
        <v>6Q121PA</v>
      </c>
      <c r="B1224" s="3" t="str">
        <f>IFERROR(__xludf.DUMMYFUNCTION("""COMPUTED_VALUE"""),"HP 14 inch Laptop PC 14-e1000 (390A0AV)")</f>
        <v>HP 14 inch Laptop PC 14-e1000 (390A0AV)</v>
      </c>
    </row>
    <row r="1225" customHeight="1" spans="1:2">
      <c r="A1225" s="3" t="str">
        <f>IFERROR(__xludf.DUMMYFUNCTION("""COMPUTED_VALUE"""),"7G0E6UA")</f>
        <v>7G0E6UA</v>
      </c>
      <c r="B1225" s="3" t="str">
        <f>IFERROR(__xludf.DUMMYFUNCTION("""COMPUTED_VALUE"""),"HP 15.6 inch Laptop PC 15-fd0000 (70R04AV)")</f>
        <v>HP 15.6 inch Laptop PC 15-fd0000 (70R04AV)</v>
      </c>
    </row>
    <row r="1226" customHeight="1" spans="1:2">
      <c r="A1226" s="3" t="str">
        <f>IFERROR(__xludf.DUMMYFUNCTION("""COMPUTED_VALUE"""),"821J6PA")</f>
        <v>821J6PA</v>
      </c>
      <c r="B1226" s="3" t="str">
        <f>IFERROR(__xludf.DUMMYFUNCTION("""COMPUTED_VALUE"""),"HP 250 15.6 inch G9 Notebook PC (5B2Y5AV)")</f>
        <v>HP 250 15.6 inch G9 Notebook PC (5B2Y5AV)</v>
      </c>
    </row>
    <row r="1227" customHeight="1" spans="1:2">
      <c r="A1227" s="3" t="str">
        <f>IFERROR(__xludf.DUMMYFUNCTION("""COMPUTED_VALUE"""),"360Q7PA")</f>
        <v>360Q7PA</v>
      </c>
      <c r="B1227" s="3" t="str">
        <f>IFERROR(__xludf.DUMMYFUNCTION("""COMPUTED_VALUE"""),"HP ProOne 600 G6 22 All-in-One PC (8WM68AV)")</f>
        <v>HP ProOne 600 G6 22 All-in-One PC (8WM68AV)</v>
      </c>
    </row>
    <row r="1228" customHeight="1" spans="1:2">
      <c r="A1228" s="3" t="str">
        <f>IFERROR(__xludf.DUMMYFUNCTION("""COMPUTED_VALUE"""),"4K9V8EA")</f>
        <v>4K9V8EA</v>
      </c>
      <c r="B1228" s="3" t="str">
        <f>IFERROR(__xludf.DUMMYFUNCTION("""COMPUTED_VALUE"""),"HP EliteBook 850 G8 Notebook PC (1G1Y0AV)")</f>
        <v>HP EliteBook 850 G8 Notebook PC (1G1Y0AV)</v>
      </c>
    </row>
    <row r="1229" customHeight="1" spans="1:2">
      <c r="A1229" s="3" t="str">
        <f>IFERROR(__xludf.DUMMYFUNCTION("""COMPUTED_VALUE"""),"6X9Z8UC")</f>
        <v>6X9Z8UC</v>
      </c>
      <c r="B1229" s="3" t="str">
        <f>IFERROR(__xludf.DUMMYFUNCTION("""COMPUTED_VALUE"""),"HP EliteBook 840 14 inch G9 Notebook PC (4B852AV)")</f>
        <v>HP EliteBook 840 14 inch G9 Notebook PC (4B852AV)</v>
      </c>
    </row>
    <row r="1230" customHeight="1" spans="1:2">
      <c r="A1230" s="3" t="str">
        <f>IFERROR(__xludf.DUMMYFUNCTION("""COMPUTED_VALUE"""),"4M1V4PA")</f>
        <v>4M1V4PA</v>
      </c>
      <c r="B1230" s="3" t="str">
        <f>IFERROR(__xludf.DUMMYFUNCTION("""COMPUTED_VALUE"""),"OMEN 16.1 inch Gaming Laptop PC 16-b0000 (2W6B5AV)")</f>
        <v>OMEN 16.1 inch Gaming Laptop PC 16-b0000 (2W6B5AV)</v>
      </c>
    </row>
    <row r="1231" customHeight="1" spans="1:2">
      <c r="A1231" s="3" t="str">
        <f>IFERROR(__xludf.DUMMYFUNCTION("""COMPUTED_VALUE"""),"9J6K8PA")</f>
        <v>9J6K8PA</v>
      </c>
      <c r="B1231" s="3" t="str">
        <f>IFERROR(__xludf.DUMMYFUNCTION("""COMPUTED_VALUE"""),"HP Pavilion Plus Laptop 14-ew0114TU (9J6K8PA)")</f>
        <v>HP Pavilion Plus Laptop 14-ew0114TU (9J6K8PA)</v>
      </c>
    </row>
    <row r="1232" customHeight="1" spans="1:2">
      <c r="A1232" s="3" t="str">
        <f>IFERROR(__xludf.DUMMYFUNCTION("""COMPUTED_VALUE"""),"1Q874AV")</f>
        <v>1Q874AV</v>
      </c>
      <c r="B1232" s="3" t="str">
        <f>IFERROR(__xludf.DUMMYFUNCTION("""COMPUTED_VALUE"""),"HP Spectre x360 Convertible Laptop PC 14")</f>
        <v>HP Spectre x360 Convertible Laptop PC 14</v>
      </c>
    </row>
    <row r="1233" customHeight="1" spans="1:2">
      <c r="A1233" s="3" t="str">
        <f>IFERROR(__xludf.DUMMYFUNCTION("""COMPUTED_VALUE"""),"49T89UP")</f>
        <v>49T89UP</v>
      </c>
      <c r="B1233" s="3" t="str">
        <f>IFERROR(__xludf.DUMMYFUNCTION("""COMPUTED_VALUE"""),"HP EliteBook 830 G8 Notebook PC (26D50AV)")</f>
        <v>HP EliteBook 830 G8 Notebook PC (26D50AV)</v>
      </c>
    </row>
    <row r="1234" customHeight="1" spans="1:2">
      <c r="A1234" s="3" t="str">
        <f>IFERROR(__xludf.DUMMYFUNCTION("""COMPUTED_VALUE"""),"50D11PA#ACJ")</f>
        <v>50D11PA#ACJ</v>
      </c>
      <c r="B1234" s="3" t="str">
        <f>IFERROR(__xludf.DUMMYFUNCTION("""COMPUTED_VALUE"""),"HP ZBook Power 15.6 inch G8 Mobile Works")</f>
        <v>HP ZBook Power 15.6 inch G8 Mobile Works</v>
      </c>
    </row>
    <row r="1235" customHeight="1" spans="1:2">
      <c r="A1235" s="3" t="str">
        <f>IFERROR(__xludf.DUMMYFUNCTION("""COMPUTED_VALUE"""),"43N38PA")</f>
        <v>43N38PA</v>
      </c>
      <c r="B1235" s="3" t="str">
        <f>IFERROR(__xludf.DUMMYFUNCTION("""COMPUTED_VALUE"""),"HP ProBook 440 G7 Notebook PC (6XJ52AV)")</f>
        <v>HP ProBook 440 G7 Notebook PC (6XJ52AV)</v>
      </c>
    </row>
    <row r="1236" customHeight="1" spans="1:2">
      <c r="A1236" s="3" t="str">
        <f>IFERROR(__xludf.DUMMYFUNCTION("""COMPUTED_VALUE"""),"4L6L7PA")</f>
        <v>4L6L7PA</v>
      </c>
      <c r="B1236" s="3" t="str">
        <f>IFERROR(__xludf.DUMMYFUNCTION("""COMPUTED_VALUE"""),"HP 200 Pro G4 22 All-in-One PC (7WX28AV)")</f>
        <v>HP 200 Pro G4 22 All-in-One PC (7WX28AV)</v>
      </c>
    </row>
    <row r="1237" customHeight="1" spans="1:2">
      <c r="A1237" s="3" t="str">
        <f>IFERROR(__xludf.DUMMYFUNCTION("""COMPUTED_VALUE"""),"9VS26AV")</f>
        <v>9VS26AV</v>
      </c>
      <c r="B1237" s="3" t="str">
        <f>IFERROR(__xludf.DUMMYFUNCTION("""COMPUTED_VALUE"""),"HP ZBook Fury 15 G7 Mobile Workstation I")</f>
        <v>HP ZBook Fury 15 G7 Mobile Workstation I</v>
      </c>
    </row>
    <row r="1238" customHeight="1" spans="1:2">
      <c r="A1238" s="3" t="str">
        <f>IFERROR(__xludf.DUMMYFUNCTION("""COMPUTED_VALUE"""),"4C210EC")</f>
        <v>4C210EC</v>
      </c>
      <c r="B1238" s="3" t="str">
        <f>IFERROR(__xludf.DUMMYFUNCTION("""COMPUTED_VALUE"""),"HP EliteBook 845 G8 Notebook PC (1W3K6AV)")</f>
        <v>HP EliteBook 845 G8 Notebook PC (1W3K6AV)</v>
      </c>
    </row>
    <row r="1239" customHeight="1" spans="1:2">
      <c r="A1239" s="3" t="str">
        <f>IFERROR(__xludf.DUMMYFUNCTION("""COMPUTED_VALUE"""),"7L4Z3PA")</f>
        <v>7L4Z3PA</v>
      </c>
      <c r="B1239" s="3" t="str">
        <f>IFERROR(__xludf.DUMMYFUNCTION("""COMPUTED_VALUE"""),"HP All-in-One PC 22-dd2000i (50M53AV)")</f>
        <v>HP All-in-One PC 22-dd2000i (50M53AV)</v>
      </c>
    </row>
    <row r="1240" customHeight="1" spans="1:2">
      <c r="A1240" s="3" t="str">
        <f>IFERROR(__xludf.DUMMYFUNCTION("""COMPUTED_VALUE"""),"678R0AV")</f>
        <v>678R0AV</v>
      </c>
      <c r="B1240" s="3" t="str">
        <f>IFERROR(__xludf.DUMMYFUNCTION("""COMPUTED_VALUE"""),"HP ProBook 440 14 inch G9 Notebook PC IDS Base Model")</f>
        <v>HP ProBook 440 14 inch G9 Notebook PC IDS Base Model</v>
      </c>
    </row>
    <row r="1241" customHeight="1" spans="1:2">
      <c r="A1241" s="3" t="str">
        <f>IFERROR(__xludf.DUMMYFUNCTION("""COMPUTED_VALUE"""),"7G766UA")</f>
        <v>7G766UA</v>
      </c>
      <c r="B1241" s="3" t="str">
        <f>IFERROR(__xludf.DUMMYFUNCTION("""COMPUTED_VALUE"""),"HP Pavilion 15 Laptop PC 15-eh3000 (794P4AV)")</f>
        <v>HP Pavilion 15 Laptop PC 15-eh3000 (794P4AV)</v>
      </c>
    </row>
    <row r="1242" customHeight="1" spans="1:2">
      <c r="A1242" s="3" t="str">
        <f>IFERROR(__xludf.DUMMYFUNCTION("""COMPUTED_VALUE"""),"7M656PA")</f>
        <v>7M656PA</v>
      </c>
      <c r="B1242" s="3" t="str">
        <f>IFERROR(__xludf.DUMMYFUNCTION("""COMPUTED_VALUE"""),"HP 240 14 inch G9 Notebook PC (501Z1AV)")</f>
        <v>HP 240 14 inch G9 Notebook PC (501Z1AV)</v>
      </c>
    </row>
    <row r="1243" customHeight="1" spans="1:2">
      <c r="A1243" s="3" t="str">
        <f>IFERROR(__xludf.DUMMYFUNCTION("""COMPUTED_VALUE"""),"385Z2PA")</f>
        <v>385Z2PA</v>
      </c>
      <c r="B1243" s="3" t="str">
        <f>IFERROR(__xludf.DUMMYFUNCTION("""COMPUTED_VALUE"""),"HP 280 Pro G6 Microtower PC (8QY87AV)")</f>
        <v>HP 280 Pro G6 Microtower PC (8QY87AV)</v>
      </c>
    </row>
    <row r="1244" customHeight="1" spans="1:2">
      <c r="A1244" s="3" t="str">
        <f>IFERROR(__xludf.DUMMYFUNCTION("""COMPUTED_VALUE"""),"2U1Z5EC")</f>
        <v>2U1Z5EC</v>
      </c>
      <c r="B1244" s="3" t="str">
        <f>IFERROR(__xludf.DUMMYFUNCTION("""COMPUTED_VALUE"""),"HP EliteBook 845 G7 Notebook PC (8VZ05AV)")</f>
        <v>HP EliteBook 845 G7 Notebook PC (8VZ05AV)</v>
      </c>
    </row>
    <row r="1245" customHeight="1" spans="1:2">
      <c r="A1245" s="3" t="str">
        <f>IFERROR(__xludf.DUMMYFUNCTION("""COMPUTED_VALUE"""),"4C4F6PA")</f>
        <v>4C4F6PA</v>
      </c>
      <c r="B1245" s="3" t="str">
        <f>IFERROR(__xludf.DUMMYFUNCTION("""COMPUTED_VALUE"""),"HP EliteBook 840 G8 Notebook PC (19X35AV)")</f>
        <v>HP EliteBook 840 G8 Notebook PC (19X35AV)</v>
      </c>
    </row>
    <row r="1246" customHeight="1" spans="1:2">
      <c r="A1246" s="3" t="str">
        <f>IFERROR(__xludf.DUMMYFUNCTION("""COMPUTED_VALUE"""),"8VK83AV")</f>
        <v>8VK83AV</v>
      </c>
      <c r="B1246" s="3" t="str">
        <f>IFERROR(__xludf.DUMMYFUNCTION("""COMPUTED_VALUE"""),"HP ZBook Firefly 14 G7 Base Model Mobile Workstation")</f>
        <v>HP ZBook Firefly 14 G7 Base Model Mobile Workstation</v>
      </c>
    </row>
    <row r="1247" customHeight="1" spans="1:2">
      <c r="A1247" s="3" t="str">
        <f>IFERROR(__xludf.DUMMYFUNCTION("""COMPUTED_VALUE"""),"7HA07PA")</f>
        <v>7HA07PA</v>
      </c>
      <c r="B1247" s="3" t="str">
        <f>IFERROR(__xludf.DUMMYFUNCTION("""COMPUTED_VALUE"""),"HP 250 G7 Notebook PC")</f>
        <v>HP 250 G7 Notebook PC</v>
      </c>
    </row>
    <row r="1248" customHeight="1" spans="1:2">
      <c r="A1248" s="3" t="str">
        <f>IFERROR(__xludf.DUMMYFUNCTION("""COMPUTED_VALUE"""),"2Y7Y5PA")</f>
        <v>2Y7Y5PA</v>
      </c>
      <c r="B1248" s="3" t="str">
        <f>IFERROR(__xludf.DUMMYFUNCTION("""COMPUTED_VALUE"""),"HP ProBook 440 G8 Notebook PC (2Q528AV)")</f>
        <v>HP ProBook 440 G8 Notebook PC (2Q528AV)</v>
      </c>
    </row>
    <row r="1249" customHeight="1" spans="1:2">
      <c r="A1249" s="3" t="str">
        <f>IFERROR(__xludf.DUMMYFUNCTION("""COMPUTED_VALUE"""),"31G41PA")</f>
        <v>31G41PA</v>
      </c>
      <c r="B1249" s="3" t="str">
        <f>IFERROR(__xludf.DUMMYFUNCTION("""COMPUTED_VALUE"""),"HP Spectre x360 Convertible Laptop PC 14-ea0000 (1Q879AV)")</f>
        <v>HP Spectre x360 Convertible Laptop PC 14-ea0000 (1Q879AV)</v>
      </c>
    </row>
    <row r="1250" customHeight="1" spans="1:2">
      <c r="A1250" s="3" t="str">
        <f>IFERROR(__xludf.DUMMYFUNCTION("""COMPUTED_VALUE"""),"888Q8PA")</f>
        <v>888Q8PA</v>
      </c>
      <c r="B1250" s="3" t="str">
        <f>IFERROR(__xludf.DUMMYFUNCTION("""COMPUTED_VALUE"""),"HP All-in-One PC 24-df1000i (1W762AV)")</f>
        <v>HP All-in-One PC 24-df1000i (1W762AV)</v>
      </c>
    </row>
    <row r="1251" customHeight="1" spans="1:2">
      <c r="A1251" s="3" t="str">
        <f>IFERROR(__xludf.DUMMYFUNCTION("""COMPUTED_VALUE"""),"58F97UC")</f>
        <v>58F97UC</v>
      </c>
      <c r="B1251" s="3" t="str">
        <f>IFERROR(__xludf.DUMMYFUNCTION("""COMPUTED_VALUE"""),"HP ZBook Studio 15.6 inch G8 Mobile Workstation PC (30N00AV)")</f>
        <v>HP ZBook Studio 15.6 inch G8 Mobile Workstation PC (30N00AV)</v>
      </c>
    </row>
    <row r="1252" customHeight="1" spans="1:2">
      <c r="A1252" s="3" t="str">
        <f>IFERROR(__xludf.DUMMYFUNCTION("""COMPUTED_VALUE"""),"21Y90PA")</f>
        <v>21Y90PA</v>
      </c>
      <c r="B1252" s="3" t="str">
        <f>IFERROR(__xludf.DUMMYFUNCTION("""COMPUTED_VALUE"""),"HP ProBook 440 G7 Notebook PC")</f>
        <v>HP ProBook 440 G7 Notebook PC</v>
      </c>
    </row>
    <row r="1253" customHeight="1" spans="1:2">
      <c r="A1253" s="3" t="str">
        <f>IFERROR(__xludf.DUMMYFUNCTION("""COMPUTED_VALUE"""),"37A54PA")</f>
        <v>37A54PA</v>
      </c>
      <c r="B1253" s="3" t="str">
        <f>IFERROR(__xludf.DUMMYFUNCTION("""COMPUTED_VALUE"""),"HP ProOne 400 G6 24 All-in-One PC (9AV46AV)")</f>
        <v>HP ProOne 400 G6 24 All-in-One PC (9AV46AV)</v>
      </c>
    </row>
    <row r="1254" customHeight="1" spans="1:2">
      <c r="A1254" s="3" t="str">
        <f>IFERROR(__xludf.DUMMYFUNCTION("""COMPUTED_VALUE"""),"13L82AA")</f>
        <v>13L82AA</v>
      </c>
      <c r="B1254" s="3" t="str">
        <f>IFERROR(__xludf.DUMMYFUNCTION("""COMPUTED_VALUE"""),"HP X24ih Gaming Monitor")</f>
        <v>HP X24ih Gaming Monitor</v>
      </c>
    </row>
    <row r="1255" customHeight="1" spans="1:2">
      <c r="A1255" s="3" t="str">
        <f>IFERROR(__xludf.DUMMYFUNCTION("""COMPUTED_VALUE"""),"2G3Q9UC")</f>
        <v>2G3Q9UC</v>
      </c>
      <c r="B1255" s="3" t="str">
        <f>IFERROR(__xludf.DUMMYFUNCTION("""COMPUTED_VALUE"""),"HP EliteBook 840 G7 Notebook PC (8QA00AV)")</f>
        <v>HP EliteBook 840 G7 Notebook PC (8QA00AV)</v>
      </c>
    </row>
    <row r="1256" customHeight="1" spans="1:2">
      <c r="A1256" s="3" t="str">
        <f>IFERROR(__xludf.DUMMYFUNCTION("""COMPUTED_VALUE"""),"1Y8H7PA")</f>
        <v>1Y8H7PA</v>
      </c>
      <c r="B1256" s="3" t="str">
        <f>IFERROR(__xludf.DUMMYFUNCTION("""COMPUTED_VALUE"""),"HP ProBook 440 G7 Notebook PC (6XJ55AV)")</f>
        <v>HP ProBook 440 G7 Notebook PC (6XJ55AV)</v>
      </c>
    </row>
    <row r="1257" customHeight="1" spans="1:2">
      <c r="A1257" s="3" t="str">
        <f>IFERROR(__xludf.DUMMYFUNCTION("""COMPUTED_VALUE"""),"6BD64AV")</f>
        <v>6BD64AV</v>
      </c>
      <c r="B1257" s="3" t="str">
        <f>IFERROR(__xludf.DUMMYFUNCTION("""COMPUTED_VALUE"""),"HP EliteDesk 800 G5 Base Model Small Form Factor PC")</f>
        <v>HP EliteDesk 800 G5 Base Model Small Form Factor PC</v>
      </c>
    </row>
    <row r="1258" customHeight="1" spans="1:2">
      <c r="A1258" s="3" t="str">
        <f>IFERROR(__xludf.DUMMYFUNCTION("""COMPUTED_VALUE"""),"6V2S4PA")</f>
        <v>6V2S4PA</v>
      </c>
      <c r="B1258" s="3" t="str">
        <f>IFERROR(__xludf.DUMMYFUNCTION("""COMPUTED_VALUE"""),"HP ProBook 440 G8 Notebook PC (61G03AV)")</f>
        <v>HP ProBook 440 G8 Notebook PC (61G03AV)</v>
      </c>
    </row>
    <row r="1259" customHeight="1" spans="1:2">
      <c r="A1259" s="3" t="str">
        <f>IFERROR(__xludf.DUMMYFUNCTION("""COMPUTED_VALUE"""),"19X35AV")</f>
        <v>19X35AV</v>
      </c>
      <c r="B1259" s="3" t="str">
        <f>IFERROR(__xludf.DUMMYFUNCTION("""COMPUTED_VALUE"""),"HP EliteBook 840 G8 Notebook PC IDS Base Model")</f>
        <v>HP EliteBook 840 G8 Notebook PC IDS Base Model</v>
      </c>
    </row>
    <row r="1260" customHeight="1" spans="1:2">
      <c r="A1260" s="3" t="str">
        <f>IFERROR(__xludf.DUMMYFUNCTION("""COMPUTED_VALUE"""),"180R6AA")</f>
        <v>180R6AA</v>
      </c>
      <c r="B1260" s="3" t="str">
        <f>IFERROR(__xludf.DUMMYFUNCTION("""COMPUTED_VALUE"""),"HP All-in-One 24-dp0813in")</f>
        <v>HP All-in-One 24-dp0813in</v>
      </c>
    </row>
    <row r="1261" customHeight="1" spans="1:2">
      <c r="A1261" s="3" t="str">
        <f>IFERROR(__xludf.DUMMYFUNCTION("""COMPUTED_VALUE"""),"38C86PA")</f>
        <v>38C86PA</v>
      </c>
      <c r="B1261" s="3" t="str">
        <f>IFERROR(__xludf.DUMMYFUNCTION("""COMPUTED_VALUE"""),"HP EliteBook 840 G7 Notebook PC (8PZ98AV)")</f>
        <v>HP EliteBook 840 G7 Notebook PC (8PZ98AV)</v>
      </c>
    </row>
    <row r="1262" customHeight="1" spans="1:2">
      <c r="A1262" s="3" t="str">
        <f>IFERROR(__xludf.DUMMYFUNCTION("""COMPUTED_VALUE"""),"67C07PA")</f>
        <v>67C07PA</v>
      </c>
      <c r="B1262" s="3" t="str">
        <f>IFERROR(__xludf.DUMMYFUNCTION("""COMPUTED_VALUE"""),"HP ProDesk 400 G7 Microtower PC (9CY18AV)")</f>
        <v>HP ProDesk 400 G7 Microtower PC (9CY18AV)</v>
      </c>
    </row>
    <row r="1263" customHeight="1" spans="1:2">
      <c r="A1263" s="3" t="str">
        <f>IFERROR(__xludf.DUMMYFUNCTION("""COMPUTED_VALUE"""),"4J0K3PA")</f>
        <v>4J0K3PA</v>
      </c>
      <c r="B1263" s="3" t="str">
        <f>IFERROR(__xludf.DUMMYFUNCTION("""COMPUTED_VALUE"""),"HP 240 G8 Notebook PC (43Q71AV)")</f>
        <v>HP 240 G8 Notebook PC (43Q71AV)</v>
      </c>
    </row>
    <row r="1264" customHeight="1" spans="1:2">
      <c r="A1264" s="3" t="str">
        <f>IFERROR(__xludf.DUMMYFUNCTION("""COMPUTED_VALUE"""),"546B6UC")</f>
        <v>546B6UC</v>
      </c>
      <c r="B1264" s="3" t="str">
        <f>IFERROR(__xludf.DUMMYFUNCTION("""COMPUTED_VALUE"""),"HP ZBook Fury 15.6 inch G8 Mobile Workstation PC (31Z44AV)")</f>
        <v>HP ZBook Fury 15.6 inch G8 Mobile Workstation PC (31Z44AV)</v>
      </c>
    </row>
    <row r="1265" customHeight="1" spans="1:2">
      <c r="A1265" s="3" t="str">
        <f>IFERROR(__xludf.DUMMYFUNCTION("""COMPUTED_VALUE"""),"691D9PA")</f>
        <v>691D9PA</v>
      </c>
      <c r="B1265" s="3" t="str">
        <f>IFERROR(__xludf.DUMMYFUNCTION("""COMPUTED_VALUE"""),"HP 240 G8 Notebook PC (48V40AV)")</f>
        <v>HP 240 G8 Notebook PC (48V40AV)</v>
      </c>
    </row>
    <row r="1266" customHeight="1" spans="1:2">
      <c r="A1266" s="3" t="str">
        <f>IFERROR(__xludf.DUMMYFUNCTION("""COMPUTED_VALUE"""),"1G1X8AV")</f>
        <v>1G1X8AV</v>
      </c>
      <c r="B1266" s="3" t="str">
        <f>IFERROR(__xludf.DUMMYFUNCTION("""COMPUTED_VALUE"""),"HP EliteBook 850 G8 Notebook PC IDS Base")</f>
        <v>HP EliteBook 850 G8 Notebook PC IDS Base</v>
      </c>
    </row>
    <row r="1267" customHeight="1" spans="1:2">
      <c r="A1267" s="3" t="str">
        <f>IFERROR(__xludf.DUMMYFUNCTION("""COMPUTED_VALUE"""),"9KW91PA")</f>
        <v>9KW91PA</v>
      </c>
      <c r="B1267" s="3" t="str">
        <f>IFERROR(__xludf.DUMMYFUNCTION("""COMPUTED_VALUE"""),"HP ProBook 440 G7 Notebook PC (6XJ55AV)")</f>
        <v>HP ProBook 440 G7 Notebook PC (6XJ55AV)</v>
      </c>
    </row>
    <row r="1268" customHeight="1" spans="1:2">
      <c r="A1268" s="3" t="str">
        <f>IFERROR(__xludf.DUMMYFUNCTION("""COMPUTED_VALUE"""),"468D3UC")</f>
        <v>468D3UC</v>
      </c>
      <c r="B1268" s="3" t="str">
        <f>IFERROR(__xludf.DUMMYFUNCTION("""COMPUTED_VALUE"""),"HP EliteBook 830 G8 Notebook PC (26D48AV)")</f>
        <v>HP EliteBook 830 G8 Notebook PC (26D48AV)</v>
      </c>
    </row>
    <row r="1269" customHeight="1" spans="1:2">
      <c r="A1269" s="3" t="str">
        <f>IFERROR(__xludf.DUMMYFUNCTION("""COMPUTED_VALUE"""),"500P6PA")</f>
        <v>500P6PA</v>
      </c>
      <c r="B1269" s="3" t="str">
        <f>IFERROR(__xludf.DUMMYFUNCTION("""COMPUTED_VALUE"""),"HP ZBook Firefly 15.6 inch G8 Mobile Workstation PC (1G3U1AV)")</f>
        <v>HP ZBook Firefly 15.6 inch G8 Mobile Workstation PC (1G3U1AV)</v>
      </c>
    </row>
    <row r="1270" customHeight="1" spans="1:2">
      <c r="A1270" s="3" t="str">
        <f>IFERROR(__xludf.DUMMYFUNCTION("""COMPUTED_VALUE"""),"53L45PA")</f>
        <v>53L45PA</v>
      </c>
      <c r="B1270" s="3" t="str">
        <f>IFERROR(__xludf.DUMMYFUNCTION("""COMPUTED_VALUE"""),"HP 250 G8 Notebook PC (1T4J6AV)")</f>
        <v>HP 250 G8 Notebook PC (1T4J6AV)</v>
      </c>
    </row>
    <row r="1271" customHeight="1" spans="1:2">
      <c r="A1271" s="3" t="str">
        <f>IFERROR(__xludf.DUMMYFUNCTION("""COMPUTED_VALUE"""),"3B7L6PA")</f>
        <v>3B7L6PA</v>
      </c>
      <c r="B1271" s="3" t="str">
        <f>IFERROR(__xludf.DUMMYFUNCTION("""COMPUTED_VALUE"""),"HP 205 Pro G4 22 All-in-One PC (9FL64AV)")</f>
        <v>HP 205 Pro G4 22 All-in-One PC (9FL64AV)</v>
      </c>
    </row>
    <row r="1272" customHeight="1" spans="1:2">
      <c r="A1272" s="3" t="str">
        <f>IFERROR(__xludf.DUMMYFUNCTION("""COMPUTED_VALUE"""),"308X6PA")</f>
        <v>308X6PA</v>
      </c>
      <c r="B1272" s="3" t="str">
        <f>IFERROR(__xludf.DUMMYFUNCTION("""COMPUTED_VALUE"""),"HP EliteBook 840 G7 Notebook PC (8PZ97AV)")</f>
        <v>HP EliteBook 840 G7 Notebook PC (8PZ97AV)</v>
      </c>
    </row>
    <row r="1273" customHeight="1" spans="1:2">
      <c r="A1273" s="3" t="str">
        <f>IFERROR(__xludf.DUMMYFUNCTION("""COMPUTED_VALUE"""),"399V2EP")</f>
        <v>399V2EP</v>
      </c>
      <c r="B1273" s="3" t="str">
        <f>IFERROR(__xludf.DUMMYFUNCTION("""COMPUTED_VALUE"""),"HP EliteBook 840 G7 Notebook PC (8PZ98AV)")</f>
        <v>HP EliteBook 840 G7 Notebook PC (8PZ98AV)</v>
      </c>
    </row>
    <row r="1274" customHeight="1" spans="1:2">
      <c r="A1274" s="3" t="str">
        <f>IFERROR(__xludf.DUMMYFUNCTION("""COMPUTED_VALUE"""),"3Y372UC")</f>
        <v>3Y372UC</v>
      </c>
      <c r="B1274" s="3" t="str">
        <f>IFERROR(__xludf.DUMMYFUNCTION("""COMPUTED_VALUE"""),"HP Elite Dragonfly G2 Notebook PC (1J1Q1AV)")</f>
        <v>HP Elite Dragonfly G2 Notebook PC (1J1Q1AV)</v>
      </c>
    </row>
    <row r="1275" customHeight="1" spans="1:2">
      <c r="A1275" s="3" t="str">
        <f>IFERROR(__xludf.DUMMYFUNCTION("""COMPUTED_VALUE"""),"496K4EC")</f>
        <v>496K4EC</v>
      </c>
      <c r="B1275" s="3" t="str">
        <f>IFERROR(__xludf.DUMMYFUNCTION("""COMPUTED_VALUE"""),"HP Elite c1030 Chromebook (3M050AV)")</f>
        <v>HP Elite c1030 Chromebook (3M050AV)</v>
      </c>
    </row>
    <row r="1276" customHeight="1" spans="1:2">
      <c r="A1276" s="3" t="str">
        <f>IFERROR(__xludf.DUMMYFUNCTION("""COMPUTED_VALUE"""),"38K42PC")</f>
        <v>38K42PC</v>
      </c>
      <c r="B1276" s="3" t="str">
        <f>IFERROR(__xludf.DUMMYFUNCTION("""COMPUTED_VALUE"""),"HP ProBook 440 G8 Notebook PC (2Q531AV)")</f>
        <v>HP ProBook 440 G8 Notebook PC (2Q531AV)</v>
      </c>
    </row>
    <row r="1277" customHeight="1" spans="1:2">
      <c r="A1277" s="3" t="str">
        <f>IFERROR(__xludf.DUMMYFUNCTION("""COMPUTED_VALUE"""),"402K4PA")</f>
        <v>402K4PA</v>
      </c>
      <c r="B1277" s="3" t="str">
        <f>IFERROR(__xludf.DUMMYFUNCTION("""COMPUTED_VALUE"""),"HP ProBook 440 G8 Notebook PC (2Q527AV)")</f>
        <v>HP ProBook 440 G8 Notebook PC (2Q527AV)</v>
      </c>
    </row>
    <row r="1278" customHeight="1" spans="1:2">
      <c r="A1278" s="3" t="str">
        <f>IFERROR(__xludf.DUMMYFUNCTION("""COMPUTED_VALUE"""),"8HR33UC")</f>
        <v>8HR33UC</v>
      </c>
      <c r="B1278" s="3" t="str">
        <f>IFERROR(__xludf.DUMMYFUNCTION("""COMPUTED_VALUE"""),"HP EliteBook 745 G6 Notebook PC")</f>
        <v>HP EliteBook 745 G6 Notebook PC</v>
      </c>
    </row>
    <row r="1279" customHeight="1" spans="1:2">
      <c r="A1279" s="3" t="str">
        <f>IFERROR(__xludf.DUMMYFUNCTION("""COMPUTED_VALUE"""),"6J0P6PA")</f>
        <v>6J0P6PA</v>
      </c>
      <c r="B1279" s="3" t="str">
        <f>IFERROR(__xludf.DUMMYFUNCTION("""COMPUTED_VALUE"""),"HP Desktop PC M01-F2000i (4LSF7AV)")</f>
        <v>HP Desktop PC M01-F2000i (4LSF7AV)</v>
      </c>
    </row>
    <row r="1280" customHeight="1" spans="1:2">
      <c r="A1280" s="3" t="str">
        <f>IFERROR(__xludf.DUMMYFUNCTION("""COMPUTED_VALUE"""),"364C5PA")</f>
        <v>364C5PA</v>
      </c>
      <c r="B1280" s="3" t="str">
        <f>IFERROR(__xludf.DUMMYFUNCTION("""COMPUTED_VALUE"""),"HP ProBook 430 G8 Notebook PC (2V656AV)")</f>
        <v>HP ProBook 430 G8 Notebook PC (2V656AV)</v>
      </c>
    </row>
    <row r="1281" customHeight="1" spans="1:2">
      <c r="A1281" s="3" t="str">
        <f>IFERROR(__xludf.DUMMYFUNCTION("""COMPUTED_VALUE"""),"834U5PA")</f>
        <v>834U5PA</v>
      </c>
      <c r="B1281" s="3" t="str">
        <f>IFERROR(__xludf.DUMMYFUNCTION("""COMPUTED_VALUE"""),"OMEN by HP 16.1 inch Gaming Laptop PC 16-wf0000 (7B9S4AV)")</f>
        <v>OMEN by HP 16.1 inch Gaming Laptop PC 16-wf0000 (7B9S4AV)</v>
      </c>
    </row>
    <row r="1282" customHeight="1" spans="1:2">
      <c r="A1282" s="3" t="str">
        <f>IFERROR(__xludf.DUMMYFUNCTION("""COMPUTED_VALUE"""),"8X059PA")</f>
        <v>8X059PA</v>
      </c>
      <c r="B1282" s="3" t="str">
        <f>IFERROR(__xludf.DUMMYFUNCTION("""COMPUTED_VALUE"""),"Victus by HP 15.6 inch Gaming Laptop 15-fa1000 (8H3V1AV)")</f>
        <v>Victus by HP 15.6 inch Gaming Laptop 15-fa1000 (8H3V1AV)</v>
      </c>
    </row>
    <row r="1283" customHeight="1" spans="1:2">
      <c r="A1283" s="3" t="str">
        <f>IFERROR(__xludf.DUMMYFUNCTION("""COMPUTED_VALUE"""),"4SP85AV")</f>
        <v>4SP85AV</v>
      </c>
      <c r="B1283" s="3" t="str">
        <f>IFERROR(__xludf.DUMMYFUNCTION("""COMPUTED_VALUE"""),"HP ProBook 430 G6 Notebook PC IDS Base Model")</f>
        <v>HP ProBook 430 G6 Notebook PC IDS Base Model</v>
      </c>
    </row>
    <row r="1284" customHeight="1" spans="1:2">
      <c r="A1284" s="3" t="str">
        <f>IFERROR(__xludf.DUMMYFUNCTION("""COMPUTED_VALUE"""),"25Y25A6")</f>
        <v>25Y25A6</v>
      </c>
      <c r="B1284" s="3" t="str">
        <f>IFERROR(__xludf.DUMMYFUNCTION("""COMPUTED_VALUE"""),"HP V19e HD Monitor")</f>
        <v>HP V19e HD Monitor</v>
      </c>
    </row>
    <row r="1285" customHeight="1" spans="1:2">
      <c r="A1285" s="3" t="str">
        <f>IFERROR(__xludf.DUMMYFUNCTION("""COMPUTED_VALUE"""),"4N3K4EC")</f>
        <v>4N3K4EC</v>
      </c>
      <c r="B1285" s="3" t="str">
        <f>IFERROR(__xludf.DUMMYFUNCTION("""COMPUTED_VALUE"""),"HP EliteBook 845 G8 Notebook PC (1W3K5AV)")</f>
        <v>HP EliteBook 845 G8 Notebook PC (1W3K5AV)</v>
      </c>
    </row>
    <row r="1286" customHeight="1" spans="1:2">
      <c r="A1286" s="3" t="str">
        <f>IFERROR(__xludf.DUMMYFUNCTION("""COMPUTED_VALUE"""),"2V3W8UC")</f>
        <v>2V3W8UC</v>
      </c>
      <c r="B1286" s="3" t="str">
        <f>IFERROR(__xludf.DUMMYFUNCTION("""COMPUTED_VALUE"""),"HP EliteBook 840 G7 Notebook PC (8QA00AV)")</f>
        <v>HP EliteBook 840 G7 Notebook PC (8QA00AV)</v>
      </c>
    </row>
    <row r="1287" customHeight="1" spans="1:2">
      <c r="A1287" s="3" t="str">
        <f>IFERROR(__xludf.DUMMYFUNCTION("""COMPUTED_VALUE"""),"848D8UC")</f>
        <v>848D8UC</v>
      </c>
      <c r="B1287" s="3" t="str">
        <f>IFERROR(__xludf.DUMMYFUNCTION("""COMPUTED_VALUE"""),"HP ProBook 445 14 inch G10 Notebook PC (70Z75AV)")</f>
        <v>HP ProBook 445 14 inch G10 Notebook PC (70Z75AV)</v>
      </c>
    </row>
    <row r="1288" customHeight="1" spans="1:2">
      <c r="A1288" s="3" t="str">
        <f>IFERROR(__xludf.DUMMYFUNCTION("""COMPUTED_VALUE"""),"8VZ06AV")</f>
        <v>8VZ06AV</v>
      </c>
      <c r="B1288" s="3" t="str">
        <f>IFERROR(__xludf.DUMMYFUNCTION("""COMPUTED_VALUE"""),"HP EliteBook 845 G7 Notebook PC IDS Base Model")</f>
        <v>HP EliteBook 845 G7 Notebook PC IDS Base Model</v>
      </c>
    </row>
    <row r="1289" customHeight="1" spans="1:2">
      <c r="A1289" s="3" t="str">
        <f>IFERROR(__xludf.DUMMYFUNCTION("""COMPUTED_VALUE"""),"3Z8H2PA")</f>
        <v>3Z8H2PA</v>
      </c>
      <c r="B1289" s="3" t="str">
        <f>IFERROR(__xludf.DUMMYFUNCTION("""COMPUTED_VALUE"""),"HP ZBook Firefly 15.6 inch G8 Mobile Workstation PC (1G3U1AV)")</f>
        <v>HP ZBook Firefly 15.6 inch G8 Mobile Workstation PC (1G3U1AV)</v>
      </c>
    </row>
    <row r="1290" customHeight="1" spans="1:2">
      <c r="A1290" s="3" t="str">
        <f>IFERROR(__xludf.DUMMYFUNCTION("""COMPUTED_VALUE"""),"326L9PA")</f>
        <v>326L9PA</v>
      </c>
      <c r="B1290" s="3" t="str">
        <f>IFERROR(__xludf.DUMMYFUNCTION("""COMPUTED_VALUE"""),"HP ProBook 430 G8 Notebook PC (2V656AV)")</f>
        <v>HP ProBook 430 G8 Notebook PC (2V656AV)</v>
      </c>
    </row>
    <row r="1291" customHeight="1" spans="1:2">
      <c r="A1291" s="3" t="str">
        <f>IFERROR(__xludf.DUMMYFUNCTION("""COMPUTED_VALUE"""),"195M6PA")</f>
        <v>195M6PA</v>
      </c>
      <c r="B1291" s="3" t="str">
        <f>IFERROR(__xludf.DUMMYFUNCTION("""COMPUTED_VALUE"""),"HP t740 Thin Client")</f>
        <v>HP t740 Thin Client</v>
      </c>
    </row>
    <row r="1292" customHeight="1" spans="1:2">
      <c r="A1292" s="3" t="str">
        <f>IFERROR(__xludf.DUMMYFUNCTION("""COMPUTED_VALUE"""),"2G3G3EC")</f>
        <v>2G3G3EC</v>
      </c>
      <c r="B1292" s="3" t="str">
        <f>IFERROR(__xludf.DUMMYFUNCTION("""COMPUTED_VALUE"""),"HP EliteBook x360 830 G7 Notebook PC (8MQ84AV)")</f>
        <v>HP EliteBook x360 830 G7 Notebook PC (8MQ84AV)</v>
      </c>
    </row>
    <row r="1293" customHeight="1" spans="1:2">
      <c r="A1293" s="3" t="str">
        <f>IFERROR(__xludf.DUMMYFUNCTION("""COMPUTED_VALUE"""),"30K03UP")</f>
        <v>30K03UP</v>
      </c>
      <c r="B1293" s="3" t="str">
        <f>IFERROR(__xludf.DUMMYFUNCTION("""COMPUTED_VALUE"""),"HP ZBook Fury 15 G7 Mobile Workstation (9VS26AV)")</f>
        <v>HP ZBook Fury 15 G7 Mobile Workstation (9VS26AV)</v>
      </c>
    </row>
    <row r="1294" customHeight="1" spans="1:2">
      <c r="A1294" s="3" t="str">
        <f>IFERROR(__xludf.DUMMYFUNCTION("""COMPUTED_VALUE"""),"1JP11AV")</f>
        <v>1JP11AV</v>
      </c>
      <c r="B1294" s="3" t="str">
        <f>IFERROR(__xludf.DUMMYFUNCTION("""COMPUTED_VALUE"""),"HP Z4 G4 Workstation IDS Base Model")</f>
        <v>HP Z4 G4 Workstation IDS Base Model</v>
      </c>
    </row>
    <row r="1295" customHeight="1" spans="1:2">
      <c r="A1295" s="3" t="str">
        <f>IFERROR(__xludf.DUMMYFUNCTION("""COMPUTED_VALUE"""),"9EK96PA")</f>
        <v>9EK96PA</v>
      </c>
      <c r="B1295" s="3" t="str">
        <f>IFERROR(__xludf.DUMMYFUNCTION("""COMPUTED_VALUE"""),"HP 340S G7 Notebook PC (8BC20AV)")</f>
        <v>HP 340S G7 Notebook PC (8BC20AV)</v>
      </c>
    </row>
    <row r="1296" customHeight="1" spans="1:2">
      <c r="A1296" s="3" t="str">
        <f>IFERROR(__xludf.DUMMYFUNCTION("""COMPUTED_VALUE"""),"3W260PA")</f>
        <v>3W260PA</v>
      </c>
      <c r="B1296" s="3" t="str">
        <f>IFERROR(__xludf.DUMMYFUNCTION("""COMPUTED_VALUE"""),"HP EliteBook 830 G8 Notebook PC (19C73AV)")</f>
        <v>HP EliteBook 830 G8 Notebook PC (19C73AV)</v>
      </c>
    </row>
    <row r="1297" customHeight="1" spans="1:2">
      <c r="A1297" s="3" t="str">
        <f>IFERROR(__xludf.DUMMYFUNCTION("""COMPUTED_VALUE"""),"9DF58AV")</f>
        <v>9DF58AV</v>
      </c>
      <c r="B1297" s="3" t="str">
        <f>IFERROR(__xludf.DUMMYFUNCTION("""COMPUTED_VALUE"""),"HP ProDesk 400 G7 Small Form Factor PC IDS Base Model")</f>
        <v>HP ProDesk 400 G7 Small Form Factor PC IDS Base Model</v>
      </c>
    </row>
    <row r="1298" customHeight="1" spans="1:2">
      <c r="A1298" s="3" t="str">
        <f>IFERROR(__xludf.DUMMYFUNCTION("""COMPUTED_VALUE"""),"670B6PA")</f>
        <v>670B6PA</v>
      </c>
      <c r="B1298" s="3" t="str">
        <f>IFERROR(__xludf.DUMMYFUNCTION("""COMPUTED_VALUE""")," HP Pro c640 G2 Chromebook (355U0AV)")</f>
        <v> HP Pro c640 G2 Chromebook (355U0AV)</v>
      </c>
    </row>
    <row r="1299" customHeight="1" spans="1:2">
      <c r="A1299" s="3" t="str">
        <f>IFERROR(__xludf.DUMMYFUNCTION("""COMPUTED_VALUE"""),"453D1EC")</f>
        <v>453D1EC</v>
      </c>
      <c r="B1299" s="3" t="str">
        <f>IFERROR(__xludf.DUMMYFUNCTION("""COMPUTED_VALUE"""),"HP EliteBook 850 G8 Notebook PC (1G1Y1AV)")</f>
        <v>HP EliteBook 850 G8 Notebook PC (1G1Y1AV)</v>
      </c>
    </row>
    <row r="1300" customHeight="1" spans="1:2">
      <c r="A1300" s="3" t="str">
        <f>IFERROR(__xludf.DUMMYFUNCTION("""COMPUTED_VALUE"""),"44V20UC")</f>
        <v>44V20UC</v>
      </c>
      <c r="B1300" s="3" t="str">
        <f>IFERROR(__xludf.DUMMYFUNCTION("""COMPUTED_VALUE"""),"HP EliteBook 840 G7 Notebook PC (8PZ98AV)")</f>
        <v>HP EliteBook 840 G7 Notebook PC (8PZ98AV)</v>
      </c>
    </row>
    <row r="1301" customHeight="1" spans="1:2">
      <c r="A1301" s="3" t="str">
        <f>IFERROR(__xludf.DUMMYFUNCTION("""COMPUTED_VALUE"""),"2W2V0UC")</f>
        <v>2W2V0UC</v>
      </c>
      <c r="B1301" s="3" t="str">
        <f>IFERROR(__xludf.DUMMYFUNCTION("""COMPUTED_VALUE"""),"HP EliteBook 840 G7 Notebook PC (8PZ98AV)")</f>
        <v>HP EliteBook 840 G7 Notebook PC (8PZ98AV)</v>
      </c>
    </row>
    <row r="1302" customHeight="1" spans="1:2">
      <c r="A1302" s="3" t="str">
        <f>IFERROR(__xludf.DUMMYFUNCTION("""COMPUTED_VALUE"""),"546K8PA")</f>
        <v>546K8PA</v>
      </c>
      <c r="B1302" s="3" t="str">
        <f>IFERROR(__xludf.DUMMYFUNCTION("""COMPUTED_VALUE"""),"HP 15.6 inch Laptop PC 15-d4000 (4C802AV)")</f>
        <v>HP 15.6 inch Laptop PC 15-d4000 (4C802AV)</v>
      </c>
    </row>
    <row r="1303" customHeight="1" spans="1:2">
      <c r="A1303" s="3" t="str">
        <f>IFERROR(__xludf.DUMMYFUNCTION("""COMPUTED_VALUE"""),"9FJ33PA")</f>
        <v>9FJ33PA</v>
      </c>
      <c r="B1303" s="3" t="str">
        <f>IFERROR(__xludf.DUMMYFUNCTION("""COMPUTED_VALUE"""),"HP 348 G7 Notebook PC")</f>
        <v>HP 348 G7 Notebook PC</v>
      </c>
    </row>
    <row r="1304" customHeight="1" spans="1:2">
      <c r="A1304" s="3" t="str">
        <f>IFERROR(__xludf.DUMMYFUNCTION("""COMPUTED_VALUE"""),"464N2AV")</f>
        <v>464N2AV</v>
      </c>
      <c r="B1304" s="3" t="str">
        <f>IFERROR(__xludf.DUMMYFUNCTION("""COMPUTED_VALUE"""),"HP ProBook 440 G8 Notebook PC IDS Base M")</f>
        <v>HP ProBook 440 G8 Notebook PC IDS Base M</v>
      </c>
    </row>
    <row r="1305" customHeight="1" spans="1:2">
      <c r="A1305" s="3" t="str">
        <f>IFERROR(__xludf.DUMMYFUNCTION("""COMPUTED_VALUE"""),"1A896AV")</f>
        <v>1A896AV</v>
      </c>
      <c r="B1305" s="3" t="str">
        <f>IFERROR(__xludf.DUMMYFUNCTION("""COMPUTED_VALUE"""),"HP ProBook 450 G8 Notebook PC IDS Base Model")</f>
        <v>HP ProBook 450 G8 Notebook PC IDS Base Model</v>
      </c>
    </row>
    <row r="1306" customHeight="1" spans="1:2">
      <c r="A1306" s="3" t="str">
        <f>IFERROR(__xludf.DUMMYFUNCTION("""COMPUTED_VALUE"""),"62G54PA")</f>
        <v>62G54PA</v>
      </c>
      <c r="B1306" s="3" t="str">
        <f>IFERROR(__xludf.DUMMYFUNCTION("""COMPUTED_VALUE"""),"HP 240 G8 Notebook PC (43Q77AV)")</f>
        <v>HP 240 G8 Notebook PC (43Q77AV)</v>
      </c>
    </row>
    <row r="1307" customHeight="1" spans="1:2">
      <c r="A1307" s="3" t="str">
        <f>IFERROR(__xludf.DUMMYFUNCTION("""COMPUTED_VALUE"""),"2W928PA")</f>
        <v>2W928PA</v>
      </c>
      <c r="B1307" s="3" t="str">
        <f>IFERROR(__xludf.DUMMYFUNCTION("""COMPUTED_VALUE"""),"HP 348 G7 Notebook PC")</f>
        <v>HP 348 G7 Notebook PC</v>
      </c>
    </row>
    <row r="1308" customHeight="1" spans="1:2">
      <c r="A1308" s="3" t="str">
        <f>IFERROR(__xludf.DUMMYFUNCTION("""COMPUTED_VALUE"""),"2A026PA")</f>
        <v>2A026PA</v>
      </c>
      <c r="B1308" s="3" t="str">
        <f>IFERROR(__xludf.DUMMYFUNCTION("""COMPUTED_VALUE"""),"HP t640 Thin Client (5RL93AV)")</f>
        <v>HP t640 Thin Client (5RL93AV)</v>
      </c>
    </row>
    <row r="1309" customHeight="1" spans="1:2">
      <c r="A1309" s="3" t="str">
        <f>IFERROR(__xludf.DUMMYFUNCTION("""COMPUTED_VALUE"""),"635X5PA")</f>
        <v>635X5PA</v>
      </c>
      <c r="B1309" s="3" t="str">
        <f>IFERROR(__xludf.DUMMYFUNCTION("""COMPUTED_VALUE"""),"HP 280 Pro G6 Microtower PC (8QY81AV)")</f>
        <v>HP 280 Pro G6 Microtower PC (8QY81AV)</v>
      </c>
    </row>
    <row r="1310" customHeight="1" spans="1:2">
      <c r="A1310" s="3" t="str">
        <f>IFERROR(__xludf.DUMMYFUNCTION("""COMPUTED_VALUE"""),"9AV46AV")</f>
        <v>9AV46AV</v>
      </c>
      <c r="B1310" s="3" t="str">
        <f>IFERROR(__xludf.DUMMYFUNCTION("""COMPUTED_VALUE"""),"HP ProOne 400 G6 24 All-in-One PC IDS Ba")</f>
        <v>HP ProOne 400 G6 24 All-in-One PC IDS Ba</v>
      </c>
    </row>
    <row r="1311" customHeight="1" spans="1:2">
      <c r="A1311" s="3" t="str">
        <f>IFERROR(__xludf.DUMMYFUNCTION("""COMPUTED_VALUE"""),"31Z29AV")</f>
        <v>31Z29AV</v>
      </c>
      <c r="B1311" s="3" t="str">
        <f>IFERROR(__xludf.DUMMYFUNCTION("""COMPUTED_VALUE"""),"HP ZBook Fury 17.3 Inch G8 Mobile Workstation PC IDS Base Model")</f>
        <v>HP ZBook Fury 17.3 Inch G8 Mobile Workstation PC IDS Base Model</v>
      </c>
    </row>
    <row r="1312" customHeight="1" spans="1:2">
      <c r="A1312" s="3" t="str">
        <f>IFERROR(__xludf.DUMMYFUNCTION("""COMPUTED_VALUE"""),"300W0EC")</f>
        <v>300W0EC</v>
      </c>
      <c r="B1312" s="3" t="str">
        <f>IFERROR(__xludf.DUMMYFUNCTION("""COMPUTED_VALUE"""),"HP EliteBook 840 G7 Notebook PC (8PZ98AV)")</f>
        <v>HP EliteBook 840 G7 Notebook PC (8PZ98AV)</v>
      </c>
    </row>
    <row r="1313" customHeight="1" spans="1:2">
      <c r="A1313" s="3" t="str">
        <f>IFERROR(__xludf.DUMMYFUNCTION("""COMPUTED_VALUE"""),"30R52UC")</f>
        <v>30R52UC</v>
      </c>
      <c r="B1313" s="3" t="str">
        <f>IFERROR(__xludf.DUMMYFUNCTION("""COMPUTED_VALUE"""),"HP ZBook Power G7 Mobile Workstation (10J87AV)")</f>
        <v>HP ZBook Power G7 Mobile Workstation (10J87AV)</v>
      </c>
    </row>
    <row r="1314" customHeight="1" spans="1:2">
      <c r="A1314" s="3" t="str">
        <f>IFERROR(__xludf.DUMMYFUNCTION("""COMPUTED_VALUE"""),"8JN09UC")</f>
        <v>8JN09UC</v>
      </c>
      <c r="B1314" s="3" t="str">
        <f>IFERROR(__xludf.DUMMYFUNCTION("""COMPUTED_VALUE"""),"HP EliteBook 840 G6 Notebook PC")</f>
        <v>HP EliteBook 840 G6 Notebook PC</v>
      </c>
    </row>
    <row r="1315" customHeight="1" spans="1:2">
      <c r="A1315" s="3" t="str">
        <f>IFERROR(__xludf.DUMMYFUNCTION("""COMPUTED_VALUE"""),"4A4X0UC")</f>
        <v>4A4X0UC</v>
      </c>
      <c r="B1315" s="3" t="str">
        <f>IFERROR(__xludf.DUMMYFUNCTION("""COMPUTED_VALUE"""),"HP EliteBook 845 G8 Notebook PC (1W3K6AV)")</f>
        <v>HP EliteBook 845 G8 Notebook PC (1W3K6AV)</v>
      </c>
    </row>
    <row r="1316" customHeight="1" spans="1:2">
      <c r="A1316" s="3" t="str">
        <f>IFERROR(__xludf.DUMMYFUNCTION("""COMPUTED_VALUE"""),"4J8M2UP")</f>
        <v>4J8M2UP</v>
      </c>
      <c r="B1316" s="3" t="str">
        <f>IFERROR(__xludf.DUMMYFUNCTION("""COMPUTED_VALUE"""),"HP EliteBook 840 G8 Notebook PC (26D62AV)")</f>
        <v>HP EliteBook 840 G8 Notebook PC (26D62AV)</v>
      </c>
    </row>
    <row r="1317" customHeight="1" spans="1:2">
      <c r="A1317" s="3" t="str">
        <f>IFERROR(__xludf.DUMMYFUNCTION("""COMPUTED_VALUE"""),"2N1N7PA")</f>
        <v>2N1N7PA</v>
      </c>
      <c r="B1317" s="3" t="str">
        <f>IFERROR(__xludf.DUMMYFUNCTION("""COMPUTED_VALUE"""),"HP EliteBook 830 G7 Notebook PC (8PV71AV)")</f>
        <v>HP EliteBook 830 G7 Notebook PC (8PV71AV)</v>
      </c>
    </row>
    <row r="1318" customHeight="1" spans="1:2">
      <c r="A1318" s="3" t="str">
        <f>IFERROR(__xludf.DUMMYFUNCTION("""COMPUTED_VALUE"""),"3D2G3PC")</f>
        <v>3D2G3PC</v>
      </c>
      <c r="B1318" s="3" t="str">
        <f>IFERROR(__xludf.DUMMYFUNCTION("""COMPUTED_VALUE"""),"HP 280 Pro G6 Microtower PC (8QY87AV)")</f>
        <v>HP 280 Pro G6 Microtower PC (8QY87AV)</v>
      </c>
    </row>
    <row r="1319" customHeight="1" spans="1:2">
      <c r="A1319" s="3" t="str">
        <f>IFERROR(__xludf.DUMMYFUNCTION("""COMPUTED_VALUE"""),"8F1A6UA")</f>
        <v>8F1A6UA</v>
      </c>
      <c r="B1319" s="3" t="str">
        <f>IFERROR(__xludf.DUMMYFUNCTION("""COMPUTED_VALUE"""),"HP 15.6 inch Laptop PC 15-fc0000 (733M2AV)")</f>
        <v>HP 15.6 inch Laptop PC 15-fc0000 (733M2AV)</v>
      </c>
    </row>
    <row r="1320" customHeight="1" spans="1:2">
      <c r="A1320" s="3" t="str">
        <f>IFERROR(__xludf.DUMMYFUNCTION("""COMPUTED_VALUE"""),"33D84AV")</f>
        <v>33D84AV</v>
      </c>
      <c r="B1320" s="3" t="str">
        <f>IFERROR(__xludf.DUMMYFUNCTION("""COMPUTED_VALUE"""),"HP ZBook Power 15.6 inch G8 Mobile Works")</f>
        <v>HP ZBook Power 15.6 inch G8 Mobile Works</v>
      </c>
    </row>
    <row r="1321" customHeight="1" spans="1:2">
      <c r="A1321" s="3" t="str">
        <f>IFERROR(__xludf.DUMMYFUNCTION("""COMPUTED_VALUE"""),"81C90PA")</f>
        <v>81C90PA</v>
      </c>
      <c r="B1321" s="3" t="str">
        <f>IFERROR(__xludf.DUMMYFUNCTION("""COMPUTED_VALUE"""),"HP ENVY x360 15.6 inch 2-in-1 Laptop PC ")</f>
        <v>HP ENVY x360 15.6 inch 2-in-1 Laptop PC </v>
      </c>
    </row>
    <row r="1322" customHeight="1" spans="1:2">
      <c r="A1322" s="3" t="str">
        <f>IFERROR(__xludf.DUMMYFUNCTION("""COMPUTED_VALUE"""),"368Z7AV")</f>
        <v>368Z7AV</v>
      </c>
      <c r="B1322" s="3" t="str">
        <f>IFERROR(__xludf.DUMMYFUNCTION("""COMPUTED_VALUE"""),"HP ProDesk 400 G6 Desktop Mini PC RCTO Base Model")</f>
        <v>HP ProDesk 400 G6 Desktop Mini PC RCTO Base Model</v>
      </c>
    </row>
    <row r="1323" customHeight="1" spans="1:2">
      <c r="A1323" s="3" t="str">
        <f>IFERROR(__xludf.DUMMYFUNCTION("""COMPUTED_VALUE"""),"5R7P3PA#ACJ")</f>
        <v>5R7P3PA#ACJ</v>
      </c>
      <c r="B1323" s="3" t="str">
        <f>IFERROR(__xludf.DUMMYFUNCTION("""COMPUTED_VALUE"""),"HP Laptop PC 15-dw3000 (31R08AV)")</f>
        <v>HP Laptop PC 15-dw3000 (31R08AV)</v>
      </c>
    </row>
    <row r="1324" customHeight="1" spans="1:2">
      <c r="A1324" s="3" t="str">
        <f>IFERROR(__xludf.DUMMYFUNCTION("""COMPUTED_VALUE"""),"9TT78A7")</f>
        <v>9TT78A7</v>
      </c>
      <c r="B1324" s="3" t="str">
        <f>IFERROR(__xludf.DUMMYFUNCTION("""COMPUTED_VALUE"""),"HP P24v G4 Monitor")</f>
        <v>HP P24v G4 Monitor</v>
      </c>
    </row>
    <row r="1325" customHeight="1" spans="1:2">
      <c r="A1325" s="3" t="str">
        <f>IFERROR(__xludf.DUMMYFUNCTION("""COMPUTED_VALUE"""),"6DC50AV")</f>
        <v>6DC50AV</v>
      </c>
      <c r="B1325" s="3" t="str">
        <f>IFERROR(__xludf.DUMMYFUNCTION("""COMPUTED_VALUE"""),"HP ProDesk 600 G5 Base Model Microtower PC")</f>
        <v>HP ProDesk 600 G5 Base Model Microtower PC</v>
      </c>
    </row>
    <row r="1326" customHeight="1" spans="1:2">
      <c r="A1326" s="3" t="str">
        <f>IFERROR(__xludf.DUMMYFUNCTION("""COMPUTED_VALUE"""),"3D3U1PA")</f>
        <v>3D3U1PA</v>
      </c>
      <c r="B1326" s="3" t="str">
        <f>IFERROR(__xludf.DUMMYFUNCTION("""COMPUTED_VALUE"""),"HP 250 G8 Notebook PC (1T4L2AV)")</f>
        <v>HP 250 G8 Notebook PC (1T4L2AV)</v>
      </c>
    </row>
    <row r="1327" customHeight="1" spans="1:2">
      <c r="A1327" s="3" t="str">
        <f>IFERROR(__xludf.DUMMYFUNCTION("""COMPUTED_VALUE"""),"404V1PC")</f>
        <v>404V1PC</v>
      </c>
      <c r="B1327" s="3" t="str">
        <f>IFERROR(__xludf.DUMMYFUNCTION("""COMPUTED_VALUE"""),"HP 245 G8 Notebook PC (235Z3AV)")</f>
        <v>HP 245 G8 Notebook PC (235Z3AV)</v>
      </c>
    </row>
    <row r="1328" customHeight="1" spans="1:2">
      <c r="A1328" s="3" t="str">
        <f>IFERROR(__xludf.DUMMYFUNCTION("""COMPUTED_VALUE"""),"7N6W0PA")</f>
        <v>7N6W0PA</v>
      </c>
      <c r="B1328" s="3" t="str">
        <f>IFERROR(__xludf.DUMMYFUNCTION("""COMPUTED_VALUE"""),"HP ENVY x360 15.6 inch 2-in-1 Laptop PC ")</f>
        <v>HP ENVY x360 15.6 inch 2-in-1 Laptop PC </v>
      </c>
    </row>
    <row r="1329" customHeight="1" spans="1:2">
      <c r="A1329" s="3" t="str">
        <f>IFERROR(__xludf.DUMMYFUNCTION("""COMPUTED_VALUE"""),"8P9Q3PA")</f>
        <v>8P9Q3PA</v>
      </c>
      <c r="B1329" s="3" t="str">
        <f>IFERROR(__xludf.DUMMYFUNCTION("""COMPUTED_VALUE"""),"Victus by HP 15.6 inch Gaming Laptop 15-fa1000 (8B483AV)")</f>
        <v>Victus by HP 15.6 inch Gaming Laptop 15-fa1000 (8B483AV)</v>
      </c>
    </row>
    <row r="1330" customHeight="1" spans="1:2">
      <c r="A1330" s="3" t="str">
        <f>IFERROR(__xludf.DUMMYFUNCTION("""COMPUTED_VALUE"""),"6N041PA")</f>
        <v>6N041PA</v>
      </c>
      <c r="B1330" s="3" t="str">
        <f>IFERROR(__xludf.DUMMYFUNCTION("""COMPUTED_VALUE"""),"HP Laptop PC 15-dw3000 (1A3X9AV)")</f>
        <v>HP Laptop PC 15-dw3000 (1A3X9AV)</v>
      </c>
    </row>
    <row r="1331" customHeight="1" spans="1:2">
      <c r="A1331" s="3" t="str">
        <f>IFERROR(__xludf.DUMMYFUNCTION("""COMPUTED_VALUE"""),"7Y6U6PA")</f>
        <v>7Y6U6PA</v>
      </c>
      <c r="B1331" s="3" t="str">
        <f>IFERROR(__xludf.DUMMYFUNCTION("""COMPUTED_VALUE"""),"HP Spectre x360 13.5 inch 2-in-1 Laptop ")</f>
        <v>HP Spectre x360 13.5 inch 2-in-1 Laptop </v>
      </c>
    </row>
    <row r="1332" customHeight="1" spans="1:2">
      <c r="A1332" s="3" t="str">
        <f>IFERROR(__xludf.DUMMYFUNCTION("""COMPUTED_VALUE"""),"9T680PA")</f>
        <v>9T680PA</v>
      </c>
      <c r="B1332" s="3" t="str">
        <f>IFERROR(__xludf.DUMMYFUNCTION("""COMPUTED_VALUE"""),"HP All-in-One PC 22-dd2000i (50M53AV)")</f>
        <v>HP All-in-One PC 22-dd2000i (50M53AV)</v>
      </c>
    </row>
    <row r="1333" customHeight="1" spans="1:2">
      <c r="A1333" s="3" t="str">
        <f>IFERROR(__xludf.DUMMYFUNCTION("""COMPUTED_VALUE"""),"7S459PA")</f>
        <v>7S459PA</v>
      </c>
      <c r="B1333" s="3" t="str">
        <f>IFERROR(__xludf.DUMMYFUNCTION("""COMPUTED_VALUE"""),"HP Pavilion Aero 13 Laptop PC 13-be2000 (767P0AV)")</f>
        <v>HP Pavilion Aero 13 Laptop PC 13-be2000 (767P0AV)</v>
      </c>
    </row>
    <row r="1334" customHeight="1" spans="1:2">
      <c r="A1334" s="3" t="str">
        <f>IFERROR(__xludf.DUMMYFUNCTION("""COMPUTED_VALUE"""),"92C70PA")</f>
        <v>92C70PA</v>
      </c>
      <c r="B1334" s="3" t="str">
        <f>IFERROR(__xludf.DUMMYFUNCTION("""COMPUTED_VALUE"""),"HP 240 14 inch G9 Notebook PC (501Z1AV)")</f>
        <v>HP 240 14 inch G9 Notebook PC (501Z1AV)</v>
      </c>
    </row>
    <row r="1335" customHeight="1" spans="1:2">
      <c r="A1335" s="3" t="str">
        <f>IFERROR(__xludf.DUMMYFUNCTION("""COMPUTED_VALUE"""),"6E0D8PA")</f>
        <v>6E0D8PA</v>
      </c>
      <c r="B1335" s="3" t="str">
        <f>IFERROR(__xludf.DUMMYFUNCTION("""COMPUTED_VALUE"""),"HP ENVY 13-ay1000 x360 Convertible PC (3T487AV)")</f>
        <v>HP ENVY 13-ay1000 x360 Convertible PC (3T487AV)</v>
      </c>
    </row>
    <row r="1336" customHeight="1" spans="1:2">
      <c r="A1336" s="3" t="str">
        <f>IFERROR(__xludf.DUMMYFUNCTION("""COMPUTED_VALUE"""),"9Q9M9PA")</f>
        <v>9Q9M9PA</v>
      </c>
      <c r="B1336" s="3" t="str">
        <f>IFERROR(__xludf.DUMMYFUNCTION("""COMPUTED_VALUE"""),"OMEN by HP 16.1 inch Gaming Laptop PC 16-wf1000 (8X3Y6AV)")</f>
        <v>OMEN by HP 16.1 inch Gaming Laptop PC 16-wf1000 (8X3Y6AV)</v>
      </c>
    </row>
    <row r="1337" customHeight="1" spans="1:2">
      <c r="A1337" s="3" t="str">
        <f>IFERROR(__xludf.DUMMYFUNCTION("""COMPUTED_VALUE"""),"6Q0Y7PA")</f>
        <v>6Q0Y7PA</v>
      </c>
      <c r="B1337" s="3" t="str">
        <f>IFERROR(__xludf.DUMMYFUNCTION("""COMPUTED_VALUE"""),"HP Pavilion x360 14 inch 2-in-1 Laptop PC 14-ek0000 (54B25AV)")</f>
        <v>HP Pavilion x360 14 inch 2-in-1 Laptop PC 14-ek0000 (54B25AV)</v>
      </c>
    </row>
    <row r="1338" customHeight="1" spans="1:2">
      <c r="A1338" s="3" t="str">
        <f>IFERROR(__xludf.DUMMYFUNCTION("""COMPUTED_VALUE"""),"957L8PA")</f>
        <v>957L8PA</v>
      </c>
      <c r="B1338" s="3"/>
    </row>
    <row r="1339" customHeight="1" spans="1:2">
      <c r="A1339" s="3" t="str">
        <f>IFERROR(__xludf.DUMMYFUNCTION("""COMPUTED_VALUE"""),"395Z4PA")</f>
        <v>395Z4PA</v>
      </c>
      <c r="B1339" s="3" t="str">
        <f>IFERROR(__xludf.DUMMYFUNCTION("""COMPUTED_VALUE"""),"HP ProOne 400 G6 24 All-in-One PC (9AV46")</f>
        <v>HP ProOne 400 G6 24 All-in-One PC (9AV46</v>
      </c>
    </row>
    <row r="1340" customHeight="1" spans="1:2">
      <c r="A1340" s="3" t="str">
        <f>IFERROR(__xludf.DUMMYFUNCTION("""COMPUTED_VALUE"""),"7Z8J7EA")</f>
        <v>7Z8J7EA</v>
      </c>
      <c r="B1340" s="3" t="str">
        <f>IFERROR(__xludf.DUMMYFUNCTION("""COMPUTED_VALUE"""),"Victus by HP 15.6 inch Gaming Laptop 15-fa1000 (771S8AV)")</f>
        <v>Victus by HP 15.6 inch Gaming Laptop 15-fa1000 (771S8AV)</v>
      </c>
    </row>
    <row r="1341" customHeight="1" spans="1:2">
      <c r="A1341" s="3" t="str">
        <f>IFERROR(__xludf.DUMMYFUNCTION("""COMPUTED_VALUE"""),"4M1A2EC")</f>
        <v>4M1A2EC</v>
      </c>
      <c r="B1341" s="3" t="str">
        <f>IFERROR(__xludf.DUMMYFUNCTION("""COMPUTED_VALUE"""),"HP EliteBook 840 G8 Notebook PC (26D60AV)")</f>
        <v>HP EliteBook 840 G8 Notebook PC (26D60AV)</v>
      </c>
    </row>
    <row r="1342" customHeight="1" spans="1:2">
      <c r="A1342" s="3" t="str">
        <f>IFERROR(__xludf.DUMMYFUNCTION("""COMPUTED_VALUE"""),"8C4S0PA")</f>
        <v>8C4S0PA</v>
      </c>
      <c r="B1342" s="3" t="str">
        <f>IFERROR(__xludf.DUMMYFUNCTION("""COMPUTED_VALUE"""),"HP Envy x360 15.6 inch 2-in-1 Laptop PC 15-fh0000 (77W45AV)")</f>
        <v>HP Envy x360 15.6 inch 2-in-1 Laptop PC 15-fh0000 (77W45AV)</v>
      </c>
    </row>
    <row r="1343" customHeight="1" spans="1:2">
      <c r="A1343" s="3" t="str">
        <f>IFERROR(__xludf.DUMMYFUNCTION("""COMPUTED_VALUE"""),"2H0N1AA")</f>
        <v>2H0N1AA</v>
      </c>
      <c r="B1343" s="3" t="str">
        <f>IFERROR(__xludf.DUMMYFUNCTION("""COMPUTED_VALUE"""),"HP M27f FHD Monitor")</f>
        <v>HP M27f FHD Monitor</v>
      </c>
    </row>
    <row r="1344" customHeight="1" spans="1:2">
      <c r="A1344" s="3" t="str">
        <f>IFERROR(__xludf.DUMMYFUNCTION("""COMPUTED_VALUE"""),"6N029PA")</f>
        <v>6N029PA</v>
      </c>
      <c r="B1344" s="3" t="str">
        <f>IFERROR(__xludf.DUMMYFUNCTION("""COMPUTED_VALUE"""),"Victus by HP Gaming Laptop 15-fa0000 (680A5AV)")</f>
        <v>Victus by HP Gaming Laptop 15-fa0000 (680A5AV)</v>
      </c>
    </row>
    <row r="1345" customHeight="1" spans="1:2">
      <c r="A1345" s="3" t="str">
        <f>IFERROR(__xludf.DUMMYFUNCTION("""COMPUTED_VALUE"""),"7H3D6UA")</f>
        <v>7H3D6UA</v>
      </c>
      <c r="B1345" s="3" t="str">
        <f>IFERROR(__xludf.DUMMYFUNCTION("""COMPUTED_VALUE"""),"HP 15.6 inch Laptop PC 15-fc0000 (733M3AV)")</f>
        <v>HP 15.6 inch Laptop PC 15-fc0000 (733M3AV)</v>
      </c>
    </row>
    <row r="1346" customHeight="1" spans="1:2">
      <c r="A1346" s="3" t="str">
        <f>IFERROR(__xludf.DUMMYFUNCTION("""COMPUTED_VALUE"""),"4D8E0PA")</f>
        <v>4D8E0PA</v>
      </c>
      <c r="B1346" s="3" t="str">
        <f>IFERROR(__xludf.DUMMYFUNCTION("""COMPUTED_VALUE"""),"OMEN 16.1 inch Gaming Laptop PC 16-b0000 (2W6A7AV)")</f>
        <v>OMEN 16.1 inch Gaming Laptop PC 16-b0000 (2W6A7AV)</v>
      </c>
    </row>
    <row r="1347" customHeight="1" spans="1:2">
      <c r="A1347" s="3" t="str">
        <f>IFERROR(__xludf.DUMMYFUNCTION("""COMPUTED_VALUE"""),"794B8AV")</f>
        <v>794B8AV</v>
      </c>
      <c r="B1347" s="3" t="str">
        <f>IFERROR(__xludf.DUMMYFUNCTION("""COMPUTED_VALUE"""),"HP ENVY x360 15.6 inch 2-in-1 Laptop PC ")</f>
        <v>HP ENVY x360 15.6 inch 2-in-1 Laptop PC </v>
      </c>
    </row>
    <row r="1348" customHeight="1" spans="1:2">
      <c r="A1348" s="3" t="str">
        <f>IFERROR(__xludf.DUMMYFUNCTION("""COMPUTED_VALUE"""),"9VS23AV")</f>
        <v>9VS23AV</v>
      </c>
      <c r="B1348" s="3" t="str">
        <f>IFERROR(__xludf.DUMMYFUNCTION("""COMPUTED_VALUE"""),"HP ZBook Fury 15 G7 Mobile Workstation I")</f>
        <v>HP ZBook Fury 15 G7 Mobile Workstation I</v>
      </c>
    </row>
    <row r="1349" customHeight="1" spans="1:2">
      <c r="A1349" s="3" t="str">
        <f>IFERROR(__xludf.DUMMYFUNCTION("""COMPUTED_VALUE"""),"385Z9PA")</f>
        <v>385Z9PA</v>
      </c>
      <c r="B1349" s="3" t="str">
        <f>IFERROR(__xludf.DUMMYFUNCTION("""COMPUTED_VALUE"""),"HP 280 Pro G6 Microtower PC (8QY87AV)")</f>
        <v>HP 280 Pro G6 Microtower PC (8QY87AV)</v>
      </c>
    </row>
    <row r="1350" customHeight="1" spans="1:2">
      <c r="A1350" s="3" t="str">
        <f>IFERROR(__xludf.DUMMYFUNCTION("""COMPUTED_VALUE"""),"453D2A7")</f>
        <v>453D2A7</v>
      </c>
      <c r="B1350" s="3" t="str">
        <f>IFERROR(__xludf.DUMMYFUNCTION("""COMPUTED_VALUE"""),"HP P22va G4 FHD Monitor")</f>
        <v>HP P22va G4 FHD Monitor</v>
      </c>
    </row>
    <row r="1351" customHeight="1" spans="1:2">
      <c r="A1351" s="3" t="str">
        <f>IFERROR(__xludf.DUMMYFUNCTION("""COMPUTED_VALUE"""),"7L209PA")</f>
        <v>7L209PA</v>
      </c>
      <c r="B1351" s="3" t="str">
        <f>IFERROR(__xludf.DUMMYFUNCTION("""COMPUTED_VALUE"""),"HP 247 G8 Notebook PC (47Y97AV)")</f>
        <v>HP 247 G8 Notebook PC (47Y97AV)</v>
      </c>
    </row>
    <row r="1352" customHeight="1" spans="1:2">
      <c r="A1352" s="3" t="str">
        <f>IFERROR(__xludf.DUMMYFUNCTION("""COMPUTED_VALUE"""),"8R0L2PA")</f>
        <v>8R0L2PA</v>
      </c>
      <c r="B1352" s="3" t="str">
        <f>IFERROR(__xludf.DUMMYFUNCTION("""COMPUTED_VALUE"""),"Victus by HP 15.6 inch Gaming Laptop 15-fb1000 (7Y8M8AV)")</f>
        <v>Victus by HP 15.6 inch Gaming Laptop 15-fb1000 (7Y8M8AV)</v>
      </c>
    </row>
    <row r="1353" customHeight="1" spans="1:2">
      <c r="A1353" s="3" t="str">
        <f>IFERROR(__xludf.DUMMYFUNCTION("""COMPUTED_VALUE"""),"1V6D8AA")</f>
        <v>1V6D8AA</v>
      </c>
      <c r="B1353" s="3" t="str">
        <f>IFERROR(__xludf.DUMMYFUNCTION("""COMPUTED_VALUE"""),"HP Slim Desktop PC S01-pF1000i (8SP30AV)")</f>
        <v>HP Slim Desktop PC S01-pF1000i (8SP30AV)</v>
      </c>
    </row>
    <row r="1354" customHeight="1" spans="1:2">
      <c r="A1354" s="3" t="str">
        <f>IFERROR(__xludf.DUMMYFUNCTION("""COMPUTED_VALUE"""),"54B73PA")</f>
        <v>54B73PA</v>
      </c>
      <c r="B1354" s="3" t="str">
        <f>IFERROR(__xludf.DUMMYFUNCTION("""COMPUTED_VALUE"""),"HP ENVY 13-ay1000 x360 Convertible PC (3T488AV)")</f>
        <v>HP ENVY 13-ay1000 x360 Convertible PC (3T488AV)</v>
      </c>
    </row>
    <row r="1355" customHeight="1" spans="1:2">
      <c r="A1355" s="3" t="str">
        <f>IFERROR(__xludf.DUMMYFUNCTION("""COMPUTED_VALUE"""),"39Y30UP")</f>
        <v>39Y30UP</v>
      </c>
      <c r="B1355" s="3" t="str">
        <f>IFERROR(__xludf.DUMMYFUNCTION("""COMPUTED_VALUE"""),"HP EliteBook 840 G8 Notebook PC (26D62AV)")</f>
        <v>HP EliteBook 840 G8 Notebook PC (26D62AV)</v>
      </c>
    </row>
    <row r="1356" customHeight="1" spans="1:2">
      <c r="A1356" s="3" t="str">
        <f>IFERROR(__xludf.DUMMYFUNCTION("""COMPUTED_VALUE"""),"5RD65AA")</f>
        <v>5RD65AA</v>
      </c>
      <c r="B1356" s="3" t="str">
        <f>IFERROR(__xludf.DUMMYFUNCTION("""COMPUTED_VALUE"""),"HP P204 19.5-inch Monitor")</f>
        <v>HP P204 19.5-inch Monitor</v>
      </c>
    </row>
    <row r="1357" customHeight="1" spans="1:2">
      <c r="A1357" s="3" t="str">
        <f>IFERROR(__xludf.DUMMYFUNCTION("""COMPUTED_VALUE"""),"2F5N3EC")</f>
        <v>2F5N3EC</v>
      </c>
      <c r="B1357" s="3" t="str">
        <f>IFERROR(__xludf.DUMMYFUNCTION("""COMPUTED_VALUE"""),"HP EliteBook 840 G7 Notebook PC (8PZ98AV)")</f>
        <v>HP EliteBook 840 G7 Notebook PC (8PZ98AV)</v>
      </c>
    </row>
    <row r="1358" customHeight="1" spans="1:2">
      <c r="A1358" s="3" t="str">
        <f>IFERROR(__xludf.DUMMYFUNCTION("""COMPUTED_VALUE"""),"7G771UA")</f>
        <v>7G771UA</v>
      </c>
      <c r="B1358" s="3" t="str">
        <f>IFERROR(__xludf.DUMMYFUNCTION("""COMPUTED_VALUE"""),"HP Pavilion Laptop PC 15-eg3000 (78G43AV)")</f>
        <v>HP Pavilion Laptop PC 15-eg3000 (78G43AV)</v>
      </c>
    </row>
    <row r="1359" customHeight="1" spans="1:2">
      <c r="A1359" s="3" t="str">
        <f>IFERROR(__xludf.DUMMYFUNCTION("""COMPUTED_VALUE"""),"769K5PA")</f>
        <v>769K5PA</v>
      </c>
      <c r="B1359" s="3" t="str">
        <f>IFERROR(__xludf.DUMMYFUNCTION("""COMPUTED_VALUE"""),"HP 240 14 inch G9 Notebook PC (5B165AV)")</f>
        <v>HP 240 14 inch G9 Notebook PC (5B165AV)</v>
      </c>
    </row>
    <row r="1360" customHeight="1" spans="1:2">
      <c r="A1360" s="3" t="str">
        <f>IFERROR(__xludf.DUMMYFUNCTION("""COMPUTED_VALUE"""),"5T9P9PA")</f>
        <v>5T9P9PA</v>
      </c>
      <c r="B1360" s="3" t="str">
        <f>IFERROR(__xludf.DUMMYFUNCTION("""COMPUTED_VALUE"""),"HP 250 G8 Notebook PC (1T4K4AV)")</f>
        <v>HP 250 G8 Notebook PC (1T4K4AV)</v>
      </c>
    </row>
    <row r="1361" customHeight="1" spans="1:2">
      <c r="A1361" s="3" t="str">
        <f>IFERROR(__xludf.DUMMYFUNCTION("""COMPUTED_VALUE"""),"3D0Z6PC")</f>
        <v>3D0Z6PC</v>
      </c>
      <c r="B1361" s="3" t="str">
        <f>IFERROR(__xludf.DUMMYFUNCTION("""COMPUTED_VALUE"""),"HP 280 Pro G6 Microtower PC (8QY87AV)")</f>
        <v>HP 280 Pro G6 Microtower PC (8QY87AV)</v>
      </c>
    </row>
    <row r="1362" customHeight="1" spans="1:2">
      <c r="A1362" s="3" t="str">
        <f>IFERROR(__xludf.DUMMYFUNCTION("""COMPUTED_VALUE"""),"55Z27PA")</f>
        <v>55Z27PA</v>
      </c>
      <c r="B1362" s="3" t="str">
        <f>IFERROR(__xludf.DUMMYFUNCTION("""COMPUTED_VALUE"""),"HP ProDesk 400 G7 Microtower PC (9CY18AV)")</f>
        <v>HP ProDesk 400 G7 Microtower PC (9CY18AV)</v>
      </c>
    </row>
    <row r="1363" customHeight="1" spans="1:2">
      <c r="A1363" s="3" t="str">
        <f>IFERROR(__xludf.DUMMYFUNCTION("""COMPUTED_VALUE"""),"1S5F7PA")</f>
        <v>1S5F7PA</v>
      </c>
      <c r="B1363" s="3" t="str">
        <f>IFERROR(__xludf.DUMMYFUNCTION("""COMPUTED_VALUE"""),"HP 250 G7 Notebook PC")</f>
        <v>HP 250 G7 Notebook PC</v>
      </c>
    </row>
    <row r="1364" customHeight="1" spans="1:2">
      <c r="A1364" s="3" t="str">
        <f>IFERROR(__xludf.DUMMYFUNCTION("""COMPUTED_VALUE"""),"7Y966EP")</f>
        <v>7Y966EP</v>
      </c>
      <c r="B1364" s="3" t="str">
        <f>IFERROR(__xludf.DUMMYFUNCTION("""COMPUTED_VALUE"""),"HP EliteBook 830 13.3 inch G9 Notebook PC (4B5S7AV)")</f>
        <v>HP EliteBook 830 13.3 inch G9 Notebook PC (4B5S7AV)</v>
      </c>
    </row>
    <row r="1365" customHeight="1" spans="1:2">
      <c r="A1365" s="3" t="str">
        <f>IFERROR(__xludf.DUMMYFUNCTION("""COMPUTED_VALUE"""),"50B57EC")</f>
        <v>50B57EC</v>
      </c>
      <c r="B1365" s="3" t="str">
        <f>IFERROR(__xludf.DUMMYFUNCTION("""COMPUTED_VALUE"""),"HP EliteBook 850 G8 Notebook PC (1G1Y1AV)")</f>
        <v>HP EliteBook 850 G8 Notebook PC (1G1Y1AV)</v>
      </c>
    </row>
    <row r="1366" customHeight="1" spans="1:2">
      <c r="A1366" s="3" t="str">
        <f>IFERROR(__xludf.DUMMYFUNCTION("""COMPUTED_VALUE"""),"553U3EC")</f>
        <v>553U3EC</v>
      </c>
      <c r="B1366" s="3" t="str">
        <f>IFERROR(__xludf.DUMMYFUNCTION("""COMPUTED_VALUE"""),"HP ZBook Fury 15.6 inch G8 Mobile Workstation PC (4N4Z7AV)")</f>
        <v>HP ZBook Fury 15.6 inch G8 Mobile Workstation PC (4N4Z7AV)</v>
      </c>
    </row>
    <row r="1367" customHeight="1" spans="1:2">
      <c r="A1367" s="3" t="str">
        <f>IFERROR(__xludf.DUMMYFUNCTION("""COMPUTED_VALUE"""),"9FR65AV")</f>
        <v>9FR65AV</v>
      </c>
      <c r="B1367" s="3" t="str">
        <f>IFERROR(__xludf.DUMMYFUNCTION("""COMPUTED_VALUE"""),"HP Z2 Tower G5 Workstation RCTO Base Model")</f>
        <v>HP Z2 Tower G5 Workstation RCTO Base Model</v>
      </c>
    </row>
    <row r="1368" customHeight="1" spans="1:2">
      <c r="A1368" s="3" t="str">
        <f>IFERROR(__xludf.DUMMYFUNCTION("""COMPUTED_VALUE"""),"4D0Y9AV")</f>
        <v>4D0Y9AV</v>
      </c>
      <c r="B1368" s="3" t="str">
        <f>IFERROR(__xludf.DUMMYFUNCTION("""COMPUTED_VALUE"""),"HP EliteBook 640 14 inch G9 Notebook PC IDS Base Model")</f>
        <v>HP EliteBook 640 14 inch G9 Notebook PC IDS Base Model</v>
      </c>
    </row>
    <row r="1369" customHeight="1" spans="1:2">
      <c r="A1369" s="3" t="str">
        <f>IFERROR(__xludf.DUMMYFUNCTION("""COMPUTED_VALUE"""),"567K6PC")</f>
        <v>567K6PC</v>
      </c>
      <c r="B1369" s="3" t="str">
        <f>IFERROR(__xludf.DUMMYFUNCTION("""COMPUTED_VALUE"""),"HP Pro c645 Chromebook (1Z9V3AV)")</f>
        <v>HP Pro c645 Chromebook (1Z9V3AV)</v>
      </c>
    </row>
    <row r="1370" customHeight="1" spans="1:2">
      <c r="A1370" s="3" t="str">
        <f>IFERROR(__xludf.DUMMYFUNCTION("""COMPUTED_VALUE"""),"4Q7D8UC")</f>
        <v>4Q7D8UC</v>
      </c>
      <c r="B1370" s="3" t="str">
        <f>IFERROR(__xludf.DUMMYFUNCTION("""COMPUTED_VALUE"""),"HP EliteBook 840 G8 Notebook PC (26D62AV)")</f>
        <v>HP EliteBook 840 G8 Notebook PC (26D62AV)</v>
      </c>
    </row>
    <row r="1371" customHeight="1" spans="1:2">
      <c r="A1371" s="3" t="str">
        <f>IFERROR(__xludf.DUMMYFUNCTION("""COMPUTED_VALUE"""),"479H4EC")</f>
        <v>479H4EC</v>
      </c>
      <c r="B1371" s="3" t="str">
        <f>IFERROR(__xludf.DUMMYFUNCTION("""COMPUTED_VALUE"""),"HP EliteBook 845 G7 Notebook PC (8VZ06AV)")</f>
        <v>HP EliteBook 845 G7 Notebook PC (8VZ06AV)</v>
      </c>
    </row>
    <row r="1372" customHeight="1" spans="1:2">
      <c r="A1372" s="3" t="str">
        <f>IFERROR(__xludf.DUMMYFUNCTION("""COMPUTED_VALUE"""),"2W7G7EC")</f>
        <v>2W7G7EC</v>
      </c>
      <c r="B1372" s="3" t="str">
        <f>IFERROR(__xludf.DUMMYFUNCTION("""COMPUTED_VALUE"""),"HP EliteBook 840 G7 Notebook PC (8PZ98AV)")</f>
        <v>HP EliteBook 840 G7 Notebook PC (8PZ98AV)</v>
      </c>
    </row>
    <row r="1373" customHeight="1" spans="1:2">
      <c r="A1373" s="3" t="str">
        <f>IFERROR(__xludf.DUMMYFUNCTION("""COMPUTED_VALUE"""),"368Y4EC")</f>
        <v>368Y4EC</v>
      </c>
      <c r="B1373" s="3" t="str">
        <f>IFERROR(__xludf.DUMMYFUNCTION("""COMPUTED_VALUE"""),"HP ZBook Fury 15 G7 Mobile Workstation (26F75AV)")</f>
        <v>HP ZBook Fury 15 G7 Mobile Workstation (26F75AV)</v>
      </c>
    </row>
    <row r="1374" customHeight="1" spans="1:2">
      <c r="A1374" s="3" t="str">
        <f>IFERROR(__xludf.DUMMYFUNCTION("""COMPUTED_VALUE"""),"8K8J3PA")</f>
        <v>8K8J3PA</v>
      </c>
      <c r="B1374" s="3" t="str">
        <f>IFERROR(__xludf.DUMMYFUNCTION("""COMPUTED_VALUE"""),"HP 15.6 inch Laptop PC 15-d5000 (4V9X9AV")</f>
        <v>HP 15.6 inch Laptop PC 15-d5000 (4V9X9AV</v>
      </c>
    </row>
    <row r="1375" customHeight="1" spans="1:2">
      <c r="A1375" s="3" t="str">
        <f>IFERROR(__xludf.DUMMYFUNCTION("""COMPUTED_VALUE"""),"3B7L5PA")</f>
        <v>3B7L5PA</v>
      </c>
      <c r="B1375" s="3" t="str">
        <f>IFERROR(__xludf.DUMMYFUNCTION("""COMPUTED_VALUE"""),"HP ProBook 440 G8 Notebook PC (2Q528AV)")</f>
        <v>HP ProBook 440 G8 Notebook PC (2Q528AV)</v>
      </c>
    </row>
    <row r="1376" customHeight="1" spans="1:2">
      <c r="A1376" s="3" t="str">
        <f>IFERROR(__xludf.DUMMYFUNCTION("""COMPUTED_VALUE"""),"3E3R5PA#ACJ")</f>
        <v>3E3R5PA#ACJ</v>
      </c>
      <c r="B1376" s="3" t="str">
        <f>IFERROR(__xludf.DUMMYFUNCTION("""COMPUTED_VALUE"""),"HP Pavilion 15.6 inch Gaming Laptop PC 1")</f>
        <v>HP Pavilion 15.6 inch Gaming Laptop PC 1</v>
      </c>
    </row>
    <row r="1377" customHeight="1" spans="1:2">
      <c r="A1377" s="3" t="str">
        <f>IFERROR(__xludf.DUMMYFUNCTION("""COMPUTED_VALUE"""),"4D007PA")</f>
        <v>4D007PA</v>
      </c>
      <c r="B1377" s="3" t="str">
        <f>IFERROR(__xludf.DUMMYFUNCTION("""COMPUTED_VALUE"""),"HP All-in-One PC 22-df0000i (7US29AV)")</f>
        <v>HP All-in-One PC 22-df0000i (7US29AV)</v>
      </c>
    </row>
    <row r="1378" customHeight="1" spans="1:2">
      <c r="A1378" s="3" t="str">
        <f>IFERROR(__xludf.DUMMYFUNCTION("""COMPUTED_VALUE"""),"2E4M8PA")</f>
        <v>2E4M8PA</v>
      </c>
      <c r="B1378" s="3" t="str">
        <f>IFERROR(__xludf.DUMMYFUNCTION("""COMPUTED_VALUE"""),"HP Chromebook 11a-na0000 (9TZ30AV)")</f>
        <v>HP Chromebook 11a-na0000 (9TZ30AV)</v>
      </c>
    </row>
    <row r="1379" customHeight="1" spans="1:2">
      <c r="A1379" s="3" t="str">
        <f>IFERROR(__xludf.DUMMYFUNCTION("""COMPUTED_VALUE"""),"499C0PA")</f>
        <v>499C0PA</v>
      </c>
      <c r="B1379" s="3" t="str">
        <f>IFERROR(__xludf.DUMMYFUNCTION("""COMPUTED_VALUE"""),"HP Pavilion 15.6 inch Gaming Laptop PC 1")</f>
        <v>HP Pavilion 15.6 inch Gaming Laptop PC 1</v>
      </c>
    </row>
    <row r="1380" customHeight="1" spans="1:2">
      <c r="A1380" s="3" t="str">
        <f>IFERROR(__xludf.DUMMYFUNCTION("""COMPUTED_VALUE"""),"172V2PA")</f>
        <v>172V2PA</v>
      </c>
      <c r="B1380" s="3" t="str">
        <f>IFERROR(__xludf.DUMMYFUNCTION("""COMPUTED_VALUE"""),"HP Notebook - 14-ck2018tu")</f>
        <v>HP Notebook - 14-ck2018tu</v>
      </c>
    </row>
    <row r="1381" customHeight="1" spans="1:2">
      <c r="A1381" s="3" t="str">
        <f>IFERROR(__xludf.DUMMYFUNCTION("""COMPUTED_VALUE"""),"6K9C7PA")</f>
        <v>6K9C7PA</v>
      </c>
      <c r="B1381" s="3" t="str">
        <f>IFERROR(__xludf.DUMMYFUNCTION("""COMPUTED_VALUE"""),"HP Pavilion 14 Laptop PC 14-dv2000 (4Z01")</f>
        <v>HP Pavilion 14 Laptop PC 14-dv2000 (4Z01</v>
      </c>
    </row>
    <row r="1382" customHeight="1" spans="1:2">
      <c r="A1382" s="3" t="str">
        <f>IFERROR(__xludf.DUMMYFUNCTION("""COMPUTED_VALUE"""),"9VH72AA")</f>
        <v>9VH72AA</v>
      </c>
      <c r="B1382" s="3" t="str">
        <f>IFERROR(__xludf.DUMMYFUNCTION("""COMPUTED_VALUE"""),"HP E22 G4 FHD Monitor")</f>
        <v>HP E22 G4 FHD Monitor</v>
      </c>
    </row>
    <row r="1383" customHeight="1" spans="1:2">
      <c r="A1383" s="3" t="str">
        <f>IFERROR(__xludf.DUMMYFUNCTION("""COMPUTED_VALUE"""),"8C4R8PA")</f>
        <v>8C4R8PA</v>
      </c>
      <c r="B1383" s="3" t="str">
        <f>IFERROR(__xludf.DUMMYFUNCTION("""COMPUTED_VALUE"""),"HP Envy x360 15.6 inch 2-in-1 Laptop PC ")</f>
        <v>HP Envy x360 15.6 inch 2-in-1 Laptop PC </v>
      </c>
    </row>
    <row r="1384" customHeight="1" spans="1:2">
      <c r="A1384" s="3" t="str">
        <f>IFERROR(__xludf.DUMMYFUNCTION("""COMPUTED_VALUE"""),"6N044PA")</f>
        <v>6N044PA</v>
      </c>
      <c r="B1384" s="3" t="str">
        <f>IFERROR(__xludf.DUMMYFUNCTION("""COMPUTED_VALUE"""),"HP Laptop PC 15s-fq2000 (2D118AV)")</f>
        <v>HP Laptop PC 15s-fq2000 (2D118AV)</v>
      </c>
    </row>
    <row r="1385" customHeight="1" spans="1:2">
      <c r="A1385" s="3" t="str">
        <f>IFERROR(__xludf.DUMMYFUNCTION("""COMPUTED_VALUE"""),"2P0P7PA")</f>
        <v>2P0P7PA</v>
      </c>
      <c r="B1385" s="3" t="str">
        <f>IFERROR(__xludf.DUMMYFUNCTION("""COMPUTED_VALUE"""),"HP Laptop PC 14-d2000 (2D127AV)")</f>
        <v>HP Laptop PC 14-d2000 (2D127AV)</v>
      </c>
    </row>
    <row r="1386" customHeight="1" spans="1:2">
      <c r="A1386" s="3" t="str">
        <f>IFERROR(__xludf.DUMMYFUNCTION("""COMPUTED_VALUE"""),"841C9UA")</f>
        <v>841C9UA</v>
      </c>
      <c r="B1386" s="3" t="str">
        <f>IFERROR(__xludf.DUMMYFUNCTION("""COMPUTED_VALUE"""),"HP Pavilion Laptop 15-eg3097nr (841C9UA)")</f>
        <v>HP Pavilion Laptop 15-eg3097nr (841C9UA)</v>
      </c>
    </row>
    <row r="1387" customHeight="1" spans="1:2">
      <c r="A1387" s="3" t="str">
        <f>IFERROR(__xludf.DUMMYFUNCTION("""COMPUTED_VALUE"""),"3L993PA")</f>
        <v>3L993PA</v>
      </c>
      <c r="B1387" s="3" t="str">
        <f>IFERROR(__xludf.DUMMYFUNCTION("""COMPUTED_VALUE"""),"HP ENVY x360 Laptop - 13-ay0044au")</f>
        <v>HP ENVY x360 Laptop - 13-ay0044au</v>
      </c>
    </row>
    <row r="1388" customHeight="1" spans="1:2">
      <c r="A1388" s="3" t="str">
        <f>IFERROR(__xludf.DUMMYFUNCTION("""COMPUTED_VALUE"""),"4D8E1PA")</f>
        <v>4D8E1PA</v>
      </c>
      <c r="B1388" s="3" t="str">
        <f>IFERROR(__xludf.DUMMYFUNCTION("""COMPUTED_VALUE"""),"OMEN 16.1 inch Gaming Laptop PC 16-b0000")</f>
        <v>OMEN 16.1 inch Gaming Laptop PC 16-b0000</v>
      </c>
    </row>
    <row r="1389" customHeight="1" spans="1:2">
      <c r="A1389" s="3" t="str">
        <f>IFERROR(__xludf.DUMMYFUNCTION("""COMPUTED_VALUE"""),"54B76PA")</f>
        <v>54B76PA</v>
      </c>
      <c r="B1389" s="3" t="str">
        <f>IFERROR(__xludf.DUMMYFUNCTION("""COMPUTED_VALUE"""),"HP ENVY 13-ay1000 x360 Convertible PC (3")</f>
        <v>HP ENVY 13-ay1000 x360 Convertible PC (3</v>
      </c>
    </row>
    <row r="1390" customHeight="1" spans="1:2">
      <c r="A1390" s="3" t="str">
        <f>IFERROR(__xludf.DUMMYFUNCTION("""COMPUTED_VALUE"""),"5B1G6PA")</f>
        <v>5B1G6PA</v>
      </c>
      <c r="B1390" s="3" t="str">
        <f>IFERROR(__xludf.DUMMYFUNCTION("""COMPUTED_VALUE"""),"HP ENVY x360 Convertible Laptop PC 13-bd")</f>
        <v>HP ENVY x360 Convertible Laptop PC 13-bd</v>
      </c>
    </row>
    <row r="1391" customHeight="1" spans="1:2">
      <c r="A1391" s="3" t="str">
        <f>IFERROR(__xludf.DUMMYFUNCTION("""COMPUTED_VALUE"""),"6E3Z2PA")</f>
        <v>6E3Z2PA</v>
      </c>
      <c r="B1391" s="3" t="str">
        <f>IFERROR(__xludf.DUMMYFUNCTION("""COMPUTED_VALUE"""),"HP 245 G8 Notebook PC (443K2AV)")</f>
        <v>HP 245 G8 Notebook PC (443K2AV)</v>
      </c>
    </row>
    <row r="1392" customHeight="1" spans="1:2">
      <c r="A1392" s="3" t="str">
        <f>IFERROR(__xludf.DUMMYFUNCTION("""COMPUTED_VALUE"""),"2D5Y7PA")</f>
        <v>2D5Y7PA</v>
      </c>
      <c r="B1392" s="3" t="str">
        <f>IFERROR(__xludf.DUMMYFUNCTION("""COMPUTED_VALUE"""),"HP 245 G7 Notebook PC (9EC03AV)")</f>
        <v>HP 245 G7 Notebook PC (9EC03AV)</v>
      </c>
    </row>
    <row r="1393" customHeight="1" spans="1:2">
      <c r="A1393" s="3" t="str">
        <f>IFERROR(__xludf.DUMMYFUNCTION("""COMPUTED_VALUE"""),"38S12UT")</f>
        <v>38S12UT</v>
      </c>
      <c r="B1393" s="3" t="str">
        <f>IFERROR(__xludf.DUMMYFUNCTION("""COMPUTED_VALUE"""),"HP Elite Dragonfly G2 Notebook PC (25W54")</f>
        <v>HP Elite Dragonfly G2 Notebook PC (25W54</v>
      </c>
    </row>
    <row r="1394" customHeight="1" spans="1:2">
      <c r="A1394" s="3" t="str">
        <f>IFERROR(__xludf.DUMMYFUNCTION("""COMPUTED_VALUE"""),"7K4H5PA")</f>
        <v>7K4H5PA</v>
      </c>
      <c r="B1394" s="3" t="str">
        <f>IFERROR(__xludf.DUMMYFUNCTION("""COMPUTED_VALUE"""),"Victus by HP 16.1 inch Gaming Laptop PC ")</f>
        <v>Victus by HP 16.1 inch Gaming Laptop PC </v>
      </c>
    </row>
    <row r="1395" customHeight="1" spans="1:2">
      <c r="A1395" s="3" t="str">
        <f>IFERROR(__xludf.DUMMYFUNCTION("""COMPUTED_VALUE"""),"2K5P5PC")</f>
        <v>2K5P5PC</v>
      </c>
      <c r="B1395" s="3" t="str">
        <f>IFERROR(__xludf.DUMMYFUNCTION("""COMPUTED_VALUE"""),"HP EliteBook 845 G7 Notebook PC (8VZ06AV")</f>
        <v>HP EliteBook 845 G7 Notebook PC (8VZ06AV</v>
      </c>
    </row>
    <row r="1396" customHeight="1" spans="1:2">
      <c r="A1396" s="3" t="str">
        <f>IFERROR(__xludf.DUMMYFUNCTION("""COMPUTED_VALUE"""),"3D3T6PA")</f>
        <v>3D3T6PA</v>
      </c>
      <c r="B1396" s="3" t="str">
        <f>IFERROR(__xludf.DUMMYFUNCTION("""COMPUTED_VALUE"""),"HP ProDesk 400 G7 Microtower PC (9CY18AV")</f>
        <v>HP ProDesk 400 G7 Microtower PC (9CY18AV</v>
      </c>
    </row>
    <row r="1397" customHeight="1" spans="1:2">
      <c r="A1397" s="3" t="str">
        <f>IFERROR(__xludf.DUMMYFUNCTION("""COMPUTED_VALUE"""),"6N038PA")</f>
        <v>6N038PA</v>
      </c>
      <c r="B1397" s="3" t="str">
        <f>IFERROR(__xludf.DUMMYFUNCTION("""COMPUTED_VALUE"""),"HP Laptop PC 15-dw3000 (1A3X9AV)")</f>
        <v>HP Laptop PC 15-dw3000 (1A3X9AV)</v>
      </c>
    </row>
    <row r="1398" customHeight="1" spans="1:2">
      <c r="A1398" s="3" t="str">
        <f>IFERROR(__xludf.DUMMYFUNCTION("""COMPUTED_VALUE"""),"8H9G6PA")</f>
        <v>8H9G6PA</v>
      </c>
      <c r="B1398" s="3" t="str">
        <f>IFERROR(__xludf.DUMMYFUNCTION("""COMPUTED_VALUE"""),"HP 15.6 inch Laptop PC 15-d3000 (2N8Y1AV")</f>
        <v>HP 15.6 inch Laptop PC 15-d3000 (2N8Y1AV</v>
      </c>
    </row>
    <row r="1399" customHeight="1" spans="1:2">
      <c r="A1399" s="3" t="str">
        <f>IFERROR(__xludf.DUMMYFUNCTION("""COMPUTED_VALUE"""),"22U36AA")</f>
        <v>22U36AA</v>
      </c>
      <c r="B1399" s="3" t="str">
        <f>IFERROR(__xludf.DUMMYFUNCTION("""COMPUTED_VALUE"""),"HP All-in-One PC 27-dp1000i (1K788AV)")</f>
        <v>HP All-in-One PC 27-dp1000i (1K788AV)</v>
      </c>
    </row>
    <row r="1400" customHeight="1" spans="1:2">
      <c r="A1400" s="3" t="str">
        <f>IFERROR(__xludf.DUMMYFUNCTION("""COMPUTED_VALUE"""),"67G63PA")</f>
        <v>67G63PA</v>
      </c>
      <c r="B1400" s="3" t="str">
        <f>IFERROR(__xludf.DUMMYFUNCTION("""COMPUTED_VALUE"""),"HP Pavilion x360 14 Convertible PC 14-dy")</f>
        <v>HP Pavilion x360 14 Convertible PC 14-dy</v>
      </c>
    </row>
    <row r="1401" customHeight="1" spans="1:2">
      <c r="A1401" s="3" t="str">
        <f>IFERROR(__xludf.DUMMYFUNCTION("""COMPUTED_VALUE"""),"88T48PA")</f>
        <v>88T48PA</v>
      </c>
      <c r="B1401" s="3" t="str">
        <f>IFERROR(__xludf.DUMMYFUNCTION("""COMPUTED_VALUE"""),"HP Pavilion Laptop PC 15-eg2000 (4U8D5AV")</f>
        <v>HP Pavilion Laptop PC 15-eg2000 (4U8D5AV</v>
      </c>
    </row>
    <row r="1402" customHeight="1" spans="1:2">
      <c r="A1402" s="3" t="str">
        <f>IFERROR(__xludf.DUMMYFUNCTION("""COMPUTED_VALUE"""),"67U21PA")</f>
        <v>67U21PA</v>
      </c>
      <c r="B1402" s="3" t="str">
        <f>IFERROR(__xludf.DUMMYFUNCTION("""COMPUTED_VALUE"""),"HP Pavilion 15 Laptop PC 15-eh2000 (4V3L")</f>
        <v>HP Pavilion 15 Laptop PC 15-eh2000 (4V3L</v>
      </c>
    </row>
    <row r="1403" customHeight="1" spans="1:2">
      <c r="A1403" s="3" t="str">
        <f>IFERROR(__xludf.DUMMYFUNCTION("""COMPUTED_VALUE"""),"4Z7V3EC")</f>
        <v>4Z7V3EC</v>
      </c>
      <c r="B1403" s="3" t="str">
        <f>IFERROR(__xludf.DUMMYFUNCTION("""COMPUTED_VALUE"""),"HP EliteBook 830 G8 Notebook PC (26D50AV")</f>
        <v>HP EliteBook 830 G8 Notebook PC (26D50AV</v>
      </c>
    </row>
    <row r="1404" customHeight="1" spans="1:2">
      <c r="A1404" s="3" t="str">
        <f>IFERROR(__xludf.DUMMYFUNCTION("""COMPUTED_VALUE"""),"4H2T9PA")</f>
        <v>4H2T9PA</v>
      </c>
      <c r="B1404" s="3" t="str">
        <f>IFERROR(__xludf.DUMMYFUNCTION("""COMPUTED_VALUE"""),"HP 200 Pro G4 22 All-in-One PC (7WX28AV)")</f>
        <v>HP 200 Pro G4 22 All-in-One PC (7WX28AV)</v>
      </c>
    </row>
    <row r="1405" customHeight="1" spans="1:2">
      <c r="A1405" s="3" t="str">
        <f>IFERROR(__xludf.DUMMYFUNCTION("""COMPUTED_VALUE"""),"7M657PA")</f>
        <v>7M657PA</v>
      </c>
      <c r="B1405" s="3" t="str">
        <f>IFERROR(__xludf.DUMMYFUNCTION("""COMPUTED_VALUE"""),"HP 250 15.6 inch G9 Notebook PC (511V4AV")</f>
        <v>HP 250 15.6 inch G9 Notebook PC (511V4AV</v>
      </c>
    </row>
    <row r="1406" customHeight="1" spans="1:2">
      <c r="A1406" s="3" t="str">
        <f>IFERROR(__xludf.DUMMYFUNCTION("""COMPUTED_VALUE"""),"6H5W2PA")</f>
        <v>6H5W2PA</v>
      </c>
      <c r="B1406" s="3" t="str">
        <f>IFERROR(__xludf.DUMMYFUNCTION("""COMPUTED_VALUE"""),"Victus by HP 16.1 inch Gaming Laptop PC ")</f>
        <v>Victus by HP 16.1 inch Gaming Laptop PC </v>
      </c>
    </row>
    <row r="1407" customHeight="1" spans="1:2">
      <c r="A1407" s="3" t="str">
        <f>IFERROR(__xludf.DUMMYFUNCTION("""COMPUTED_VALUE"""),"64Q91PA")</f>
        <v>64Q91PA</v>
      </c>
      <c r="B1407" s="3" t="str">
        <f>IFERROR(__xludf.DUMMYFUNCTION("""COMPUTED_VALUE"""),"HP 250 G8 Notebook PC (1T4K6AV)")</f>
        <v>HP 250 G8 Notebook PC (1T4K6AV)</v>
      </c>
    </row>
    <row r="1408" customHeight="1" spans="1:2">
      <c r="A1408" s="3" t="str">
        <f>IFERROR(__xludf.DUMMYFUNCTION("""COMPUTED_VALUE"""),"9VG43PA")</f>
        <v>9VG43PA</v>
      </c>
      <c r="B1408" s="3" t="str">
        <f>IFERROR(__xludf.DUMMYFUNCTION("""COMPUTED_VALUE"""),"HP Notebook - 15q-ds0049tu")</f>
        <v>HP Notebook - 15q-ds0049tu</v>
      </c>
    </row>
    <row r="1409" customHeight="1" spans="1:2">
      <c r="A1409" s="3" t="str">
        <f>IFERROR(__xludf.DUMMYFUNCTION("""COMPUTED_VALUE"""),"570D5PA")</f>
        <v>570D5PA</v>
      </c>
      <c r="B1409" s="3" t="str">
        <f>IFERROR(__xludf.DUMMYFUNCTION("""COMPUTED_VALUE"""),"HP All-in-One PC 24-dp1000i (307R6AV)")</f>
        <v>HP All-in-One PC 24-dp1000i (307R6AV)</v>
      </c>
    </row>
    <row r="1410" customHeight="1" spans="1:2">
      <c r="A1410" s="3" t="str">
        <f>IFERROR(__xludf.DUMMYFUNCTION("""COMPUTED_VALUE"""),"3M184PA")</f>
        <v>3M184PA</v>
      </c>
      <c r="B1410" s="3" t="str">
        <f>IFERROR(__xludf.DUMMYFUNCTION("""COMPUTED_VALUE"""),"HP Laptop - 15s-eq0132au")</f>
        <v>HP Laptop - 15s-eq0132au</v>
      </c>
    </row>
    <row r="1411" customHeight="1" spans="1:2">
      <c r="A1411" s="3" t="str">
        <f>IFERROR(__xludf.DUMMYFUNCTION("""COMPUTED_VALUE"""),"834H0PA")</f>
        <v>834H0PA</v>
      </c>
      <c r="B1411" s="3" t="str">
        <f>IFERROR(__xludf.DUMMYFUNCTION("""COMPUTED_VALUE"""),"Victus by HP 16.1 inch Gaming Laptop PC ")</f>
        <v>Victus by HP 16.1 inch Gaming Laptop PC </v>
      </c>
    </row>
    <row r="1412" customHeight="1" spans="1:2">
      <c r="A1412" s="3" t="str">
        <f>IFERROR(__xludf.DUMMYFUNCTION("""COMPUTED_VALUE"""),"5T9P8PA")</f>
        <v>5T9P8PA</v>
      </c>
      <c r="B1412" s="3" t="str">
        <f>IFERROR(__xludf.DUMMYFUNCTION("""COMPUTED_VALUE"""),"HP 250 G8 Notebook PC (1T4K4AV)")</f>
        <v>HP 250 G8 Notebook PC (1T4K4AV)</v>
      </c>
    </row>
    <row r="1413" customHeight="1" spans="1:2">
      <c r="A1413" s="3" t="str">
        <f>IFERROR(__xludf.DUMMYFUNCTION("""COMPUTED_VALUE"""),"9PD44AV")</f>
        <v>9PD44AV</v>
      </c>
      <c r="B1413" s="3" t="str">
        <f>IFERROR(__xludf.DUMMYFUNCTION("""COMPUTED_VALUE"""),"HP ProDesk 600 G6 PCI Microtower PC RCTO Base Model")</f>
        <v>HP ProDesk 600 G6 PCI Microtower PC RCTO Base Model</v>
      </c>
    </row>
    <row r="1414" customHeight="1" spans="1:2">
      <c r="A1414" s="3" t="str">
        <f>IFERROR(__xludf.DUMMYFUNCTION("""COMPUTED_VALUE"""),"834H8PA")</f>
        <v>834H8PA</v>
      </c>
      <c r="B1414" s="3" t="str">
        <f>IFERROR(__xludf.DUMMYFUNCTION("""COMPUTED_VALUE""")," OMEN by HP Transcend 16 inch Gaming Lap")</f>
        <v> OMEN by HP Transcend 16 inch Gaming Lap</v>
      </c>
    </row>
    <row r="1415" customHeight="1" spans="1:2">
      <c r="A1415" s="3" t="str">
        <f>IFERROR(__xludf.DUMMYFUNCTION("""COMPUTED_VALUE"""),"1V6C5AA")</f>
        <v>1V6C5AA</v>
      </c>
      <c r="B1415" s="3" t="str">
        <f>IFERROR(__xludf.DUMMYFUNCTION("""COMPUTED_VALUE"""),"HP All-in-One PC 22-df0000i (8WK22AV)")</f>
        <v>HP All-in-One PC 22-df0000i (8WK22AV)</v>
      </c>
    </row>
    <row r="1416" customHeight="1" spans="1:2">
      <c r="A1416" s="3" t="str">
        <f>IFERROR(__xludf.DUMMYFUNCTION("""COMPUTED_VALUE"""),"4N0A3PA")</f>
        <v>4N0A3PA</v>
      </c>
      <c r="B1416" s="3" t="str">
        <f>IFERROR(__xludf.DUMMYFUNCTION("""COMPUTED_VALUE"""),"Victus by HP 16.1 inch Gaming Laptop PC ")</f>
        <v>Victus by HP 16.1 inch Gaming Laptop PC </v>
      </c>
    </row>
    <row r="1417" customHeight="1" spans="1:2">
      <c r="A1417" s="3" t="str">
        <f>IFERROR(__xludf.DUMMYFUNCTION("""COMPUTED_VALUE"""),"6Q0Z5PA")</f>
        <v>6Q0Z5PA</v>
      </c>
      <c r="B1417" s="3" t="str">
        <f>IFERROR(__xludf.DUMMYFUNCTION("""COMPUTED_VALUE"""),"HP Pavilion x360 14 inch 2-in-1 Laptop P")</f>
        <v>HP Pavilion x360 14 inch 2-in-1 Laptop P</v>
      </c>
    </row>
    <row r="1418" customHeight="1" spans="1:2">
      <c r="A1418" s="3" t="str">
        <f>IFERROR(__xludf.DUMMYFUNCTION("""COMPUTED_VALUE"""),"6N0L9PA")</f>
        <v>6N0L9PA</v>
      </c>
      <c r="B1418" s="3" t="str">
        <f>IFERROR(__xludf.DUMMYFUNCTION("""COMPUTED_VALUE"""),"HP Pavilion x360 14 Convertible PC 14-dy")</f>
        <v>HP Pavilion x360 14 Convertible PC 14-dy</v>
      </c>
    </row>
    <row r="1419" customHeight="1" spans="1:2">
      <c r="A1419" s="3" t="str">
        <f>IFERROR(__xludf.DUMMYFUNCTION("""COMPUTED_VALUE"""),"637S3PA")</f>
        <v>637S3PA</v>
      </c>
      <c r="B1419" s="3" t="str">
        <f>IFERROR(__xludf.DUMMYFUNCTION("""COMPUTED_VALUE"""),"HP 14 inch Laptop PC 14-d3000 (2L0Z2AV)")</f>
        <v>HP 14 inch Laptop PC 14-d3000 (2L0Z2AV)</v>
      </c>
    </row>
    <row r="1420" customHeight="1" spans="1:2">
      <c r="A1420" s="3" t="str">
        <f>IFERROR(__xludf.DUMMYFUNCTION("""COMPUTED_VALUE"""),"4P359ES")</f>
        <v>4P359ES</v>
      </c>
      <c r="B1420" s="3" t="str">
        <f>IFERROR(__xludf.DUMMYFUNCTION("""COMPUTED_VALUE"""),"HP ProBook x360 11 G5 EE Notebook PC (26")</f>
        <v>HP ProBook x360 11 G5 EE Notebook PC (26</v>
      </c>
    </row>
    <row r="1421" customHeight="1" spans="1:2">
      <c r="A1421" s="3" t="str">
        <f>IFERROR(__xludf.DUMMYFUNCTION("""COMPUTED_VALUE"""),"1G3U1AV")</f>
        <v>1G3U1AV</v>
      </c>
      <c r="B1421" s="3" t="str">
        <f>IFERROR(__xludf.DUMMYFUNCTION("""COMPUTED_VALUE"""),"HP ZBook Firefly 15.6 inch G8 Mobile Workstation PC IDS Base Model")</f>
        <v>HP ZBook Firefly 15.6 inch G8 Mobile Workstation PC IDS Base Model</v>
      </c>
    </row>
    <row r="1422" customHeight="1" spans="1:2">
      <c r="A1422" s="3" t="str">
        <f>IFERROR(__xludf.DUMMYFUNCTION("""COMPUTED_VALUE"""),"6K9C5PA#ACJ")</f>
        <v>6K9C5PA#ACJ</v>
      </c>
      <c r="B1422" s="3" t="str">
        <f>IFERROR(__xludf.DUMMYFUNCTION("""COMPUTED_VALUE"""),"HP Pavilion Laptop 14-dv2041TU (6K9C5PA)")</f>
        <v>HP Pavilion Laptop 14-dv2041TU (6K9C5PA)</v>
      </c>
    </row>
    <row r="1423" customHeight="1" spans="1:2">
      <c r="A1423" s="3" t="str">
        <f>IFERROR(__xludf.DUMMYFUNCTION("""COMPUTED_VALUE"""),"380S3PA")</f>
        <v>380S3PA</v>
      </c>
      <c r="B1423" s="3" t="str">
        <f>IFERROR(__xludf.DUMMYFUNCTION("""COMPUTED_VALUE"""),"HP 280 Pro G6 Microtower PC (8QY87AV)")</f>
        <v>HP 280 Pro G6 Microtower PC (8QY87AV)</v>
      </c>
    </row>
    <row r="1424" customHeight="1" spans="1:2">
      <c r="A1424" s="3" t="str">
        <f>IFERROR(__xludf.DUMMYFUNCTION("""COMPUTED_VALUE"""),"68U29PA")</f>
        <v>68U29PA</v>
      </c>
      <c r="B1424" s="3" t="str">
        <f>IFERROR(__xludf.DUMMYFUNCTION("""COMPUTED_VALUE"""),"OMEN 16.1 inch Gaming Laptop PC 16-b1000")</f>
        <v>OMEN 16.1 inch Gaming Laptop PC 16-b1000</v>
      </c>
    </row>
    <row r="1425" customHeight="1" spans="1:2">
      <c r="A1425" s="3" t="str">
        <f>IFERROR(__xludf.DUMMYFUNCTION("""COMPUTED_VALUE"""),"6N052PA")</f>
        <v>6N052PA</v>
      </c>
      <c r="B1425" s="3" t="str">
        <f>IFERROR(__xludf.DUMMYFUNCTION("""COMPUTED_VALUE"""),"HP Laptop PC 15s-fq2000 (2D118AV)")</f>
        <v>HP Laptop PC 15s-fq2000 (2D118AV)</v>
      </c>
    </row>
    <row r="1426" customHeight="1" spans="1:2">
      <c r="A1426" s="3" t="str">
        <f>IFERROR(__xludf.DUMMYFUNCTION("""COMPUTED_VALUE"""),"2W947PA")</f>
        <v>2W947PA</v>
      </c>
      <c r="B1426" s="3" t="str">
        <f>IFERROR(__xludf.DUMMYFUNCTION("""COMPUTED_VALUE"""),"HP 200 Pro G4 22 All-in-One PC")</f>
        <v>HP 200 Pro G4 22 All-in-One PC</v>
      </c>
    </row>
    <row r="1427" customHeight="1" spans="1:2">
      <c r="A1427" s="3" t="str">
        <f>IFERROR(__xludf.DUMMYFUNCTION("""COMPUTED_VALUE"""),"54B86PA")</f>
        <v>54B86PA</v>
      </c>
      <c r="B1427" s="3" t="str">
        <f>IFERROR(__xludf.DUMMYFUNCTION("""COMPUTED_VALUE"""),"HP ENVY 15.6 inch Laptop PC 15-ep1000 (3")</f>
        <v>HP ENVY 15.6 inch Laptop PC 15-ep1000 (3</v>
      </c>
    </row>
    <row r="1428" customHeight="1" spans="1:2">
      <c r="A1428" s="3" t="str">
        <f>IFERROR(__xludf.DUMMYFUNCTION("""COMPUTED_VALUE"""),"6D9T4PA")</f>
        <v>6D9T4PA</v>
      </c>
      <c r="B1428" s="3" t="str">
        <f>IFERROR(__xludf.DUMMYFUNCTION("""COMPUTED_VALUE"""),"HP Pavilion 14 Laptop PC 14-ec1000 (4V21")</f>
        <v>HP Pavilion 14 Laptop PC 14-ec1000 (4V21</v>
      </c>
    </row>
    <row r="1429" customHeight="1" spans="1:2">
      <c r="A1429" s="3" t="str">
        <f>IFERROR(__xludf.DUMMYFUNCTION("""COMPUTED_VALUE"""),"50D15PA#ACJ")</f>
        <v>50D15PA#ACJ</v>
      </c>
      <c r="B1429" s="3" t="str">
        <f>IFERROR(__xludf.DUMMYFUNCTION("""COMPUTED_VALUE"""),"HP ZBook Power 15.6 inch G8 Mobile Works")</f>
        <v>HP ZBook Power 15.6 inch G8 Mobile Works</v>
      </c>
    </row>
    <row r="1430" customHeight="1" spans="1:2">
      <c r="A1430" s="3" t="str">
        <f>IFERROR(__xludf.DUMMYFUNCTION("""COMPUTED_VALUE"""),"948K2PA")</f>
        <v>948K2PA</v>
      </c>
      <c r="B1430" s="3" t="str">
        <f>IFERROR(__xludf.DUMMYFUNCTION("""COMPUTED_VALUE"""),"HP All-in-One 27-cr0445in PC (948K2PA)")</f>
        <v>HP All-in-One 27-cr0445in PC (948K2PA)</v>
      </c>
    </row>
    <row r="1431" customHeight="1" spans="1:2">
      <c r="A1431" s="3" t="str">
        <f>IFERROR(__xludf.DUMMYFUNCTION("""COMPUTED_VALUE"""),"824X0PA")</f>
        <v>824X0PA</v>
      </c>
      <c r="B1431" s="3" t="str">
        <f>IFERROR(__xludf.DUMMYFUNCTION("""COMPUTED_VALUE"""),"HP 15.6 inch Laptop PC 15-fd0000 (70R02A")</f>
        <v>HP 15.6 inch Laptop PC 15-fd0000 (70R02A</v>
      </c>
    </row>
    <row r="1432" customHeight="1" spans="1:2">
      <c r="A1432" s="3" t="str">
        <f>IFERROR(__xludf.DUMMYFUNCTION("""COMPUTED_VALUE"""),"1J6N3AV")</f>
        <v>1J6N3AV</v>
      </c>
      <c r="B1432" s="3" t="str">
        <f>IFERROR(__xludf.DUMMYFUNCTION("""COMPUTED_VALUE"""),"HP ENVY Laptop 13-ba1000 IDS Base Model")</f>
        <v>HP ENVY Laptop 13-ba1000 IDS Base Model</v>
      </c>
    </row>
    <row r="1433" customHeight="1" spans="1:2">
      <c r="A1433" s="3" t="str">
        <f>IFERROR(__xludf.DUMMYFUNCTION("""COMPUTED_VALUE"""),"1S5F0PA")</f>
        <v>1S5F0PA</v>
      </c>
      <c r="B1433" s="3" t="str">
        <f>IFERROR(__xludf.DUMMYFUNCTION("""COMPUTED_VALUE"""),"HP 240 G7 Notebook PC")</f>
        <v>HP 240 G7 Notebook PC</v>
      </c>
    </row>
    <row r="1434" customHeight="1" spans="1:2">
      <c r="A1434" s="3" t="str">
        <f>IFERROR(__xludf.DUMMYFUNCTION("""COMPUTED_VALUE"""),"77X81AV")</f>
        <v>77X81AV</v>
      </c>
      <c r="B1434" s="3" t="str">
        <f>IFERROR(__xludf.DUMMYFUNCTION("""COMPUTED_VALUE"""),"HP Envy x360 15.6 inch 2-in-1 Laptop PC 15-fe0000 IDS Base Model")</f>
        <v>HP Envy x360 15.6 inch 2-in-1 Laptop PC 15-fe0000 IDS Base Model</v>
      </c>
    </row>
    <row r="1435" customHeight="1" spans="1:2">
      <c r="A1435" s="3" t="str">
        <f>IFERROR(__xludf.DUMMYFUNCTION("""COMPUTED_VALUE"""),"9NH09PA")</f>
        <v>9NH09PA</v>
      </c>
      <c r="B1435" s="3" t="str">
        <f>IFERROR(__xludf.DUMMYFUNCTION("""COMPUTED_VALUE"""),"HP Pavilion Gaming - 15-ec0073ax")</f>
        <v>HP Pavilion Gaming - 15-ec0073ax</v>
      </c>
    </row>
    <row r="1436" customHeight="1" spans="1:2">
      <c r="A1436" s="3" t="str">
        <f>IFERROR(__xludf.DUMMYFUNCTION("""COMPUTED_VALUE"""),"821M3PA")</f>
        <v>821M3PA</v>
      </c>
      <c r="B1436" s="3" t="str">
        <f>IFERROR(__xludf.DUMMYFUNCTION("""COMPUTED_VALUE"""),"HP ProBook 440 14 inch G9 Notebook PC (821M3PA)")</f>
        <v>HP ProBook 440 14 inch G9 Notebook PC (821M3PA)</v>
      </c>
    </row>
    <row r="1437" customHeight="1" spans="1:2">
      <c r="A1437" s="3" t="str">
        <f>IFERROR(__xludf.DUMMYFUNCTION("""COMPUTED_VALUE"""),"26Q91A")</f>
        <v>26Q91A</v>
      </c>
      <c r="B1437" s="3" t="str">
        <f>IFERROR(__xludf.DUMMYFUNCTION("""COMPUTED_VALUE"""),"HP Laptop 15s-fq2738TU (7Y898PA)")</f>
        <v>HP Laptop 15s-fq2738TU (7Y898PA)</v>
      </c>
    </row>
    <row r="1438" customHeight="1" spans="1:2">
      <c r="A1438" s="3" t="str">
        <f>IFERROR(__xludf.DUMMYFUNCTION("""COMPUTED_VALUE"""),"NA")</f>
        <v>NA</v>
      </c>
      <c r="B1438" s="3" t="str">
        <f>IFERROR(__xludf.DUMMYFUNCTION("""COMPUTED_VALUE"""),"#REF!")</f>
        <v>#REF!</v>
      </c>
    </row>
    <row r="1439" customHeight="1" spans="1:2">
      <c r="A1439" s="3" t="str">
        <f>IFERROR(__xludf.DUMMYFUNCTION("""COMPUTED_VALUE"""),"91Q92PA")</f>
        <v>91Q92PA</v>
      </c>
      <c r="B1439" s="3" t="str">
        <f>IFERROR(__xludf.DUMMYFUNCTION("""COMPUTED_VALUE"""),"HP Laptop 15-fd0186TU (91Q92PA)")</f>
        <v>HP Laptop 15-fd0186TU (91Q92PA)</v>
      </c>
    </row>
    <row r="1440" customHeight="1" spans="1:2">
      <c r="A1440" s="3" t="str">
        <f>IFERROR(__xludf.DUMMYFUNCTION("""COMPUTED_VALUE"""),"257G3A")</f>
        <v>257G3A</v>
      </c>
      <c r="B1440" s="3" t="str">
        <f>IFERROR(__xludf.DUMMYFUNCTION("""COMPUTED_VALUE"""),"HP OfficeJet Pro 9010e All-in-One Printer")</f>
        <v>HP OfficeJet Pro 9010e All-in-One Printer</v>
      </c>
    </row>
    <row r="1441" customHeight="1" spans="1:2">
      <c r="A1441" s="3" t="str">
        <f>IFERROR(__xludf.DUMMYFUNCTION("""COMPUTED_VALUE"""),"2R2H3PA")</f>
        <v>2R2H3PA</v>
      </c>
      <c r="B1441" s="3" t="str">
        <f>IFERROR(__xludf.DUMMYFUNCTION("""COMPUTED_VALUE"""),"HP Pavilion x360 Convertible 14-dw1036TU (2R2H3PA)")</f>
        <v>HP Pavilion x360 Convertible 14-dw1036TU (2R2H3PA)</v>
      </c>
    </row>
    <row r="1442" customHeight="1" spans="1:2">
      <c r="A1442" s="3" t="str">
        <f>IFERROR(__xludf.DUMMYFUNCTION("""COMPUTED_VALUE"""),"4Z1Z6PA")</f>
        <v>4Z1Z6PA</v>
      </c>
      <c r="B1442" s="3" t="str">
        <f>IFERROR(__xludf.DUMMYFUNCTION("""COMPUTED_VALUE"""),"HP Pavilion x360 Convertible 14-dy0174TU (4Z1Z6PA)")</f>
        <v>HP Pavilion x360 Convertible 14-dy0174TU (4Z1Z6PA)</v>
      </c>
    </row>
    <row r="1443" customHeight="1" spans="1:2">
      <c r="A1443" s="3" t="str">
        <f>IFERROR(__xludf.DUMMYFUNCTION("""COMPUTED_VALUE"""),"2R2H4PA")</f>
        <v>2R2H4PA</v>
      </c>
      <c r="B1443" s="3" t="str">
        <f>IFERROR(__xludf.DUMMYFUNCTION("""COMPUTED_VALUE"""),"HP Pavilion x360 Convertible 14-dw1037TU (2R2H4PA)")</f>
        <v>HP Pavilion x360 Convertible 14-dw1037TU (2R2H4PA)</v>
      </c>
    </row>
    <row r="1444" customHeight="1" spans="1:2">
      <c r="A1444" s="3" t="str">
        <f>IFERROR(__xludf.DUMMYFUNCTION("""COMPUTED_VALUE"""),"4R4S7PA")</f>
        <v>4R4S7PA</v>
      </c>
      <c r="B1444" s="3" t="str">
        <f>IFERROR(__xludf.DUMMYFUNCTION("""COMPUTED_VALUE"""),"HP Spectre x360 Convertible 14-ea1000TU (4R4S7PA)")</f>
        <v>HP Spectre x360 Convertible 14-ea1000TU (4R4S7PA)</v>
      </c>
    </row>
    <row r="1445" customHeight="1" spans="1:2">
      <c r="A1445" s="3" t="str">
        <f>IFERROR(__xludf.DUMMYFUNCTION("""COMPUTED_VALUE"""),"55H06PA")</f>
        <v>55H06PA</v>
      </c>
      <c r="B1445" s="3" t="str">
        <f>IFERROR(__xludf.DUMMYFUNCTION("""COMPUTED_VALUE"""),"HP Pavilion Gaming Desktop PC TG01-2000i")</f>
        <v>HP Pavilion Gaming Desktop PC TG01-2000i</v>
      </c>
    </row>
    <row r="1446" customHeight="1" spans="1:2">
      <c r="A1446" s="3" t="str">
        <f>IFERROR(__xludf.DUMMYFUNCTION("""COMPUTED_VALUE"""),"3R496PA")</f>
        <v>3R496PA</v>
      </c>
      <c r="B1446" s="3" t="str">
        <f>IFERROR(__xludf.DUMMYFUNCTION("""COMPUTED_VALUE"""),"HP Laptop - 14s-cf3006tu")</f>
        <v>HP Laptop - 14s-cf3006tu</v>
      </c>
    </row>
    <row r="1447" customHeight="1" spans="1:2">
      <c r="A1447" s="3" t="str">
        <f>IFERROR(__xludf.DUMMYFUNCTION("""COMPUTED_VALUE"""),"9MV10PA")</f>
        <v>9MV10PA</v>
      </c>
      <c r="B1447" s="3" t="str">
        <f>IFERROR(__xludf.DUMMYFUNCTION("""COMPUTED_VALUE"""),"HP Elite Dragonfly Notebook PC")</f>
        <v>HP Elite Dragonfly Notebook PC</v>
      </c>
    </row>
    <row r="1448" customHeight="1" spans="1:2">
      <c r="A1448" s="3" t="str">
        <f>IFERROR(__xludf.DUMMYFUNCTION("""COMPUTED_VALUE"""),"681Q3PA")</f>
        <v>681Q3PA</v>
      </c>
      <c r="B1448" s="3" t="str">
        <f>IFERROR(__xludf.DUMMYFUNCTION("""COMPUTED_VALUE"""),"HP All-in-One 22-df1171in Bundle PC (681Q3PA)")</f>
        <v>HP All-in-One 22-df1171in Bundle PC (681Q3PA)</v>
      </c>
    </row>
    <row r="1449" customHeight="1" spans="1:2">
      <c r="A1449" s="3" t="str">
        <f>IFERROR(__xludf.DUMMYFUNCTION("""COMPUTED_VALUE"""),"A18QBPA")</f>
        <v>A18QBPA</v>
      </c>
      <c r="B1449" s="3" t="str">
        <f>IFERROR(__xludf.DUMMYFUNCTION("""COMPUTED_VALUE"""),"Victus Gaming Laptop 15-fa1351TX (A18QBPA)")</f>
        <v>Victus Gaming Laptop 15-fa1351TX (A18QBPA)</v>
      </c>
    </row>
    <row r="1450" customHeight="1" spans="1:2">
      <c r="A1450" s="3" t="str">
        <f>IFERROR(__xludf.DUMMYFUNCTION("""COMPUTED_VALUE"""),"9X3L4PA")</f>
        <v>9X3L4PA</v>
      </c>
      <c r="B1450" s="3" t="str">
        <f>IFERROR(__xludf.DUMMYFUNCTION("""COMPUTED_VALUE"""),"Victus Gaming Laptop 15-fa1310TX (9X3L4PA)")</f>
        <v>Victus Gaming Laptop 15-fa1310TX (9X3L4PA)</v>
      </c>
    </row>
    <row r="1451" customHeight="1" spans="1:2">
      <c r="A1451" s="3" t="str">
        <f>IFERROR(__xludf.DUMMYFUNCTION("""COMPUTED_VALUE"""),"60K34B")</f>
        <v>60K34B</v>
      </c>
      <c r="B1451" s="3" t="str">
        <f>IFERROR(__xludf.DUMMYFUNCTION("""COMPUTED_VALUE"""),"HP DeskJet Ink Advantage Ultra 4929 All-in-One Printer")</f>
        <v>HP DeskJet Ink Advantage Ultra 4929 All-in-One Printer</v>
      </c>
    </row>
    <row r="1452" customHeight="1" spans="1:2">
      <c r="A1452" s="3" t="str">
        <f>IFERROR(__xludf.DUMMYFUNCTION("""COMPUTED_VALUE"""),"A03CMPA")</f>
        <v>A03CMPA</v>
      </c>
      <c r="B1452" s="3" t="str">
        <f>IFERROR(__xludf.DUMMYFUNCTION("""COMPUTED_VALUE"""),"HP Laptop 15-fd1099TU (A03CMPA)")</f>
        <v>HP Laptop 15-fd1099TU (A03CMPA)</v>
      </c>
    </row>
    <row r="1453" customHeight="1" spans="1:2">
      <c r="A1453" s="3" t="str">
        <f>IFERROR(__xludf.DUMMYFUNCTION("""COMPUTED_VALUE"""),"3CW23PA")</f>
        <v>3CW23PA</v>
      </c>
      <c r="B1453" s="3" t="str">
        <f>IFERROR(__xludf.DUMMYFUNCTION("""COMPUTED_VALUE"""),"HP Pavilion - 15-cc129tx")</f>
        <v>HP Pavilion - 15-cc129tx</v>
      </c>
    </row>
    <row r="1454" customHeight="1" spans="1:2">
      <c r="A1454" s="3" t="str">
        <f>IFERROR(__xludf.DUMMYFUNCTION("""COMPUTED_VALUE"""),"324C9PA")</f>
        <v>324C9PA</v>
      </c>
      <c r="B1454" s="3" t="str">
        <f>IFERROR(__xludf.DUMMYFUNCTION("""COMPUTED_VALUE"""),"HP ZBook Power G7 Mobile Workstation (324C9PA)")</f>
        <v>HP ZBook Power G7 Mobile Workstation (324C9PA)</v>
      </c>
    </row>
    <row r="1455" customHeight="1" spans="1:2">
      <c r="A1455" s="3" t="str">
        <f>IFERROR(__xludf.DUMMYFUNCTION("""COMPUTED_VALUE"""),"9H223PT")</f>
        <v>9H223PT</v>
      </c>
      <c r="B1455" s="3" t="str">
        <f>IFERROR(__xludf.DUMMYFUNCTION("""COMPUTED_VALUE"""),"HP 240 G9 i3-1215U 14 8GB/512 PC (9H223PT)")</f>
        <v>HP 240 G9 i3-1215U 14 8GB/512 PC (9H223PT)</v>
      </c>
    </row>
    <row r="1456" customHeight="1" spans="1:2">
      <c r="A1456" s="3" t="str">
        <f>IFERROR(__xludf.DUMMYFUNCTION("""COMPUTED_VALUE"""),"5AY39PA")</f>
        <v>5AY39PA</v>
      </c>
      <c r="B1456" s="3" t="str">
        <f>IFERROR(__xludf.DUMMYFUNCTION("""COMPUTED_VALUE"""),"HP Notebook - 15g-dr0008tu")</f>
        <v>HP Notebook - 15g-dr0008tu</v>
      </c>
    </row>
    <row r="1457" customHeight="1" spans="1:2">
      <c r="A1457" s="3" t="str">
        <f>IFERROR(__xludf.DUMMYFUNCTION("""COMPUTED_VALUE"""),"1K7K3A")</f>
        <v>1K7K3A</v>
      </c>
      <c r="B1457" s="3" t="str">
        <f>IFERROR(__xludf.DUMMYFUNCTION("""COMPUTED_VALUE"""),"HP OfficeJet Pro 8025e All-in-One Printer")</f>
        <v>HP OfficeJet Pro 8025e All-in-One Printer</v>
      </c>
    </row>
    <row r="1458" customHeight="1" spans="1:2">
      <c r="A1458" s="3" t="str">
        <f>IFERROR(__xludf.DUMMYFUNCTION("""COMPUTED_VALUE"""),"9J6L6PA")</f>
        <v>9J6L6PA</v>
      </c>
      <c r="B1458" s="3" t="str">
        <f>IFERROR(__xludf.DUMMYFUNCTION("""COMPUTED_VALUE"""),"HP Pavilion Plus Laptop 14-ew0115TU (9J6L6PA)")</f>
        <v>HP Pavilion Plus Laptop 14-ew0115TU (9J6L6PA)</v>
      </c>
    </row>
    <row r="1459" customHeight="1" spans="1:2">
      <c r="A1459" s="3" t="str">
        <f>IFERROR(__xludf.DUMMYFUNCTION("""COMPUTED_VALUE"""),"223N2A")</f>
        <v>223N2A</v>
      </c>
      <c r="B1459" s="3" t="str">
        <f>IFERROR(__xludf.DUMMYFUNCTION("""COMPUTED_VALUE"""),"HP ENVY 6052e All-in-One Printer")</f>
        <v>HP ENVY 6052e All-in-One Printer</v>
      </c>
    </row>
    <row r="1460" customHeight="1" spans="1:2">
      <c r="A1460" s="3" t="str">
        <f>IFERROR(__xludf.DUMMYFUNCTION("""COMPUTED_VALUE"""),"2W887PA")</f>
        <v>2W887PA</v>
      </c>
      <c r="B1460" s="3" t="str">
        <f>IFERROR(__xludf.DUMMYFUNCTION("""COMPUTED_VALUE"""),"HP ProDesk 400 G6 Small Form Factor PC")</f>
        <v>HP ProDesk 400 G6 Small Form Factor PC</v>
      </c>
    </row>
    <row r="1461" customHeight="1" spans="1:2">
      <c r="A1461" s="3" t="str">
        <f>IFERROR(__xludf.DUMMYFUNCTION("""COMPUTED_VALUE"""),"A4VJ0PA")</f>
        <v>A4VJ0PA</v>
      </c>
      <c r="B1461" s="3" t="str">
        <f>IFERROR(__xludf.DUMMYFUNCTION("""COMPUTED_VALUE"""),"HP Laptop 14-gr1022TU (A4VJ0PA)")</f>
        <v>HP Laptop 14-gr1022TU (A4VJ0PA)</v>
      </c>
    </row>
    <row r="1462" customHeight="1" spans="1:2">
      <c r="A1462" s="3" t="str">
        <f>IFERROR(__xludf.DUMMYFUNCTION("""COMPUTED_VALUE"""),"M2Q28A")</f>
        <v>M2Q28A</v>
      </c>
      <c r="B1462" s="3" t="str">
        <f>IFERROR(__xludf.DUMMYFUNCTION("""COMPUTED_VALUE"""),"HP DeskJet GT 5820 All-in-One Printer")</f>
        <v>HP DeskJet GT 5820 All-in-One Printer</v>
      </c>
    </row>
    <row r="1463" customHeight="1" spans="1:2">
      <c r="A1463" s="3" t="str">
        <f>IFERROR(__xludf.DUMMYFUNCTION("""COMPUTED_VALUE"""),"A33FQPA")</f>
        <v>A33FQPA</v>
      </c>
      <c r="B1463" s="3" t="str">
        <f>IFERROR(__xludf.DUMMYFUNCTION("""COMPUTED_VALUE"""),"HP Laptop 15-fd0063TU (A33FQPA)")</f>
        <v>HP Laptop 15-fd0063TU (A33FQPA)</v>
      </c>
    </row>
    <row r="1464" customHeight="1" spans="1:2">
      <c r="A1464" s="3" t="str">
        <f>IFERROR(__xludf.DUMMYFUNCTION("""COMPUTED_VALUE"""),"B10MRAT")</f>
        <v>B10MRAT</v>
      </c>
      <c r="B1464" s="3" t="str">
        <f>IFERROR(__xludf.DUMMYFUNCTION("""COMPUTED_VALUE"""),"HP 240R G9 Notebook PC (B10MRAT)")</f>
        <v>HP 240R G9 Notebook PC (B10MRAT)</v>
      </c>
    </row>
    <row r="1465" customHeight="1" spans="1:2">
      <c r="A1465" s="3" t="str">
        <f>IFERROR(__xludf.DUMMYFUNCTION("""COMPUTED_VALUE"""),"A03H2PA")</f>
        <v>A03H2PA</v>
      </c>
      <c r="B1465" s="3" t="str">
        <f>IFERROR(__xludf.DUMMYFUNCTION("""COMPUTED_VALUE"""),"Victus Gaming Laptop 15-fa1226TX (A03H2PA)")</f>
        <v>Victus Gaming Laptop 15-fa1226TX (A03H2PA)</v>
      </c>
    </row>
    <row r="1466" customHeight="1" spans="1:2">
      <c r="A1466" s="3" t="str">
        <f>IFERROR(__xludf.DUMMYFUNCTION("""COMPUTED_VALUE"""),"A47CXPA")</f>
        <v>A47CXPA</v>
      </c>
      <c r="B1466" s="3" t="str">
        <f>IFERROR(__xludf.DUMMYFUNCTION("""COMPUTED_VALUE"""),"HP Laptop 15-fd0070TU (A47CXPA)")</f>
        <v>HP Laptop 15-fd0070TU (A47CXPA)</v>
      </c>
    </row>
    <row r="1467" customHeight="1" spans="1:2">
      <c r="A1467" s="3" t="str">
        <f>IFERROR(__xludf.DUMMYFUNCTION("""COMPUTED_VALUE"""),"9V421PA")</f>
        <v>9V421PA</v>
      </c>
      <c r="B1467" s="3" t="str">
        <f>IFERROR(__xludf.DUMMYFUNCTION("""COMPUTED_VALUE"""),"Victus Gaming Laptop 15-fa1274TX (9V421PA)")</f>
        <v>Victus Gaming Laptop 15-fa1274TX (9V421PA)</v>
      </c>
    </row>
    <row r="1468" customHeight="1" spans="1:2">
      <c r="A1468" s="3" t="str">
        <f>IFERROR(__xludf.DUMMYFUNCTION("""COMPUTED_VALUE"""),"A4KF1PA")</f>
        <v>A4KF1PA</v>
      </c>
      <c r="B1468" s="3" t="str">
        <f>IFERROR(__xludf.DUMMYFUNCTION("""COMPUTED_VALUE"""),"HP Laptop 15s-fy5010TU (A4KF1PA)")</f>
        <v>HP Laptop 15s-fy5010TU (A4KF1PA)</v>
      </c>
    </row>
    <row r="1469" customHeight="1" spans="1:2">
      <c r="A1469" s="3" t="str">
        <f>IFERROR(__xludf.DUMMYFUNCTION("""COMPUTED_VALUE"""),"A4KR7PA")</f>
        <v>A4KR7PA</v>
      </c>
      <c r="B1469" s="3" t="str">
        <f>IFERROR(__xludf.DUMMYFUNCTION("""COMPUTED_VALUE"""),"HP Laptop 15-fd0315TU (A4KR7PA)")</f>
        <v>HP Laptop 15-fd0315TU (A4KR7PA)</v>
      </c>
    </row>
    <row r="1470" customHeight="1" spans="1:2">
      <c r="A1470" s="3" t="str">
        <f>IFERROR(__xludf.DUMMYFUNCTION("""COMPUTED_VALUE"""),"9Y0Y8PA")</f>
        <v>9Y0Y8PA</v>
      </c>
      <c r="B1470" s="3" t="str">
        <f>IFERROR(__xludf.DUMMYFUNCTION("""COMPUTED_VALUE"""),"Victus Gaming Laptop 15-fa1317TX (9Y0Y8PA)")</f>
        <v>Victus Gaming Laptop 15-fa1317TX (9Y0Y8PA)</v>
      </c>
    </row>
    <row r="1471" customHeight="1" spans="1:2">
      <c r="A1471" s="3" t="str">
        <f>IFERROR(__xludf.DUMMYFUNCTION("""COMPUTED_VALUE"""),"1R4R9ES")</f>
        <v>1R4R9ES</v>
      </c>
      <c r="B1471" s="3" t="str">
        <f>IFERROR(__xludf.DUMMYFUNCTION("""COMPUTED_VALUE"""),"-")</f>
        <v>-</v>
      </c>
    </row>
    <row r="1472" customHeight="1" spans="1:2">
      <c r="A1472" s="3" t="str">
        <f>IFERROR(__xludf.DUMMYFUNCTION("""COMPUTED_VALUE"""),"9X649PA")</f>
        <v>9X649PA</v>
      </c>
      <c r="B1472" s="3" t="str">
        <f>IFERROR(__xludf.DUMMYFUNCTION("""COMPUTED_VALUE"""),"OMEN Gaming Laptop 16-xd0015AX (9X649PA)")</f>
        <v>OMEN Gaming Laptop 16-xd0015AX (9X649PA)</v>
      </c>
    </row>
    <row r="1473" customHeight="1" spans="1:2">
      <c r="A1473" s="3" t="str">
        <f>IFERROR(__xludf.DUMMYFUNCTION("""COMPUTED_VALUE"""),"7W6N5PC")</f>
        <v>7W6N5PC</v>
      </c>
      <c r="B1473" s="3" t="str">
        <f>IFERROR(__xludf.DUMMYFUNCTION("""COMPUTED_VALUE"""),"HP ProBook 440 14 inch G9 Notebook PC (7W6N5PC)")</f>
        <v>HP ProBook 440 14 inch G9 Notebook PC (7W6N5PC)</v>
      </c>
    </row>
    <row r="1474" customHeight="1" spans="1:2">
      <c r="A1474" s="3" t="str">
        <f>IFERROR(__xludf.DUMMYFUNCTION("""COMPUTED_VALUE"""),"1HQ36PA")</f>
        <v>1HQ36PA</v>
      </c>
      <c r="B1474" s="3" t="str">
        <f>IFERROR(__xludf.DUMMYFUNCTION("""COMPUTED_VALUE"""),"OMEN by HP - 17-w249tx")</f>
        <v>OMEN by HP - 17-w249tx</v>
      </c>
    </row>
    <row r="1475" customHeight="1" spans="1:2">
      <c r="A1475" s="3" t="str">
        <f>IFERROR(__xludf.DUMMYFUNCTION("""COMPUTED_VALUE"""),"1L0H6A")</f>
        <v>1L0H6A</v>
      </c>
      <c r="B1475" s="3" t="str">
        <f>IFERROR(__xludf.DUMMYFUNCTION("""COMPUTED_VALUE"""),"HP OfficeJet Pro 8035e All-in-One Printer")</f>
        <v>HP OfficeJet Pro 8035e All-in-One Printer</v>
      </c>
    </row>
    <row r="1476" customHeight="1" spans="1:2">
      <c r="A1476" s="3" t="str">
        <f>IFERROR(__xludf.DUMMYFUNCTION("""COMPUTED_VALUE"""),"242D3PA")</f>
        <v>242D3PA</v>
      </c>
      <c r="B1476" s="3" t="str">
        <f>IFERROR(__xludf.DUMMYFUNCTION("""COMPUTED_VALUE"""),"HP Laptop PC 15-da3001tu")</f>
        <v>HP Laptop PC 15-da3001tu</v>
      </c>
    </row>
    <row r="1477" customHeight="1" spans="1:2">
      <c r="A1477" s="3" t="str">
        <f>IFERROR(__xludf.DUMMYFUNCTION("""COMPUTED_VALUE"""),"37G35PA")</f>
        <v>37G35PA</v>
      </c>
      <c r="B1477" s="3" t="str">
        <f>IFERROR(__xludf.DUMMYFUNCTION("""COMPUTED_VALUE"""),"HP Laptop PC 15s-du3000")</f>
        <v>HP Laptop PC 15s-du3000</v>
      </c>
    </row>
    <row r="1478" customHeight="1" spans="1:2">
      <c r="A1478" s="3" t="str">
        <f>IFERROR(__xludf.DUMMYFUNCTION("""COMPUTED_VALUE"""),"26H93PA")</f>
        <v>26H93PA</v>
      </c>
      <c r="B1478" s="3" t="str">
        <f>IFERROR(__xludf.DUMMYFUNCTION("""COMPUTED_VALUE"""),"OMEN Laptop - 15-en0037ax")</f>
        <v>OMEN Laptop - 15-en0037ax</v>
      </c>
    </row>
    <row r="1479" customHeight="1" spans="1:2">
      <c r="A1479" s="3" t="str">
        <f>IFERROR(__xludf.DUMMYFUNCTION("""COMPUTED_VALUE"""),"8VY87PA")</f>
        <v>8VY87PA</v>
      </c>
      <c r="B1479" s="3" t="str">
        <f>IFERROR(__xludf.DUMMYFUNCTION("""COMPUTED_VALUE"""),"HP Notebook - 15-db1059auHP HW Maintenance Offsite Support")</f>
        <v>HP Notebook - 15-db1059auHP HW Maintenance Offsite Support</v>
      </c>
    </row>
    <row r="1480" customHeight="1" spans="1:2">
      <c r="A1480" s="3" t="str">
        <f>IFERROR(__xludf.DUMMYFUNCTION("""COMPUTED_VALUE"""),"183H6PA")</f>
        <v>183H6PA</v>
      </c>
      <c r="B1480" s="3" t="str">
        <f>IFERROR(__xludf.DUMMYFUNCTION("""COMPUTED_VALUE"""),"OMEN Laptop - 15-ek0019tx")</f>
        <v>OMEN Laptop - 15-ek0019tx</v>
      </c>
    </row>
    <row r="1481" customHeight="1" spans="1:2">
      <c r="A1481" s="3" t="str">
        <f>IFERROR(__xludf.DUMMYFUNCTION("""COMPUTED_VALUE"""),"5LH80PA")</f>
        <v>5LH80PA</v>
      </c>
      <c r="B1481" s="3" t="str">
        <f>IFERROR(__xludf.DUMMYFUNCTION("""COMPUTED_VALUE"""),"HP EliteDesk 800 G4 Tower PC")</f>
        <v>HP EliteDesk 800 G4 Tower PC</v>
      </c>
    </row>
    <row r="1482" customHeight="1" spans="1:2">
      <c r="A1482" s="3" t="str">
        <f>IFERROR(__xludf.DUMMYFUNCTION("""COMPUTED_VALUE"""),"169P5PA")</f>
        <v>169P5PA</v>
      </c>
      <c r="B1482" s="3" t="str">
        <f>IFERROR(__xludf.DUMMYFUNCTION("""COMPUTED_VALUE"""),"HP Pavilion Gaming - 15-ec0100ax")</f>
        <v>HP Pavilion Gaming - 15-ec0100ax</v>
      </c>
    </row>
    <row r="1483" customHeight="1" spans="1:2">
      <c r="A1483" s="3" t="str">
        <f>IFERROR(__xludf.DUMMYFUNCTION("""COMPUTED_VALUE"""),"494P5PA")</f>
        <v>494P5PA</v>
      </c>
      <c r="B1483" s="3" t="str">
        <f>IFERROR(__xludf.DUMMYFUNCTION("""COMPUTED_VALUE"""),"Victus by HP 16.1 inch Gaming Laptop PC 16-e0000 (2V8Z7AV)")</f>
        <v>Victus by HP 16.1 inch Gaming Laptop PC 16-e0000 (2V8Z7AV)</v>
      </c>
    </row>
    <row r="1484" customHeight="1" spans="1:2">
      <c r="A1484" s="3" t="str">
        <f>IFERROR(__xludf.DUMMYFUNCTION("""COMPUTED_VALUE"""),"4A433PA")</f>
        <v>4A433PA</v>
      </c>
      <c r="B1484" s="3" t="str">
        <f>IFERROR(__xludf.DUMMYFUNCTION("""COMPUTED_VALUE"""),"HP 14-dk1000 Laptop PC (43H60AV)")</f>
        <v>HP 14-dk1000 Laptop PC (43H60AV)</v>
      </c>
    </row>
    <row r="1485" customHeight="1" spans="1:2">
      <c r="A1485" s="3" t="str">
        <f>IFERROR(__xludf.DUMMYFUNCTION("""COMPUTED_VALUE"""),"570L1PA")</f>
        <v>570L1PA</v>
      </c>
      <c r="B1485" s="3" t="str">
        <f>IFERROR(__xludf.DUMMYFUNCTION("""COMPUTED_VALUE"""),"HP All-in-One 24-df1190in Bundle PC (570L1PA)")</f>
        <v>HP All-in-One 24-df1190in Bundle PC (570L1PA)</v>
      </c>
    </row>
    <row r="1486" customHeight="1" spans="1:2">
      <c r="A1486" s="3" t="str">
        <f>IFERROR(__xludf.DUMMYFUNCTION("""COMPUTED_VALUE"""),"532S0PA")</f>
        <v>532S0PA</v>
      </c>
      <c r="B1486" s="3" t="str">
        <f>IFERROR(__xludf.DUMMYFUNCTION("""COMPUTED_VALUE"""),"HP Laptop 14s-dr4000TU (532S0PA)")</f>
        <v>HP Laptop 14s-dr4000TU (532S0PA)</v>
      </c>
    </row>
    <row r="1487" customHeight="1" spans="1:2">
      <c r="A1487" s="3" t="str">
        <f>IFERROR(__xludf.DUMMYFUNCTION("""COMPUTED_VALUE"""),"68U27PA")</f>
        <v>68U27PA</v>
      </c>
      <c r="B1487" s="3" t="str">
        <f>IFERROR(__xludf.DUMMYFUNCTION("""COMPUTED_VALUE"""),"OMEN by HP Laptop 16-b1361TX (68U27PA)")</f>
        <v>OMEN by HP Laptop 16-b1361TX (68U27PA)</v>
      </c>
    </row>
    <row r="1488" customHeight="1" spans="1:2">
      <c r="A1488" s="3" t="str">
        <f>IFERROR(__xludf.DUMMYFUNCTION("""COMPUTED_VALUE"""),"5S7U6PA")</f>
        <v>5S7U6PA</v>
      </c>
      <c r="B1488" s="3" t="str">
        <f>IFERROR(__xludf.DUMMYFUNCTION("""COMPUTED_VALUE"""),"HP All-in-One 24-cb0123in Bundle All-in-One PC (5S7U6PA)")</f>
        <v>HP All-in-One 24-cb0123in Bundle All-in-One PC (5S7U6PA)</v>
      </c>
    </row>
    <row r="1489" customHeight="1" spans="1:2">
      <c r="A1489" s="3" t="str">
        <f>IFERROR(__xludf.DUMMYFUNCTION("""COMPUTED_VALUE"""),"5SE35PA")</f>
        <v>5SE35PA</v>
      </c>
      <c r="B1489" s="3" t="str">
        <f>IFERROR(__xludf.DUMMYFUNCTION("""COMPUTED_VALUE"""),"HP Spectre x360 - 13-ap0100tu")</f>
        <v>HP Spectre x360 - 13-ap0100tu</v>
      </c>
    </row>
    <row r="1490" customHeight="1" spans="1:2">
      <c r="A1490" s="3" t="str">
        <f>IFERROR(__xludf.DUMMYFUNCTION("""COMPUTED_VALUE"""),"5LH68PA")</f>
        <v>5LH68PA</v>
      </c>
      <c r="B1490" s="3" t="str">
        <f>IFERROR(__xludf.DUMMYFUNCTION("""COMPUTED_VALUE"""),"HP EliteOne 800 G4 23.8-inch Touch All-in-One PC")</f>
        <v>HP EliteOne 800 G4 23.8-inch Touch All-in-One PC</v>
      </c>
    </row>
    <row r="1491" customHeight="1" spans="1:2">
      <c r="A1491" s="3" t="str">
        <f>IFERROR(__xludf.DUMMYFUNCTION("""COMPUTED_VALUE"""),"191F4PA")</f>
        <v>191F4PA</v>
      </c>
      <c r="B1491" s="3" t="str">
        <f>IFERROR(__xludf.DUMMYFUNCTION("""COMPUTED_VALUE"""),"HP Laptop - 15s-dr2007tx")</f>
        <v>HP Laptop - 15s-dr2007tx</v>
      </c>
    </row>
    <row r="1492" customHeight="1" spans="1:2">
      <c r="A1492" s="3" t="str">
        <f>IFERROR(__xludf.DUMMYFUNCTION("""COMPUTED_VALUE"""),"570D6PA")</f>
        <v>570D6PA</v>
      </c>
      <c r="B1492" s="3" t="str">
        <f>IFERROR(__xludf.DUMMYFUNCTION("""COMPUTED_VALUE"""),"HP All-in-One 24-dp1890in Bundle PC (570D6PA)")</f>
        <v>HP All-in-One 24-dp1890in Bundle PC (570D6PA)</v>
      </c>
    </row>
    <row r="1493" customHeight="1" spans="1:2">
      <c r="A1493" s="3" t="str">
        <f>IFERROR(__xludf.DUMMYFUNCTION("""COMPUTED_VALUE"""),"4W0N8PA")</f>
        <v>4W0N8PA</v>
      </c>
      <c r="B1493" s="3" t="str">
        <f>IFERROR(__xludf.DUMMYFUNCTION("""COMPUTED_VALUE"""),"HP All-in-One 27-dp1234in Bundle PC (4W0N8PA)")</f>
        <v>HP All-in-One 27-dp1234in Bundle PC (4W0N8PA)</v>
      </c>
    </row>
    <row r="1494" customHeight="1" spans="1:2">
      <c r="A1494" s="3" t="str">
        <f>IFERROR(__xludf.DUMMYFUNCTION("""COMPUTED_VALUE"""),"6C304PA")</f>
        <v>6C304PA</v>
      </c>
      <c r="B1494" s="3" t="str">
        <f>IFERROR(__xludf.DUMMYFUNCTION("""COMPUTED_VALUE"""),"HP Pavilion Laptop 15-eg2007TX (6C304PA)")</f>
        <v>HP Pavilion Laptop 15-eg2007TX (6C304PA)</v>
      </c>
    </row>
    <row r="1495" customHeight="1" spans="1:2">
      <c r="A1495" s="3" t="str">
        <f>IFERROR(__xludf.DUMMYFUNCTION("""COMPUTED_VALUE"""),"552X3PA")</f>
        <v>552X3PA</v>
      </c>
      <c r="B1495" s="3" t="str">
        <f>IFERROR(__xludf.DUMMYFUNCTION("""COMPUTED_VALUE"""),"Victus by HP Laptop 16-e0362AX (552X3PA)")</f>
        <v>Victus by HP Laptop 16-e0362AX (552X3PA)</v>
      </c>
    </row>
    <row r="1496" customHeight="1" spans="1:2">
      <c r="A1496" s="3" t="str">
        <f>IFERROR(__xludf.DUMMYFUNCTION("""COMPUTED_VALUE"""),"5R7T2PA")</f>
        <v>5R7T2PA</v>
      </c>
      <c r="B1496" s="3" t="str">
        <f>IFERROR(__xludf.DUMMYFUNCTION("""COMPUTED_VALUE"""),"HP Slim Desktop S01-pF2008in Bundle PC (5R7T2PA)")</f>
        <v>HP Slim Desktop S01-pF2008in Bundle PC (5R7T2PA)</v>
      </c>
    </row>
    <row r="1497" customHeight="1" spans="1:2">
      <c r="A1497" s="3" t="str">
        <f>IFERROR(__xludf.DUMMYFUNCTION("""COMPUTED_VALUE"""),"299S7PA")</f>
        <v>299S7PA</v>
      </c>
      <c r="B1497" s="3" t="str">
        <f>IFERROR(__xludf.DUMMYFUNCTION("""COMPUTED_VALUE"""),"HP Pavilion x360 Convertible 14-dh1181TU (299S7PA)")</f>
        <v>HP Pavilion x360 Convertible 14-dh1181TU (299S7PA)</v>
      </c>
    </row>
    <row r="1498" customHeight="1" spans="1:2">
      <c r="A1498" s="3" t="str">
        <f>IFERROR(__xludf.DUMMYFUNCTION("""COMPUTED_VALUE"""),"183L3PA")</f>
        <v>183L3PA</v>
      </c>
      <c r="B1498" s="3" t="str">
        <f>IFERROR(__xludf.DUMMYFUNCTION("""COMPUTED_VALUE"""),"HP Pavilion Gaming Laptop - 16-a0024tx")</f>
        <v>HP Pavilion Gaming Laptop - 16-a0024tx</v>
      </c>
    </row>
    <row r="1499" customHeight="1" spans="1:2">
      <c r="A1499" s="3" t="str">
        <f>IFERROR(__xludf.DUMMYFUNCTION("""COMPUTED_VALUE"""),"9JB01PA")</f>
        <v>9JB01PA</v>
      </c>
      <c r="B1499" s="3" t="str">
        <f>IFERROR(__xludf.DUMMYFUNCTION("""COMPUTED_VALUE"""),"HP Spectre x360 - 13-aw0204tu")</f>
        <v>HP Spectre x360 - 13-aw0204tu</v>
      </c>
    </row>
    <row r="1500" customHeight="1" spans="1:2">
      <c r="A1500" s="3" t="str">
        <f>IFERROR(__xludf.DUMMYFUNCTION("""COMPUTED_VALUE"""),"3Y8E2PA")</f>
        <v>3Y8E2PA</v>
      </c>
      <c r="B1500" s="3" t="str">
        <f>IFERROR(__xludf.DUMMYFUNCTION("""COMPUTED_VALUE"""),"HP All-in-One 27-dp0555in Bundle PC (3Y8E2PA)")</f>
        <v>HP All-in-One 27-dp0555in Bundle PC (3Y8E2PA)</v>
      </c>
    </row>
    <row r="1501" customHeight="1" spans="1:2">
      <c r="A1501" s="3" t="str">
        <f>IFERROR(__xludf.DUMMYFUNCTION("""COMPUTED_VALUE"""),"54B88PA")</f>
        <v>54B88PA</v>
      </c>
      <c r="B1501" s="3" t="str">
        <f>IFERROR(__xludf.DUMMYFUNCTION("""COMPUTED_VALUE"""),"HP ENVY Laptop 15-ep1087TX (54B88PA)")</f>
        <v>HP ENVY Laptop 15-ep1087TX (54B88PA)</v>
      </c>
    </row>
    <row r="1502" customHeight="1" spans="1:2">
      <c r="A1502" s="3" t="str">
        <f>IFERROR(__xludf.DUMMYFUNCTION("""COMPUTED_VALUE"""),"9EF73AA")</f>
        <v>9EF73AA</v>
      </c>
      <c r="B1502" s="3" t="str">
        <f>IFERROR(__xludf.DUMMYFUNCTION("""COMPUTED_VALUE"""),"HP Pavilion All-in-One - 27-xa1028in")</f>
        <v>HP Pavilion All-in-One - 27-xa1028in</v>
      </c>
    </row>
    <row r="1503" customHeight="1" spans="1:2">
      <c r="A1503" s="3" t="str">
        <f>IFERROR(__xludf.DUMMYFUNCTION("""COMPUTED_VALUE"""),"9AP46PA")</f>
        <v>9AP46PA</v>
      </c>
      <c r="B1503" s="3" t="str">
        <f>IFERROR(__xludf.DUMMYFUNCTION("""COMPUTED_VALUE"""),"HP 260 G3 Desktop Mini PC")</f>
        <v>HP 260 G3 Desktop Mini PC</v>
      </c>
    </row>
    <row r="1504" customHeight="1" spans="1:2">
      <c r="A1504" s="3" t="str">
        <f>IFERROR(__xludf.DUMMYFUNCTION("""COMPUTED_VALUE"""),"3XT51AV")</f>
        <v>3XT51AV</v>
      </c>
      <c r="B1504" s="3" t="str">
        <f>IFERROR(__xludf.DUMMYFUNCTION("""COMPUTED_VALUE"""),"HP 260 G3 Base Model Desktop Mini PC")</f>
        <v>HP 260 G3 Base Model Desktop Mini PC</v>
      </c>
    </row>
    <row r="1505" customHeight="1" spans="1:2">
      <c r="A1505" s="3" t="str">
        <f>IFERROR(__xludf.DUMMYFUNCTION("""COMPUTED_VALUE"""),"22H44PA")</f>
        <v>22H44PA</v>
      </c>
      <c r="B1505" s="3" t="str">
        <f>IFERROR(__xludf.DUMMYFUNCTION("""COMPUTED_VALUE"""),"HP ENVY Laptop - 15-ep0143tx")</f>
        <v>HP ENVY Laptop - 15-ep0143tx</v>
      </c>
    </row>
    <row r="1506" customHeight="1" spans="1:2">
      <c r="A1506" s="3" t="str">
        <f>IFERROR(__xludf.DUMMYFUNCTION("""COMPUTED_VALUE"""),"6C683PA")</f>
        <v>6C683PA</v>
      </c>
      <c r="B1506" s="3" t="str">
        <f>IFERROR(__xludf.DUMMYFUNCTION("""COMPUTED_VALUE"""),"HP Pavilion Laptop 14-dv2019TU (6C683PA)")</f>
        <v>HP Pavilion Laptop 14-dv2019TU (6C683PA)</v>
      </c>
    </row>
    <row r="1507" customHeight="1" spans="1:2">
      <c r="A1507" s="3" t="str">
        <f>IFERROR(__xludf.DUMMYFUNCTION("""COMPUTED_VALUE"""),"4HJ64AV")</f>
        <v>4HJ64AV</v>
      </c>
      <c r="B1507" s="3" t="str">
        <f>IFERROR(__xludf.DUMMYFUNCTION("""COMPUTED_VALUE"""),"HP Z6 G4 Base Model Workstation")</f>
        <v>HP Z6 G4 Base Model Workstation</v>
      </c>
    </row>
    <row r="1508" customHeight="1" spans="1:2">
      <c r="A1508" s="3" t="str">
        <f>IFERROR(__xludf.DUMMYFUNCTION("""COMPUTED_VALUE"""),"7LG82PA")</f>
        <v>7LG82PA</v>
      </c>
      <c r="B1508" s="3" t="str">
        <f>IFERROR(__xludf.DUMMYFUNCTION("""COMPUTED_VALUE"""),"HP Pavilion Gaming - 15-dk0051tx")</f>
        <v>HP Pavilion Gaming - 15-dk0051tx</v>
      </c>
    </row>
    <row r="1509" customHeight="1" spans="1:2">
      <c r="A1509" s="3" t="str">
        <f>IFERROR(__xludf.DUMMYFUNCTION("""COMPUTED_VALUE"""),"42U91PA")</f>
        <v>42U91PA</v>
      </c>
      <c r="B1509" s="3" t="str">
        <f>IFERROR(__xludf.DUMMYFUNCTION("""COMPUTED_VALUE"""),"HP All-in-One 27-dp1000in Bundle PC (42U91PA)")</f>
        <v>HP All-in-One 27-dp1000in Bundle PC (42U91PA)</v>
      </c>
    </row>
    <row r="1510" customHeight="1" spans="1:2">
      <c r="A1510" s="3" t="str">
        <f>IFERROR(__xludf.DUMMYFUNCTION("""COMPUTED_VALUE"""),"67T53PA")</f>
        <v>67T53PA</v>
      </c>
      <c r="B1510" s="3" t="str">
        <f>IFERROR(__xludf.DUMMYFUNCTION("""COMPUTED_VALUE"""),"HP Pavilion 31.5 inch All-in-One Desktop PC 32-b0590inBundle PC (67T53PA)")</f>
        <v>HP Pavilion 31.5 inch All-in-One Desktop PC 32-b0590inBundle PC (67T53PA)</v>
      </c>
    </row>
    <row r="1511" customHeight="1" spans="1:2">
      <c r="A1511" s="3" t="str">
        <f>IFERROR(__xludf.DUMMYFUNCTION("""COMPUTED_VALUE"""),"18N71PA")</f>
        <v>18N71PA</v>
      </c>
      <c r="B1511" s="3" t="str">
        <f>IFERROR(__xludf.DUMMYFUNCTION("""COMPUTED_VALUE"""),"HP Notebook - 15s-du1044tu")</f>
        <v>HP Notebook - 15s-du1044tu</v>
      </c>
    </row>
    <row r="1512" customHeight="1" spans="1:2">
      <c r="A1512" s="3" t="str">
        <f>IFERROR(__xludf.DUMMYFUNCTION("""COMPUTED_VALUE"""),"570L2PA")</f>
        <v>570L2PA</v>
      </c>
      <c r="B1512" s="3" t="str">
        <f>IFERROR(__xludf.DUMMYFUNCTION("""COMPUTED_VALUE"""),"HP All-in-One 24-df1290in Bundle PC (570L2PA)")</f>
        <v>HP All-in-One 24-df1290in Bundle PC (570L2PA)</v>
      </c>
    </row>
    <row r="1513" customHeight="1" spans="1:2">
      <c r="A1513" s="3" t="str">
        <f>IFERROR(__xludf.DUMMYFUNCTION("""COMPUTED_VALUE"""),"533T7PA")</f>
        <v>533T7PA</v>
      </c>
      <c r="B1513" s="3" t="str">
        <f>IFERROR(__xludf.DUMMYFUNCTION("""COMPUTED_VALUE"""),"HP Pavilion x360 Convertible 14-dy0190TU (533T7PA)")</f>
        <v>HP Pavilion x360 Convertible 14-dy0190TU (533T7PA)</v>
      </c>
    </row>
    <row r="1514" customHeight="1" spans="1:2">
      <c r="A1514" s="3" t="str">
        <f>IFERROR(__xludf.DUMMYFUNCTION("""COMPUTED_VALUE"""),"4RZ52AV")</f>
        <v>4RZ52AV</v>
      </c>
      <c r="B1514" s="3" t="str">
        <f>IFERROR(__xludf.DUMMYFUNCTION("""COMPUTED_VALUE"""),"HP ProBook 440 G6 Base Model Notebook PC")</f>
        <v>HP ProBook 440 G6 Base Model Notebook PC</v>
      </c>
    </row>
    <row r="1515" customHeight="1" spans="1:2">
      <c r="A1515" s="3" t="str">
        <f>IFERROR(__xludf.DUMMYFUNCTION("""COMPUTED_VALUE"""),"7NU39PA")</f>
        <v>7NU39PA</v>
      </c>
      <c r="B1515" s="3" t="str">
        <f>IFERROR(__xludf.DUMMYFUNCTION("""COMPUTED_VALUE"""),"HP ProBook x360 440 G1 Notebook PC")</f>
        <v>HP ProBook x360 440 G1 Notebook PC</v>
      </c>
    </row>
    <row r="1516" customHeight="1" spans="1:2">
      <c r="A1516" s="3" t="str">
        <f>IFERROR(__xludf.DUMMYFUNCTION("""COMPUTED_VALUE"""),"7PD41PA")</f>
        <v>7PD41PA</v>
      </c>
      <c r="B1516" s="3" t="str">
        <f>IFERROR(__xludf.DUMMYFUNCTION("""COMPUTED_VALUE"""),"HP Z8 G4 Workstation")</f>
        <v>HP Z8 G4 Workstation</v>
      </c>
    </row>
    <row r="1517" customHeight="1" spans="1:2">
      <c r="A1517" s="3" t="str">
        <f>IFERROR(__xludf.DUMMYFUNCTION("""COMPUTED_VALUE"""),"68T64PA")</f>
        <v>68T64PA</v>
      </c>
      <c r="B1517" s="3" t="str">
        <f>IFERROR(__xludf.DUMMYFUNCTION("""COMPUTED_VALUE"""),"OMEN by HP 45L Gaming Desktop GT22-0004in PC (68T64PA)")</f>
        <v>OMEN by HP 45L Gaming Desktop GT22-0004in PC (68T64PA)</v>
      </c>
    </row>
    <row r="1518" customHeight="1" spans="1:2">
      <c r="A1518" s="3" t="str">
        <f>IFERROR(__xludf.DUMMYFUNCTION("""COMPUTED_VALUE"""),"49Q06EC")</f>
        <v>49Q06EC</v>
      </c>
      <c r="B1518" s="3" t="str">
        <f>IFERROR(__xludf.DUMMYFUNCTION("""COMPUTED_VALUE"""),"HP EliteBook 855 G8 Notebook PC (49Q06EC)")</f>
        <v>HP EliteBook 855 G8 Notebook PC (49Q06EC)</v>
      </c>
    </row>
    <row r="1519" customHeight="1" spans="1:2">
      <c r="A1519" s="3" t="str">
        <f>IFERROR(__xludf.DUMMYFUNCTION("""COMPUTED_VALUE"""),"6H1X1PA")</f>
        <v>6H1X1PA</v>
      </c>
      <c r="B1519" s="3" t="str">
        <f>IFERROR(__xludf.DUMMYFUNCTION("""COMPUTED_VALUE"""),"HP Slim Desktop S01-pF2789in Bundle PC (6H1X1PA)")</f>
        <v>HP Slim Desktop S01-pF2789in Bundle PC (6H1X1PA)</v>
      </c>
    </row>
    <row r="1520" customHeight="1" spans="1:2">
      <c r="A1520" s="3" t="str">
        <f>IFERROR(__xludf.DUMMYFUNCTION("""COMPUTED_VALUE"""),"5PZ86EP")</f>
        <v>5PZ86EP</v>
      </c>
      <c r="B1520" s="3" t="str">
        <f>IFERROR(__xludf.DUMMYFUNCTION("""COMPUTED_VALUE"""),"HP EliteBook 840 G5 Notebook PC")</f>
        <v>HP EliteBook 840 G5 Notebook PC</v>
      </c>
    </row>
    <row r="1521" customHeight="1" spans="1:2">
      <c r="A1521" s="3" t="str">
        <f>IFERROR(__xludf.DUMMYFUNCTION("""COMPUTED_VALUE"""),"B1FW9PT")</f>
        <v>B1FW9PT</v>
      </c>
      <c r="B1521" s="3" t="str">
        <f>IFERROR(__xludf.DUMMYFUNCTION("""COMPUTED_VALUE"""),"HP 255 15.6 inch G10 Notebook PC (B1FW9PT)")</f>
        <v>HP 255 15.6 inch G10 Notebook PC (B1FW9PT)</v>
      </c>
    </row>
    <row r="1522" customHeight="1" spans="1:2">
      <c r="A1522" s="3" t="str">
        <f>IFERROR(__xludf.DUMMYFUNCTION("""COMPUTED_VALUE"""),"8B0W2PA")</f>
        <v>8B0W2PA</v>
      </c>
      <c r="B1522" s="3" t="str">
        <f>IFERROR(__xludf.DUMMYFUNCTION("""COMPUTED_VALUE"""),"OMEN Gaming Laptop 16-xf0043AX (8B0W2PA)")</f>
        <v>OMEN Gaming Laptop 16-xf0043AX (8B0W2PA)</v>
      </c>
    </row>
    <row r="1523" customHeight="1" spans="1:2">
      <c r="A1523" s="3" t="str">
        <f>IFERROR(__xludf.DUMMYFUNCTION("""COMPUTED_VALUE"""),"67V52PA")</f>
        <v>67V52PA</v>
      </c>
      <c r="B1523" s="3" t="str">
        <f>IFERROR(__xludf.DUMMYFUNCTION("""COMPUTED_VALUE"""),"HP Laptop 15s-fq5009TU (67V52PA)")</f>
        <v>HP Laptop 15s-fq5009TU (67V52PA)</v>
      </c>
    </row>
    <row r="1524" customHeight="1" spans="1:2">
      <c r="A1524" s="3" t="str">
        <f>IFERROR(__xludf.DUMMYFUNCTION("""COMPUTED_VALUE"""),"7H1Q7AV")</f>
        <v>7H1Q7AV</v>
      </c>
      <c r="B1524" s="3" t="str">
        <f>IFERROR(__xludf.DUMMYFUNCTION("""COMPUTED_VALUE"""),"HP EliteBook 1040 14 inch G10 Notebook PC (7H1Q7AV)")</f>
        <v>HP EliteBook 1040 14 inch G10 Notebook PC (7H1Q7AV)</v>
      </c>
    </row>
    <row r="1525" customHeight="1" spans="1:2">
      <c r="A1525" s="3" t="str">
        <f>IFERROR(__xludf.DUMMYFUNCTION("""COMPUTED_VALUE"""),"A1ZY1PT")</f>
        <v>A1ZY1PT</v>
      </c>
      <c r="B1525" s="3" t="str">
        <f>IFERROR(__xludf.DUMMYFUNCTION("""COMPUTED_VALUE"""),"HP Z2 Tower G9 Workstation Desktop PC")</f>
        <v>HP Z2 Tower G9 Workstation Desktop PC</v>
      </c>
    </row>
    <row r="1526" customHeight="1" spans="1:2">
      <c r="A1526" s="3" t="str">
        <f>IFERROR(__xludf.DUMMYFUNCTION("""COMPUTED_VALUE"""),"38S89PC")</f>
        <v>38S89PC</v>
      </c>
      <c r="B1526" s="3" t="str">
        <f>IFERROR(__xludf.DUMMYFUNCTION("""COMPUTED_VALUE"""),"HP EliteBook 845 G7 Notebook PC")</f>
        <v>HP EliteBook 845 G7 Notebook PC</v>
      </c>
    </row>
    <row r="1527" customHeight="1" spans="1:2">
      <c r="A1527" s="3" t="str">
        <f>IFERROR(__xludf.DUMMYFUNCTION("""COMPUTED_VALUE"""),"6A3P1AV")</f>
        <v>6A3P1AV</v>
      </c>
      <c r="B1527" s="3" t="str">
        <f>IFERROR(__xludf.DUMMYFUNCTION("""COMPUTED_VALUE"""),"HP EliteBook 840 G8 Notebook PC IDS Base Model")</f>
        <v>HP EliteBook 840 G8 Notebook PC IDS Base Model</v>
      </c>
    </row>
    <row r="1528" customHeight="1" spans="1:2">
      <c r="A1528" s="3" t="str">
        <f>IFERROR(__xludf.DUMMYFUNCTION("""COMPUTED_VALUE"""),"6Q0Z9PA")</f>
        <v>6Q0Z9PA</v>
      </c>
      <c r="B1528" s="3" t="str">
        <f>IFERROR(__xludf.DUMMYFUNCTION("""COMPUTED_VALUE"""),"HP Pavilion x360 2-in-1 Laptop 14-ek0092")</f>
        <v>HP Pavilion x360 2-in-1 Laptop 14-ek0092</v>
      </c>
    </row>
    <row r="1529" customHeight="1" spans="1:2">
      <c r="A1529" s="3" t="str">
        <f>IFERROR(__xludf.DUMMYFUNCTION("""COMPUTED_VALUE"""),"4LH43PA")</f>
        <v>4LH43PA</v>
      </c>
      <c r="B1529" s="3" t="str">
        <f>IFERROR(__xludf.DUMMYFUNCTION("""COMPUTED_VALUE"""),"HP 200 G3 All-in-One PC")</f>
        <v>HP 200 G3 All-in-One PC</v>
      </c>
    </row>
    <row r="1530" customHeight="1" spans="1:2">
      <c r="A1530" s="3" t="str">
        <f>IFERROR(__xludf.DUMMYFUNCTION("""COMPUTED_VALUE"""),"67V53PA")</f>
        <v>67V53PA</v>
      </c>
      <c r="B1530" s="3" t="str">
        <f>IFERROR(__xludf.DUMMYFUNCTION("""COMPUTED_VALUE"""),"HP Laptop 15s-fq5010TU (67V53PA)")</f>
        <v>HP Laptop 15s-fq5010TU (67V53PA)</v>
      </c>
    </row>
    <row r="1531" customHeight="1" spans="1:2">
      <c r="A1531" s="3" t="str">
        <f>IFERROR(__xludf.DUMMYFUNCTION("""COMPUTED_VALUE"""),"4NZ71PA")</f>
        <v>4NZ71PA</v>
      </c>
      <c r="B1531" s="3" t="str">
        <f>IFERROR(__xludf.DUMMYFUNCTION("""COMPUTED_VALUE"""),"HP 285 G3 Microtower PC")</f>
        <v>HP 285 G3 Microtower PC</v>
      </c>
    </row>
    <row r="1532" customHeight="1" spans="1:2">
      <c r="A1532" s="3" t="str">
        <f>IFERROR(__xludf.DUMMYFUNCTION("""COMPUTED_VALUE"""),"B13Y0PA")</f>
        <v>B13Y0PA</v>
      </c>
      <c r="B1532" s="3" t="str">
        <f>IFERROR(__xludf.DUMMYFUNCTION("""COMPUTED_VALUE"""),"HP OmniBook Ultra Flip Laptop 14-fh0046TU")</f>
        <v>HP OmniBook Ultra Flip Laptop 14-fh0046TU</v>
      </c>
    </row>
    <row r="1533" customHeight="1" spans="1:2">
      <c r="A1533" s="3" t="str">
        <f>IFERROR(__xludf.DUMMYFUNCTION("""COMPUTED_VALUE"""),"7S449PA")</f>
        <v>7S449PA</v>
      </c>
      <c r="B1533" s="3" t="str">
        <f>IFERROR(__xludf.DUMMYFUNCTION("""COMPUTED_VALUE"""),"HP Pavilion Aero Laptop 13-be2046AU (7S449PA)")</f>
        <v>HP Pavilion Aero Laptop 13-be2046AU (7S449PA)</v>
      </c>
    </row>
    <row r="1534" customHeight="1" spans="1:2">
      <c r="A1534" s="3" t="str">
        <f>IFERROR(__xludf.DUMMYFUNCTION("""COMPUTED_VALUE"""),"9H225PT")</f>
        <v>9H225PT</v>
      </c>
      <c r="B1534" s="3" t="str">
        <f>IFERROR(__xludf.DUMMYFUNCTION("""COMPUTED_VALUE"""),"HP 240G9 i5-1235U 14 ")</f>
        <v>HP 240G9 i5-1235U 14 </v>
      </c>
    </row>
    <row r="1535" customHeight="1" spans="1:2">
      <c r="A1535" s="3" t="str">
        <f>IFERROR(__xludf.DUMMYFUNCTION("""COMPUTED_VALUE"""),"A91VCAT")</f>
        <v>A91VCAT</v>
      </c>
      <c r="B1535" s="3" t="str">
        <f>IFERROR(__xludf.DUMMYFUNCTION("""COMPUTED_VALUE"""),"HP ProBook 440 G9 i5-1235U ")</f>
        <v>HP ProBook 440 G9 i5-1235U </v>
      </c>
    </row>
    <row r="1536" customHeight="1" spans="1:2">
      <c r="A1536" s="3" t="str">
        <f>IFERROR(__xludf.DUMMYFUNCTION("""COMPUTED_VALUE"""),"AE0C2PA")</f>
        <v>AE0C2PA</v>
      </c>
      <c r="B1536" s="3" t="str">
        <f>IFERROR(__xludf.DUMMYFUNCTION("""COMPUTED_VALUE"""),"HP Spectre x360 Laptop 14-eu0558TU")</f>
        <v>HP Spectre x360 Laptop 14-eu0558TU</v>
      </c>
    </row>
    <row r="1537" customHeight="1" spans="1:2">
      <c r="A1537" s="3" t="str">
        <f>IFERROR(__xludf.DUMMYFUNCTION("""COMPUTED_VALUE"""),"8C5R7PA")</f>
        <v>8C5R7PA</v>
      </c>
      <c r="B1537" s="3" t="str">
        <f>IFERROR(__xludf.DUMMYFUNCTION("""COMPUTED_VALUE"""),"HP Chromebook 15a-nb0002TU")</f>
        <v>HP Chromebook 15a-nb0002TU</v>
      </c>
    </row>
    <row r="1538" customHeight="1" spans="1:2">
      <c r="A1538" s="3"/>
      <c r="B1538" s="3" t="str">
        <f>IFERROR(__xludf.DUMMYFUNCTION("""COMPUTED_VALUE"""),"")</f>
        <v/>
      </c>
    </row>
    <row r="1539" customHeight="1" spans="1:2">
      <c r="A1539" s="3"/>
      <c r="B1539" s="3" t="str">
        <f>IFERROR(__xludf.DUMMYFUNCTION("""COMPUTED_VALUE"""),"")</f>
        <v/>
      </c>
    </row>
    <row r="1540" customHeight="1" spans="1:2">
      <c r="A1540" s="3"/>
      <c r="B1540" s="3" t="str">
        <f>IFERROR(__xludf.DUMMYFUNCTION("""COMPUTED_VALUE"""),"")</f>
        <v/>
      </c>
    </row>
    <row r="1541" customHeight="1" spans="1:2">
      <c r="A1541" s="3"/>
      <c r="B1541" s="3" t="str">
        <f>IFERROR(__xludf.DUMMYFUNCTION("""COMPUTED_VALUE"""),"")</f>
        <v/>
      </c>
    </row>
    <row r="1542" customHeight="1" spans="1:2">
      <c r="A1542" s="3"/>
      <c r="B1542" s="3" t="str">
        <f>IFERROR(__xludf.DUMMYFUNCTION("""COMPUTED_VALUE"""),"")</f>
        <v/>
      </c>
    </row>
    <row r="1543" customHeight="1" spans="1:2">
      <c r="A1543" s="3"/>
      <c r="B1543" s="3" t="str">
        <f>IFERROR(__xludf.DUMMYFUNCTION("""COMPUTED_VALUE"""),"")</f>
        <v/>
      </c>
    </row>
    <row r="1544" customHeight="1" spans="1:2">
      <c r="A1544" s="3"/>
      <c r="B1544" s="3" t="str">
        <f>IFERROR(__xludf.DUMMYFUNCTION("""COMPUTED_VALUE"""),"")</f>
        <v/>
      </c>
    </row>
    <row r="1545" customHeight="1" spans="1:2">
      <c r="A1545" s="3"/>
      <c r="B1545" s="3" t="str">
        <f>IFERROR(__xludf.DUMMYFUNCTION("""COMPUTED_VALUE"""),"")</f>
        <v/>
      </c>
    </row>
    <row r="1546" customHeight="1" spans="1:2">
      <c r="A1546" s="3"/>
      <c r="B1546" s="3" t="str">
        <f>IFERROR(__xludf.DUMMYFUNCTION("""COMPUTED_VALUE"""),"")</f>
        <v/>
      </c>
    </row>
    <row r="1547" customHeight="1" spans="1:2">
      <c r="A1547" s="3"/>
      <c r="B1547" s="3" t="str">
        <f>IFERROR(__xludf.DUMMYFUNCTION("""COMPUTED_VALUE"""),"")</f>
        <v/>
      </c>
    </row>
    <row r="1548" customHeight="1" spans="1:2">
      <c r="A1548" s="3"/>
      <c r="B1548" s="3" t="str">
        <f>IFERROR(__xludf.DUMMYFUNCTION("""COMPUTED_VALUE"""),"")</f>
        <v/>
      </c>
    </row>
    <row r="1549" customHeight="1" spans="1:2">
      <c r="A1549" s="3"/>
      <c r="B1549" s="3" t="str">
        <f>IFERROR(__xludf.DUMMYFUNCTION("""COMPUTED_VALUE"""),"")</f>
        <v/>
      </c>
    </row>
    <row r="1550" customHeight="1" spans="1:2">
      <c r="A1550" s="3"/>
      <c r="B1550" s="3" t="str">
        <f>IFERROR(__xludf.DUMMYFUNCTION("""COMPUTED_VALUE"""),"")</f>
        <v/>
      </c>
    </row>
    <row r="1551" customHeight="1" spans="1:2">
      <c r="A1551" s="3"/>
      <c r="B1551" s="3" t="str">
        <f>IFERROR(__xludf.DUMMYFUNCTION("""COMPUTED_VALUE"""),"")</f>
        <v/>
      </c>
    </row>
    <row r="1552" customHeight="1" spans="1:2">
      <c r="A1552" s="3"/>
      <c r="B1552" s="3" t="str">
        <f>IFERROR(__xludf.DUMMYFUNCTION("""COMPUTED_VALUE"""),"")</f>
        <v/>
      </c>
    </row>
    <row r="1553" customHeight="1" spans="1:2">
      <c r="A1553" s="3"/>
      <c r="B1553" s="3" t="str">
        <f>IFERROR(__xludf.DUMMYFUNCTION("""COMPUTED_VALUE"""),"")</f>
        <v/>
      </c>
    </row>
    <row r="1554" customHeight="1" spans="1:2">
      <c r="A1554" s="3"/>
      <c r="B1554" s="3" t="str">
        <f>IFERROR(__xludf.DUMMYFUNCTION("""COMPUTED_VALUE"""),"")</f>
        <v/>
      </c>
    </row>
    <row r="1555" customHeight="1" spans="1:2">
      <c r="A1555" s="3"/>
      <c r="B1555" s="3" t="str">
        <f>IFERROR(__xludf.DUMMYFUNCTION("""COMPUTED_VALUE"""),"")</f>
        <v/>
      </c>
    </row>
    <row r="1556" customHeight="1" spans="1:2">
      <c r="A1556" s="3"/>
      <c r="B1556" s="3" t="str">
        <f>IFERROR(__xludf.DUMMYFUNCTION("""COMPUTED_VALUE"""),"")</f>
        <v/>
      </c>
    </row>
    <row r="1557" customHeight="1" spans="1:2">
      <c r="A1557" s="3"/>
      <c r="B1557" s="3" t="str">
        <f>IFERROR(__xludf.DUMMYFUNCTION("""COMPUTED_VALUE"""),"")</f>
        <v/>
      </c>
    </row>
    <row r="1558" customHeight="1" spans="1:2">
      <c r="A1558" s="3"/>
      <c r="B1558" s="3" t="str">
        <f>IFERROR(__xludf.DUMMYFUNCTION("""COMPUTED_VALUE"""),"")</f>
        <v/>
      </c>
    </row>
    <row r="1559" customHeight="1" spans="1:2">
      <c r="A1559" s="3"/>
      <c r="B1559" s="3" t="str">
        <f>IFERROR(__xludf.DUMMYFUNCTION("""COMPUTED_VALUE"""),"")</f>
        <v/>
      </c>
    </row>
    <row r="1560" customHeight="1" spans="1:2">
      <c r="A1560" s="3"/>
      <c r="B1560" s="3" t="str">
        <f>IFERROR(__xludf.DUMMYFUNCTION("""COMPUTED_VALUE"""),"")</f>
        <v/>
      </c>
    </row>
    <row r="1561" customHeight="1" spans="1:2">
      <c r="A1561" s="3"/>
      <c r="B1561" s="3" t="str">
        <f>IFERROR(__xludf.DUMMYFUNCTION("""COMPUTED_VALUE"""),"")</f>
        <v/>
      </c>
    </row>
    <row r="1562" customHeight="1" spans="1:2">
      <c r="A1562" s="3"/>
      <c r="B1562" s="3" t="str">
        <f>IFERROR(__xludf.DUMMYFUNCTION("""COMPUTED_VALUE"""),"")</f>
        <v/>
      </c>
    </row>
    <row r="1563" customHeight="1" spans="1:2">
      <c r="A1563" s="3"/>
      <c r="B1563" s="3" t="str">
        <f>IFERROR(__xludf.DUMMYFUNCTION("""COMPUTED_VALUE"""),"")</f>
        <v/>
      </c>
    </row>
    <row r="1564" customHeight="1" spans="1:2">
      <c r="A1564" s="3"/>
      <c r="B1564" s="3" t="str">
        <f>IFERROR(__xludf.DUMMYFUNCTION("""COMPUTED_VALUE"""),"")</f>
        <v/>
      </c>
    </row>
    <row r="1565" customHeight="1" spans="1:2">
      <c r="A1565" s="3"/>
      <c r="B1565" s="3" t="str">
        <f>IFERROR(__xludf.DUMMYFUNCTION("""COMPUTED_VALUE"""),"")</f>
        <v/>
      </c>
    </row>
    <row r="1566" customHeight="1" spans="1:2">
      <c r="A1566" s="3"/>
      <c r="B1566" s="3" t="str">
        <f>IFERROR(__xludf.DUMMYFUNCTION("""COMPUTED_VALUE"""),"")</f>
        <v/>
      </c>
    </row>
    <row r="1567" customHeight="1" spans="1:2">
      <c r="A1567" s="3"/>
      <c r="B1567" s="3" t="str">
        <f>IFERROR(__xludf.DUMMYFUNCTION("""COMPUTED_VALUE"""),"")</f>
        <v/>
      </c>
    </row>
    <row r="1568" customHeight="1" spans="1:2">
      <c r="A1568" s="3"/>
      <c r="B1568" s="3" t="str">
        <f>IFERROR(__xludf.DUMMYFUNCTION("""COMPUTED_VALUE"""),"")</f>
        <v/>
      </c>
    </row>
    <row r="1569" customHeight="1" spans="1:2">
      <c r="A1569" s="3"/>
      <c r="B1569" s="3" t="str">
        <f>IFERROR(__xludf.DUMMYFUNCTION("""COMPUTED_VALUE"""),"")</f>
        <v/>
      </c>
    </row>
    <row r="1570" customHeight="1" spans="1:2">
      <c r="A1570" s="3"/>
      <c r="B1570" s="3" t="str">
        <f>IFERROR(__xludf.DUMMYFUNCTION("""COMPUTED_VALUE"""),"")</f>
        <v/>
      </c>
    </row>
    <row r="1571" customHeight="1" spans="1:2">
      <c r="A1571" s="3"/>
      <c r="B1571" s="3" t="str">
        <f>IFERROR(__xludf.DUMMYFUNCTION("""COMPUTED_VALUE"""),"")</f>
        <v/>
      </c>
    </row>
    <row r="1572" customHeight="1" spans="1:2">
      <c r="A1572" s="3"/>
      <c r="B1572" s="3" t="str">
        <f>IFERROR(__xludf.DUMMYFUNCTION("""COMPUTED_VALUE"""),"")</f>
        <v/>
      </c>
    </row>
    <row r="1573" customHeight="1" spans="1:2">
      <c r="A1573" s="3"/>
      <c r="B1573" s="3" t="str">
        <f>IFERROR(__xludf.DUMMYFUNCTION("""COMPUTED_VALUE"""),"")</f>
        <v/>
      </c>
    </row>
    <row r="1574" customHeight="1" spans="1:2">
      <c r="A1574" s="3"/>
      <c r="B1574" s="3" t="str">
        <f>IFERROR(__xludf.DUMMYFUNCTION("""COMPUTED_VALUE"""),"")</f>
        <v/>
      </c>
    </row>
    <row r="1575" customHeight="1" spans="1:2">
      <c r="A1575" s="3"/>
      <c r="B1575" s="3" t="str">
        <f>IFERROR(__xludf.DUMMYFUNCTION("""COMPUTED_VALUE"""),"")</f>
        <v/>
      </c>
    </row>
    <row r="1576" customHeight="1" spans="1:2">
      <c r="A1576" s="3"/>
      <c r="B1576" s="3" t="str">
        <f>IFERROR(__xludf.DUMMYFUNCTION("""COMPUTED_VALUE"""),"")</f>
        <v/>
      </c>
    </row>
    <row r="1577" customHeight="1" spans="1:2">
      <c r="A1577" s="3"/>
      <c r="B1577" s="3" t="str">
        <f>IFERROR(__xludf.DUMMYFUNCTION("""COMPUTED_VALUE"""),"")</f>
        <v/>
      </c>
    </row>
    <row r="1578" customHeight="1" spans="1:2">
      <c r="A1578" s="3"/>
      <c r="B1578" s="3" t="str">
        <f>IFERROR(__xludf.DUMMYFUNCTION("""COMPUTED_VALUE"""),"")</f>
        <v/>
      </c>
    </row>
    <row r="1579" customHeight="1" spans="1:2">
      <c r="A1579" s="3"/>
      <c r="B1579" s="3" t="str">
        <f>IFERROR(__xludf.DUMMYFUNCTION("""COMPUTED_VALUE"""),"")</f>
        <v/>
      </c>
    </row>
    <row r="1580" customHeight="1" spans="1:2">
      <c r="A1580" s="3"/>
      <c r="B1580" s="3" t="str">
        <f>IFERROR(__xludf.DUMMYFUNCTION("""COMPUTED_VALUE"""),"")</f>
        <v/>
      </c>
    </row>
    <row r="1581" customHeight="1" spans="1:2">
      <c r="A1581" s="3"/>
      <c r="B1581" s="3" t="str">
        <f>IFERROR(__xludf.DUMMYFUNCTION("""COMPUTED_VALUE"""),"")</f>
        <v/>
      </c>
    </row>
    <row r="1582" customHeight="1" spans="1:2">
      <c r="A1582" s="3"/>
      <c r="B1582" s="3" t="str">
        <f>IFERROR(__xludf.DUMMYFUNCTION("""COMPUTED_VALUE"""),"")</f>
        <v/>
      </c>
    </row>
    <row r="1583" customHeight="1" spans="1:2">
      <c r="A1583" s="3"/>
      <c r="B1583" s="3" t="str">
        <f>IFERROR(__xludf.DUMMYFUNCTION("""COMPUTED_VALUE"""),"")</f>
        <v/>
      </c>
    </row>
    <row r="1584" customHeight="1" spans="1:2">
      <c r="A1584" s="3"/>
      <c r="B1584" s="3" t="str">
        <f>IFERROR(__xludf.DUMMYFUNCTION("""COMPUTED_VALUE"""),"")</f>
        <v/>
      </c>
    </row>
    <row r="1585" customHeight="1" spans="1:2">
      <c r="A1585" s="3"/>
      <c r="B1585" s="3" t="str">
        <f>IFERROR(__xludf.DUMMYFUNCTION("""COMPUTED_VALUE"""),"")</f>
        <v/>
      </c>
    </row>
    <row r="1586" customHeight="1" spans="1:2">
      <c r="A1586" s="3"/>
      <c r="B1586" s="3" t="str">
        <f>IFERROR(__xludf.DUMMYFUNCTION("""COMPUTED_VALUE"""),"")</f>
        <v/>
      </c>
    </row>
    <row r="1587" customHeight="1" spans="1:2">
      <c r="A1587" s="3"/>
      <c r="B1587" s="3" t="str">
        <f>IFERROR(__xludf.DUMMYFUNCTION("""COMPUTED_VALUE"""),"")</f>
        <v/>
      </c>
    </row>
    <row r="1588" customHeight="1" spans="1:2">
      <c r="A1588" s="3"/>
      <c r="B1588" s="3" t="str">
        <f>IFERROR(__xludf.DUMMYFUNCTION("""COMPUTED_VALUE"""),"")</f>
        <v/>
      </c>
    </row>
    <row r="1589" customHeight="1" spans="1:2">
      <c r="A1589" s="3"/>
      <c r="B1589" s="3" t="str">
        <f>IFERROR(__xludf.DUMMYFUNCTION("""COMPUTED_VALUE"""),"")</f>
        <v/>
      </c>
    </row>
    <row r="1590" customHeight="1" spans="1:2">
      <c r="A1590" s="3"/>
      <c r="B1590" s="3" t="str">
        <f>IFERROR(__xludf.DUMMYFUNCTION("""COMPUTED_VALUE"""),"")</f>
        <v/>
      </c>
    </row>
    <row r="1591" customHeight="1" spans="1:2">
      <c r="A1591" s="3"/>
      <c r="B1591" s="3" t="str">
        <f>IFERROR(__xludf.DUMMYFUNCTION("""COMPUTED_VALUE"""),"")</f>
        <v/>
      </c>
    </row>
    <row r="1592" customHeight="1" spans="1:2">
      <c r="A1592" s="3"/>
      <c r="B1592" s="3" t="str">
        <f>IFERROR(__xludf.DUMMYFUNCTION("""COMPUTED_VALUE"""),"")</f>
        <v/>
      </c>
    </row>
    <row r="1593" customHeight="1" spans="1:2">
      <c r="A1593" s="3"/>
      <c r="B1593" s="3" t="str">
        <f>IFERROR(__xludf.DUMMYFUNCTION("""COMPUTED_VALUE"""),"")</f>
        <v/>
      </c>
    </row>
    <row r="1594" customHeight="1" spans="1:2">
      <c r="A1594" s="3"/>
      <c r="B1594" s="3" t="str">
        <f>IFERROR(__xludf.DUMMYFUNCTION("""COMPUTED_VALUE"""),"")</f>
        <v/>
      </c>
    </row>
    <row r="1595" customHeight="1" spans="1:2">
      <c r="A1595" s="3"/>
      <c r="B1595" s="3" t="str">
        <f>IFERROR(__xludf.DUMMYFUNCTION("""COMPUTED_VALUE"""),"")</f>
        <v/>
      </c>
    </row>
    <row r="1596" customHeight="1" spans="1:2">
      <c r="A1596" s="3"/>
      <c r="B1596" s="3" t="str">
        <f>IFERROR(__xludf.DUMMYFUNCTION("""COMPUTED_VALUE"""),"")</f>
        <v/>
      </c>
    </row>
    <row r="1597" customHeight="1" spans="1:2">
      <c r="A1597" s="3"/>
      <c r="B1597" s="3" t="str">
        <f>IFERROR(__xludf.DUMMYFUNCTION("""COMPUTED_VALUE"""),"")</f>
        <v/>
      </c>
    </row>
    <row r="1598" customHeight="1" spans="1:2">
      <c r="A1598" s="3"/>
      <c r="B1598" s="3" t="str">
        <f>IFERROR(__xludf.DUMMYFUNCTION("""COMPUTED_VALUE"""),"")</f>
        <v/>
      </c>
    </row>
    <row r="1599" customHeight="1" spans="1:2">
      <c r="A1599" s="3"/>
      <c r="B1599" s="3" t="str">
        <f>IFERROR(__xludf.DUMMYFUNCTION("""COMPUTED_VALUE"""),"")</f>
        <v/>
      </c>
    </row>
    <row r="1600" customHeight="1" spans="1:2">
      <c r="A1600" s="3"/>
      <c r="B1600" s="3" t="str">
        <f>IFERROR(__xludf.DUMMYFUNCTION("""COMPUTED_VALUE"""),"")</f>
        <v/>
      </c>
    </row>
    <row r="1601" customHeight="1" spans="1:2">
      <c r="A1601" s="3"/>
      <c r="B1601" s="3" t="str">
        <f>IFERROR(__xludf.DUMMYFUNCTION("""COMPUTED_VALUE"""),"")</f>
        <v/>
      </c>
    </row>
    <row r="1602" customHeight="1" spans="1:2">
      <c r="A1602" s="3"/>
      <c r="B1602" s="3" t="str">
        <f>IFERROR(__xludf.DUMMYFUNCTION("""COMPUTED_VALUE"""),"")</f>
        <v/>
      </c>
    </row>
    <row r="1603" customHeight="1" spans="1:2">
      <c r="A1603" s="3"/>
      <c r="B1603" s="3" t="str">
        <f>IFERROR(__xludf.DUMMYFUNCTION("""COMPUTED_VALUE"""),"")</f>
        <v/>
      </c>
    </row>
    <row r="1604" customHeight="1" spans="1:2">
      <c r="A1604" s="3"/>
      <c r="B1604" s="3" t="str">
        <f>IFERROR(__xludf.DUMMYFUNCTION("""COMPUTED_VALUE"""),"")</f>
        <v/>
      </c>
    </row>
    <row r="1605" customHeight="1" spans="1:2">
      <c r="A1605" s="3"/>
      <c r="B1605" s="3" t="str">
        <f>IFERROR(__xludf.DUMMYFUNCTION("""COMPUTED_VALUE"""),"")</f>
        <v/>
      </c>
    </row>
    <row r="1606" customHeight="1" spans="1:2">
      <c r="A1606" s="3"/>
      <c r="B1606" s="3" t="str">
        <f>IFERROR(__xludf.DUMMYFUNCTION("""COMPUTED_VALUE"""),"")</f>
        <v/>
      </c>
    </row>
    <row r="1607" customHeight="1" spans="1:2">
      <c r="A1607" s="3"/>
      <c r="B1607" s="3" t="str">
        <f>IFERROR(__xludf.DUMMYFUNCTION("""COMPUTED_VALUE"""),"")</f>
        <v/>
      </c>
    </row>
    <row r="1608" customHeight="1" spans="1:2">
      <c r="A1608" s="3"/>
      <c r="B1608" s="3" t="str">
        <f>IFERROR(__xludf.DUMMYFUNCTION("""COMPUTED_VALUE"""),"")</f>
        <v/>
      </c>
    </row>
    <row r="1609" customHeight="1" spans="1:2">
      <c r="A1609" s="3"/>
      <c r="B1609" s="3" t="str">
        <f>IFERROR(__xludf.DUMMYFUNCTION("""COMPUTED_VALUE"""),"")</f>
        <v/>
      </c>
    </row>
    <row r="1610" customHeight="1" spans="1:2">
      <c r="A1610" s="3"/>
      <c r="B1610" s="3" t="str">
        <f>IFERROR(__xludf.DUMMYFUNCTION("""COMPUTED_VALUE"""),"")</f>
        <v/>
      </c>
    </row>
    <row r="1611" customHeight="1" spans="1:2">
      <c r="A1611" s="3"/>
      <c r="B1611" s="3" t="str">
        <f>IFERROR(__xludf.DUMMYFUNCTION("""COMPUTED_VALUE"""),"")</f>
        <v/>
      </c>
    </row>
    <row r="1612" customHeight="1" spans="1:2">
      <c r="A1612" s="3"/>
      <c r="B1612" s="3" t="str">
        <f>IFERROR(__xludf.DUMMYFUNCTION("""COMPUTED_VALUE"""),"")</f>
        <v/>
      </c>
    </row>
    <row r="1613" customHeight="1" spans="1:2">
      <c r="A1613" s="3"/>
      <c r="B1613" s="3" t="str">
        <f>IFERROR(__xludf.DUMMYFUNCTION("""COMPUTED_VALUE"""),"")</f>
        <v/>
      </c>
    </row>
    <row r="1614" customHeight="1" spans="1:2">
      <c r="A1614" s="3"/>
      <c r="B1614" s="3" t="str">
        <f>IFERROR(__xludf.DUMMYFUNCTION("""COMPUTED_VALUE"""),"")</f>
        <v/>
      </c>
    </row>
    <row r="1615" customHeight="1" spans="1:2">
      <c r="A1615" s="3"/>
      <c r="B1615" s="3" t="str">
        <f>IFERROR(__xludf.DUMMYFUNCTION("""COMPUTED_VALUE"""),"")</f>
        <v/>
      </c>
    </row>
    <row r="1616" customHeight="1" spans="1:2">
      <c r="A1616" s="3"/>
      <c r="B1616" s="3" t="str">
        <f>IFERROR(__xludf.DUMMYFUNCTION("""COMPUTED_VALUE"""),"")</f>
        <v/>
      </c>
    </row>
    <row r="1617" customHeight="1" spans="1:2">
      <c r="A1617" s="3"/>
      <c r="B1617" s="3" t="str">
        <f>IFERROR(__xludf.DUMMYFUNCTION("""COMPUTED_VALUE"""),"")</f>
        <v/>
      </c>
    </row>
    <row r="1618" customHeight="1" spans="1:2">
      <c r="A1618" s="3"/>
      <c r="B1618" s="3" t="str">
        <f>IFERROR(__xludf.DUMMYFUNCTION("""COMPUTED_VALUE"""),"")</f>
        <v/>
      </c>
    </row>
    <row r="1619" customHeight="1" spans="1:2">
      <c r="A1619" s="3"/>
      <c r="B1619" s="3" t="str">
        <f>IFERROR(__xludf.DUMMYFUNCTION("""COMPUTED_VALUE"""),"")</f>
        <v/>
      </c>
    </row>
    <row r="1620" customHeight="1" spans="1:2">
      <c r="A1620" s="3"/>
      <c r="B1620" s="3" t="str">
        <f>IFERROR(__xludf.DUMMYFUNCTION("""COMPUTED_VALUE"""),"")</f>
        <v/>
      </c>
    </row>
    <row r="1621" customHeight="1" spans="1:2">
      <c r="A1621" s="3"/>
      <c r="B1621" s="3" t="str">
        <f>IFERROR(__xludf.DUMMYFUNCTION("""COMPUTED_VALUE"""),"")</f>
        <v/>
      </c>
    </row>
    <row r="1622" customHeight="1" spans="1:2">
      <c r="A1622" s="3"/>
      <c r="B1622" s="3" t="str">
        <f>IFERROR(__xludf.DUMMYFUNCTION("""COMPUTED_VALUE"""),"")</f>
        <v/>
      </c>
    </row>
    <row r="1623" customHeight="1" spans="1:2">
      <c r="A1623" s="3"/>
      <c r="B1623" s="3" t="str">
        <f>IFERROR(__xludf.DUMMYFUNCTION("""COMPUTED_VALUE"""),"")</f>
        <v/>
      </c>
    </row>
    <row r="1624" customHeight="1" spans="1:2">
      <c r="A1624" s="3"/>
      <c r="B1624" s="3" t="str">
        <f>IFERROR(__xludf.DUMMYFUNCTION("""COMPUTED_VALUE"""),"")</f>
        <v/>
      </c>
    </row>
    <row r="1625" customHeight="1" spans="1:2">
      <c r="A1625" s="3"/>
      <c r="B1625" s="3" t="str">
        <f>IFERROR(__xludf.DUMMYFUNCTION("""COMPUTED_VALUE"""),"")</f>
        <v/>
      </c>
    </row>
    <row r="1626" customHeight="1" spans="1:2">
      <c r="A1626" s="3"/>
      <c r="B1626" s="3" t="str">
        <f>IFERROR(__xludf.DUMMYFUNCTION("""COMPUTED_VALUE"""),"")</f>
        <v/>
      </c>
    </row>
    <row r="1627" customHeight="1" spans="1:2">
      <c r="A1627" s="3"/>
      <c r="B1627" s="3" t="str">
        <f>IFERROR(__xludf.DUMMYFUNCTION("""COMPUTED_VALUE"""),"")</f>
        <v/>
      </c>
    </row>
    <row r="1628" customHeight="1" spans="1:2">
      <c r="A1628" s="3"/>
      <c r="B1628" s="3" t="str">
        <f>IFERROR(__xludf.DUMMYFUNCTION("""COMPUTED_VALUE"""),"")</f>
        <v/>
      </c>
    </row>
    <row r="1629" customHeight="1" spans="1:2">
      <c r="A1629" s="3"/>
      <c r="B1629" s="3" t="str">
        <f>IFERROR(__xludf.DUMMYFUNCTION("""COMPUTED_VALUE"""),"")</f>
        <v/>
      </c>
    </row>
    <row r="1630" customHeight="1" spans="1:2">
      <c r="A1630" s="3"/>
      <c r="B1630" s="3" t="str">
        <f>IFERROR(__xludf.DUMMYFUNCTION("""COMPUTED_VALUE"""),"")</f>
        <v/>
      </c>
    </row>
    <row r="1631" customHeight="1" spans="1:2">
      <c r="A1631" s="3"/>
      <c r="B1631" s="3" t="str">
        <f>IFERROR(__xludf.DUMMYFUNCTION("""COMPUTED_VALUE"""),"")</f>
        <v/>
      </c>
    </row>
    <row r="1632" customHeight="1" spans="1:2">
      <c r="A1632" s="3"/>
      <c r="B1632" s="3" t="str">
        <f>IFERROR(__xludf.DUMMYFUNCTION("""COMPUTED_VALUE"""),"")</f>
        <v/>
      </c>
    </row>
    <row r="1633" customHeight="1" spans="1:2">
      <c r="A1633" s="3"/>
      <c r="B1633" s="3" t="str">
        <f>IFERROR(__xludf.DUMMYFUNCTION("""COMPUTED_VALUE"""),"")</f>
        <v/>
      </c>
    </row>
    <row r="1634" customHeight="1" spans="1:2">
      <c r="A1634" s="3"/>
      <c r="B1634" s="3" t="str">
        <f>IFERROR(__xludf.DUMMYFUNCTION("""COMPUTED_VALUE"""),"")</f>
        <v/>
      </c>
    </row>
    <row r="1635" customHeight="1" spans="1:2">
      <c r="A1635" s="3"/>
      <c r="B1635" s="3" t="str">
        <f>IFERROR(__xludf.DUMMYFUNCTION("""COMPUTED_VALUE"""),"")</f>
        <v/>
      </c>
    </row>
    <row r="1636" customHeight="1" spans="1:2">
      <c r="A1636" s="3"/>
      <c r="B1636" s="3" t="str">
        <f>IFERROR(__xludf.DUMMYFUNCTION("""COMPUTED_VALUE"""),"")</f>
        <v/>
      </c>
    </row>
    <row r="1637" customHeight="1" spans="1:2">
      <c r="A1637" s="3"/>
      <c r="B1637" s="3" t="str">
        <f>IFERROR(__xludf.DUMMYFUNCTION("""COMPUTED_VALUE"""),"")</f>
        <v/>
      </c>
    </row>
    <row r="1638" customHeight="1" spans="1:2">
      <c r="A1638" s="3"/>
      <c r="B1638" s="3" t="str">
        <f>IFERROR(__xludf.DUMMYFUNCTION("""COMPUTED_VALUE"""),"")</f>
        <v/>
      </c>
    </row>
    <row r="1639" customHeight="1" spans="1:2">
      <c r="A1639" s="3"/>
      <c r="B1639" s="3" t="str">
        <f>IFERROR(__xludf.DUMMYFUNCTION("""COMPUTED_VALUE"""),"")</f>
        <v/>
      </c>
    </row>
    <row r="1640" customHeight="1" spans="1:2">
      <c r="A1640" s="3"/>
      <c r="B1640" s="3" t="str">
        <f>IFERROR(__xludf.DUMMYFUNCTION("""COMPUTED_VALUE"""),"")</f>
        <v/>
      </c>
    </row>
    <row r="1641" customHeight="1" spans="1:2">
      <c r="A1641" s="3"/>
      <c r="B1641" s="3" t="str">
        <f>IFERROR(__xludf.DUMMYFUNCTION("""COMPUTED_VALUE"""),"")</f>
        <v/>
      </c>
    </row>
    <row r="1642" customHeight="1" spans="1:2">
      <c r="A1642" s="3"/>
      <c r="B1642" s="3" t="str">
        <f>IFERROR(__xludf.DUMMYFUNCTION("""COMPUTED_VALUE"""),"")</f>
        <v/>
      </c>
    </row>
    <row r="1643" customHeight="1" spans="1:2">
      <c r="A1643" s="3"/>
      <c r="B1643" s="3" t="str">
        <f>IFERROR(__xludf.DUMMYFUNCTION("""COMPUTED_VALUE"""),"")</f>
        <v/>
      </c>
    </row>
    <row r="1644" customHeight="1" spans="1:2">
      <c r="A1644" s="3"/>
      <c r="B1644" s="3" t="str">
        <f>IFERROR(__xludf.DUMMYFUNCTION("""COMPUTED_VALUE"""),"")</f>
        <v/>
      </c>
    </row>
    <row r="1645" customHeight="1" spans="1:2">
      <c r="A1645" s="3"/>
      <c r="B1645" s="3" t="str">
        <f>IFERROR(__xludf.DUMMYFUNCTION("""COMPUTED_VALUE"""),"")</f>
        <v/>
      </c>
    </row>
    <row r="1646" customHeight="1" spans="1:2">
      <c r="A1646" s="3"/>
      <c r="B1646" s="3" t="str">
        <f>IFERROR(__xludf.DUMMYFUNCTION("""COMPUTED_VALUE"""),"")</f>
        <v/>
      </c>
    </row>
    <row r="1647" customHeight="1" spans="1:2">
      <c r="A1647" s="3"/>
      <c r="B1647" s="3" t="str">
        <f>IFERROR(__xludf.DUMMYFUNCTION("""COMPUTED_VALUE"""),"")</f>
        <v/>
      </c>
    </row>
    <row r="1648" customHeight="1" spans="1:2">
      <c r="A1648" s="3"/>
      <c r="B1648" s="3" t="str">
        <f>IFERROR(__xludf.DUMMYFUNCTION("""COMPUTED_VALUE"""),"")</f>
        <v/>
      </c>
    </row>
    <row r="1649" customHeight="1" spans="1:2">
      <c r="A1649" s="3"/>
      <c r="B1649" s="3" t="str">
        <f>IFERROR(__xludf.DUMMYFUNCTION("""COMPUTED_VALUE"""),"")</f>
        <v/>
      </c>
    </row>
    <row r="1650" customHeight="1" spans="1:2">
      <c r="A1650" s="3"/>
      <c r="B1650" s="3" t="str">
        <f>IFERROR(__xludf.DUMMYFUNCTION("""COMPUTED_VALUE"""),"")</f>
        <v/>
      </c>
    </row>
    <row r="1651" customHeight="1" spans="1:2">
      <c r="A1651" s="3"/>
      <c r="B1651" s="3" t="str">
        <f>IFERROR(__xludf.DUMMYFUNCTION("""COMPUTED_VALUE"""),"")</f>
        <v/>
      </c>
    </row>
    <row r="1652" customHeight="1" spans="1:2">
      <c r="A1652" s="3"/>
      <c r="B1652" s="3" t="str">
        <f>IFERROR(__xludf.DUMMYFUNCTION("""COMPUTED_VALUE"""),"")</f>
        <v/>
      </c>
    </row>
    <row r="1653" customHeight="1" spans="1:2">
      <c r="A1653" s="3"/>
      <c r="B1653" s="3" t="str">
        <f>IFERROR(__xludf.DUMMYFUNCTION("""COMPUTED_VALUE"""),"")</f>
        <v/>
      </c>
    </row>
    <row r="1654" customHeight="1" spans="1:2">
      <c r="A1654" s="3"/>
      <c r="B1654" s="3" t="str">
        <f>IFERROR(__xludf.DUMMYFUNCTION("""COMPUTED_VALUE"""),"")</f>
        <v/>
      </c>
    </row>
    <row r="1655" customHeight="1" spans="1:2">
      <c r="A1655" s="3"/>
      <c r="B1655" s="3" t="str">
        <f>IFERROR(__xludf.DUMMYFUNCTION("""COMPUTED_VALUE"""),"")</f>
        <v/>
      </c>
    </row>
    <row r="1656" customHeight="1" spans="1:2">
      <c r="A1656" s="3"/>
      <c r="B1656" s="3" t="str">
        <f>IFERROR(__xludf.DUMMYFUNCTION("""COMPUTED_VALUE"""),"")</f>
        <v/>
      </c>
    </row>
    <row r="1657" customHeight="1" spans="1:2">
      <c r="A1657" s="3"/>
      <c r="B1657" s="3" t="str">
        <f>IFERROR(__xludf.DUMMYFUNCTION("""COMPUTED_VALUE"""),"")</f>
        <v/>
      </c>
    </row>
    <row r="1658" customHeight="1" spans="1:2">
      <c r="A1658" s="3"/>
      <c r="B1658" s="3" t="str">
        <f>IFERROR(__xludf.DUMMYFUNCTION("""COMPUTED_VALUE"""),"")</f>
        <v/>
      </c>
    </row>
    <row r="1659" customHeight="1" spans="1:2">
      <c r="A1659" s="3"/>
      <c r="B1659" s="3" t="str">
        <f>IFERROR(__xludf.DUMMYFUNCTION("""COMPUTED_VALUE"""),"")</f>
        <v/>
      </c>
    </row>
    <row r="1660" customHeight="1" spans="1:2">
      <c r="A1660" s="3"/>
      <c r="B1660" s="3" t="str">
        <f>IFERROR(__xludf.DUMMYFUNCTION("""COMPUTED_VALUE"""),"")</f>
        <v/>
      </c>
    </row>
    <row r="1661" customHeight="1" spans="1:2">
      <c r="A1661" s="3"/>
      <c r="B1661" s="3" t="str">
        <f>IFERROR(__xludf.DUMMYFUNCTION("""COMPUTED_VALUE"""),"")</f>
        <v/>
      </c>
    </row>
    <row r="1662" customHeight="1" spans="1:2">
      <c r="A1662" s="3"/>
      <c r="B1662" s="3" t="str">
        <f>IFERROR(__xludf.DUMMYFUNCTION("""COMPUTED_VALUE"""),"")</f>
        <v/>
      </c>
    </row>
    <row r="1663" customHeight="1" spans="1:2">
      <c r="A1663" s="3"/>
      <c r="B1663" s="3" t="str">
        <f>IFERROR(__xludf.DUMMYFUNCTION("""COMPUTED_VALUE"""),"")</f>
        <v/>
      </c>
    </row>
    <row r="1664" customHeight="1" spans="1:2">
      <c r="A1664" s="3"/>
      <c r="B1664" s="3" t="str">
        <f>IFERROR(__xludf.DUMMYFUNCTION("""COMPUTED_VALUE"""),"")</f>
        <v/>
      </c>
    </row>
    <row r="1665" customHeight="1" spans="1:2">
      <c r="A1665" s="3"/>
      <c r="B1665" s="3" t="str">
        <f>IFERROR(__xludf.DUMMYFUNCTION("""COMPUTED_VALUE"""),"")</f>
        <v/>
      </c>
    </row>
    <row r="1666" customHeight="1" spans="1:2">
      <c r="A1666" s="3"/>
      <c r="B1666" s="3" t="str">
        <f>IFERROR(__xludf.DUMMYFUNCTION("""COMPUTED_VALUE"""),"")</f>
        <v/>
      </c>
    </row>
    <row r="1667" customHeight="1" spans="1:2">
      <c r="A1667" s="3"/>
      <c r="B1667" s="3" t="str">
        <f>IFERROR(__xludf.DUMMYFUNCTION("""COMPUTED_VALUE"""),"")</f>
        <v/>
      </c>
    </row>
    <row r="1668" customHeight="1" spans="1:2">
      <c r="A1668" s="3"/>
      <c r="B1668" s="3" t="str">
        <f>IFERROR(__xludf.DUMMYFUNCTION("""COMPUTED_VALUE"""),"")</f>
        <v/>
      </c>
    </row>
    <row r="1669" customHeight="1" spans="1:2">
      <c r="A1669" s="3"/>
      <c r="B1669" s="3" t="str">
        <f>IFERROR(__xludf.DUMMYFUNCTION("""COMPUTED_VALUE"""),"")</f>
        <v/>
      </c>
    </row>
    <row r="1670" customHeight="1" spans="1:2">
      <c r="A1670" s="3"/>
      <c r="B1670" s="3" t="str">
        <f>IFERROR(__xludf.DUMMYFUNCTION("""COMPUTED_VALUE"""),"")</f>
        <v/>
      </c>
    </row>
    <row r="1671" customHeight="1" spans="1:2">
      <c r="A1671" s="3"/>
      <c r="B1671" s="3" t="str">
        <f>IFERROR(__xludf.DUMMYFUNCTION("""COMPUTED_VALUE"""),"")</f>
        <v/>
      </c>
    </row>
    <row r="1672" customHeight="1" spans="1:2">
      <c r="A1672" s="3"/>
      <c r="B1672" s="3" t="str">
        <f>IFERROR(__xludf.DUMMYFUNCTION("""COMPUTED_VALUE"""),"")</f>
        <v/>
      </c>
    </row>
    <row r="1673" customHeight="1" spans="1:2">
      <c r="A1673" s="3"/>
      <c r="B1673" s="3" t="str">
        <f>IFERROR(__xludf.DUMMYFUNCTION("""COMPUTED_VALUE"""),"")</f>
        <v/>
      </c>
    </row>
    <row r="1674" customHeight="1" spans="1:2">
      <c r="A1674" s="3"/>
      <c r="B1674" s="3" t="str">
        <f>IFERROR(__xludf.DUMMYFUNCTION("""COMPUTED_VALUE"""),"")</f>
        <v/>
      </c>
    </row>
    <row r="1675" customHeight="1" spans="1:2">
      <c r="A1675" s="3"/>
      <c r="B1675" s="3" t="str">
        <f>IFERROR(__xludf.DUMMYFUNCTION("""COMPUTED_VALUE"""),"")</f>
        <v/>
      </c>
    </row>
    <row r="1676" customHeight="1" spans="1:2">
      <c r="A1676" s="3"/>
      <c r="B1676" s="3" t="str">
        <f>IFERROR(__xludf.DUMMYFUNCTION("""COMPUTED_VALUE"""),"")</f>
        <v/>
      </c>
    </row>
    <row r="1677" customHeight="1" spans="1:2">
      <c r="A1677" s="3"/>
      <c r="B1677" s="3" t="str">
        <f>IFERROR(__xludf.DUMMYFUNCTION("""COMPUTED_VALUE"""),"")</f>
        <v/>
      </c>
    </row>
    <row r="1678" customHeight="1" spans="1:2">
      <c r="A1678" s="3"/>
      <c r="B1678" s="3" t="str">
        <f>IFERROR(__xludf.DUMMYFUNCTION("""COMPUTED_VALUE"""),"")</f>
        <v/>
      </c>
    </row>
    <row r="1679" customHeight="1" spans="1:2">
      <c r="A1679" s="3"/>
      <c r="B1679" s="3" t="str">
        <f>IFERROR(__xludf.DUMMYFUNCTION("""COMPUTED_VALUE"""),"")</f>
        <v/>
      </c>
    </row>
    <row r="1680" customHeight="1" spans="1:2">
      <c r="A1680" s="3"/>
      <c r="B1680" s="3" t="str">
        <f>IFERROR(__xludf.DUMMYFUNCTION("""COMPUTED_VALUE"""),"")</f>
        <v/>
      </c>
    </row>
    <row r="1681" customHeight="1" spans="1:2">
      <c r="A1681" s="3"/>
      <c r="B1681" s="3" t="str">
        <f>IFERROR(__xludf.DUMMYFUNCTION("""COMPUTED_VALUE"""),"")</f>
        <v/>
      </c>
    </row>
    <row r="1682" customHeight="1" spans="1:2">
      <c r="A1682" s="3"/>
      <c r="B1682" s="3" t="str">
        <f>IFERROR(__xludf.DUMMYFUNCTION("""COMPUTED_VALUE"""),"")</f>
        <v/>
      </c>
    </row>
    <row r="1683" customHeight="1" spans="1:2">
      <c r="A1683" s="3"/>
      <c r="B1683" s="3" t="str">
        <f>IFERROR(__xludf.DUMMYFUNCTION("""COMPUTED_VALUE"""),"")</f>
        <v/>
      </c>
    </row>
    <row r="1684" customHeight="1" spans="1:2">
      <c r="A1684" s="3"/>
      <c r="B1684" s="3" t="str">
        <f>IFERROR(__xludf.DUMMYFUNCTION("""COMPUTED_VALUE"""),"")</f>
        <v/>
      </c>
    </row>
    <row r="1685" customHeight="1" spans="1:2">
      <c r="A1685" s="3"/>
      <c r="B1685" s="3" t="str">
        <f>IFERROR(__xludf.DUMMYFUNCTION("""COMPUTED_VALUE"""),"")</f>
        <v/>
      </c>
    </row>
    <row r="1686" customHeight="1" spans="1:2">
      <c r="A1686" s="3"/>
      <c r="B1686" s="3" t="str">
        <f>IFERROR(__xludf.DUMMYFUNCTION("""COMPUTED_VALUE"""),"")</f>
        <v/>
      </c>
    </row>
    <row r="1687" customHeight="1" spans="1:2">
      <c r="A1687" s="3"/>
      <c r="B1687" s="3" t="str">
        <f>IFERROR(__xludf.DUMMYFUNCTION("""COMPUTED_VALUE"""),"")</f>
        <v/>
      </c>
    </row>
    <row r="1688" customHeight="1" spans="1:2">
      <c r="A1688" s="3"/>
      <c r="B1688" s="3" t="str">
        <f>IFERROR(__xludf.DUMMYFUNCTION("""COMPUTED_VALUE"""),"")</f>
        <v/>
      </c>
    </row>
    <row r="1689" customHeight="1" spans="1:2">
      <c r="A1689" s="3"/>
      <c r="B1689" s="3" t="str">
        <f>IFERROR(__xludf.DUMMYFUNCTION("""COMPUTED_VALUE"""),"")</f>
        <v/>
      </c>
    </row>
    <row r="1690" customHeight="1" spans="1:2">
      <c r="A1690" s="3"/>
      <c r="B1690" s="3" t="str">
        <f>IFERROR(__xludf.DUMMYFUNCTION("""COMPUTED_VALUE"""),"")</f>
        <v/>
      </c>
    </row>
    <row r="1691" customHeight="1" spans="1:2">
      <c r="A1691" s="3"/>
      <c r="B1691" s="3" t="str">
        <f>IFERROR(__xludf.DUMMYFUNCTION("""COMPUTED_VALUE"""),"")</f>
        <v/>
      </c>
    </row>
    <row r="1692" customHeight="1" spans="1:2">
      <c r="A1692" s="3"/>
      <c r="B1692" s="3" t="str">
        <f>IFERROR(__xludf.DUMMYFUNCTION("""COMPUTED_VALUE"""),"")</f>
        <v/>
      </c>
    </row>
    <row r="1693" customHeight="1" spans="1:2">
      <c r="A1693" s="3"/>
      <c r="B1693" s="3" t="str">
        <f>IFERROR(__xludf.DUMMYFUNCTION("""COMPUTED_VALUE"""),"")</f>
        <v/>
      </c>
    </row>
    <row r="1694" customHeight="1" spans="1:2">
      <c r="A1694" s="3"/>
      <c r="B1694" s="3" t="str">
        <f>IFERROR(__xludf.DUMMYFUNCTION("""COMPUTED_VALUE"""),"")</f>
        <v/>
      </c>
    </row>
    <row r="1695" customHeight="1" spans="1:2">
      <c r="A1695" s="3"/>
      <c r="B1695" s="3" t="str">
        <f>IFERROR(__xludf.DUMMYFUNCTION("""COMPUTED_VALUE"""),"")</f>
        <v/>
      </c>
    </row>
    <row r="1696" customHeight="1" spans="1:2">
      <c r="A1696" s="3"/>
      <c r="B1696" s="3" t="str">
        <f>IFERROR(__xludf.DUMMYFUNCTION("""COMPUTED_VALUE"""),"")</f>
        <v/>
      </c>
    </row>
    <row r="1697" customHeight="1" spans="1:2">
      <c r="A1697" s="3"/>
      <c r="B1697" s="3" t="str">
        <f>IFERROR(__xludf.DUMMYFUNCTION("""COMPUTED_VALUE"""),"")</f>
        <v/>
      </c>
    </row>
    <row r="1698" customHeight="1" spans="1:2">
      <c r="A1698" s="3"/>
      <c r="B1698" s="3" t="str">
        <f>IFERROR(__xludf.DUMMYFUNCTION("""COMPUTED_VALUE"""),"")</f>
        <v/>
      </c>
    </row>
    <row r="1699" customHeight="1" spans="1:2">
      <c r="A1699" s="3"/>
      <c r="B1699" s="3" t="str">
        <f>IFERROR(__xludf.DUMMYFUNCTION("""COMPUTED_VALUE"""),"")</f>
        <v/>
      </c>
    </row>
    <row r="1700" customHeight="1" spans="1:2">
      <c r="A1700" s="3"/>
      <c r="B1700" s="3" t="str">
        <f>IFERROR(__xludf.DUMMYFUNCTION("""COMPUTED_VALUE"""),"")</f>
        <v/>
      </c>
    </row>
    <row r="1701" customHeight="1" spans="1:2">
      <c r="A1701" s="3"/>
      <c r="B1701" s="3" t="str">
        <f>IFERROR(__xludf.DUMMYFUNCTION("""COMPUTED_VALUE"""),"")</f>
        <v/>
      </c>
    </row>
    <row r="1702" customHeight="1" spans="1:2">
      <c r="A1702" s="3"/>
      <c r="B1702" s="3" t="str">
        <f>IFERROR(__xludf.DUMMYFUNCTION("""COMPUTED_VALUE"""),"")</f>
        <v/>
      </c>
    </row>
    <row r="1703" customHeight="1" spans="1:2">
      <c r="A1703" s="3"/>
      <c r="B1703" s="3" t="str">
        <f>IFERROR(__xludf.DUMMYFUNCTION("""COMPUTED_VALUE"""),"")</f>
        <v/>
      </c>
    </row>
    <row r="1704" customHeight="1" spans="1:2">
      <c r="A1704" s="3"/>
      <c r="B1704" s="3" t="str">
        <f>IFERROR(__xludf.DUMMYFUNCTION("""COMPUTED_VALUE"""),"")</f>
        <v/>
      </c>
    </row>
    <row r="1705" customHeight="1" spans="1:2">
      <c r="A1705" s="3"/>
      <c r="B1705" s="3" t="str">
        <f>IFERROR(__xludf.DUMMYFUNCTION("""COMPUTED_VALUE"""),"")</f>
        <v/>
      </c>
    </row>
    <row r="1706" customHeight="1" spans="1:2">
      <c r="A1706" s="3"/>
      <c r="B1706" s="3" t="str">
        <f>IFERROR(__xludf.DUMMYFUNCTION("""COMPUTED_VALUE"""),"")</f>
        <v/>
      </c>
    </row>
    <row r="1707" customHeight="1" spans="1:2">
      <c r="A1707" s="3"/>
      <c r="B1707" s="3" t="str">
        <f>IFERROR(__xludf.DUMMYFUNCTION("""COMPUTED_VALUE"""),"")</f>
        <v/>
      </c>
    </row>
    <row r="1708" customHeight="1" spans="1:2">
      <c r="A1708" s="3"/>
      <c r="B1708" s="3" t="str">
        <f>IFERROR(__xludf.DUMMYFUNCTION("""COMPUTED_VALUE"""),"")</f>
        <v/>
      </c>
    </row>
    <row r="1709" customHeight="1" spans="1:2">
      <c r="A1709" s="3"/>
      <c r="B1709" s="3" t="str">
        <f>IFERROR(__xludf.DUMMYFUNCTION("""COMPUTED_VALUE"""),"")</f>
        <v/>
      </c>
    </row>
    <row r="1710" customHeight="1" spans="1:2">
      <c r="A1710" s="3"/>
      <c r="B1710" s="3" t="str">
        <f>IFERROR(__xludf.DUMMYFUNCTION("""COMPUTED_VALUE"""),"")</f>
        <v/>
      </c>
    </row>
    <row r="1711" customHeight="1" spans="1:2">
      <c r="A1711" s="3"/>
      <c r="B1711" s="3" t="str">
        <f>IFERROR(__xludf.DUMMYFUNCTION("""COMPUTED_VALUE"""),"")</f>
        <v/>
      </c>
    </row>
    <row r="1712" customHeight="1" spans="1:2">
      <c r="A1712" s="3"/>
      <c r="B1712" s="3" t="str">
        <f>IFERROR(__xludf.DUMMYFUNCTION("""COMPUTED_VALUE"""),"")</f>
        <v/>
      </c>
    </row>
    <row r="1713" customHeight="1" spans="1:2">
      <c r="A1713" s="3"/>
      <c r="B1713" s="3" t="str">
        <f>IFERROR(__xludf.DUMMYFUNCTION("""COMPUTED_VALUE"""),"")</f>
        <v/>
      </c>
    </row>
    <row r="1714" customHeight="1" spans="1:2">
      <c r="A1714" s="3"/>
      <c r="B1714" s="3" t="str">
        <f>IFERROR(__xludf.DUMMYFUNCTION("""COMPUTED_VALUE"""),"")</f>
        <v/>
      </c>
    </row>
    <row r="1715" customHeight="1" spans="1:2">
      <c r="A1715" s="3"/>
      <c r="B1715" s="3" t="str">
        <f>IFERROR(__xludf.DUMMYFUNCTION("""COMPUTED_VALUE"""),"")</f>
        <v/>
      </c>
    </row>
    <row r="1716" customHeight="1" spans="1:2">
      <c r="A1716" s="3"/>
      <c r="B1716" s="3" t="str">
        <f>IFERROR(__xludf.DUMMYFUNCTION("""COMPUTED_VALUE"""),"")</f>
        <v/>
      </c>
    </row>
    <row r="1717" customHeight="1" spans="1:2">
      <c r="A1717" s="3"/>
      <c r="B1717" s="3" t="str">
        <f>IFERROR(__xludf.DUMMYFUNCTION("""COMPUTED_VALUE"""),"")</f>
        <v/>
      </c>
    </row>
    <row r="1718" customHeight="1" spans="1:2">
      <c r="A1718" s="3"/>
      <c r="B1718" s="3" t="str">
        <f>IFERROR(__xludf.DUMMYFUNCTION("""COMPUTED_VALUE"""),"")</f>
        <v/>
      </c>
    </row>
    <row r="1719" customHeight="1" spans="1:2">
      <c r="A1719" s="3"/>
      <c r="B1719" s="3" t="str">
        <f>IFERROR(__xludf.DUMMYFUNCTION("""COMPUTED_VALUE"""),"")</f>
        <v/>
      </c>
    </row>
    <row r="1720" customHeight="1" spans="1:2">
      <c r="A1720" s="3"/>
      <c r="B1720" s="3" t="str">
        <f>IFERROR(__xludf.DUMMYFUNCTION("""COMPUTED_VALUE"""),"")</f>
        <v/>
      </c>
    </row>
    <row r="1721" customHeight="1" spans="1:2">
      <c r="A1721" s="3"/>
      <c r="B1721" s="3" t="str">
        <f>IFERROR(__xludf.DUMMYFUNCTION("""COMPUTED_VALUE"""),"")</f>
        <v/>
      </c>
    </row>
    <row r="1722" customHeight="1" spans="1:2">
      <c r="A1722" s="3"/>
      <c r="B1722" s="3" t="str">
        <f>IFERROR(__xludf.DUMMYFUNCTION("""COMPUTED_VALUE"""),"")</f>
        <v/>
      </c>
    </row>
    <row r="1723" customHeight="1" spans="1:2">
      <c r="A1723" s="3"/>
      <c r="B1723" s="3" t="str">
        <f>IFERROR(__xludf.DUMMYFUNCTION("""COMPUTED_VALUE"""),"")</f>
        <v/>
      </c>
    </row>
    <row r="1724" customHeight="1" spans="1:2">
      <c r="A1724" s="3"/>
      <c r="B1724" s="3" t="str">
        <f>IFERROR(__xludf.DUMMYFUNCTION("""COMPUTED_VALUE"""),"")</f>
        <v/>
      </c>
    </row>
    <row r="1725" customHeight="1" spans="1:2">
      <c r="A1725" s="3"/>
      <c r="B1725" s="3" t="str">
        <f>IFERROR(__xludf.DUMMYFUNCTION("""COMPUTED_VALUE"""),"")</f>
        <v/>
      </c>
    </row>
    <row r="1726" customHeight="1" spans="1:2">
      <c r="A1726" s="3"/>
      <c r="B1726" s="3" t="str">
        <f>IFERROR(__xludf.DUMMYFUNCTION("""COMPUTED_VALUE"""),"")</f>
        <v/>
      </c>
    </row>
    <row r="1727" customHeight="1" spans="1:2">
      <c r="A1727" s="3"/>
      <c r="B1727" s="3" t="str">
        <f>IFERROR(__xludf.DUMMYFUNCTION("""COMPUTED_VALUE"""),"")</f>
        <v/>
      </c>
    </row>
    <row r="1728" customHeight="1" spans="1:2">
      <c r="A1728" s="3"/>
      <c r="B1728" s="3" t="str">
        <f>IFERROR(__xludf.DUMMYFUNCTION("""COMPUTED_VALUE"""),"")</f>
        <v/>
      </c>
    </row>
    <row r="1729" customHeight="1" spans="1:2">
      <c r="A1729" s="3"/>
      <c r="B1729" s="3" t="str">
        <f>IFERROR(__xludf.DUMMYFUNCTION("""COMPUTED_VALUE"""),"")</f>
        <v/>
      </c>
    </row>
    <row r="1730" customHeight="1" spans="1:2">
      <c r="A1730" s="3"/>
      <c r="B1730" s="3" t="str">
        <f>IFERROR(__xludf.DUMMYFUNCTION("""COMPUTED_VALUE"""),"")</f>
        <v/>
      </c>
    </row>
    <row r="1731" customHeight="1" spans="1:2">
      <c r="A1731" s="3"/>
      <c r="B1731" s="3" t="str">
        <f>IFERROR(__xludf.DUMMYFUNCTION("""COMPUTED_VALUE"""),"")</f>
        <v/>
      </c>
    </row>
    <row r="1732" customHeight="1" spans="1:2">
      <c r="A1732" s="3"/>
      <c r="B1732" s="3" t="str">
        <f>IFERROR(__xludf.DUMMYFUNCTION("""COMPUTED_VALUE"""),"")</f>
        <v/>
      </c>
    </row>
    <row r="1733" customHeight="1" spans="1:2">
      <c r="A1733" s="3"/>
      <c r="B1733" s="3" t="str">
        <f>IFERROR(__xludf.DUMMYFUNCTION("""COMPUTED_VALUE"""),"")</f>
        <v/>
      </c>
    </row>
    <row r="1734" customHeight="1" spans="1:2">
      <c r="A1734" s="3"/>
      <c r="B1734" s="3" t="str">
        <f>IFERROR(__xludf.DUMMYFUNCTION("""COMPUTED_VALUE"""),"")</f>
        <v/>
      </c>
    </row>
    <row r="1735" customHeight="1" spans="1:2">
      <c r="A1735" s="3"/>
      <c r="B1735" s="3" t="str">
        <f>IFERROR(__xludf.DUMMYFUNCTION("""COMPUTED_VALUE"""),"")</f>
        <v/>
      </c>
    </row>
    <row r="1736" customHeight="1" spans="1:2">
      <c r="A1736" s="3"/>
      <c r="B1736" s="3" t="str">
        <f>IFERROR(__xludf.DUMMYFUNCTION("""COMPUTED_VALUE"""),"")</f>
        <v/>
      </c>
    </row>
    <row r="1737" customHeight="1" spans="1:2">
      <c r="A1737" s="3"/>
      <c r="B1737" s="3" t="str">
        <f>IFERROR(__xludf.DUMMYFUNCTION("""COMPUTED_VALUE"""),"")</f>
        <v/>
      </c>
    </row>
    <row r="1738" customHeight="1" spans="1:2">
      <c r="A1738" s="3"/>
      <c r="B1738" s="3" t="str">
        <f>IFERROR(__xludf.DUMMYFUNCTION("""COMPUTED_VALUE"""),"")</f>
        <v/>
      </c>
    </row>
    <row r="1739" customHeight="1" spans="1:2">
      <c r="A1739" s="3"/>
      <c r="B1739" s="3" t="str">
        <f>IFERROR(__xludf.DUMMYFUNCTION("""COMPUTED_VALUE"""),"")</f>
        <v/>
      </c>
    </row>
    <row r="1740" customHeight="1" spans="1:2">
      <c r="A1740" s="3"/>
      <c r="B1740" s="3" t="str">
        <f>IFERROR(__xludf.DUMMYFUNCTION("""COMPUTED_VALUE"""),"")</f>
        <v/>
      </c>
    </row>
    <row r="1741" customHeight="1" spans="1:2">
      <c r="A1741" s="3"/>
      <c r="B1741" s="3" t="str">
        <f>IFERROR(__xludf.DUMMYFUNCTION("""COMPUTED_VALUE"""),"")</f>
        <v/>
      </c>
    </row>
    <row r="1742" customHeight="1" spans="1:2">
      <c r="A1742" s="3"/>
      <c r="B1742" s="3" t="str">
        <f>IFERROR(__xludf.DUMMYFUNCTION("""COMPUTED_VALUE"""),"")</f>
        <v/>
      </c>
    </row>
    <row r="1743" customHeight="1" spans="1:2">
      <c r="A1743" s="3"/>
      <c r="B1743" s="3" t="str">
        <f>IFERROR(__xludf.DUMMYFUNCTION("""COMPUTED_VALUE"""),"")</f>
        <v/>
      </c>
    </row>
    <row r="1744" customHeight="1" spans="1:2">
      <c r="A1744" s="3"/>
      <c r="B1744" s="3" t="str">
        <f>IFERROR(__xludf.DUMMYFUNCTION("""COMPUTED_VALUE"""),"")</f>
        <v/>
      </c>
    </row>
    <row r="1745" customHeight="1" spans="1:2">
      <c r="A1745" s="3"/>
      <c r="B1745" s="3" t="str">
        <f>IFERROR(__xludf.DUMMYFUNCTION("""COMPUTED_VALUE"""),"")</f>
        <v/>
      </c>
    </row>
    <row r="1746" customHeight="1" spans="1:2">
      <c r="A1746" s="3"/>
      <c r="B1746" s="3" t="str">
        <f>IFERROR(__xludf.DUMMYFUNCTION("""COMPUTED_VALUE"""),"")</f>
        <v/>
      </c>
    </row>
    <row r="1747" customHeight="1" spans="1:2">
      <c r="A1747" s="3"/>
      <c r="B1747" s="3" t="str">
        <f>IFERROR(__xludf.DUMMYFUNCTION("""COMPUTED_VALUE"""),"")</f>
        <v/>
      </c>
    </row>
    <row r="1748" customHeight="1" spans="1:2">
      <c r="A1748" s="3"/>
      <c r="B1748" s="3" t="str">
        <f>IFERROR(__xludf.DUMMYFUNCTION("""COMPUTED_VALUE"""),"")</f>
        <v/>
      </c>
    </row>
    <row r="1749" customHeight="1" spans="1:2">
      <c r="A1749" s="3"/>
      <c r="B1749" s="3" t="str">
        <f>IFERROR(__xludf.DUMMYFUNCTION("""COMPUTED_VALUE"""),"")</f>
        <v/>
      </c>
    </row>
    <row r="1750" customHeight="1" spans="1:2">
      <c r="A1750" s="3"/>
      <c r="B1750" s="3" t="str">
        <f>IFERROR(__xludf.DUMMYFUNCTION("""COMPUTED_VALUE"""),"")</f>
        <v/>
      </c>
    </row>
    <row r="1751" customHeight="1" spans="1:2">
      <c r="A1751" s="3"/>
      <c r="B1751" s="3" t="str">
        <f>IFERROR(__xludf.DUMMYFUNCTION("""COMPUTED_VALUE"""),"")</f>
        <v/>
      </c>
    </row>
    <row r="1752" customHeight="1" spans="1:2">
      <c r="A1752" s="3"/>
      <c r="B1752" s="3" t="str">
        <f>IFERROR(__xludf.DUMMYFUNCTION("""COMPUTED_VALUE"""),"")</f>
        <v/>
      </c>
    </row>
    <row r="1753" customHeight="1" spans="1:2">
      <c r="A1753" s="3"/>
      <c r="B1753" s="3" t="str">
        <f>IFERROR(__xludf.DUMMYFUNCTION("""COMPUTED_VALUE"""),"")</f>
        <v/>
      </c>
    </row>
    <row r="1754" customHeight="1" spans="1:2">
      <c r="A1754" s="3"/>
      <c r="B1754" s="3" t="str">
        <f>IFERROR(__xludf.DUMMYFUNCTION("""COMPUTED_VALUE"""),"")</f>
        <v/>
      </c>
    </row>
    <row r="1755" customHeight="1" spans="1:2">
      <c r="A1755" s="3"/>
      <c r="B1755" s="3" t="str">
        <f>IFERROR(__xludf.DUMMYFUNCTION("""COMPUTED_VALUE"""),"")</f>
        <v/>
      </c>
    </row>
    <row r="1756" customHeight="1" spans="1:2">
      <c r="A1756" s="3"/>
      <c r="B1756" s="3" t="str">
        <f>IFERROR(__xludf.DUMMYFUNCTION("""COMPUTED_VALUE"""),"")</f>
        <v/>
      </c>
    </row>
    <row r="1757" customHeight="1" spans="1:2">
      <c r="A1757" s="3"/>
      <c r="B1757" s="3" t="str">
        <f>IFERROR(__xludf.DUMMYFUNCTION("""COMPUTED_VALUE"""),"")</f>
        <v/>
      </c>
    </row>
    <row r="1758" customHeight="1" spans="1:2">
      <c r="A1758" s="3"/>
      <c r="B1758" s="3" t="str">
        <f>IFERROR(__xludf.DUMMYFUNCTION("""COMPUTED_VALUE"""),"")</f>
        <v/>
      </c>
    </row>
    <row r="1759" customHeight="1" spans="1:2">
      <c r="A1759" s="3"/>
      <c r="B1759" s="3" t="str">
        <f>IFERROR(__xludf.DUMMYFUNCTION("""COMPUTED_VALUE"""),"")</f>
        <v/>
      </c>
    </row>
    <row r="1760" customHeight="1" spans="1:2">
      <c r="A1760" s="3"/>
      <c r="B1760" s="3" t="str">
        <f>IFERROR(__xludf.DUMMYFUNCTION("""COMPUTED_VALUE"""),"")</f>
        <v/>
      </c>
    </row>
    <row r="1761" customHeight="1" spans="1:2">
      <c r="A1761" s="3"/>
      <c r="B1761" s="3" t="str">
        <f>IFERROR(__xludf.DUMMYFUNCTION("""COMPUTED_VALUE"""),"")</f>
        <v/>
      </c>
    </row>
    <row r="1762" customHeight="1" spans="1:2">
      <c r="A1762" s="3"/>
      <c r="B1762" s="3" t="str">
        <f>IFERROR(__xludf.DUMMYFUNCTION("""COMPUTED_VALUE"""),"")</f>
        <v/>
      </c>
    </row>
    <row r="1763" customHeight="1" spans="1:2">
      <c r="A1763" s="3"/>
      <c r="B1763" s="3" t="str">
        <f>IFERROR(__xludf.DUMMYFUNCTION("""COMPUTED_VALUE"""),"")</f>
        <v/>
      </c>
    </row>
    <row r="1764" customHeight="1" spans="1:2">
      <c r="A1764" s="3"/>
      <c r="B1764" s="3" t="str">
        <f>IFERROR(__xludf.DUMMYFUNCTION("""COMPUTED_VALUE"""),"")</f>
        <v/>
      </c>
    </row>
    <row r="1765" customHeight="1" spans="1:2">
      <c r="A1765" s="3"/>
      <c r="B1765" s="3" t="str">
        <f>IFERROR(__xludf.DUMMYFUNCTION("""COMPUTED_VALUE"""),"")</f>
        <v/>
      </c>
    </row>
    <row r="1766" customHeight="1" spans="1:2">
      <c r="A1766" s="3"/>
      <c r="B1766" s="3" t="str">
        <f>IFERROR(__xludf.DUMMYFUNCTION("""COMPUTED_VALUE"""),"")</f>
        <v/>
      </c>
    </row>
    <row r="1767" customHeight="1" spans="1:2">
      <c r="A1767" s="3"/>
      <c r="B1767" s="3" t="str">
        <f>IFERROR(__xludf.DUMMYFUNCTION("""COMPUTED_VALUE"""),"")</f>
        <v/>
      </c>
    </row>
    <row r="1768" customHeight="1" spans="1:2">
      <c r="A1768" s="3"/>
      <c r="B1768" s="3" t="str">
        <f>IFERROR(__xludf.DUMMYFUNCTION("""COMPUTED_VALUE"""),"")</f>
        <v/>
      </c>
    </row>
    <row r="1769" customHeight="1" spans="1:2">
      <c r="A1769" s="3"/>
      <c r="B1769" s="3" t="str">
        <f>IFERROR(__xludf.DUMMYFUNCTION("""COMPUTED_VALUE"""),"")</f>
        <v/>
      </c>
    </row>
    <row r="1770" customHeight="1" spans="1:2">
      <c r="A1770" s="3"/>
      <c r="B1770" s="3" t="str">
        <f>IFERROR(__xludf.DUMMYFUNCTION("""COMPUTED_VALUE"""),"")</f>
        <v/>
      </c>
    </row>
    <row r="1771" customHeight="1" spans="1:2">
      <c r="A1771" s="3"/>
      <c r="B1771" s="3" t="str">
        <f>IFERROR(__xludf.DUMMYFUNCTION("""COMPUTED_VALUE"""),"")</f>
        <v/>
      </c>
    </row>
    <row r="1772" customHeight="1" spans="1:2">
      <c r="A1772" s="3"/>
      <c r="B1772" s="3" t="str">
        <f>IFERROR(__xludf.DUMMYFUNCTION("""COMPUTED_VALUE"""),"")</f>
        <v/>
      </c>
    </row>
    <row r="1773" customHeight="1" spans="1:2">
      <c r="A1773" s="3"/>
      <c r="B1773" s="3" t="str">
        <f>IFERROR(__xludf.DUMMYFUNCTION("""COMPUTED_VALUE"""),"")</f>
        <v/>
      </c>
    </row>
    <row r="1774" customHeight="1" spans="1:2">
      <c r="A1774" s="3"/>
      <c r="B1774" s="3" t="str">
        <f>IFERROR(__xludf.DUMMYFUNCTION("""COMPUTED_VALUE"""),"")</f>
        <v/>
      </c>
    </row>
    <row r="1775" customHeight="1" spans="1:2">
      <c r="A1775" s="3"/>
      <c r="B1775" s="3" t="str">
        <f>IFERROR(__xludf.DUMMYFUNCTION("""COMPUTED_VALUE"""),"")</f>
        <v/>
      </c>
    </row>
    <row r="1776" customHeight="1" spans="1:2">
      <c r="A1776" s="3"/>
      <c r="B1776" s="3" t="str">
        <f>IFERROR(__xludf.DUMMYFUNCTION("""COMPUTED_VALUE"""),"")</f>
        <v/>
      </c>
    </row>
    <row r="1777" customHeight="1" spans="1:2">
      <c r="A1777" s="3"/>
      <c r="B1777" s="3" t="str">
        <f>IFERROR(__xludf.DUMMYFUNCTION("""COMPUTED_VALUE"""),"")</f>
        <v/>
      </c>
    </row>
    <row r="1778" customHeight="1" spans="1:2">
      <c r="A1778" s="3"/>
      <c r="B1778" s="3" t="str">
        <f>IFERROR(__xludf.DUMMYFUNCTION("""COMPUTED_VALUE"""),"")</f>
        <v/>
      </c>
    </row>
    <row r="1779" customHeight="1" spans="1:2">
      <c r="A1779" s="3"/>
      <c r="B1779" s="3" t="str">
        <f>IFERROR(__xludf.DUMMYFUNCTION("""COMPUTED_VALUE"""),"")</f>
        <v/>
      </c>
    </row>
    <row r="1780" customHeight="1" spans="1:2">
      <c r="A1780" s="3"/>
      <c r="B1780" s="3" t="str">
        <f>IFERROR(__xludf.DUMMYFUNCTION("""COMPUTED_VALUE"""),"")</f>
        <v/>
      </c>
    </row>
    <row r="1781" customHeight="1" spans="1:2">
      <c r="A1781" s="3"/>
      <c r="B1781" s="3" t="str">
        <f>IFERROR(__xludf.DUMMYFUNCTION("""COMPUTED_VALUE"""),"")</f>
        <v/>
      </c>
    </row>
    <row r="1782" customHeight="1" spans="1:2">
      <c r="A1782" s="3"/>
      <c r="B1782" s="3" t="str">
        <f>IFERROR(__xludf.DUMMYFUNCTION("""COMPUTED_VALUE"""),"")</f>
        <v/>
      </c>
    </row>
    <row r="1783" customHeight="1" spans="1:2">
      <c r="A1783" s="3"/>
      <c r="B1783" s="3" t="str">
        <f>IFERROR(__xludf.DUMMYFUNCTION("""COMPUTED_VALUE"""),"")</f>
        <v/>
      </c>
    </row>
    <row r="1784" customHeight="1" spans="1:2">
      <c r="A1784" s="3"/>
      <c r="B1784" s="3" t="str">
        <f>IFERROR(__xludf.DUMMYFUNCTION("""COMPUTED_VALUE"""),"")</f>
        <v/>
      </c>
    </row>
    <row r="1785" customHeight="1" spans="1:2">
      <c r="A1785" s="3"/>
      <c r="B1785" s="3" t="str">
        <f>IFERROR(__xludf.DUMMYFUNCTION("""COMPUTED_VALUE"""),"")</f>
        <v/>
      </c>
    </row>
    <row r="1786" customHeight="1" spans="1:2">
      <c r="A1786" s="3"/>
      <c r="B1786" s="3" t="str">
        <f>IFERROR(__xludf.DUMMYFUNCTION("""COMPUTED_VALUE"""),"")</f>
        <v/>
      </c>
    </row>
    <row r="1787" customHeight="1" spans="1:2">
      <c r="A1787" s="3"/>
      <c r="B1787" s="3" t="str">
        <f>IFERROR(__xludf.DUMMYFUNCTION("""COMPUTED_VALUE"""),"")</f>
        <v/>
      </c>
    </row>
    <row r="1788" customHeight="1" spans="1:2">
      <c r="A1788" s="3"/>
      <c r="B1788" s="3" t="str">
        <f>IFERROR(__xludf.DUMMYFUNCTION("""COMPUTED_VALUE"""),"")</f>
        <v/>
      </c>
    </row>
    <row r="1789" customHeight="1" spans="1:2">
      <c r="A1789" s="3"/>
      <c r="B1789" s="3" t="str">
        <f>IFERROR(__xludf.DUMMYFUNCTION("""COMPUTED_VALUE"""),"")</f>
        <v/>
      </c>
    </row>
    <row r="1790" customHeight="1" spans="1:2">
      <c r="A1790" s="3"/>
      <c r="B1790" s="3" t="str">
        <f>IFERROR(__xludf.DUMMYFUNCTION("""COMPUTED_VALUE"""),"")</f>
        <v/>
      </c>
    </row>
    <row r="1791" customHeight="1" spans="1:2">
      <c r="A1791" s="3"/>
      <c r="B1791" s="3" t="str">
        <f>IFERROR(__xludf.DUMMYFUNCTION("""COMPUTED_VALUE"""),"")</f>
        <v/>
      </c>
    </row>
    <row r="1792" customHeight="1" spans="1:2">
      <c r="A1792" s="3"/>
      <c r="B1792" s="3" t="str">
        <f>IFERROR(__xludf.DUMMYFUNCTION("""COMPUTED_VALUE"""),"")</f>
        <v/>
      </c>
    </row>
    <row r="1793" customHeight="1" spans="1:2">
      <c r="A1793" s="3"/>
      <c r="B1793" s="3" t="str">
        <f>IFERROR(__xludf.DUMMYFUNCTION("""COMPUTED_VALUE"""),"")</f>
        <v/>
      </c>
    </row>
    <row r="1794" customHeight="1" spans="1:2">
      <c r="A1794" s="3"/>
      <c r="B1794" s="3" t="str">
        <f>IFERROR(__xludf.DUMMYFUNCTION("""COMPUTED_VALUE"""),"")</f>
        <v/>
      </c>
    </row>
    <row r="1795" customHeight="1" spans="1:2">
      <c r="A1795" s="3"/>
      <c r="B1795" s="3" t="str">
        <f>IFERROR(__xludf.DUMMYFUNCTION("""COMPUTED_VALUE"""),"")</f>
        <v/>
      </c>
    </row>
    <row r="1796" customHeight="1" spans="1:2">
      <c r="A1796" s="3"/>
      <c r="B1796" s="3" t="str">
        <f>IFERROR(__xludf.DUMMYFUNCTION("""COMPUTED_VALUE"""),"")</f>
        <v/>
      </c>
    </row>
    <row r="1797" customHeight="1" spans="1:2">
      <c r="A1797" s="3"/>
      <c r="B1797" s="3" t="str">
        <f>IFERROR(__xludf.DUMMYFUNCTION("""COMPUTED_VALUE"""),"")</f>
        <v/>
      </c>
    </row>
    <row r="1798" customHeight="1" spans="1:2">
      <c r="A1798" s="3"/>
      <c r="B1798" s="3" t="str">
        <f>IFERROR(__xludf.DUMMYFUNCTION("""COMPUTED_VALUE"""),"")</f>
        <v/>
      </c>
    </row>
    <row r="1799" customHeight="1" spans="1:2">
      <c r="A1799" s="3"/>
      <c r="B1799" s="3" t="str">
        <f>IFERROR(__xludf.DUMMYFUNCTION("""COMPUTED_VALUE"""),"")</f>
        <v/>
      </c>
    </row>
    <row r="1800" customHeight="1" spans="1:2">
      <c r="A1800" s="3"/>
      <c r="B1800" s="3" t="str">
        <f>IFERROR(__xludf.DUMMYFUNCTION("""COMPUTED_VALUE"""),"")</f>
        <v/>
      </c>
    </row>
    <row r="1801" customHeight="1" spans="1:2">
      <c r="A1801" s="3"/>
      <c r="B1801" s="3" t="str">
        <f>IFERROR(__xludf.DUMMYFUNCTION("""COMPUTED_VALUE"""),"")</f>
        <v/>
      </c>
    </row>
    <row r="1802" customHeight="1" spans="1:2">
      <c r="A1802" s="3"/>
      <c r="B1802" s="3" t="str">
        <f>IFERROR(__xludf.DUMMYFUNCTION("""COMPUTED_VALUE"""),"")</f>
        <v/>
      </c>
    </row>
    <row r="1803" customHeight="1" spans="1:2">
      <c r="A1803" s="3"/>
      <c r="B1803" s="3" t="str">
        <f>IFERROR(__xludf.DUMMYFUNCTION("""COMPUTED_VALUE"""),"")</f>
        <v/>
      </c>
    </row>
    <row r="1804" customHeight="1" spans="1:2">
      <c r="A1804" s="3"/>
      <c r="B1804" s="3" t="str">
        <f>IFERROR(__xludf.DUMMYFUNCTION("""COMPUTED_VALUE"""),"")</f>
        <v/>
      </c>
    </row>
    <row r="1805" customHeight="1" spans="1:2">
      <c r="A1805" s="3"/>
      <c r="B1805" s="3" t="str">
        <f>IFERROR(__xludf.DUMMYFUNCTION("""COMPUTED_VALUE"""),"")</f>
        <v/>
      </c>
    </row>
    <row r="1806" customHeight="1" spans="1:2">
      <c r="A1806" s="3"/>
      <c r="B1806" s="3" t="str">
        <f>IFERROR(__xludf.DUMMYFUNCTION("""COMPUTED_VALUE"""),"")</f>
        <v/>
      </c>
    </row>
    <row r="1807" customHeight="1" spans="1:2">
      <c r="A1807" s="3"/>
      <c r="B1807" s="3" t="str">
        <f>IFERROR(__xludf.DUMMYFUNCTION("""COMPUTED_VALUE"""),"")</f>
        <v/>
      </c>
    </row>
    <row r="1808" customHeight="1" spans="1:2">
      <c r="A1808" s="3"/>
      <c r="B1808" s="3" t="str">
        <f>IFERROR(__xludf.DUMMYFUNCTION("""COMPUTED_VALUE"""),"")</f>
        <v/>
      </c>
    </row>
    <row r="1809" customHeight="1" spans="1:2">
      <c r="A1809" s="3"/>
      <c r="B1809" s="3" t="str">
        <f>IFERROR(__xludf.DUMMYFUNCTION("""COMPUTED_VALUE"""),"")</f>
        <v/>
      </c>
    </row>
    <row r="1810" customHeight="1" spans="1:2">
      <c r="A1810" s="3"/>
      <c r="B1810" s="3" t="str">
        <f>IFERROR(__xludf.DUMMYFUNCTION("""COMPUTED_VALUE"""),"")</f>
        <v/>
      </c>
    </row>
    <row r="1811" customHeight="1" spans="1:2">
      <c r="A1811" s="3"/>
      <c r="B1811" s="3" t="str">
        <f>IFERROR(__xludf.DUMMYFUNCTION("""COMPUTED_VALUE"""),"")</f>
        <v/>
      </c>
    </row>
    <row r="1812" customHeight="1" spans="1:2">
      <c r="A1812" s="3"/>
      <c r="B1812" s="3" t="str">
        <f>IFERROR(__xludf.DUMMYFUNCTION("""COMPUTED_VALUE"""),"")</f>
        <v/>
      </c>
    </row>
    <row r="1813" customHeight="1" spans="1:2">
      <c r="A1813" s="3"/>
      <c r="B1813" s="3" t="str">
        <f>IFERROR(__xludf.DUMMYFUNCTION("""COMPUTED_VALUE"""),"")</f>
        <v/>
      </c>
    </row>
    <row r="1814" customHeight="1" spans="1:2">
      <c r="A1814" s="3"/>
      <c r="B1814" s="3" t="str">
        <f>IFERROR(__xludf.DUMMYFUNCTION("""COMPUTED_VALUE"""),"")</f>
        <v/>
      </c>
    </row>
    <row r="1815" customHeight="1" spans="1:2">
      <c r="A1815" s="3"/>
      <c r="B1815" s="3" t="str">
        <f>IFERROR(__xludf.DUMMYFUNCTION("""COMPUTED_VALUE"""),"")</f>
        <v/>
      </c>
    </row>
    <row r="1816" customHeight="1" spans="1:2">
      <c r="A1816" s="3"/>
      <c r="B1816" s="3" t="str">
        <f>IFERROR(__xludf.DUMMYFUNCTION("""COMPUTED_VALUE"""),"")</f>
        <v/>
      </c>
    </row>
    <row r="1817" customHeight="1" spans="1:2">
      <c r="A1817" s="3"/>
      <c r="B1817" s="3" t="str">
        <f>IFERROR(__xludf.DUMMYFUNCTION("""COMPUTED_VALUE"""),"")</f>
        <v/>
      </c>
    </row>
    <row r="1818" customHeight="1" spans="1:2">
      <c r="A1818" s="3"/>
      <c r="B1818" s="3" t="str">
        <f>IFERROR(__xludf.DUMMYFUNCTION("""COMPUTED_VALUE"""),"")</f>
        <v/>
      </c>
    </row>
    <row r="1819" customHeight="1" spans="1:2">
      <c r="A1819" s="3"/>
      <c r="B1819" s="3" t="str">
        <f>IFERROR(__xludf.DUMMYFUNCTION("""COMPUTED_VALUE"""),"")</f>
        <v/>
      </c>
    </row>
    <row r="1820" customHeight="1" spans="1:2">
      <c r="A1820" s="3"/>
      <c r="B1820" s="3" t="str">
        <f>IFERROR(__xludf.DUMMYFUNCTION("""COMPUTED_VALUE"""),"")</f>
        <v/>
      </c>
    </row>
    <row r="1821" customHeight="1" spans="1:2">
      <c r="A1821" s="3"/>
      <c r="B1821" s="3" t="str">
        <f>IFERROR(__xludf.DUMMYFUNCTION("""COMPUTED_VALUE"""),"")</f>
        <v/>
      </c>
    </row>
    <row r="1822" customHeight="1" spans="1:2">
      <c r="A1822" s="3"/>
      <c r="B1822" s="3" t="str">
        <f>IFERROR(__xludf.DUMMYFUNCTION("""COMPUTED_VALUE"""),"")</f>
        <v/>
      </c>
    </row>
    <row r="1823" customHeight="1" spans="1:2">
      <c r="A1823" s="3"/>
      <c r="B1823" s="3" t="str">
        <f>IFERROR(__xludf.DUMMYFUNCTION("""COMPUTED_VALUE"""),"")</f>
        <v/>
      </c>
    </row>
    <row r="1824" customHeight="1" spans="1:2">
      <c r="A1824" s="3"/>
      <c r="B1824" s="3" t="str">
        <f>IFERROR(__xludf.DUMMYFUNCTION("""COMPUTED_VALUE"""),"")</f>
        <v/>
      </c>
    </row>
    <row r="1825" customHeight="1" spans="1:2">
      <c r="A1825" s="3"/>
      <c r="B1825" s="3" t="str">
        <f>IFERROR(__xludf.DUMMYFUNCTION("""COMPUTED_VALUE"""),"")</f>
        <v/>
      </c>
    </row>
    <row r="1826" customHeight="1" spans="1:2">
      <c r="A1826" s="3"/>
      <c r="B1826" s="3" t="str">
        <f>IFERROR(__xludf.DUMMYFUNCTION("""COMPUTED_VALUE"""),"")</f>
        <v/>
      </c>
    </row>
    <row r="1827" customHeight="1" spans="1:2">
      <c r="A1827" s="3"/>
      <c r="B1827" s="3" t="str">
        <f>IFERROR(__xludf.DUMMYFUNCTION("""COMPUTED_VALUE"""),"")</f>
        <v/>
      </c>
    </row>
    <row r="1828" customHeight="1" spans="1:2">
      <c r="A1828" s="3"/>
      <c r="B1828" s="3" t="str">
        <f>IFERROR(__xludf.DUMMYFUNCTION("""COMPUTED_VALUE"""),"")</f>
        <v/>
      </c>
    </row>
    <row r="1829" customHeight="1" spans="1:2">
      <c r="A1829" s="3"/>
      <c r="B1829" s="3" t="str">
        <f>IFERROR(__xludf.DUMMYFUNCTION("""COMPUTED_VALUE"""),"")</f>
        <v/>
      </c>
    </row>
    <row r="1830" customHeight="1" spans="1:2">
      <c r="A1830" s="3"/>
      <c r="B1830" s="3" t="str">
        <f>IFERROR(__xludf.DUMMYFUNCTION("""COMPUTED_VALUE"""),"")</f>
        <v/>
      </c>
    </row>
    <row r="1831" customHeight="1" spans="1:2">
      <c r="A1831" s="3"/>
      <c r="B1831" s="3" t="str">
        <f>IFERROR(__xludf.DUMMYFUNCTION("""COMPUTED_VALUE"""),"")</f>
        <v/>
      </c>
    </row>
    <row r="1832" customHeight="1" spans="1:2">
      <c r="A1832" s="3"/>
      <c r="B1832" s="3" t="str">
        <f>IFERROR(__xludf.DUMMYFUNCTION("""COMPUTED_VALUE"""),"")</f>
        <v/>
      </c>
    </row>
    <row r="1833" customHeight="1" spans="1:2">
      <c r="A1833" s="3"/>
      <c r="B1833" s="3" t="str">
        <f>IFERROR(__xludf.DUMMYFUNCTION("""COMPUTED_VALUE"""),"")</f>
        <v/>
      </c>
    </row>
    <row r="1834" customHeight="1" spans="1:2">
      <c r="A1834" s="3"/>
      <c r="B1834" s="3" t="str">
        <f>IFERROR(__xludf.DUMMYFUNCTION("""COMPUTED_VALUE"""),"")</f>
        <v/>
      </c>
    </row>
    <row r="1835" customHeight="1" spans="1:2">
      <c r="A1835" s="3"/>
      <c r="B1835" s="3" t="str">
        <f>IFERROR(__xludf.DUMMYFUNCTION("""COMPUTED_VALUE"""),"")</f>
        <v/>
      </c>
    </row>
    <row r="1836" customHeight="1" spans="1:2">
      <c r="A1836" s="3"/>
      <c r="B1836" s="3" t="str">
        <f>IFERROR(__xludf.DUMMYFUNCTION("""COMPUTED_VALUE"""),"")</f>
        <v/>
      </c>
    </row>
    <row r="1837" customHeight="1" spans="1:2">
      <c r="A1837" s="3"/>
      <c r="B1837" s="3" t="str">
        <f>IFERROR(__xludf.DUMMYFUNCTION("""COMPUTED_VALUE"""),"")</f>
        <v/>
      </c>
    </row>
    <row r="1838" customHeight="1" spans="1:2">
      <c r="A1838" s="3"/>
      <c r="B1838" s="3" t="str">
        <f>IFERROR(__xludf.DUMMYFUNCTION("""COMPUTED_VALUE"""),"")</f>
        <v/>
      </c>
    </row>
    <row r="1839" customHeight="1" spans="1:2">
      <c r="A1839" s="3"/>
      <c r="B1839" s="3" t="str">
        <f>IFERROR(__xludf.DUMMYFUNCTION("""COMPUTED_VALUE"""),"")</f>
        <v/>
      </c>
    </row>
    <row r="1840" customHeight="1" spans="1:2">
      <c r="A1840" s="3"/>
      <c r="B1840" s="3" t="str">
        <f>IFERROR(__xludf.DUMMYFUNCTION("""COMPUTED_VALUE"""),"")</f>
        <v/>
      </c>
    </row>
    <row r="1841" customHeight="1" spans="1:2">
      <c r="A1841" s="3"/>
      <c r="B1841" s="3" t="str">
        <f>IFERROR(__xludf.DUMMYFUNCTION("""COMPUTED_VALUE"""),"")</f>
        <v/>
      </c>
    </row>
    <row r="1842" customHeight="1" spans="1:2">
      <c r="A1842" s="3"/>
      <c r="B1842" s="3" t="str">
        <f>IFERROR(__xludf.DUMMYFUNCTION("""COMPUTED_VALUE"""),"")</f>
        <v/>
      </c>
    </row>
    <row r="1843" customHeight="1" spans="1:2">
      <c r="A1843" s="3"/>
      <c r="B1843" s="3" t="str">
        <f>IFERROR(__xludf.DUMMYFUNCTION("""COMPUTED_VALUE"""),"")</f>
        <v/>
      </c>
    </row>
    <row r="1844" customHeight="1" spans="1:2">
      <c r="A1844" s="3"/>
      <c r="B1844" s="3" t="str">
        <f>IFERROR(__xludf.DUMMYFUNCTION("""COMPUTED_VALUE"""),"")</f>
        <v/>
      </c>
    </row>
    <row r="1845" customHeight="1" spans="1:2">
      <c r="A1845" s="3"/>
      <c r="B1845" s="3" t="str">
        <f>IFERROR(__xludf.DUMMYFUNCTION("""COMPUTED_VALUE"""),"")</f>
        <v/>
      </c>
    </row>
    <row r="1846" customHeight="1" spans="1:2">
      <c r="A1846" s="3"/>
      <c r="B1846" s="3" t="str">
        <f>IFERROR(__xludf.DUMMYFUNCTION("""COMPUTED_VALUE"""),"")</f>
        <v/>
      </c>
    </row>
    <row r="1847" customHeight="1" spans="1:2">
      <c r="A1847" s="3"/>
      <c r="B1847" s="3" t="str">
        <f>IFERROR(__xludf.DUMMYFUNCTION("""COMPUTED_VALUE"""),"")</f>
        <v/>
      </c>
    </row>
    <row r="1848" customHeight="1" spans="1:2">
      <c r="A1848" s="3"/>
      <c r="B1848" s="3" t="str">
        <f>IFERROR(__xludf.DUMMYFUNCTION("""COMPUTED_VALUE"""),"")</f>
        <v/>
      </c>
    </row>
    <row r="1849" customHeight="1" spans="1:2">
      <c r="A1849" s="3"/>
      <c r="B1849" s="3" t="str">
        <f>IFERROR(__xludf.DUMMYFUNCTION("""COMPUTED_VALUE"""),"")</f>
        <v/>
      </c>
    </row>
    <row r="1850" customHeight="1" spans="1:2">
      <c r="A1850" s="3"/>
      <c r="B1850" s="3" t="str">
        <f>IFERROR(__xludf.DUMMYFUNCTION("""COMPUTED_VALUE"""),"")</f>
        <v/>
      </c>
    </row>
    <row r="1851" customHeight="1" spans="1:2">
      <c r="A1851" s="3"/>
      <c r="B1851" s="3" t="str">
        <f>IFERROR(__xludf.DUMMYFUNCTION("""COMPUTED_VALUE"""),"")</f>
        <v/>
      </c>
    </row>
    <row r="1852" customHeight="1" spans="1:2">
      <c r="A1852" s="3"/>
      <c r="B1852" s="3" t="str">
        <f>IFERROR(__xludf.DUMMYFUNCTION("""COMPUTED_VALUE"""),"")</f>
        <v/>
      </c>
    </row>
    <row r="1853" customHeight="1" spans="1:2">
      <c r="A1853" s="3"/>
      <c r="B1853" s="3" t="str">
        <f>IFERROR(__xludf.DUMMYFUNCTION("""COMPUTED_VALUE"""),"")</f>
        <v/>
      </c>
    </row>
    <row r="1854" customHeight="1" spans="1:2">
      <c r="A1854" s="3"/>
      <c r="B1854" s="3" t="str">
        <f>IFERROR(__xludf.DUMMYFUNCTION("""COMPUTED_VALUE"""),"")</f>
        <v/>
      </c>
    </row>
    <row r="1855" customHeight="1" spans="1:2">
      <c r="A1855" s="3"/>
      <c r="B1855" s="3" t="str">
        <f>IFERROR(__xludf.DUMMYFUNCTION("""COMPUTED_VALUE"""),"")</f>
        <v/>
      </c>
    </row>
    <row r="1856" customHeight="1" spans="1:2">
      <c r="A1856" s="3"/>
      <c r="B1856" s="3" t="str">
        <f>IFERROR(__xludf.DUMMYFUNCTION("""COMPUTED_VALUE"""),"")</f>
        <v/>
      </c>
    </row>
    <row r="1857" customHeight="1" spans="1:2">
      <c r="A1857" s="3"/>
      <c r="B1857" s="3" t="str">
        <f>IFERROR(__xludf.DUMMYFUNCTION("""COMPUTED_VALUE"""),"")</f>
        <v/>
      </c>
    </row>
    <row r="1858" customHeight="1" spans="1:2">
      <c r="A1858" s="3"/>
      <c r="B1858" s="3" t="str">
        <f>IFERROR(__xludf.DUMMYFUNCTION("""COMPUTED_VALUE"""),"")</f>
        <v/>
      </c>
    </row>
    <row r="1859" customHeight="1" spans="1:2">
      <c r="A1859" s="3"/>
      <c r="B1859" s="3" t="str">
        <f>IFERROR(__xludf.DUMMYFUNCTION("""COMPUTED_VALUE"""),"")</f>
        <v/>
      </c>
    </row>
    <row r="1860" customHeight="1" spans="1:2">
      <c r="A1860" s="3"/>
      <c r="B1860" s="3" t="str">
        <f>IFERROR(__xludf.DUMMYFUNCTION("""COMPUTED_VALUE"""),"")</f>
        <v/>
      </c>
    </row>
    <row r="1861" customHeight="1" spans="1:2">
      <c r="A1861" s="3"/>
      <c r="B1861" s="3" t="str">
        <f>IFERROR(__xludf.DUMMYFUNCTION("""COMPUTED_VALUE"""),"")</f>
        <v/>
      </c>
    </row>
    <row r="1862" customHeight="1" spans="1:2">
      <c r="A1862" s="3"/>
      <c r="B1862" s="3" t="str">
        <f>IFERROR(__xludf.DUMMYFUNCTION("""COMPUTED_VALUE"""),"")</f>
        <v/>
      </c>
    </row>
    <row r="1863" customHeight="1" spans="1:2">
      <c r="A1863" s="3"/>
      <c r="B1863" s="3" t="str">
        <f>IFERROR(__xludf.DUMMYFUNCTION("""COMPUTED_VALUE"""),"")</f>
        <v/>
      </c>
    </row>
    <row r="1864" customHeight="1" spans="1:2">
      <c r="A1864" s="3"/>
      <c r="B1864" s="3" t="str">
        <f>IFERROR(__xludf.DUMMYFUNCTION("""COMPUTED_VALUE"""),"")</f>
        <v/>
      </c>
    </row>
    <row r="1865" customHeight="1" spans="1:2">
      <c r="A1865" s="3"/>
      <c r="B1865" s="3" t="str">
        <f>IFERROR(__xludf.DUMMYFUNCTION("""COMPUTED_VALUE"""),"")</f>
        <v/>
      </c>
    </row>
    <row r="1866" customHeight="1" spans="1:2">
      <c r="A1866" s="3"/>
      <c r="B1866" s="3" t="str">
        <f>IFERROR(__xludf.DUMMYFUNCTION("""COMPUTED_VALUE"""),"")</f>
        <v/>
      </c>
    </row>
    <row r="1867" customHeight="1" spans="1:2">
      <c r="A1867" s="3"/>
      <c r="B1867" s="3" t="str">
        <f>IFERROR(__xludf.DUMMYFUNCTION("""COMPUTED_VALUE"""),"")</f>
        <v/>
      </c>
    </row>
    <row r="1868" customHeight="1" spans="1:2">
      <c r="A1868" s="3"/>
      <c r="B1868" s="3" t="str">
        <f>IFERROR(__xludf.DUMMYFUNCTION("""COMPUTED_VALUE"""),"")</f>
        <v/>
      </c>
    </row>
    <row r="1869" customHeight="1" spans="1:2">
      <c r="A1869" s="3"/>
      <c r="B1869" s="3" t="str">
        <f>IFERROR(__xludf.DUMMYFUNCTION("""COMPUTED_VALUE"""),"")</f>
        <v/>
      </c>
    </row>
    <row r="1870" customHeight="1" spans="1:2">
      <c r="A1870" s="3"/>
      <c r="B1870" s="3" t="str">
        <f>IFERROR(__xludf.DUMMYFUNCTION("""COMPUTED_VALUE"""),"")</f>
        <v/>
      </c>
    </row>
    <row r="1871" customHeight="1" spans="1:2">
      <c r="A1871" s="3"/>
      <c r="B1871" s="3" t="str">
        <f>IFERROR(__xludf.DUMMYFUNCTION("""COMPUTED_VALUE"""),"")</f>
        <v/>
      </c>
    </row>
    <row r="1872" customHeight="1" spans="1:2">
      <c r="A1872" s="3"/>
      <c r="B1872" s="3" t="str">
        <f>IFERROR(__xludf.DUMMYFUNCTION("""COMPUTED_VALUE"""),"")</f>
        <v/>
      </c>
    </row>
    <row r="1873" customHeight="1" spans="1:2">
      <c r="A1873" s="3"/>
      <c r="B1873" s="3" t="str">
        <f>IFERROR(__xludf.DUMMYFUNCTION("""COMPUTED_VALUE"""),"")</f>
        <v/>
      </c>
    </row>
    <row r="1874" customHeight="1" spans="1:2">
      <c r="A1874" s="3"/>
      <c r="B1874" s="3" t="str">
        <f>IFERROR(__xludf.DUMMYFUNCTION("""COMPUTED_VALUE"""),"")</f>
        <v/>
      </c>
    </row>
    <row r="1875" customHeight="1" spans="1:2">
      <c r="A1875" s="3"/>
      <c r="B1875" s="3" t="str">
        <f>IFERROR(__xludf.DUMMYFUNCTION("""COMPUTED_VALUE"""),"")</f>
        <v/>
      </c>
    </row>
    <row r="1876" customHeight="1" spans="1:2">
      <c r="A1876" s="3"/>
      <c r="B1876" s="3" t="str">
        <f>IFERROR(__xludf.DUMMYFUNCTION("""COMPUTED_VALUE"""),"")</f>
        <v/>
      </c>
    </row>
    <row r="1877" customHeight="1" spans="1:2">
      <c r="A1877" s="3"/>
      <c r="B1877" s="3" t="str">
        <f>IFERROR(__xludf.DUMMYFUNCTION("""COMPUTED_VALUE"""),"")</f>
        <v/>
      </c>
    </row>
    <row r="1878" customHeight="1" spans="1:2">
      <c r="A1878" s="3"/>
      <c r="B1878" s="3" t="str">
        <f>IFERROR(__xludf.DUMMYFUNCTION("""COMPUTED_VALUE"""),"")</f>
        <v/>
      </c>
    </row>
    <row r="1879" customHeight="1" spans="1:2">
      <c r="A1879" s="3"/>
      <c r="B1879" s="3" t="str">
        <f>IFERROR(__xludf.DUMMYFUNCTION("""COMPUTED_VALUE"""),"")</f>
        <v/>
      </c>
    </row>
    <row r="1880" customHeight="1" spans="1:2">
      <c r="A1880" s="3"/>
      <c r="B1880" s="3" t="str">
        <f>IFERROR(__xludf.DUMMYFUNCTION("""COMPUTED_VALUE"""),"")</f>
        <v/>
      </c>
    </row>
    <row r="1881" customHeight="1" spans="1:2">
      <c r="A1881" s="3"/>
      <c r="B1881" s="3" t="str">
        <f>IFERROR(__xludf.DUMMYFUNCTION("""COMPUTED_VALUE"""),"")</f>
        <v/>
      </c>
    </row>
    <row r="1882" customHeight="1" spans="1:2">
      <c r="A1882" s="3"/>
      <c r="B1882" s="3" t="str">
        <f>IFERROR(__xludf.DUMMYFUNCTION("""COMPUTED_VALUE"""),"")</f>
        <v/>
      </c>
    </row>
    <row r="1883" customHeight="1" spans="1:2">
      <c r="A1883" s="3"/>
      <c r="B1883" s="3" t="str">
        <f>IFERROR(__xludf.DUMMYFUNCTION("""COMPUTED_VALUE"""),"")</f>
        <v/>
      </c>
    </row>
    <row r="1884" customHeight="1" spans="1:2">
      <c r="A1884" s="3"/>
      <c r="B1884" s="3" t="str">
        <f>IFERROR(__xludf.DUMMYFUNCTION("""COMPUTED_VALUE"""),"")</f>
        <v/>
      </c>
    </row>
    <row r="1885" customHeight="1" spans="1:2">
      <c r="A1885" s="3"/>
      <c r="B1885" s="3" t="str">
        <f>IFERROR(__xludf.DUMMYFUNCTION("""COMPUTED_VALUE"""),"")</f>
        <v/>
      </c>
    </row>
    <row r="1886" customHeight="1" spans="1:2">
      <c r="A1886" s="3"/>
      <c r="B1886" s="3" t="str">
        <f>IFERROR(__xludf.DUMMYFUNCTION("""COMPUTED_VALUE"""),"")</f>
        <v/>
      </c>
    </row>
    <row r="1887" customHeight="1" spans="1:2">
      <c r="A1887" s="3"/>
      <c r="B1887" s="3" t="str">
        <f>IFERROR(__xludf.DUMMYFUNCTION("""COMPUTED_VALUE"""),"")</f>
        <v/>
      </c>
    </row>
    <row r="1888" customHeight="1" spans="1:2">
      <c r="A1888" s="3"/>
      <c r="B1888" s="3" t="str">
        <f>IFERROR(__xludf.DUMMYFUNCTION("""COMPUTED_VALUE"""),"")</f>
        <v/>
      </c>
    </row>
    <row r="1889" customHeight="1" spans="1:2">
      <c r="A1889" s="3"/>
      <c r="B1889" s="3" t="str">
        <f>IFERROR(__xludf.DUMMYFUNCTION("""COMPUTED_VALUE"""),"")</f>
        <v/>
      </c>
    </row>
    <row r="1890" customHeight="1" spans="1:2">
      <c r="A1890" s="3"/>
      <c r="B1890" s="3" t="str">
        <f>IFERROR(__xludf.DUMMYFUNCTION("""COMPUTED_VALUE"""),"")</f>
        <v/>
      </c>
    </row>
    <row r="1891" customHeight="1" spans="1:2">
      <c r="A1891" s="3"/>
      <c r="B1891" s="3" t="str">
        <f>IFERROR(__xludf.DUMMYFUNCTION("""COMPUTED_VALUE"""),"")</f>
        <v/>
      </c>
    </row>
    <row r="1892" customHeight="1" spans="1:2">
      <c r="A1892" s="3"/>
      <c r="B1892" s="3" t="str">
        <f>IFERROR(__xludf.DUMMYFUNCTION("""COMPUTED_VALUE"""),"")</f>
        <v/>
      </c>
    </row>
    <row r="1893" customHeight="1" spans="1:2">
      <c r="A1893" s="3"/>
      <c r="B1893" s="3" t="str">
        <f>IFERROR(__xludf.DUMMYFUNCTION("""COMPUTED_VALUE"""),"")</f>
        <v/>
      </c>
    </row>
    <row r="1894" customHeight="1" spans="1:2">
      <c r="A1894" s="3"/>
      <c r="B1894" s="3" t="str">
        <f>IFERROR(__xludf.DUMMYFUNCTION("""COMPUTED_VALUE"""),"")</f>
        <v/>
      </c>
    </row>
    <row r="1895" customHeight="1" spans="1:2">
      <c r="A1895" s="3"/>
      <c r="B1895" s="3" t="str">
        <f>IFERROR(__xludf.DUMMYFUNCTION("""COMPUTED_VALUE"""),"")</f>
        <v/>
      </c>
    </row>
    <row r="1896" customHeight="1" spans="1:2">
      <c r="A1896" s="3"/>
      <c r="B1896" s="3" t="str">
        <f>IFERROR(__xludf.DUMMYFUNCTION("""COMPUTED_VALUE"""),"")</f>
        <v/>
      </c>
    </row>
    <row r="1897" customHeight="1" spans="1:2">
      <c r="A1897" s="3"/>
      <c r="B1897" s="3" t="str">
        <f>IFERROR(__xludf.DUMMYFUNCTION("""COMPUTED_VALUE"""),"")</f>
        <v/>
      </c>
    </row>
    <row r="1898" customHeight="1" spans="1:2">
      <c r="A1898" s="3"/>
      <c r="B1898" s="3" t="str">
        <f>IFERROR(__xludf.DUMMYFUNCTION("""COMPUTED_VALUE"""),"")</f>
        <v/>
      </c>
    </row>
    <row r="1899" customHeight="1" spans="1:2">
      <c r="A1899" s="3"/>
      <c r="B1899" s="3" t="str">
        <f>IFERROR(__xludf.DUMMYFUNCTION("""COMPUTED_VALUE"""),"")</f>
        <v/>
      </c>
    </row>
    <row r="1900" customHeight="1" spans="1:2">
      <c r="A1900" s="3"/>
      <c r="B1900" s="3" t="str">
        <f>IFERROR(__xludf.DUMMYFUNCTION("""COMPUTED_VALUE"""),"")</f>
        <v/>
      </c>
    </row>
    <row r="1901" customHeight="1" spans="1:2">
      <c r="A1901" s="3"/>
      <c r="B1901" s="3" t="str">
        <f>IFERROR(__xludf.DUMMYFUNCTION("""COMPUTED_VALUE"""),"")</f>
        <v/>
      </c>
    </row>
    <row r="1902" customHeight="1" spans="1:2">
      <c r="A1902" s="3"/>
      <c r="B1902" s="3" t="str">
        <f>IFERROR(__xludf.DUMMYFUNCTION("""COMPUTED_VALUE"""),"")</f>
        <v/>
      </c>
    </row>
    <row r="1903" customHeight="1" spans="1:2">
      <c r="A1903" s="3"/>
      <c r="B1903" s="3" t="str">
        <f>IFERROR(__xludf.DUMMYFUNCTION("""COMPUTED_VALUE"""),"")</f>
        <v/>
      </c>
    </row>
    <row r="1904" customHeight="1" spans="1:2">
      <c r="A1904" s="3"/>
      <c r="B1904" s="3" t="str">
        <f>IFERROR(__xludf.DUMMYFUNCTION("""COMPUTED_VALUE"""),"")</f>
        <v/>
      </c>
    </row>
    <row r="1905" customHeight="1" spans="1:2">
      <c r="A1905" s="3"/>
      <c r="B1905" s="3" t="str">
        <f>IFERROR(__xludf.DUMMYFUNCTION("""COMPUTED_VALUE"""),"")</f>
        <v/>
      </c>
    </row>
    <row r="1906" customHeight="1" spans="1:2">
      <c r="A1906" s="3"/>
      <c r="B1906" s="3" t="str">
        <f>IFERROR(__xludf.DUMMYFUNCTION("""COMPUTED_VALUE"""),"")</f>
        <v/>
      </c>
    </row>
    <row r="1907" customHeight="1" spans="1:2">
      <c r="A1907" s="3"/>
      <c r="B1907" s="3" t="str">
        <f>IFERROR(__xludf.DUMMYFUNCTION("""COMPUTED_VALUE"""),"")</f>
        <v/>
      </c>
    </row>
    <row r="1908" customHeight="1" spans="1:2">
      <c r="A1908" s="3"/>
      <c r="B1908" s="3" t="str">
        <f>IFERROR(__xludf.DUMMYFUNCTION("""COMPUTED_VALUE"""),"")</f>
        <v/>
      </c>
    </row>
    <row r="1909" customHeight="1" spans="1:2">
      <c r="A1909" s="3"/>
      <c r="B1909" s="3" t="str">
        <f>IFERROR(__xludf.DUMMYFUNCTION("""COMPUTED_VALUE"""),"")</f>
        <v/>
      </c>
    </row>
    <row r="1910" customHeight="1" spans="1:2">
      <c r="A1910" s="3"/>
      <c r="B1910" s="3" t="str">
        <f>IFERROR(__xludf.DUMMYFUNCTION("""COMPUTED_VALUE"""),"")</f>
        <v/>
      </c>
    </row>
    <row r="1911" customHeight="1" spans="1:2">
      <c r="A1911" s="3"/>
      <c r="B1911" s="3" t="str">
        <f>IFERROR(__xludf.DUMMYFUNCTION("""COMPUTED_VALUE"""),"")</f>
        <v/>
      </c>
    </row>
    <row r="1912" customHeight="1" spans="1:2">
      <c r="A1912" s="3"/>
      <c r="B1912" s="3" t="str">
        <f>IFERROR(__xludf.DUMMYFUNCTION("""COMPUTED_VALUE"""),"")</f>
        <v/>
      </c>
    </row>
    <row r="1913" customHeight="1" spans="1:2">
      <c r="A1913" s="3"/>
      <c r="B1913" s="3" t="str">
        <f>IFERROR(__xludf.DUMMYFUNCTION("""COMPUTED_VALUE"""),"")</f>
        <v/>
      </c>
    </row>
    <row r="1914" customHeight="1" spans="1:2">
      <c r="A1914" s="3"/>
      <c r="B1914" s="3" t="str">
        <f>IFERROR(__xludf.DUMMYFUNCTION("""COMPUTED_VALUE"""),"")</f>
        <v/>
      </c>
    </row>
    <row r="1915" customHeight="1" spans="1:2">
      <c r="A1915" s="3"/>
      <c r="B1915" s="3" t="str">
        <f>IFERROR(__xludf.DUMMYFUNCTION("""COMPUTED_VALUE"""),"")</f>
        <v/>
      </c>
    </row>
    <row r="1916" customHeight="1" spans="1:2">
      <c r="A1916" s="3"/>
      <c r="B1916" s="3" t="str">
        <f>IFERROR(__xludf.DUMMYFUNCTION("""COMPUTED_VALUE"""),"")</f>
        <v/>
      </c>
    </row>
    <row r="1917" customHeight="1" spans="1:2">
      <c r="A1917" s="3"/>
      <c r="B1917" s="3" t="str">
        <f>IFERROR(__xludf.DUMMYFUNCTION("""COMPUTED_VALUE"""),"")</f>
        <v/>
      </c>
    </row>
    <row r="1918" customHeight="1" spans="1:2">
      <c r="A1918" s="3"/>
      <c r="B1918" s="3" t="str">
        <f>IFERROR(__xludf.DUMMYFUNCTION("""COMPUTED_VALUE"""),"")</f>
        <v/>
      </c>
    </row>
    <row r="1919" customHeight="1" spans="1:2">
      <c r="A1919" s="3"/>
      <c r="B1919" s="3" t="str">
        <f>IFERROR(__xludf.DUMMYFUNCTION("""COMPUTED_VALUE"""),"")</f>
        <v/>
      </c>
    </row>
    <row r="1920" customHeight="1" spans="1:2">
      <c r="A1920" s="3"/>
      <c r="B1920" s="3" t="str">
        <f>IFERROR(__xludf.DUMMYFUNCTION("""COMPUTED_VALUE"""),"")</f>
        <v/>
      </c>
    </row>
    <row r="1921" customHeight="1" spans="1:2">
      <c r="A1921" s="3"/>
      <c r="B1921" s="3" t="str">
        <f>IFERROR(__xludf.DUMMYFUNCTION("""COMPUTED_VALUE"""),"")</f>
        <v/>
      </c>
    </row>
    <row r="1922" customHeight="1" spans="1:2">
      <c r="A1922" s="3"/>
      <c r="B1922" s="3" t="str">
        <f>IFERROR(__xludf.DUMMYFUNCTION("""COMPUTED_VALUE"""),"")</f>
        <v/>
      </c>
    </row>
    <row r="1923" customHeight="1" spans="1:2">
      <c r="A1923" s="3"/>
      <c r="B1923" s="3" t="str">
        <f>IFERROR(__xludf.DUMMYFUNCTION("""COMPUTED_VALUE"""),"")</f>
        <v/>
      </c>
    </row>
    <row r="1924" customHeight="1" spans="1:2">
      <c r="A1924" s="3"/>
      <c r="B1924" s="3" t="str">
        <f>IFERROR(__xludf.DUMMYFUNCTION("""COMPUTED_VALUE"""),"")</f>
        <v/>
      </c>
    </row>
    <row r="1925" customHeight="1" spans="1:2">
      <c r="A1925" s="3"/>
      <c r="B1925" s="3" t="str">
        <f>IFERROR(__xludf.DUMMYFUNCTION("""COMPUTED_VALUE"""),"")</f>
        <v/>
      </c>
    </row>
    <row r="1926" customHeight="1" spans="1:2">
      <c r="A1926" s="3"/>
      <c r="B1926" s="3" t="str">
        <f>IFERROR(__xludf.DUMMYFUNCTION("""COMPUTED_VALUE"""),"")</f>
        <v/>
      </c>
    </row>
    <row r="1927" customHeight="1" spans="1:2">
      <c r="A1927" s="3"/>
      <c r="B1927" s="3" t="str">
        <f>IFERROR(__xludf.DUMMYFUNCTION("""COMPUTED_VALUE"""),"")</f>
        <v/>
      </c>
    </row>
    <row r="1928" customHeight="1" spans="1:2">
      <c r="A1928" s="3"/>
      <c r="B1928" s="3" t="str">
        <f>IFERROR(__xludf.DUMMYFUNCTION("""COMPUTED_VALUE"""),"")</f>
        <v/>
      </c>
    </row>
    <row r="1929" customHeight="1" spans="1:2">
      <c r="A1929" s="3"/>
      <c r="B1929" s="3" t="str">
        <f>IFERROR(__xludf.DUMMYFUNCTION("""COMPUTED_VALUE"""),"")</f>
        <v/>
      </c>
    </row>
    <row r="1930" customHeight="1" spans="1:2">
      <c r="A1930" s="3"/>
      <c r="B1930" s="3" t="str">
        <f>IFERROR(__xludf.DUMMYFUNCTION("""COMPUTED_VALUE"""),"")</f>
        <v/>
      </c>
    </row>
    <row r="1931" customHeight="1" spans="1:2">
      <c r="A1931" s="3"/>
      <c r="B1931" s="3" t="str">
        <f>IFERROR(__xludf.DUMMYFUNCTION("""COMPUTED_VALUE"""),"")</f>
        <v/>
      </c>
    </row>
    <row r="1932" customHeight="1" spans="1:2">
      <c r="A1932" s="3"/>
      <c r="B1932" s="3" t="str">
        <f>IFERROR(__xludf.DUMMYFUNCTION("""COMPUTED_VALUE"""),"")</f>
        <v/>
      </c>
    </row>
    <row r="1933" customHeight="1" spans="1:2">
      <c r="A1933" s="3"/>
      <c r="B1933" s="3" t="str">
        <f>IFERROR(__xludf.DUMMYFUNCTION("""COMPUTED_VALUE"""),"")</f>
        <v/>
      </c>
    </row>
    <row r="1934" customHeight="1" spans="1:2">
      <c r="A1934" s="3"/>
      <c r="B1934" s="3" t="str">
        <f>IFERROR(__xludf.DUMMYFUNCTION("""COMPUTED_VALUE"""),"")</f>
        <v/>
      </c>
    </row>
    <row r="1935" customHeight="1" spans="1:2">
      <c r="A1935" s="3"/>
      <c r="B1935" s="3" t="str">
        <f>IFERROR(__xludf.DUMMYFUNCTION("""COMPUTED_VALUE"""),"")</f>
        <v/>
      </c>
    </row>
    <row r="1936" customHeight="1" spans="1:2">
      <c r="A1936" s="3"/>
      <c r="B1936" s="3" t="str">
        <f>IFERROR(__xludf.DUMMYFUNCTION("""COMPUTED_VALUE"""),"")</f>
        <v/>
      </c>
    </row>
    <row r="1937" customHeight="1" spans="1:2">
      <c r="A1937" s="3"/>
      <c r="B1937" s="3" t="str">
        <f>IFERROR(__xludf.DUMMYFUNCTION("""COMPUTED_VALUE"""),"")</f>
        <v/>
      </c>
    </row>
    <row r="1938" customHeight="1" spans="1:2">
      <c r="A1938" s="3"/>
      <c r="B1938" s="3" t="str">
        <f>IFERROR(__xludf.DUMMYFUNCTION("""COMPUTED_VALUE"""),"")</f>
        <v/>
      </c>
    </row>
    <row r="1939" customHeight="1" spans="1:2">
      <c r="A1939" s="3"/>
      <c r="B1939" s="3" t="str">
        <f>IFERROR(__xludf.DUMMYFUNCTION("""COMPUTED_VALUE"""),"")</f>
        <v/>
      </c>
    </row>
    <row r="1940" customHeight="1" spans="1:2">
      <c r="A1940" s="3"/>
      <c r="B1940" s="3" t="str">
        <f>IFERROR(__xludf.DUMMYFUNCTION("""COMPUTED_VALUE"""),"")</f>
        <v/>
      </c>
    </row>
    <row r="1941" customHeight="1" spans="1:2">
      <c r="A1941" s="3"/>
      <c r="B1941" s="3" t="str">
        <f>IFERROR(__xludf.DUMMYFUNCTION("""COMPUTED_VALUE"""),"")</f>
        <v/>
      </c>
    </row>
    <row r="1942" customHeight="1" spans="1:2">
      <c r="A1942" s="3"/>
      <c r="B1942" s="3" t="str">
        <f>IFERROR(__xludf.DUMMYFUNCTION("""COMPUTED_VALUE"""),"")</f>
        <v/>
      </c>
    </row>
    <row r="1943" customHeight="1" spans="1:2">
      <c r="A1943" s="3"/>
      <c r="B1943" s="3" t="str">
        <f>IFERROR(__xludf.DUMMYFUNCTION("""COMPUTED_VALUE"""),"")</f>
        <v/>
      </c>
    </row>
    <row r="1944" customHeight="1" spans="1:2">
      <c r="A1944" s="3"/>
      <c r="B1944" s="3" t="str">
        <f>IFERROR(__xludf.DUMMYFUNCTION("""COMPUTED_VALUE"""),"")</f>
        <v/>
      </c>
    </row>
    <row r="1945" customHeight="1" spans="1:2">
      <c r="A1945" s="3"/>
      <c r="B1945" s="3" t="str">
        <f>IFERROR(__xludf.DUMMYFUNCTION("""COMPUTED_VALUE"""),"")</f>
        <v/>
      </c>
    </row>
    <row r="1946" customHeight="1" spans="1:2">
      <c r="A1946" s="3"/>
      <c r="B1946" s="3" t="str">
        <f>IFERROR(__xludf.DUMMYFUNCTION("""COMPUTED_VALUE"""),"")</f>
        <v/>
      </c>
    </row>
    <row r="1947" customHeight="1" spans="1:2">
      <c r="A1947" s="3"/>
      <c r="B1947" s="3" t="str">
        <f>IFERROR(__xludf.DUMMYFUNCTION("""COMPUTED_VALUE"""),"")</f>
        <v/>
      </c>
    </row>
    <row r="1948" customHeight="1" spans="1:2">
      <c r="A1948" s="3"/>
      <c r="B1948" s="3" t="str">
        <f>IFERROR(__xludf.DUMMYFUNCTION("""COMPUTED_VALUE"""),"")</f>
        <v/>
      </c>
    </row>
    <row r="1949" customHeight="1" spans="1:2">
      <c r="A1949" s="3"/>
      <c r="B1949" s="3" t="str">
        <f>IFERROR(__xludf.DUMMYFUNCTION("""COMPUTED_VALUE"""),"")</f>
        <v/>
      </c>
    </row>
    <row r="1950" customHeight="1" spans="1:2">
      <c r="A1950" s="3"/>
      <c r="B1950" s="3" t="str">
        <f>IFERROR(__xludf.DUMMYFUNCTION("""COMPUTED_VALUE"""),"")</f>
        <v/>
      </c>
    </row>
    <row r="1951" customHeight="1" spans="1:2">
      <c r="A1951" s="3"/>
      <c r="B1951" s="3" t="str">
        <f>IFERROR(__xludf.DUMMYFUNCTION("""COMPUTED_VALUE"""),"")</f>
        <v/>
      </c>
    </row>
    <row r="1952" customHeight="1" spans="1:2">
      <c r="A1952" s="3"/>
      <c r="B1952" s="3" t="str">
        <f>IFERROR(__xludf.DUMMYFUNCTION("""COMPUTED_VALUE"""),"")</f>
        <v/>
      </c>
    </row>
    <row r="1953" customHeight="1" spans="1:2">
      <c r="A1953" s="3"/>
      <c r="B1953" s="3" t="str">
        <f>IFERROR(__xludf.DUMMYFUNCTION("""COMPUTED_VALUE"""),"")</f>
        <v/>
      </c>
    </row>
    <row r="1954" customHeight="1" spans="1:2">
      <c r="A1954" s="3"/>
      <c r="B1954" s="3" t="str">
        <f>IFERROR(__xludf.DUMMYFUNCTION("""COMPUTED_VALUE"""),"")</f>
        <v/>
      </c>
    </row>
    <row r="1955" customHeight="1" spans="1:2">
      <c r="A1955" s="3"/>
      <c r="B1955" s="3" t="str">
        <f>IFERROR(__xludf.DUMMYFUNCTION("""COMPUTED_VALUE"""),"")</f>
        <v/>
      </c>
    </row>
    <row r="1956" customHeight="1" spans="1:2">
      <c r="A1956" s="3"/>
      <c r="B1956" s="3" t="str">
        <f>IFERROR(__xludf.DUMMYFUNCTION("""COMPUTED_VALUE"""),"")</f>
        <v/>
      </c>
    </row>
    <row r="1957" customHeight="1" spans="1:2">
      <c r="A1957" s="3"/>
      <c r="B1957" s="3" t="str">
        <f>IFERROR(__xludf.DUMMYFUNCTION("""COMPUTED_VALUE"""),"")</f>
        <v/>
      </c>
    </row>
    <row r="1958" customHeight="1" spans="1:2">
      <c r="A1958" s="3"/>
      <c r="B1958" s="3" t="str">
        <f>IFERROR(__xludf.DUMMYFUNCTION("""COMPUTED_VALUE"""),"")</f>
        <v/>
      </c>
    </row>
    <row r="1959" customHeight="1" spans="1:2">
      <c r="A1959" s="3"/>
      <c r="B1959" s="3" t="str">
        <f>IFERROR(__xludf.DUMMYFUNCTION("""COMPUTED_VALUE"""),"")</f>
        <v/>
      </c>
    </row>
    <row r="1960" customHeight="1" spans="1:2">
      <c r="A1960" s="3"/>
      <c r="B1960" s="3" t="str">
        <f>IFERROR(__xludf.DUMMYFUNCTION("""COMPUTED_VALUE"""),"")</f>
        <v/>
      </c>
    </row>
    <row r="1961" customHeight="1" spans="1:2">
      <c r="A1961" s="3"/>
      <c r="B1961" s="3" t="str">
        <f>IFERROR(__xludf.DUMMYFUNCTION("""COMPUTED_VALUE"""),"")</f>
        <v/>
      </c>
    </row>
    <row r="1962" customHeight="1" spans="1:2">
      <c r="A1962" s="3"/>
      <c r="B1962" s="3" t="str">
        <f>IFERROR(__xludf.DUMMYFUNCTION("""COMPUTED_VALUE"""),"")</f>
        <v/>
      </c>
    </row>
    <row r="1963" customHeight="1" spans="1:2">
      <c r="A1963" s="3"/>
      <c r="B1963" s="3" t="str">
        <f>IFERROR(__xludf.DUMMYFUNCTION("""COMPUTED_VALUE"""),"")</f>
        <v/>
      </c>
    </row>
    <row r="1964" customHeight="1" spans="1:2">
      <c r="A1964" s="3"/>
      <c r="B1964" s="3" t="str">
        <f>IFERROR(__xludf.DUMMYFUNCTION("""COMPUTED_VALUE"""),"")</f>
        <v/>
      </c>
    </row>
    <row r="1965" customHeight="1" spans="1:2">
      <c r="A1965" s="3"/>
      <c r="B1965" s="3" t="str">
        <f>IFERROR(__xludf.DUMMYFUNCTION("""COMPUTED_VALUE"""),"")</f>
        <v/>
      </c>
    </row>
    <row r="1966" customHeight="1" spans="1:2">
      <c r="A1966" s="3"/>
      <c r="B1966" s="3" t="str">
        <f>IFERROR(__xludf.DUMMYFUNCTION("""COMPUTED_VALUE"""),"")</f>
        <v/>
      </c>
    </row>
    <row r="1967" customHeight="1" spans="1:2">
      <c r="A1967" s="3"/>
      <c r="B1967" s="3" t="str">
        <f>IFERROR(__xludf.DUMMYFUNCTION("""COMPUTED_VALUE"""),"")</f>
        <v/>
      </c>
    </row>
    <row r="1968" customHeight="1" spans="1:2">
      <c r="A1968" s="3"/>
      <c r="B1968" s="3" t="str">
        <f>IFERROR(__xludf.DUMMYFUNCTION("""COMPUTED_VALUE"""),"")</f>
        <v/>
      </c>
    </row>
    <row r="1969" customHeight="1" spans="1:2">
      <c r="A1969" s="3"/>
      <c r="B1969" s="3" t="str">
        <f>IFERROR(__xludf.DUMMYFUNCTION("""COMPUTED_VALUE"""),"")</f>
        <v/>
      </c>
    </row>
    <row r="1970" customHeight="1" spans="1:2">
      <c r="A1970" s="3"/>
      <c r="B1970" s="3" t="str">
        <f>IFERROR(__xludf.DUMMYFUNCTION("""COMPUTED_VALUE"""),"")</f>
        <v/>
      </c>
    </row>
    <row r="1971" customHeight="1" spans="1:2">
      <c r="A1971" s="3"/>
      <c r="B1971" s="3" t="str">
        <f>IFERROR(__xludf.DUMMYFUNCTION("""COMPUTED_VALUE"""),"")</f>
        <v/>
      </c>
    </row>
    <row r="1972" customHeight="1" spans="1:2">
      <c r="A1972" s="3"/>
      <c r="B1972" s="3" t="str">
        <f>IFERROR(__xludf.DUMMYFUNCTION("""COMPUTED_VALUE"""),"")</f>
        <v/>
      </c>
    </row>
    <row r="1973" customHeight="1" spans="1:2">
      <c r="A1973" s="3"/>
      <c r="B1973" s="3" t="str">
        <f>IFERROR(__xludf.DUMMYFUNCTION("""COMPUTED_VALUE"""),"")</f>
        <v/>
      </c>
    </row>
    <row r="1974" customHeight="1" spans="1:2">
      <c r="A1974" s="3"/>
      <c r="B1974" s="3" t="str">
        <f>IFERROR(__xludf.DUMMYFUNCTION("""COMPUTED_VALUE"""),"")</f>
        <v/>
      </c>
    </row>
    <row r="1975" customHeight="1" spans="1:2">
      <c r="A1975" s="3"/>
      <c r="B1975" s="3" t="str">
        <f>IFERROR(__xludf.DUMMYFUNCTION("""COMPUTED_VALUE"""),"")</f>
        <v/>
      </c>
    </row>
    <row r="1976" customHeight="1" spans="1:2">
      <c r="A1976" s="3"/>
      <c r="B1976" s="3" t="str">
        <f>IFERROR(__xludf.DUMMYFUNCTION("""COMPUTED_VALUE"""),"")</f>
        <v/>
      </c>
    </row>
    <row r="1977" customHeight="1" spans="1:2">
      <c r="A1977" s="3"/>
      <c r="B1977" s="3" t="str">
        <f>IFERROR(__xludf.DUMMYFUNCTION("""COMPUTED_VALUE"""),"")</f>
        <v/>
      </c>
    </row>
    <row r="1978" customHeight="1" spans="1:2">
      <c r="A1978" s="3"/>
      <c r="B1978" s="3" t="str">
        <f>IFERROR(__xludf.DUMMYFUNCTION("""COMPUTED_VALUE"""),"")</f>
        <v/>
      </c>
    </row>
    <row r="1979" customHeight="1" spans="1:2">
      <c r="A1979" s="3"/>
      <c r="B1979" s="3" t="str">
        <f>IFERROR(__xludf.DUMMYFUNCTION("""COMPUTED_VALUE"""),"")</f>
        <v/>
      </c>
    </row>
    <row r="1980" customHeight="1" spans="1:2">
      <c r="A1980" s="3"/>
      <c r="B1980" s="3" t="str">
        <f>IFERROR(__xludf.DUMMYFUNCTION("""COMPUTED_VALUE"""),"")</f>
        <v/>
      </c>
    </row>
    <row r="1981" customHeight="1" spans="1:2">
      <c r="A1981" s="3"/>
      <c r="B1981" s="3" t="str">
        <f>IFERROR(__xludf.DUMMYFUNCTION("""COMPUTED_VALUE"""),"")</f>
        <v/>
      </c>
    </row>
    <row r="1982" customHeight="1" spans="1:2">
      <c r="A1982" s="3"/>
      <c r="B1982" s="3" t="str">
        <f>IFERROR(__xludf.DUMMYFUNCTION("""COMPUTED_VALUE"""),"")</f>
        <v/>
      </c>
    </row>
    <row r="1983" customHeight="1" spans="1:2">
      <c r="A1983" s="3"/>
      <c r="B1983" s="3" t="str">
        <f>IFERROR(__xludf.DUMMYFUNCTION("""COMPUTED_VALUE"""),"")</f>
        <v/>
      </c>
    </row>
    <row r="1984" customHeight="1" spans="1:2">
      <c r="A1984" s="3"/>
      <c r="B1984" s="3" t="str">
        <f>IFERROR(__xludf.DUMMYFUNCTION("""COMPUTED_VALUE"""),"")</f>
        <v/>
      </c>
    </row>
    <row r="1985" customHeight="1" spans="1:2">
      <c r="A1985" s="3"/>
      <c r="B1985" s="3" t="str">
        <f>IFERROR(__xludf.DUMMYFUNCTION("""COMPUTED_VALUE"""),"")</f>
        <v/>
      </c>
    </row>
    <row r="1986" customHeight="1" spans="1:2">
      <c r="A1986" s="3"/>
      <c r="B1986" s="3" t="str">
        <f>IFERROR(__xludf.DUMMYFUNCTION("""COMPUTED_VALUE"""),"")</f>
        <v/>
      </c>
    </row>
    <row r="1987" customHeight="1" spans="1:2">
      <c r="A1987" s="3"/>
      <c r="B1987" s="3" t="str">
        <f>IFERROR(__xludf.DUMMYFUNCTION("""COMPUTED_VALUE"""),"")</f>
        <v/>
      </c>
    </row>
    <row r="1988" customHeight="1" spans="1:2">
      <c r="A1988" s="3"/>
      <c r="B1988" s="3" t="str">
        <f>IFERROR(__xludf.DUMMYFUNCTION("""COMPUTED_VALUE"""),"")</f>
        <v/>
      </c>
    </row>
    <row r="1989" customHeight="1" spans="1:2">
      <c r="A1989" s="3"/>
      <c r="B1989" s="3" t="str">
        <f>IFERROR(__xludf.DUMMYFUNCTION("""COMPUTED_VALUE"""),"")</f>
        <v/>
      </c>
    </row>
    <row r="1990" customHeight="1" spans="1:2">
      <c r="A1990" s="3"/>
      <c r="B1990" s="3" t="str">
        <f>IFERROR(__xludf.DUMMYFUNCTION("""COMPUTED_VALUE"""),"")</f>
        <v/>
      </c>
    </row>
    <row r="1991" customHeight="1" spans="1:2">
      <c r="A1991" s="3"/>
      <c r="B1991" s="3" t="str">
        <f>IFERROR(__xludf.DUMMYFUNCTION("""COMPUTED_VALUE"""),"")</f>
        <v/>
      </c>
    </row>
    <row r="1992" customHeight="1" spans="1:2">
      <c r="A1992" s="3"/>
      <c r="B1992" s="3" t="str">
        <f>IFERROR(__xludf.DUMMYFUNCTION("""COMPUTED_VALUE"""),"")</f>
        <v/>
      </c>
    </row>
    <row r="1993" customHeight="1" spans="1:2">
      <c r="A1993" s="3"/>
      <c r="B1993" s="3" t="str">
        <f>IFERROR(__xludf.DUMMYFUNCTION("""COMPUTED_VALUE"""),"")</f>
        <v/>
      </c>
    </row>
    <row r="1994" customHeight="1" spans="1:2">
      <c r="A1994" s="3"/>
      <c r="B1994" s="3" t="str">
        <f>IFERROR(__xludf.DUMMYFUNCTION("""COMPUTED_VALUE"""),"")</f>
        <v/>
      </c>
    </row>
    <row r="1995" customHeight="1" spans="1:2">
      <c r="A1995" s="3"/>
      <c r="B1995" s="3" t="str">
        <f>IFERROR(__xludf.DUMMYFUNCTION("""COMPUTED_VALUE"""),"")</f>
        <v/>
      </c>
    </row>
    <row r="1996" customHeight="1" spans="1:2">
      <c r="A1996" s="3"/>
      <c r="B1996" s="3" t="str">
        <f>IFERROR(__xludf.DUMMYFUNCTION("""COMPUTED_VALUE"""),"")</f>
        <v/>
      </c>
    </row>
    <row r="1997" customHeight="1" spans="1:2">
      <c r="A1997" s="3"/>
      <c r="B1997" s="3" t="str">
        <f>IFERROR(__xludf.DUMMYFUNCTION("""COMPUTED_VALUE"""),"")</f>
        <v/>
      </c>
    </row>
    <row r="1998" customHeight="1" spans="1:2">
      <c r="A1998" s="3"/>
      <c r="B1998" s="3" t="str">
        <f>IFERROR(__xludf.DUMMYFUNCTION("""COMPUTED_VALUE"""),"")</f>
        <v/>
      </c>
    </row>
    <row r="1999" customHeight="1" spans="1:2">
      <c r="A1999" s="3"/>
      <c r="B1999" s="3" t="str">
        <f>IFERROR(__xludf.DUMMYFUNCTION("""COMPUTED_VALUE"""),"")</f>
        <v/>
      </c>
    </row>
    <row r="2000" customHeight="1" spans="1:2">
      <c r="A2000" s="3"/>
      <c r="B2000" s="3" t="str">
        <f>IFERROR(__xludf.DUMMYFUNCTION("""COMPUTED_VALUE"""),"")</f>
        <v/>
      </c>
    </row>
    <row r="2001" customHeight="1" spans="1:2">
      <c r="A2001" s="3"/>
      <c r="B2001" s="3" t="str">
        <f>IFERROR(__xludf.DUMMYFUNCTION("""COMPUTED_VALUE"""),"")</f>
        <v/>
      </c>
    </row>
    <row r="2002" customHeight="1" spans="1:2">
      <c r="A2002" s="3"/>
      <c r="B2002" s="3" t="str">
        <f>IFERROR(__xludf.DUMMYFUNCTION("""COMPUTED_VALUE"""),"")</f>
        <v/>
      </c>
    </row>
    <row r="2003" customHeight="1" spans="1:2">
      <c r="A2003" s="3"/>
      <c r="B2003" s="3" t="str">
        <f>IFERROR(__xludf.DUMMYFUNCTION("""COMPUTED_VALUE"""),"")</f>
        <v/>
      </c>
    </row>
    <row r="2004" customHeight="1" spans="1:2">
      <c r="A2004" s="3"/>
      <c r="B2004" s="3" t="str">
        <f>IFERROR(__xludf.DUMMYFUNCTION("""COMPUTED_VALUE"""),"")</f>
        <v/>
      </c>
    </row>
    <row r="2005" customHeight="1" spans="1:2">
      <c r="A2005" s="3"/>
      <c r="B2005" s="3" t="str">
        <f>IFERROR(__xludf.DUMMYFUNCTION("""COMPUTED_VALUE"""),"")</f>
        <v/>
      </c>
    </row>
    <row r="2006" customHeight="1" spans="1:2">
      <c r="A2006" s="3"/>
      <c r="B2006" s="3" t="str">
        <f>IFERROR(__xludf.DUMMYFUNCTION("""COMPUTED_VALUE"""),"")</f>
        <v/>
      </c>
    </row>
    <row r="2007" customHeight="1" spans="1:2">
      <c r="A2007" s="3"/>
      <c r="B2007" s="3" t="str">
        <f>IFERROR(__xludf.DUMMYFUNCTION("""COMPUTED_VALUE"""),"")</f>
        <v/>
      </c>
    </row>
    <row r="2008" customHeight="1" spans="1:2">
      <c r="A2008" s="3"/>
      <c r="B2008" s="3" t="str">
        <f>IFERROR(__xludf.DUMMYFUNCTION("""COMPUTED_VALUE"""),"")</f>
        <v/>
      </c>
    </row>
    <row r="2009" customHeight="1" spans="1:2">
      <c r="A2009" s="3"/>
      <c r="B2009" s="3" t="str">
        <f>IFERROR(__xludf.DUMMYFUNCTION("""COMPUTED_VALUE"""),"")</f>
        <v/>
      </c>
    </row>
    <row r="2010" customHeight="1" spans="1:2">
      <c r="A2010" s="3"/>
      <c r="B2010" s="3" t="str">
        <f>IFERROR(__xludf.DUMMYFUNCTION("""COMPUTED_VALUE"""),"")</f>
        <v/>
      </c>
    </row>
    <row r="2011" customHeight="1" spans="1:2">
      <c r="A2011" s="3"/>
      <c r="B2011" s="3" t="str">
        <f>IFERROR(__xludf.DUMMYFUNCTION("""COMPUTED_VALUE"""),"")</f>
        <v/>
      </c>
    </row>
    <row r="2012" customHeight="1" spans="1:2">
      <c r="A2012" s="3"/>
      <c r="B2012" s="3" t="str">
        <f>IFERROR(__xludf.DUMMYFUNCTION("""COMPUTED_VALUE"""),"")</f>
        <v/>
      </c>
    </row>
    <row r="2013" customHeight="1" spans="1:2">
      <c r="A2013" s="3"/>
      <c r="B2013" s="3" t="str">
        <f>IFERROR(__xludf.DUMMYFUNCTION("""COMPUTED_VALUE"""),"")</f>
        <v/>
      </c>
    </row>
    <row r="2014" customHeight="1" spans="1:2">
      <c r="A2014" s="3"/>
      <c r="B2014" s="3" t="str">
        <f>IFERROR(__xludf.DUMMYFUNCTION("""COMPUTED_VALUE"""),"")</f>
        <v/>
      </c>
    </row>
    <row r="2015" customHeight="1" spans="1:2">
      <c r="A2015" s="3"/>
      <c r="B2015" s="3" t="str">
        <f>IFERROR(__xludf.DUMMYFUNCTION("""COMPUTED_VALUE"""),"")</f>
        <v/>
      </c>
    </row>
    <row r="2016" customHeight="1" spans="1:2">
      <c r="A2016" s="3"/>
      <c r="B2016" s="3" t="str">
        <f>IFERROR(__xludf.DUMMYFUNCTION("""COMPUTED_VALUE"""),"")</f>
        <v/>
      </c>
    </row>
    <row r="2017" customHeight="1" spans="1:2">
      <c r="A2017" s="3"/>
      <c r="B2017" s="3" t="str">
        <f>IFERROR(__xludf.DUMMYFUNCTION("""COMPUTED_VALUE"""),"")</f>
        <v/>
      </c>
    </row>
    <row r="2018" customHeight="1" spans="1:2">
      <c r="A2018" s="3"/>
      <c r="B2018" s="3" t="str">
        <f>IFERROR(__xludf.DUMMYFUNCTION("""COMPUTED_VALUE"""),"")</f>
        <v/>
      </c>
    </row>
    <row r="2019" customHeight="1" spans="1:2">
      <c r="A2019" s="3"/>
      <c r="B2019" s="3" t="str">
        <f>IFERROR(__xludf.DUMMYFUNCTION("""COMPUTED_VALUE"""),"")</f>
        <v/>
      </c>
    </row>
    <row r="2020" customHeight="1" spans="1:2">
      <c r="A2020" s="3"/>
      <c r="B2020" s="3" t="str">
        <f>IFERROR(__xludf.DUMMYFUNCTION("""COMPUTED_VALUE"""),"")</f>
        <v/>
      </c>
    </row>
    <row r="2021" customHeight="1" spans="1:2">
      <c r="A2021" s="3"/>
      <c r="B2021" s="3" t="str">
        <f>IFERROR(__xludf.DUMMYFUNCTION("""COMPUTED_VALUE"""),"")</f>
        <v/>
      </c>
    </row>
    <row r="2022" customHeight="1" spans="1:2">
      <c r="A2022" s="3"/>
      <c r="B2022" s="3" t="str">
        <f>IFERROR(__xludf.DUMMYFUNCTION("""COMPUTED_VALUE"""),"")</f>
        <v/>
      </c>
    </row>
    <row r="2023" customHeight="1" spans="1:2">
      <c r="A2023" s="3"/>
      <c r="B2023" s="3" t="str">
        <f>IFERROR(__xludf.DUMMYFUNCTION("""COMPUTED_VALUE"""),"")</f>
        <v/>
      </c>
    </row>
    <row r="2024" customHeight="1" spans="1:2">
      <c r="A2024" s="3"/>
      <c r="B2024" s="3" t="str">
        <f>IFERROR(__xludf.DUMMYFUNCTION("""COMPUTED_VALUE"""),"")</f>
        <v/>
      </c>
    </row>
    <row r="2025" customHeight="1" spans="1:2">
      <c r="A2025" s="3"/>
      <c r="B2025" s="3" t="str">
        <f>IFERROR(__xludf.DUMMYFUNCTION("""COMPUTED_VALUE"""),"")</f>
        <v/>
      </c>
    </row>
    <row r="2026" customHeight="1" spans="1:2">
      <c r="A2026" s="3"/>
      <c r="B2026" s="3" t="str">
        <f>IFERROR(__xludf.DUMMYFUNCTION("""COMPUTED_VALUE"""),"")</f>
        <v/>
      </c>
    </row>
    <row r="2027" customHeight="1" spans="1:2">
      <c r="A2027" s="3"/>
      <c r="B2027" s="3" t="str">
        <f>IFERROR(__xludf.DUMMYFUNCTION("""COMPUTED_VALUE"""),"")</f>
        <v/>
      </c>
    </row>
    <row r="2028" customHeight="1" spans="1:2">
      <c r="A2028" s="3"/>
      <c r="B2028" s="3" t="str">
        <f>IFERROR(__xludf.DUMMYFUNCTION("""COMPUTED_VALUE"""),"")</f>
        <v/>
      </c>
    </row>
    <row r="2029" customHeight="1" spans="1:2">
      <c r="A2029" s="3"/>
      <c r="B2029" s="3" t="str">
        <f>IFERROR(__xludf.DUMMYFUNCTION("""COMPUTED_VALUE"""),"")</f>
        <v/>
      </c>
    </row>
    <row r="2030" customHeight="1" spans="1:2">
      <c r="A2030" s="3"/>
      <c r="B2030" s="3" t="str">
        <f>IFERROR(__xludf.DUMMYFUNCTION("""COMPUTED_VALUE"""),"")</f>
        <v/>
      </c>
    </row>
    <row r="2031" customHeight="1" spans="1:2">
      <c r="A2031" s="3"/>
      <c r="B2031" s="3" t="str">
        <f>IFERROR(__xludf.DUMMYFUNCTION("""COMPUTED_VALUE"""),"")</f>
        <v/>
      </c>
    </row>
    <row r="2032" customHeight="1" spans="1:2">
      <c r="A2032" s="3"/>
      <c r="B2032" s="3" t="str">
        <f>IFERROR(__xludf.DUMMYFUNCTION("""COMPUTED_VALUE"""),"")</f>
        <v/>
      </c>
    </row>
    <row r="2033" customHeight="1" spans="1:2">
      <c r="A2033" s="3"/>
      <c r="B2033" s="3" t="str">
        <f>IFERROR(__xludf.DUMMYFUNCTION("""COMPUTED_VALUE"""),"")</f>
        <v/>
      </c>
    </row>
    <row r="2034" customHeight="1" spans="1:2">
      <c r="A2034" s="3"/>
      <c r="B2034" s="3" t="str">
        <f>IFERROR(__xludf.DUMMYFUNCTION("""COMPUTED_VALUE"""),"")</f>
        <v/>
      </c>
    </row>
    <row r="2035" customHeight="1" spans="1:2">
      <c r="A2035" s="3"/>
      <c r="B2035" s="3" t="str">
        <f>IFERROR(__xludf.DUMMYFUNCTION("""COMPUTED_VALUE"""),"")</f>
        <v/>
      </c>
    </row>
    <row r="2036" customHeight="1" spans="1:2">
      <c r="A2036" s="3"/>
      <c r="B2036" s="3" t="str">
        <f>IFERROR(__xludf.DUMMYFUNCTION("""COMPUTED_VALUE"""),"")</f>
        <v/>
      </c>
    </row>
    <row r="2037" customHeight="1" spans="1:2">
      <c r="A2037" s="3"/>
      <c r="B2037" s="3" t="str">
        <f>IFERROR(__xludf.DUMMYFUNCTION("""COMPUTED_VALUE"""),"")</f>
        <v/>
      </c>
    </row>
    <row r="2038" customHeight="1" spans="1:2">
      <c r="A2038" s="3"/>
      <c r="B2038" s="3" t="str">
        <f>IFERROR(__xludf.DUMMYFUNCTION("""COMPUTED_VALUE"""),"")</f>
        <v/>
      </c>
    </row>
    <row r="2039" customHeight="1" spans="1:2">
      <c r="A2039" s="3"/>
      <c r="B2039" s="3" t="str">
        <f>IFERROR(__xludf.DUMMYFUNCTION("""COMPUTED_VALUE"""),"")</f>
        <v/>
      </c>
    </row>
    <row r="2040" customHeight="1" spans="1:2">
      <c r="A2040" s="3"/>
      <c r="B2040" s="3" t="str">
        <f>IFERROR(__xludf.DUMMYFUNCTION("""COMPUTED_VALUE"""),"")</f>
        <v/>
      </c>
    </row>
    <row r="2041" customHeight="1" spans="1:2">
      <c r="A2041" s="3"/>
      <c r="B2041" s="3" t="str">
        <f>IFERROR(__xludf.DUMMYFUNCTION("""COMPUTED_VALUE"""),"")</f>
        <v/>
      </c>
    </row>
    <row r="2042" customHeight="1" spans="1:2">
      <c r="A2042" s="3"/>
      <c r="B2042" s="3" t="str">
        <f>IFERROR(__xludf.DUMMYFUNCTION("""COMPUTED_VALUE"""),"")</f>
        <v/>
      </c>
    </row>
    <row r="2043" customHeight="1" spans="1:2">
      <c r="A2043" s="3"/>
      <c r="B2043" s="3" t="str">
        <f>IFERROR(__xludf.DUMMYFUNCTION("""COMPUTED_VALUE"""),"")</f>
        <v/>
      </c>
    </row>
    <row r="2044" customHeight="1" spans="1:2">
      <c r="A2044" s="3"/>
      <c r="B2044" s="3" t="str">
        <f>IFERROR(__xludf.DUMMYFUNCTION("""COMPUTED_VALUE"""),"")</f>
        <v/>
      </c>
    </row>
    <row r="2045" customHeight="1" spans="1:2">
      <c r="A2045" s="3"/>
      <c r="B2045" s="3" t="str">
        <f>IFERROR(__xludf.DUMMYFUNCTION("""COMPUTED_VALUE"""),"")</f>
        <v/>
      </c>
    </row>
    <row r="2046" customHeight="1" spans="1:2">
      <c r="A2046" s="3"/>
      <c r="B2046" s="3" t="str">
        <f>IFERROR(__xludf.DUMMYFUNCTION("""COMPUTED_VALUE"""),"")</f>
        <v/>
      </c>
    </row>
    <row r="2047" customHeight="1" spans="1:2">
      <c r="A2047" s="3"/>
      <c r="B2047" s="3" t="str">
        <f>IFERROR(__xludf.DUMMYFUNCTION("""COMPUTED_VALUE"""),"")</f>
        <v/>
      </c>
    </row>
    <row r="2048" customHeight="1" spans="1:2">
      <c r="A2048" s="3"/>
      <c r="B2048" s="3" t="str">
        <f>IFERROR(__xludf.DUMMYFUNCTION("""COMPUTED_VALUE"""),"")</f>
        <v/>
      </c>
    </row>
    <row r="2049" customHeight="1" spans="1:2">
      <c r="A2049" s="3"/>
      <c r="B2049" s="3" t="str">
        <f>IFERROR(__xludf.DUMMYFUNCTION("""COMPUTED_VALUE"""),"")</f>
        <v/>
      </c>
    </row>
    <row r="2050" customHeight="1" spans="1:2">
      <c r="A2050" s="3"/>
      <c r="B2050" s="3" t="str">
        <f>IFERROR(__xludf.DUMMYFUNCTION("""COMPUTED_VALUE"""),"")</f>
        <v/>
      </c>
    </row>
    <row r="2051" customHeight="1" spans="1:2">
      <c r="A2051" s="3"/>
      <c r="B2051" s="3" t="str">
        <f>IFERROR(__xludf.DUMMYFUNCTION("""COMPUTED_VALUE"""),"")</f>
        <v/>
      </c>
    </row>
    <row r="2052" customHeight="1" spans="1:2">
      <c r="A2052" s="3"/>
      <c r="B2052" s="3" t="str">
        <f>IFERROR(__xludf.DUMMYFUNCTION("""COMPUTED_VALUE"""),"")</f>
        <v/>
      </c>
    </row>
    <row r="2053" customHeight="1" spans="1:2">
      <c r="A2053" s="3"/>
      <c r="B2053" s="3" t="str">
        <f>IFERROR(__xludf.DUMMYFUNCTION("""COMPUTED_VALUE"""),"")</f>
        <v/>
      </c>
    </row>
    <row r="2054" customHeight="1" spans="1:2">
      <c r="A2054" s="3"/>
      <c r="B2054" s="3" t="str">
        <f>IFERROR(__xludf.DUMMYFUNCTION("""COMPUTED_VALUE"""),"")</f>
        <v/>
      </c>
    </row>
    <row r="2055" customHeight="1" spans="1:2">
      <c r="A2055" s="3"/>
      <c r="B2055" s="3" t="str">
        <f>IFERROR(__xludf.DUMMYFUNCTION("""COMPUTED_VALUE"""),"")</f>
        <v/>
      </c>
    </row>
    <row r="2056" customHeight="1" spans="1:2">
      <c r="A2056" s="3"/>
      <c r="B2056" s="3" t="str">
        <f>IFERROR(__xludf.DUMMYFUNCTION("""COMPUTED_VALUE"""),"")</f>
        <v/>
      </c>
    </row>
    <row r="2057" customHeight="1" spans="1:2">
      <c r="A2057" s="3"/>
      <c r="B2057" s="3" t="str">
        <f>IFERROR(__xludf.DUMMYFUNCTION("""COMPUTED_VALUE"""),"")</f>
        <v/>
      </c>
    </row>
    <row r="2058" customHeight="1" spans="1:2">
      <c r="A2058" s="3"/>
      <c r="B2058" s="3" t="str">
        <f>IFERROR(__xludf.DUMMYFUNCTION("""COMPUTED_VALUE"""),"")</f>
        <v/>
      </c>
    </row>
    <row r="2059" customHeight="1" spans="1:2">
      <c r="A2059" s="3"/>
      <c r="B2059" s="3" t="str">
        <f>IFERROR(__xludf.DUMMYFUNCTION("""COMPUTED_VALUE"""),"")</f>
        <v/>
      </c>
    </row>
    <row r="2060" customHeight="1" spans="1:2">
      <c r="A2060" s="3"/>
      <c r="B2060" s="3" t="str">
        <f>IFERROR(__xludf.DUMMYFUNCTION("""COMPUTED_VALUE"""),"")</f>
        <v/>
      </c>
    </row>
    <row r="2061" customHeight="1" spans="1:2">
      <c r="A2061" s="3"/>
      <c r="B2061" s="3" t="str">
        <f>IFERROR(__xludf.DUMMYFUNCTION("""COMPUTED_VALUE"""),"")</f>
        <v/>
      </c>
    </row>
    <row r="2062" customHeight="1" spans="1:2">
      <c r="A2062" s="3"/>
      <c r="B2062" s="3" t="str">
        <f>IFERROR(__xludf.DUMMYFUNCTION("""COMPUTED_VALUE"""),"")</f>
        <v/>
      </c>
    </row>
    <row r="2063" customHeight="1" spans="1:2">
      <c r="A2063" s="3"/>
      <c r="B2063" s="3" t="str">
        <f>IFERROR(__xludf.DUMMYFUNCTION("""COMPUTED_VALUE"""),"")</f>
        <v/>
      </c>
    </row>
    <row r="2064" customHeight="1" spans="1:2">
      <c r="A2064" s="3"/>
      <c r="B2064" s="3" t="str">
        <f>IFERROR(__xludf.DUMMYFUNCTION("""COMPUTED_VALUE"""),"")</f>
        <v/>
      </c>
    </row>
    <row r="2065" customHeight="1" spans="1:2">
      <c r="A2065" s="3"/>
      <c r="B2065" s="3" t="str">
        <f>IFERROR(__xludf.DUMMYFUNCTION("""COMPUTED_VALUE"""),"")</f>
        <v/>
      </c>
    </row>
    <row r="2066" customHeight="1" spans="1:2">
      <c r="A2066" s="3"/>
      <c r="B2066" s="3" t="str">
        <f>IFERROR(__xludf.DUMMYFUNCTION("""COMPUTED_VALUE"""),"")</f>
        <v/>
      </c>
    </row>
    <row r="2067" customHeight="1" spans="1:2">
      <c r="A2067" s="3"/>
      <c r="B2067" s="3" t="str">
        <f>IFERROR(__xludf.DUMMYFUNCTION("""COMPUTED_VALUE"""),"")</f>
        <v/>
      </c>
    </row>
    <row r="2068" customHeight="1" spans="1:2">
      <c r="A2068" s="3"/>
      <c r="B2068" s="3" t="str">
        <f>IFERROR(__xludf.DUMMYFUNCTION("""COMPUTED_VALUE"""),"")</f>
        <v/>
      </c>
    </row>
    <row r="2069" customHeight="1" spans="1:2">
      <c r="A2069" s="3"/>
      <c r="B2069" s="3" t="str">
        <f>IFERROR(__xludf.DUMMYFUNCTION("""COMPUTED_VALUE"""),"")</f>
        <v/>
      </c>
    </row>
    <row r="2070" customHeight="1" spans="1:2">
      <c r="A2070" s="3"/>
      <c r="B2070" s="3" t="str">
        <f>IFERROR(__xludf.DUMMYFUNCTION("""COMPUTED_VALUE"""),"")</f>
        <v/>
      </c>
    </row>
    <row r="2071" customHeight="1" spans="1:2">
      <c r="A2071" s="3"/>
      <c r="B2071" s="3" t="str">
        <f>IFERROR(__xludf.DUMMYFUNCTION("""COMPUTED_VALUE"""),"")</f>
        <v/>
      </c>
    </row>
    <row r="2072" customHeight="1" spans="1:2">
      <c r="A2072" s="3"/>
      <c r="B2072" s="3" t="str">
        <f>IFERROR(__xludf.DUMMYFUNCTION("""COMPUTED_VALUE"""),"")</f>
        <v/>
      </c>
    </row>
    <row r="2073" customHeight="1" spans="1:2">
      <c r="A2073" s="3"/>
      <c r="B2073" s="3" t="str">
        <f>IFERROR(__xludf.DUMMYFUNCTION("""COMPUTED_VALUE"""),"")</f>
        <v/>
      </c>
    </row>
    <row r="2074" customHeight="1" spans="1:2">
      <c r="A2074" s="3"/>
      <c r="B2074" s="3" t="str">
        <f>IFERROR(__xludf.DUMMYFUNCTION("""COMPUTED_VALUE"""),"")</f>
        <v/>
      </c>
    </row>
    <row r="2075" customHeight="1" spans="1:2">
      <c r="A2075" s="3"/>
      <c r="B2075" s="3" t="str">
        <f>IFERROR(__xludf.DUMMYFUNCTION("""COMPUTED_VALUE"""),"")</f>
        <v/>
      </c>
    </row>
    <row r="2076" customHeight="1" spans="1:2">
      <c r="A2076" s="3"/>
      <c r="B2076" s="3" t="str">
        <f>IFERROR(__xludf.DUMMYFUNCTION("""COMPUTED_VALUE"""),"")</f>
        <v/>
      </c>
    </row>
    <row r="2077" customHeight="1" spans="1:2">
      <c r="A2077" s="3"/>
      <c r="B2077" s="3" t="str">
        <f>IFERROR(__xludf.DUMMYFUNCTION("""COMPUTED_VALUE"""),"")</f>
        <v/>
      </c>
    </row>
    <row r="2078" customHeight="1" spans="1:2">
      <c r="A2078" s="3"/>
      <c r="B2078" s="3" t="str">
        <f>IFERROR(__xludf.DUMMYFUNCTION("""COMPUTED_VALUE"""),"")</f>
        <v/>
      </c>
    </row>
    <row r="2079" customHeight="1" spans="1:2">
      <c r="A2079" s="3"/>
      <c r="B2079" s="3" t="str">
        <f>IFERROR(__xludf.DUMMYFUNCTION("""COMPUTED_VALUE"""),"")</f>
        <v/>
      </c>
    </row>
    <row r="2080" customHeight="1" spans="1:2">
      <c r="A2080" s="3"/>
      <c r="B2080" s="3" t="str">
        <f>IFERROR(__xludf.DUMMYFUNCTION("""COMPUTED_VALUE"""),"")</f>
        <v/>
      </c>
    </row>
    <row r="2081" customHeight="1" spans="1:2">
      <c r="A2081" s="3"/>
      <c r="B2081" s="3" t="str">
        <f>IFERROR(__xludf.DUMMYFUNCTION("""COMPUTED_VALUE"""),"")</f>
        <v/>
      </c>
    </row>
    <row r="2082" customHeight="1" spans="1:2">
      <c r="A2082" s="3"/>
      <c r="B2082" s="3" t="str">
        <f>IFERROR(__xludf.DUMMYFUNCTION("""COMPUTED_VALUE"""),"")</f>
        <v/>
      </c>
    </row>
    <row r="2083" customHeight="1" spans="1:2">
      <c r="A2083" s="3"/>
      <c r="B2083" s="3" t="str">
        <f>IFERROR(__xludf.DUMMYFUNCTION("""COMPUTED_VALUE"""),"")</f>
        <v/>
      </c>
    </row>
    <row r="2084" customHeight="1" spans="1:2">
      <c r="A2084" s="3"/>
      <c r="B2084" s="3" t="str">
        <f>IFERROR(__xludf.DUMMYFUNCTION("""COMPUTED_VALUE"""),"")</f>
        <v/>
      </c>
    </row>
    <row r="2085" customHeight="1" spans="1:2">
      <c r="A2085" s="3"/>
      <c r="B2085" s="3" t="str">
        <f>IFERROR(__xludf.DUMMYFUNCTION("""COMPUTED_VALUE"""),"")</f>
        <v/>
      </c>
    </row>
    <row r="2086" customHeight="1" spans="1:2">
      <c r="A2086" s="3"/>
      <c r="B2086" s="3" t="str">
        <f>IFERROR(__xludf.DUMMYFUNCTION("""COMPUTED_VALUE"""),"")</f>
        <v/>
      </c>
    </row>
    <row r="2087" customHeight="1" spans="1:2">
      <c r="A2087" s="3"/>
      <c r="B2087" s="3" t="str">
        <f>IFERROR(__xludf.DUMMYFUNCTION("""COMPUTED_VALUE"""),"")</f>
        <v/>
      </c>
    </row>
    <row r="2088" customHeight="1" spans="1:2">
      <c r="A2088" s="3"/>
      <c r="B2088" s="3" t="str">
        <f>IFERROR(__xludf.DUMMYFUNCTION("""COMPUTED_VALUE"""),"")</f>
        <v/>
      </c>
    </row>
    <row r="2089" customHeight="1" spans="1:2">
      <c r="A2089" s="3"/>
      <c r="B2089" s="3" t="str">
        <f>IFERROR(__xludf.DUMMYFUNCTION("""COMPUTED_VALUE"""),"")</f>
        <v/>
      </c>
    </row>
    <row r="2090" customHeight="1" spans="1:2">
      <c r="A2090" s="3"/>
      <c r="B2090" s="3" t="str">
        <f>IFERROR(__xludf.DUMMYFUNCTION("""COMPUTED_VALUE"""),"")</f>
        <v/>
      </c>
    </row>
    <row r="2091" customHeight="1" spans="1:2">
      <c r="A2091" s="3"/>
      <c r="B2091" s="3" t="str">
        <f>IFERROR(__xludf.DUMMYFUNCTION("""COMPUTED_VALUE"""),"")</f>
        <v/>
      </c>
    </row>
    <row r="2092" customHeight="1" spans="1:2">
      <c r="A2092" s="3"/>
      <c r="B2092" s="3" t="str">
        <f>IFERROR(__xludf.DUMMYFUNCTION("""COMPUTED_VALUE"""),"")</f>
        <v/>
      </c>
    </row>
    <row r="2093" customHeight="1" spans="1:2">
      <c r="A2093" s="3"/>
      <c r="B2093" s="3" t="str">
        <f>IFERROR(__xludf.DUMMYFUNCTION("""COMPUTED_VALUE"""),"")</f>
        <v/>
      </c>
    </row>
    <row r="2094" customHeight="1" spans="1:2">
      <c r="A2094" s="3"/>
      <c r="B2094" s="3" t="str">
        <f>IFERROR(__xludf.DUMMYFUNCTION("""COMPUTED_VALUE"""),"")</f>
        <v/>
      </c>
    </row>
    <row r="2095" customHeight="1" spans="1:2">
      <c r="A2095" s="3"/>
      <c r="B2095" s="3" t="str">
        <f>IFERROR(__xludf.DUMMYFUNCTION("""COMPUTED_VALUE"""),"")</f>
        <v/>
      </c>
    </row>
    <row r="2096" customHeight="1" spans="1:2">
      <c r="A2096" s="3"/>
      <c r="B2096" s="3" t="str">
        <f>IFERROR(__xludf.DUMMYFUNCTION("""COMPUTED_VALUE"""),"")</f>
        <v/>
      </c>
    </row>
    <row r="2097" customHeight="1" spans="1:2">
      <c r="A2097" s="3"/>
      <c r="B2097" s="3" t="str">
        <f>IFERROR(__xludf.DUMMYFUNCTION("""COMPUTED_VALUE"""),"")</f>
        <v/>
      </c>
    </row>
    <row r="2098" customHeight="1" spans="1:2">
      <c r="A2098" s="3"/>
      <c r="B2098" s="3" t="str">
        <f>IFERROR(__xludf.DUMMYFUNCTION("""COMPUTED_VALUE"""),"")</f>
        <v/>
      </c>
    </row>
    <row r="2099" customHeight="1" spans="1:2">
      <c r="A2099" s="3"/>
      <c r="B2099" s="3" t="str">
        <f>IFERROR(__xludf.DUMMYFUNCTION("""COMPUTED_VALUE"""),"")</f>
        <v/>
      </c>
    </row>
    <row r="2100" customHeight="1" spans="1:2">
      <c r="A2100" s="3"/>
      <c r="B2100" s="3" t="str">
        <f>IFERROR(__xludf.DUMMYFUNCTION("""COMPUTED_VALUE"""),"")</f>
        <v/>
      </c>
    </row>
    <row r="2101" customHeight="1" spans="1:2">
      <c r="A2101" s="3"/>
      <c r="B2101" s="3" t="str">
        <f>IFERROR(__xludf.DUMMYFUNCTION("""COMPUTED_VALUE"""),"")</f>
        <v/>
      </c>
    </row>
    <row r="2102" customHeight="1" spans="1:2">
      <c r="A2102" s="3"/>
      <c r="B2102" s="3" t="str">
        <f>IFERROR(__xludf.DUMMYFUNCTION("""COMPUTED_VALUE"""),"")</f>
        <v/>
      </c>
    </row>
    <row r="2103" customHeight="1" spans="1:2">
      <c r="A2103" s="3"/>
      <c r="B2103" s="3" t="str">
        <f>IFERROR(__xludf.DUMMYFUNCTION("""COMPUTED_VALUE"""),"")</f>
        <v/>
      </c>
    </row>
    <row r="2104" customHeight="1" spans="1:2">
      <c r="A2104" s="3"/>
      <c r="B2104" s="3" t="str">
        <f>IFERROR(__xludf.DUMMYFUNCTION("""COMPUTED_VALUE"""),"")</f>
        <v/>
      </c>
    </row>
    <row r="2105" customHeight="1" spans="1:2">
      <c r="A2105" s="3"/>
      <c r="B2105" s="3" t="str">
        <f>IFERROR(__xludf.DUMMYFUNCTION("""COMPUTED_VALUE"""),"")</f>
        <v/>
      </c>
    </row>
    <row r="2106" customHeight="1" spans="1:2">
      <c r="A2106" s="3"/>
      <c r="B2106" s="3" t="str">
        <f>IFERROR(__xludf.DUMMYFUNCTION("""COMPUTED_VALUE"""),"")</f>
        <v/>
      </c>
    </row>
    <row r="2107" customHeight="1" spans="1:2">
      <c r="A2107" s="3"/>
      <c r="B2107" s="3" t="str">
        <f>IFERROR(__xludf.DUMMYFUNCTION("""COMPUTED_VALUE"""),"")</f>
        <v/>
      </c>
    </row>
    <row r="2108" customHeight="1" spans="1:2">
      <c r="A2108" s="3"/>
      <c r="B2108" s="3" t="str">
        <f>IFERROR(__xludf.DUMMYFUNCTION("""COMPUTED_VALUE"""),"")</f>
        <v/>
      </c>
    </row>
    <row r="2109" customHeight="1" spans="1:2">
      <c r="A2109" s="3"/>
      <c r="B2109" s="3" t="str">
        <f>IFERROR(__xludf.DUMMYFUNCTION("""COMPUTED_VALUE"""),"")</f>
        <v/>
      </c>
    </row>
    <row r="2110" customHeight="1" spans="1:2">
      <c r="A2110" s="3"/>
      <c r="B2110" s="3" t="str">
        <f>IFERROR(__xludf.DUMMYFUNCTION("""COMPUTED_VALUE"""),"")</f>
        <v/>
      </c>
    </row>
    <row r="2111" customHeight="1" spans="1:2">
      <c r="A2111" s="3"/>
      <c r="B2111" s="3" t="str">
        <f>IFERROR(__xludf.DUMMYFUNCTION("""COMPUTED_VALUE"""),"")</f>
        <v/>
      </c>
    </row>
    <row r="2112" customHeight="1" spans="1:2">
      <c r="A2112" s="3"/>
      <c r="B2112" s="3" t="str">
        <f>IFERROR(__xludf.DUMMYFUNCTION("""COMPUTED_VALUE"""),"")</f>
        <v/>
      </c>
    </row>
    <row r="2113" customHeight="1" spans="1:2">
      <c r="A2113" s="3"/>
      <c r="B2113" s="3" t="str">
        <f>IFERROR(__xludf.DUMMYFUNCTION("""COMPUTED_VALUE"""),"")</f>
        <v/>
      </c>
    </row>
    <row r="2114" customHeight="1" spans="1:2">
      <c r="A2114" s="3"/>
      <c r="B2114" s="3" t="str">
        <f>IFERROR(__xludf.DUMMYFUNCTION("""COMPUTED_VALUE"""),"")</f>
        <v/>
      </c>
    </row>
    <row r="2115" customHeight="1" spans="1:2">
      <c r="A2115" s="3"/>
      <c r="B2115" s="3" t="str">
        <f>IFERROR(__xludf.DUMMYFUNCTION("""COMPUTED_VALUE"""),"")</f>
        <v/>
      </c>
    </row>
    <row r="2116" customHeight="1" spans="1:2">
      <c r="A2116" s="3"/>
      <c r="B2116" s="3" t="str">
        <f>IFERROR(__xludf.DUMMYFUNCTION("""COMPUTED_VALUE"""),"")</f>
        <v/>
      </c>
    </row>
    <row r="2117" customHeight="1" spans="1:2">
      <c r="A2117" s="3"/>
      <c r="B2117" s="3" t="str">
        <f>IFERROR(__xludf.DUMMYFUNCTION("""COMPUTED_VALUE"""),"")</f>
        <v/>
      </c>
    </row>
    <row r="2118" customHeight="1" spans="1:2">
      <c r="A2118" s="3"/>
      <c r="B2118" s="3" t="str">
        <f>IFERROR(__xludf.DUMMYFUNCTION("""COMPUTED_VALUE"""),"")</f>
        <v/>
      </c>
    </row>
    <row r="2119" customHeight="1" spans="1:2">
      <c r="A2119" s="3"/>
      <c r="B2119" s="3" t="str">
        <f>IFERROR(__xludf.DUMMYFUNCTION("""COMPUTED_VALUE"""),"")</f>
        <v/>
      </c>
    </row>
    <row r="2120" customHeight="1" spans="1:2">
      <c r="A2120" s="3"/>
      <c r="B2120" s="3" t="str">
        <f>IFERROR(__xludf.DUMMYFUNCTION("""COMPUTED_VALUE"""),"")</f>
        <v/>
      </c>
    </row>
    <row r="2121" customHeight="1" spans="1:2">
      <c r="A2121" s="3"/>
      <c r="B2121" s="3" t="str">
        <f>IFERROR(__xludf.DUMMYFUNCTION("""COMPUTED_VALUE"""),"")</f>
        <v/>
      </c>
    </row>
    <row r="2122" customHeight="1" spans="1:2">
      <c r="A2122" s="3"/>
      <c r="B2122" s="3" t="str">
        <f>IFERROR(__xludf.DUMMYFUNCTION("""COMPUTED_VALUE"""),"")</f>
        <v/>
      </c>
    </row>
    <row r="2123" customHeight="1" spans="1:2">
      <c r="A2123" s="3"/>
      <c r="B2123" s="3" t="str">
        <f>IFERROR(__xludf.DUMMYFUNCTION("""COMPUTED_VALUE"""),"")</f>
        <v/>
      </c>
    </row>
    <row r="2124" customHeight="1" spans="1:2">
      <c r="A2124" s="3"/>
      <c r="B2124" s="3" t="str">
        <f>IFERROR(__xludf.DUMMYFUNCTION("""COMPUTED_VALUE"""),"")</f>
        <v/>
      </c>
    </row>
    <row r="2125" customHeight="1" spans="1:2">
      <c r="A2125" s="3"/>
      <c r="B2125" s="3" t="str">
        <f>IFERROR(__xludf.DUMMYFUNCTION("""COMPUTED_VALUE"""),"")</f>
        <v/>
      </c>
    </row>
    <row r="2126" customHeight="1" spans="1:2">
      <c r="A2126" s="3"/>
      <c r="B2126" s="3" t="str">
        <f>IFERROR(__xludf.DUMMYFUNCTION("""COMPUTED_VALUE"""),"")</f>
        <v/>
      </c>
    </row>
    <row r="2127" customHeight="1" spans="1:2">
      <c r="A2127" s="3"/>
      <c r="B2127" s="3" t="str">
        <f>IFERROR(__xludf.DUMMYFUNCTION("""COMPUTED_VALUE"""),"")</f>
        <v/>
      </c>
    </row>
    <row r="2128" customHeight="1" spans="1:2">
      <c r="A2128" s="3"/>
      <c r="B2128" s="3" t="str">
        <f>IFERROR(__xludf.DUMMYFUNCTION("""COMPUTED_VALUE"""),"")</f>
        <v/>
      </c>
    </row>
    <row r="2129" customHeight="1" spans="1:2">
      <c r="A2129" s="3"/>
      <c r="B2129" s="3" t="str">
        <f>IFERROR(__xludf.DUMMYFUNCTION("""COMPUTED_VALUE"""),"")</f>
        <v/>
      </c>
    </row>
    <row r="2130" customHeight="1" spans="1:2">
      <c r="A2130" s="3"/>
      <c r="B2130" s="3" t="str">
        <f>IFERROR(__xludf.DUMMYFUNCTION("""COMPUTED_VALUE"""),"")</f>
        <v/>
      </c>
    </row>
    <row r="2131" customHeight="1" spans="1:2">
      <c r="A2131" s="3"/>
      <c r="B2131" s="3" t="str">
        <f>IFERROR(__xludf.DUMMYFUNCTION("""COMPUTED_VALUE"""),"")</f>
        <v/>
      </c>
    </row>
    <row r="2132" customHeight="1" spans="1:2">
      <c r="A2132" s="3"/>
      <c r="B2132" s="3" t="str">
        <f>IFERROR(__xludf.DUMMYFUNCTION("""COMPUTED_VALUE"""),"")</f>
        <v/>
      </c>
    </row>
    <row r="2133" customHeight="1" spans="1:2">
      <c r="A2133" s="3"/>
      <c r="B2133" s="3" t="str">
        <f>IFERROR(__xludf.DUMMYFUNCTION("""COMPUTED_VALUE"""),"")</f>
        <v/>
      </c>
    </row>
    <row r="2134" customHeight="1" spans="1:2">
      <c r="A2134" s="3"/>
      <c r="B2134" s="3" t="str">
        <f>IFERROR(__xludf.DUMMYFUNCTION("""COMPUTED_VALUE"""),"")</f>
        <v/>
      </c>
    </row>
    <row r="2135" customHeight="1" spans="1:2">
      <c r="A2135" s="3"/>
      <c r="B2135" s="3" t="str">
        <f>IFERROR(__xludf.DUMMYFUNCTION("""COMPUTED_VALUE"""),"")</f>
        <v/>
      </c>
    </row>
    <row r="2136" customHeight="1" spans="1:2">
      <c r="A2136" s="3"/>
      <c r="B2136" s="3" t="str">
        <f>IFERROR(__xludf.DUMMYFUNCTION("""COMPUTED_VALUE"""),"")</f>
        <v/>
      </c>
    </row>
    <row r="2137" customHeight="1" spans="1:2">
      <c r="A2137" s="3"/>
      <c r="B2137" s="3" t="str">
        <f>IFERROR(__xludf.DUMMYFUNCTION("""COMPUTED_VALUE"""),"")</f>
        <v/>
      </c>
    </row>
    <row r="2138" customHeight="1" spans="1:2">
      <c r="A2138" s="3"/>
      <c r="B2138" s="3" t="str">
        <f>IFERROR(__xludf.DUMMYFUNCTION("""COMPUTED_VALUE"""),"")</f>
        <v/>
      </c>
    </row>
    <row r="2139" customHeight="1" spans="1:2">
      <c r="A2139" s="3"/>
      <c r="B2139" s="3" t="str">
        <f>IFERROR(__xludf.DUMMYFUNCTION("""COMPUTED_VALUE"""),"")</f>
        <v/>
      </c>
    </row>
    <row r="2140" customHeight="1" spans="1:2">
      <c r="A2140" s="3"/>
      <c r="B2140" s="3" t="str">
        <f>IFERROR(__xludf.DUMMYFUNCTION("""COMPUTED_VALUE"""),"")</f>
        <v/>
      </c>
    </row>
    <row r="2141" customHeight="1" spans="1:2">
      <c r="A2141" s="3"/>
      <c r="B2141" s="3" t="str">
        <f>IFERROR(__xludf.DUMMYFUNCTION("""COMPUTED_VALUE"""),"")</f>
        <v/>
      </c>
    </row>
    <row r="2142" customHeight="1" spans="1:2">
      <c r="A2142" s="3"/>
      <c r="B2142" s="3" t="str">
        <f>IFERROR(__xludf.DUMMYFUNCTION("""COMPUTED_VALUE"""),"")</f>
        <v/>
      </c>
    </row>
    <row r="2143" customHeight="1" spans="1:2">
      <c r="A2143" s="3"/>
      <c r="B2143" s="3" t="str">
        <f>IFERROR(__xludf.DUMMYFUNCTION("""COMPUTED_VALUE"""),"")</f>
        <v/>
      </c>
    </row>
    <row r="2144" customHeight="1" spans="1:2">
      <c r="A2144" s="3"/>
      <c r="B2144" s="3" t="str">
        <f>IFERROR(__xludf.DUMMYFUNCTION("""COMPUTED_VALUE"""),"")</f>
        <v/>
      </c>
    </row>
    <row r="2145" customHeight="1" spans="1:2">
      <c r="A2145" s="3"/>
      <c r="B2145" s="3" t="str">
        <f>IFERROR(__xludf.DUMMYFUNCTION("""COMPUTED_VALUE"""),"")</f>
        <v/>
      </c>
    </row>
    <row r="2146" customHeight="1" spans="1:2">
      <c r="A2146" s="3"/>
      <c r="B2146" s="3" t="str">
        <f>IFERROR(__xludf.DUMMYFUNCTION("""COMPUTED_VALUE"""),"")</f>
        <v/>
      </c>
    </row>
    <row r="2147" customHeight="1" spans="1:2">
      <c r="A2147" s="3"/>
      <c r="B2147" s="3" t="str">
        <f>IFERROR(__xludf.DUMMYFUNCTION("""COMPUTED_VALUE"""),"")</f>
        <v/>
      </c>
    </row>
    <row r="2148" customHeight="1" spans="1:2">
      <c r="A2148" s="3"/>
      <c r="B2148" s="3" t="str">
        <f>IFERROR(__xludf.DUMMYFUNCTION("""COMPUTED_VALUE"""),"")</f>
        <v/>
      </c>
    </row>
    <row r="2149" customHeight="1" spans="1:2">
      <c r="A2149" s="3"/>
      <c r="B2149" s="3" t="str">
        <f>IFERROR(__xludf.DUMMYFUNCTION("""COMPUTED_VALUE"""),"")</f>
        <v/>
      </c>
    </row>
    <row r="2150" customHeight="1" spans="1:2">
      <c r="A2150" s="3"/>
      <c r="B2150" s="3" t="str">
        <f>IFERROR(__xludf.DUMMYFUNCTION("""COMPUTED_VALUE"""),"")</f>
        <v/>
      </c>
    </row>
    <row r="2151" customHeight="1" spans="1:2">
      <c r="A2151" s="3"/>
      <c r="B2151" s="3" t="str">
        <f>IFERROR(__xludf.DUMMYFUNCTION("""COMPUTED_VALUE"""),"")</f>
        <v/>
      </c>
    </row>
    <row r="2152" customHeight="1" spans="1:2">
      <c r="A2152" s="3"/>
      <c r="B2152" s="3" t="str">
        <f>IFERROR(__xludf.DUMMYFUNCTION("""COMPUTED_VALUE"""),"")</f>
        <v/>
      </c>
    </row>
    <row r="2153" customHeight="1" spans="1:2">
      <c r="A2153" s="3"/>
      <c r="B2153" s="3" t="str">
        <f>IFERROR(__xludf.DUMMYFUNCTION("""COMPUTED_VALUE"""),"")</f>
        <v/>
      </c>
    </row>
    <row r="2154" customHeight="1" spans="1:2">
      <c r="A2154" s="3"/>
      <c r="B2154" s="3" t="str">
        <f>IFERROR(__xludf.DUMMYFUNCTION("""COMPUTED_VALUE"""),"")</f>
        <v/>
      </c>
    </row>
    <row r="2155" customHeight="1" spans="1:2">
      <c r="A2155" s="3"/>
      <c r="B2155" s="3" t="str">
        <f>IFERROR(__xludf.DUMMYFUNCTION("""COMPUTED_VALUE"""),"")</f>
        <v/>
      </c>
    </row>
    <row r="2156" customHeight="1" spans="1:2">
      <c r="A2156" s="3"/>
      <c r="B2156" s="3" t="str">
        <f>IFERROR(__xludf.DUMMYFUNCTION("""COMPUTED_VALUE"""),"")</f>
        <v/>
      </c>
    </row>
    <row r="2157" customHeight="1" spans="1:2">
      <c r="A2157" s="3"/>
      <c r="B2157" s="3" t="str">
        <f>IFERROR(__xludf.DUMMYFUNCTION("""COMPUTED_VALUE"""),"")</f>
        <v/>
      </c>
    </row>
    <row r="2158" customHeight="1" spans="1:2">
      <c r="A2158" s="3"/>
      <c r="B2158" s="3" t="str">
        <f>IFERROR(__xludf.DUMMYFUNCTION("""COMPUTED_VALUE"""),"")</f>
        <v/>
      </c>
    </row>
    <row r="2159" customHeight="1" spans="1:2">
      <c r="A2159" s="3"/>
      <c r="B2159" s="3" t="str">
        <f>IFERROR(__xludf.DUMMYFUNCTION("""COMPUTED_VALUE"""),"")</f>
        <v/>
      </c>
    </row>
    <row r="2160" customHeight="1" spans="1:2">
      <c r="A2160" s="3"/>
      <c r="B2160" s="3" t="str">
        <f>IFERROR(__xludf.DUMMYFUNCTION("""COMPUTED_VALUE"""),"")</f>
        <v/>
      </c>
    </row>
    <row r="2161" customHeight="1" spans="1:2">
      <c r="A2161" s="3"/>
      <c r="B2161" s="3" t="str">
        <f>IFERROR(__xludf.DUMMYFUNCTION("""COMPUTED_VALUE"""),"")</f>
        <v/>
      </c>
    </row>
    <row r="2162" customHeight="1" spans="1:2">
      <c r="A2162" s="3"/>
      <c r="B2162" s="3" t="str">
        <f>IFERROR(__xludf.DUMMYFUNCTION("""COMPUTED_VALUE"""),"")</f>
        <v/>
      </c>
    </row>
    <row r="2163" customHeight="1" spans="1:2">
      <c r="A2163" s="3"/>
      <c r="B2163" s="3" t="str">
        <f>IFERROR(__xludf.DUMMYFUNCTION("""COMPUTED_VALUE"""),"")</f>
        <v/>
      </c>
    </row>
    <row r="2164" customHeight="1" spans="1:2">
      <c r="A2164" s="3"/>
      <c r="B2164" s="3" t="str">
        <f>IFERROR(__xludf.DUMMYFUNCTION("""COMPUTED_VALUE"""),"")</f>
        <v/>
      </c>
    </row>
    <row r="2165" customHeight="1" spans="1:2">
      <c r="A2165" s="3"/>
      <c r="B2165" s="3" t="str">
        <f>IFERROR(__xludf.DUMMYFUNCTION("""COMPUTED_VALUE"""),"")</f>
        <v/>
      </c>
    </row>
    <row r="2166" customHeight="1" spans="1:2">
      <c r="A2166" s="3"/>
      <c r="B2166" s="3" t="str">
        <f>IFERROR(__xludf.DUMMYFUNCTION("""COMPUTED_VALUE"""),"")</f>
        <v/>
      </c>
    </row>
    <row r="2167" customHeight="1" spans="1:2">
      <c r="A2167" s="3"/>
      <c r="B2167" s="3" t="str">
        <f>IFERROR(__xludf.DUMMYFUNCTION("""COMPUTED_VALUE"""),"")</f>
        <v/>
      </c>
    </row>
    <row r="2168" customHeight="1" spans="1:2">
      <c r="A2168" s="3"/>
      <c r="B2168" s="3" t="str">
        <f>IFERROR(__xludf.DUMMYFUNCTION("""COMPUTED_VALUE"""),"")</f>
        <v/>
      </c>
    </row>
    <row r="2169" customHeight="1" spans="1:2">
      <c r="A2169" s="3"/>
      <c r="B2169" s="3" t="str">
        <f>IFERROR(__xludf.DUMMYFUNCTION("""COMPUTED_VALUE"""),"")</f>
        <v/>
      </c>
    </row>
    <row r="2170" customHeight="1" spans="1:2">
      <c r="A2170" s="3"/>
      <c r="B2170" s="3" t="str">
        <f>IFERROR(__xludf.DUMMYFUNCTION("""COMPUTED_VALUE"""),"")</f>
        <v/>
      </c>
    </row>
    <row r="2171" customHeight="1" spans="1:2">
      <c r="A2171" s="3"/>
      <c r="B2171" s="3" t="str">
        <f>IFERROR(__xludf.DUMMYFUNCTION("""COMPUTED_VALUE"""),"")</f>
        <v/>
      </c>
    </row>
    <row r="2172" customHeight="1" spans="1:2">
      <c r="A2172" s="3"/>
      <c r="B2172" s="3" t="str">
        <f>IFERROR(__xludf.DUMMYFUNCTION("""COMPUTED_VALUE"""),"")</f>
        <v/>
      </c>
    </row>
    <row r="2173" customHeight="1" spans="1:2">
      <c r="A2173" s="3"/>
      <c r="B2173" s="3" t="str">
        <f>IFERROR(__xludf.DUMMYFUNCTION("""COMPUTED_VALUE"""),"")</f>
        <v/>
      </c>
    </row>
    <row r="2174" customHeight="1" spans="1:2">
      <c r="A2174" s="3"/>
      <c r="B2174" s="3" t="str">
        <f>IFERROR(__xludf.DUMMYFUNCTION("""COMPUTED_VALUE"""),"")</f>
        <v/>
      </c>
    </row>
    <row r="2175" customHeight="1" spans="1:2">
      <c r="A2175" s="3"/>
      <c r="B2175" s="3" t="str">
        <f>IFERROR(__xludf.DUMMYFUNCTION("""COMPUTED_VALUE"""),"")</f>
        <v/>
      </c>
    </row>
    <row r="2176" customHeight="1" spans="1:2">
      <c r="A2176" s="3"/>
      <c r="B2176" s="3" t="str">
        <f>IFERROR(__xludf.DUMMYFUNCTION("""COMPUTED_VALUE"""),"")</f>
        <v/>
      </c>
    </row>
    <row r="2177" customHeight="1" spans="1:2">
      <c r="A2177" s="3"/>
      <c r="B2177" s="3" t="str">
        <f>IFERROR(__xludf.DUMMYFUNCTION("""COMPUTED_VALUE"""),"")</f>
        <v/>
      </c>
    </row>
    <row r="2178" customHeight="1" spans="1:2">
      <c r="A2178" s="3"/>
      <c r="B2178" s="3" t="str">
        <f>IFERROR(__xludf.DUMMYFUNCTION("""COMPUTED_VALUE"""),"")</f>
        <v/>
      </c>
    </row>
    <row r="2179" customHeight="1" spans="1:2">
      <c r="A2179" s="3"/>
      <c r="B2179" s="3" t="str">
        <f>IFERROR(__xludf.DUMMYFUNCTION("""COMPUTED_VALUE"""),"")</f>
        <v/>
      </c>
    </row>
    <row r="2180" customHeight="1" spans="1:2">
      <c r="A2180" s="3"/>
      <c r="B2180" s="3" t="str">
        <f>IFERROR(__xludf.DUMMYFUNCTION("""COMPUTED_VALUE"""),"")</f>
        <v/>
      </c>
    </row>
    <row r="2181" customHeight="1" spans="1:2">
      <c r="A2181" s="3"/>
      <c r="B2181" s="3" t="str">
        <f>IFERROR(__xludf.DUMMYFUNCTION("""COMPUTED_VALUE"""),"")</f>
        <v/>
      </c>
    </row>
    <row r="2182" customHeight="1" spans="1:2">
      <c r="A2182" s="3"/>
      <c r="B2182" s="3" t="str">
        <f>IFERROR(__xludf.DUMMYFUNCTION("""COMPUTED_VALUE"""),"")</f>
        <v/>
      </c>
    </row>
    <row r="2183" customHeight="1" spans="1:2">
      <c r="A2183" s="3"/>
      <c r="B2183" s="3" t="str">
        <f>IFERROR(__xludf.DUMMYFUNCTION("""COMPUTED_VALUE"""),"")</f>
        <v/>
      </c>
    </row>
    <row r="2184" customHeight="1" spans="1:2">
      <c r="A2184" s="3"/>
      <c r="B2184" s="3" t="str">
        <f>IFERROR(__xludf.DUMMYFUNCTION("""COMPUTED_VALUE"""),"")</f>
        <v/>
      </c>
    </row>
    <row r="2185" customHeight="1" spans="1:2">
      <c r="A2185" s="3"/>
      <c r="B2185" s="3" t="str">
        <f>IFERROR(__xludf.DUMMYFUNCTION("""COMPUTED_VALUE"""),"")</f>
        <v/>
      </c>
    </row>
    <row r="2186" customHeight="1" spans="1:2">
      <c r="A2186" s="3"/>
      <c r="B2186" s="3" t="str">
        <f>IFERROR(__xludf.DUMMYFUNCTION("""COMPUTED_VALUE"""),"")</f>
        <v/>
      </c>
    </row>
    <row r="2187" customHeight="1" spans="1:2">
      <c r="A2187" s="3"/>
      <c r="B2187" s="3" t="str">
        <f>IFERROR(__xludf.DUMMYFUNCTION("""COMPUTED_VALUE"""),"")</f>
        <v/>
      </c>
    </row>
    <row r="2188" customHeight="1" spans="1:2">
      <c r="A2188" s="3"/>
      <c r="B2188" s="3" t="str">
        <f>IFERROR(__xludf.DUMMYFUNCTION("""COMPUTED_VALUE"""),"")</f>
        <v/>
      </c>
    </row>
    <row r="2189" customHeight="1" spans="1:2">
      <c r="A2189" s="3"/>
      <c r="B2189" s="3" t="str">
        <f>IFERROR(__xludf.DUMMYFUNCTION("""COMPUTED_VALUE"""),"")</f>
        <v/>
      </c>
    </row>
    <row r="2190" customHeight="1" spans="1:2">
      <c r="A2190" s="3"/>
      <c r="B2190" s="3" t="str">
        <f>IFERROR(__xludf.DUMMYFUNCTION("""COMPUTED_VALUE"""),"")</f>
        <v/>
      </c>
    </row>
    <row r="2191" customHeight="1" spans="1:2">
      <c r="A2191" s="3"/>
      <c r="B2191" s="3" t="str">
        <f>IFERROR(__xludf.DUMMYFUNCTION("""COMPUTED_VALUE"""),"")</f>
        <v/>
      </c>
    </row>
    <row r="2192" customHeight="1" spans="1:2">
      <c r="A2192" s="3"/>
      <c r="B2192" s="3" t="str">
        <f>IFERROR(__xludf.DUMMYFUNCTION("""COMPUTED_VALUE"""),"")</f>
        <v/>
      </c>
    </row>
    <row r="2193" customHeight="1" spans="1:2">
      <c r="A2193" s="3"/>
      <c r="B2193" s="3" t="str">
        <f>IFERROR(__xludf.DUMMYFUNCTION("""COMPUTED_VALUE"""),"")</f>
        <v/>
      </c>
    </row>
    <row r="2194" customHeight="1" spans="1:2">
      <c r="A2194" s="3"/>
      <c r="B2194" s="3" t="str">
        <f>IFERROR(__xludf.DUMMYFUNCTION("""COMPUTED_VALUE"""),"")</f>
        <v/>
      </c>
    </row>
    <row r="2195" customHeight="1" spans="1:2">
      <c r="A2195" s="3"/>
      <c r="B2195" s="3" t="str">
        <f>IFERROR(__xludf.DUMMYFUNCTION("""COMPUTED_VALUE"""),"")</f>
        <v/>
      </c>
    </row>
    <row r="2196" customHeight="1" spans="1:2">
      <c r="A2196" s="3"/>
      <c r="B2196" s="3" t="str">
        <f>IFERROR(__xludf.DUMMYFUNCTION("""COMPUTED_VALUE"""),"")</f>
        <v/>
      </c>
    </row>
    <row r="2197" customHeight="1" spans="1:2">
      <c r="A2197" s="3"/>
      <c r="B2197" s="3" t="str">
        <f>IFERROR(__xludf.DUMMYFUNCTION("""COMPUTED_VALUE"""),"")</f>
        <v/>
      </c>
    </row>
    <row r="2198" customHeight="1" spans="1:2">
      <c r="A2198" s="3"/>
      <c r="B2198" s="3" t="str">
        <f>IFERROR(__xludf.DUMMYFUNCTION("""COMPUTED_VALUE"""),"")</f>
        <v/>
      </c>
    </row>
    <row r="2199" customHeight="1" spans="1:2">
      <c r="A2199" s="3"/>
      <c r="B2199" s="3" t="str">
        <f>IFERROR(__xludf.DUMMYFUNCTION("""COMPUTED_VALUE"""),"")</f>
        <v/>
      </c>
    </row>
    <row r="2200" customHeight="1" spans="1:2">
      <c r="A2200" s="3"/>
      <c r="B2200" s="3" t="str">
        <f>IFERROR(__xludf.DUMMYFUNCTION("""COMPUTED_VALUE"""),"")</f>
        <v/>
      </c>
    </row>
    <row r="2201" customHeight="1" spans="1:2">
      <c r="A2201" s="3"/>
      <c r="B2201" s="3" t="str">
        <f>IFERROR(__xludf.DUMMYFUNCTION("""COMPUTED_VALUE"""),"")</f>
        <v/>
      </c>
    </row>
    <row r="2202" customHeight="1" spans="1:2">
      <c r="A2202" s="3"/>
      <c r="B2202" s="3" t="str">
        <f>IFERROR(__xludf.DUMMYFUNCTION("""COMPUTED_VALUE"""),"")</f>
        <v/>
      </c>
    </row>
    <row r="2203" customHeight="1" spans="1:2">
      <c r="A2203" s="3"/>
      <c r="B2203" s="3" t="str">
        <f>IFERROR(__xludf.DUMMYFUNCTION("""COMPUTED_VALUE"""),"")</f>
        <v/>
      </c>
    </row>
    <row r="2204" customHeight="1" spans="1:2">
      <c r="A2204" s="3"/>
      <c r="B2204" s="3" t="str">
        <f>IFERROR(__xludf.DUMMYFUNCTION("""COMPUTED_VALUE"""),"")</f>
        <v/>
      </c>
    </row>
    <row r="2205" customHeight="1" spans="1:2">
      <c r="A2205" s="3"/>
      <c r="B2205" s="3" t="str">
        <f>IFERROR(__xludf.DUMMYFUNCTION("""COMPUTED_VALUE"""),"")</f>
        <v/>
      </c>
    </row>
    <row r="2206" customHeight="1" spans="1:2">
      <c r="A2206" s="3"/>
      <c r="B2206" s="3" t="str">
        <f>IFERROR(__xludf.DUMMYFUNCTION("""COMPUTED_VALUE"""),"")</f>
        <v/>
      </c>
    </row>
    <row r="2207" customHeight="1" spans="1:2">
      <c r="A2207" s="3"/>
      <c r="B2207" s="3" t="str">
        <f>IFERROR(__xludf.DUMMYFUNCTION("""COMPUTED_VALUE"""),"")</f>
        <v/>
      </c>
    </row>
    <row r="2208" customHeight="1" spans="1:2">
      <c r="A2208" s="3"/>
      <c r="B2208" s="3" t="str">
        <f>IFERROR(__xludf.DUMMYFUNCTION("""COMPUTED_VALUE"""),"")</f>
        <v/>
      </c>
    </row>
    <row r="2209" customHeight="1" spans="1:2">
      <c r="A2209" s="3"/>
      <c r="B2209" s="3" t="str">
        <f>IFERROR(__xludf.DUMMYFUNCTION("""COMPUTED_VALUE"""),"")</f>
        <v/>
      </c>
    </row>
    <row r="2210" customHeight="1" spans="1:2">
      <c r="A2210" s="3"/>
      <c r="B2210" s="3" t="str">
        <f>IFERROR(__xludf.DUMMYFUNCTION("""COMPUTED_VALUE"""),"")</f>
        <v/>
      </c>
    </row>
    <row r="2211" customHeight="1" spans="1:2">
      <c r="A2211" s="3"/>
      <c r="B2211" s="3" t="str">
        <f>IFERROR(__xludf.DUMMYFUNCTION("""COMPUTED_VALUE"""),"")</f>
        <v/>
      </c>
    </row>
    <row r="2212" customHeight="1" spans="1:2">
      <c r="A2212" s="3"/>
      <c r="B2212" s="3" t="str">
        <f>IFERROR(__xludf.DUMMYFUNCTION("""COMPUTED_VALUE"""),"")</f>
        <v/>
      </c>
    </row>
    <row r="2213" customHeight="1" spans="1:2">
      <c r="A2213" s="3"/>
      <c r="B2213" s="3" t="str">
        <f>IFERROR(__xludf.DUMMYFUNCTION("""COMPUTED_VALUE"""),"")</f>
        <v/>
      </c>
    </row>
    <row r="2214" customHeight="1" spans="1:2">
      <c r="A2214" s="3"/>
      <c r="B2214" s="3" t="str">
        <f>IFERROR(__xludf.DUMMYFUNCTION("""COMPUTED_VALUE"""),"")</f>
        <v/>
      </c>
    </row>
    <row r="2215" customHeight="1" spans="1:2">
      <c r="A2215" s="3"/>
      <c r="B2215" s="3" t="str">
        <f>IFERROR(__xludf.DUMMYFUNCTION("""COMPUTED_VALUE"""),"")</f>
        <v/>
      </c>
    </row>
    <row r="2216" customHeight="1" spans="1:2">
      <c r="A2216" s="3"/>
      <c r="B2216" s="3" t="str">
        <f>IFERROR(__xludf.DUMMYFUNCTION("""COMPUTED_VALUE"""),"")</f>
        <v/>
      </c>
    </row>
    <row r="2217" customHeight="1" spans="1:2">
      <c r="A2217" s="3"/>
      <c r="B2217" s="3" t="str">
        <f>IFERROR(__xludf.DUMMYFUNCTION("""COMPUTED_VALUE"""),"")</f>
        <v/>
      </c>
    </row>
    <row r="2218" customHeight="1" spans="1:2">
      <c r="A2218" s="3"/>
      <c r="B2218" s="3" t="str">
        <f>IFERROR(__xludf.DUMMYFUNCTION("""COMPUTED_VALUE"""),"")</f>
        <v/>
      </c>
    </row>
    <row r="2219" customHeight="1" spans="1:2">
      <c r="A2219" s="3"/>
      <c r="B2219" s="3" t="str">
        <f>IFERROR(__xludf.DUMMYFUNCTION("""COMPUTED_VALUE"""),"")</f>
        <v/>
      </c>
    </row>
    <row r="2220" customHeight="1" spans="1:2">
      <c r="A2220" s="3"/>
      <c r="B2220" s="3" t="str">
        <f>IFERROR(__xludf.DUMMYFUNCTION("""COMPUTED_VALUE"""),"")</f>
        <v/>
      </c>
    </row>
    <row r="2221" customHeight="1" spans="1:2">
      <c r="A2221" s="3"/>
      <c r="B2221" s="3" t="str">
        <f>IFERROR(__xludf.DUMMYFUNCTION("""COMPUTED_VALUE"""),"")</f>
        <v/>
      </c>
    </row>
    <row r="2222" customHeight="1" spans="1:2">
      <c r="A2222" s="3"/>
      <c r="B2222" s="3" t="str">
        <f>IFERROR(__xludf.DUMMYFUNCTION("""COMPUTED_VALUE"""),"")</f>
        <v/>
      </c>
    </row>
    <row r="2223" customHeight="1" spans="1:2">
      <c r="A2223" s="3"/>
      <c r="B2223" s="3" t="str">
        <f>IFERROR(__xludf.DUMMYFUNCTION("""COMPUTED_VALUE"""),"")</f>
        <v/>
      </c>
    </row>
    <row r="2224" customHeight="1" spans="1:2">
      <c r="A2224" s="3"/>
      <c r="B2224" s="3" t="str">
        <f>IFERROR(__xludf.DUMMYFUNCTION("""COMPUTED_VALUE"""),"")</f>
        <v/>
      </c>
    </row>
    <row r="2225" customHeight="1" spans="1:2">
      <c r="A2225" s="3"/>
      <c r="B2225" s="3" t="str">
        <f>IFERROR(__xludf.DUMMYFUNCTION("""COMPUTED_VALUE"""),"")</f>
        <v/>
      </c>
    </row>
    <row r="2226" customHeight="1" spans="1:2">
      <c r="A2226" s="3"/>
      <c r="B2226" s="3" t="str">
        <f>IFERROR(__xludf.DUMMYFUNCTION("""COMPUTED_VALUE"""),"")</f>
        <v/>
      </c>
    </row>
    <row r="2227" customHeight="1" spans="1:2">
      <c r="A2227" s="3"/>
      <c r="B2227" s="3" t="str">
        <f>IFERROR(__xludf.DUMMYFUNCTION("""COMPUTED_VALUE"""),"")</f>
        <v/>
      </c>
    </row>
    <row r="2228" customHeight="1" spans="1:2">
      <c r="A2228" s="3"/>
      <c r="B2228" s="3" t="str">
        <f>IFERROR(__xludf.DUMMYFUNCTION("""COMPUTED_VALUE"""),"")</f>
        <v/>
      </c>
    </row>
    <row r="2229" customHeight="1" spans="1:2">
      <c r="A2229" s="3"/>
      <c r="B2229" s="3" t="str">
        <f>IFERROR(__xludf.DUMMYFUNCTION("""COMPUTED_VALUE"""),"")</f>
        <v/>
      </c>
    </row>
    <row r="2230" customHeight="1" spans="1:2">
      <c r="A2230" s="3"/>
      <c r="B2230" s="3" t="str">
        <f>IFERROR(__xludf.DUMMYFUNCTION("""COMPUTED_VALUE"""),"")</f>
        <v/>
      </c>
    </row>
    <row r="2231" customHeight="1" spans="1:2">
      <c r="A2231" s="3"/>
      <c r="B2231" s="3" t="str">
        <f>IFERROR(__xludf.DUMMYFUNCTION("""COMPUTED_VALUE"""),"")</f>
        <v/>
      </c>
    </row>
    <row r="2232" customHeight="1" spans="1:2">
      <c r="A2232" s="3"/>
      <c r="B2232" s="3" t="str">
        <f>IFERROR(__xludf.DUMMYFUNCTION("""COMPUTED_VALUE"""),"")</f>
        <v/>
      </c>
    </row>
    <row r="2233" customHeight="1" spans="1:2">
      <c r="A2233" s="3"/>
      <c r="B2233" s="3" t="str">
        <f>IFERROR(__xludf.DUMMYFUNCTION("""COMPUTED_VALUE"""),"")</f>
        <v/>
      </c>
    </row>
    <row r="2234" customHeight="1" spans="1:2">
      <c r="A2234" s="3"/>
      <c r="B2234" s="3" t="str">
        <f>IFERROR(__xludf.DUMMYFUNCTION("""COMPUTED_VALUE"""),"")</f>
        <v/>
      </c>
    </row>
    <row r="2235" customHeight="1" spans="1:2">
      <c r="A2235" s="3"/>
      <c r="B2235" s="3" t="str">
        <f>IFERROR(__xludf.DUMMYFUNCTION("""COMPUTED_VALUE"""),"")</f>
        <v/>
      </c>
    </row>
    <row r="2236" customHeight="1" spans="1:2">
      <c r="A2236" s="3"/>
      <c r="B2236" s="3" t="str">
        <f>IFERROR(__xludf.DUMMYFUNCTION("""COMPUTED_VALUE"""),"")</f>
        <v/>
      </c>
    </row>
    <row r="2237" customHeight="1" spans="1:2">
      <c r="A2237" s="3"/>
      <c r="B2237" s="3" t="str">
        <f>IFERROR(__xludf.DUMMYFUNCTION("""COMPUTED_VALUE"""),"")</f>
        <v/>
      </c>
    </row>
    <row r="2238" customHeight="1" spans="1:2">
      <c r="A2238" s="3"/>
      <c r="B2238" s="3" t="str">
        <f>IFERROR(__xludf.DUMMYFUNCTION("""COMPUTED_VALUE"""),"")</f>
        <v/>
      </c>
    </row>
    <row r="2239" customHeight="1" spans="1:2">
      <c r="A2239" s="3"/>
      <c r="B2239" s="3" t="str">
        <f>IFERROR(__xludf.DUMMYFUNCTION("""COMPUTED_VALUE"""),"")</f>
        <v/>
      </c>
    </row>
    <row r="2240" customHeight="1" spans="1:2">
      <c r="A2240" s="3"/>
      <c r="B2240" s="3" t="str">
        <f>IFERROR(__xludf.DUMMYFUNCTION("""COMPUTED_VALUE"""),"")</f>
        <v/>
      </c>
    </row>
    <row r="2241" customHeight="1" spans="1:2">
      <c r="A2241" s="3"/>
      <c r="B2241" s="3" t="str">
        <f>IFERROR(__xludf.DUMMYFUNCTION("""COMPUTED_VALUE"""),"")</f>
        <v/>
      </c>
    </row>
    <row r="2242" customHeight="1" spans="1:2">
      <c r="A2242" s="3"/>
      <c r="B2242" s="3" t="str">
        <f>IFERROR(__xludf.DUMMYFUNCTION("""COMPUTED_VALUE"""),"")</f>
        <v/>
      </c>
    </row>
    <row r="2243" customHeight="1" spans="1:2">
      <c r="A2243" s="3"/>
      <c r="B2243" s="3" t="str">
        <f>IFERROR(__xludf.DUMMYFUNCTION("""COMPUTED_VALUE"""),"")</f>
        <v/>
      </c>
    </row>
    <row r="2244" customHeight="1" spans="1:2">
      <c r="A2244" s="3"/>
      <c r="B2244" s="3" t="str">
        <f>IFERROR(__xludf.DUMMYFUNCTION("""COMPUTED_VALUE"""),"")</f>
        <v/>
      </c>
    </row>
    <row r="2245" customHeight="1" spans="1:2">
      <c r="A2245" s="3"/>
      <c r="B2245" s="3" t="str">
        <f>IFERROR(__xludf.DUMMYFUNCTION("""COMPUTED_VALUE"""),"")</f>
        <v/>
      </c>
    </row>
    <row r="2246" customHeight="1" spans="1:2">
      <c r="A2246" s="3"/>
      <c r="B2246" s="3" t="str">
        <f>IFERROR(__xludf.DUMMYFUNCTION("""COMPUTED_VALUE"""),"")</f>
        <v/>
      </c>
    </row>
    <row r="2247" customHeight="1" spans="1:2">
      <c r="A2247" s="3"/>
      <c r="B2247" s="3" t="str">
        <f>IFERROR(__xludf.DUMMYFUNCTION("""COMPUTED_VALUE"""),"")</f>
        <v/>
      </c>
    </row>
    <row r="2248" customHeight="1" spans="1:2">
      <c r="A2248" s="3"/>
      <c r="B2248" s="3" t="str">
        <f>IFERROR(__xludf.DUMMYFUNCTION("""COMPUTED_VALUE"""),"")</f>
        <v/>
      </c>
    </row>
    <row r="2249" customHeight="1" spans="1:2">
      <c r="A2249" s="3"/>
      <c r="B2249" s="3" t="str">
        <f>IFERROR(__xludf.DUMMYFUNCTION("""COMPUTED_VALUE"""),"")</f>
        <v/>
      </c>
    </row>
    <row r="2250" customHeight="1" spans="1:2">
      <c r="A2250" s="3"/>
      <c r="B2250" s="3" t="str">
        <f>IFERROR(__xludf.DUMMYFUNCTION("""COMPUTED_VALUE"""),"")</f>
        <v/>
      </c>
    </row>
    <row r="2251" customHeight="1" spans="1:2">
      <c r="A2251" s="3"/>
      <c r="B2251" s="3" t="str">
        <f>IFERROR(__xludf.DUMMYFUNCTION("""COMPUTED_VALUE"""),"")</f>
        <v/>
      </c>
    </row>
    <row r="2252" customHeight="1" spans="1:2">
      <c r="A2252" s="3"/>
      <c r="B2252" s="3" t="str">
        <f>IFERROR(__xludf.DUMMYFUNCTION("""COMPUTED_VALUE"""),"")</f>
        <v/>
      </c>
    </row>
    <row r="2253" customHeight="1" spans="1:2">
      <c r="A2253" s="3"/>
      <c r="B2253" s="3" t="str">
        <f>IFERROR(__xludf.DUMMYFUNCTION("""COMPUTED_VALUE"""),"")</f>
        <v/>
      </c>
    </row>
    <row r="2254" customHeight="1" spans="1:2">
      <c r="A2254" s="3"/>
      <c r="B2254" s="3" t="str">
        <f>IFERROR(__xludf.DUMMYFUNCTION("""COMPUTED_VALUE"""),"")</f>
        <v/>
      </c>
    </row>
    <row r="2255" customHeight="1" spans="1:2">
      <c r="A2255" s="3"/>
      <c r="B2255" s="3" t="str">
        <f>IFERROR(__xludf.DUMMYFUNCTION("""COMPUTED_VALUE"""),"")</f>
        <v/>
      </c>
    </row>
    <row r="2256" customHeight="1" spans="1:2">
      <c r="A2256" s="3"/>
      <c r="B2256" s="3" t="str">
        <f>IFERROR(__xludf.DUMMYFUNCTION("""COMPUTED_VALUE"""),"")</f>
        <v/>
      </c>
    </row>
    <row r="2257" customHeight="1" spans="1:2">
      <c r="A2257" s="3"/>
      <c r="B2257" s="3" t="str">
        <f>IFERROR(__xludf.DUMMYFUNCTION("""COMPUTED_VALUE"""),"")</f>
        <v/>
      </c>
    </row>
    <row r="2258" customHeight="1" spans="1:2">
      <c r="A2258" s="3"/>
      <c r="B2258" s="3" t="str">
        <f>IFERROR(__xludf.DUMMYFUNCTION("""COMPUTED_VALUE"""),"")</f>
        <v/>
      </c>
    </row>
    <row r="2259" customHeight="1" spans="1:2">
      <c r="A2259" s="3"/>
      <c r="B2259" s="3" t="str">
        <f>IFERROR(__xludf.DUMMYFUNCTION("""COMPUTED_VALUE"""),"")</f>
        <v/>
      </c>
    </row>
    <row r="2260" customHeight="1" spans="1:2">
      <c r="A2260" s="3"/>
      <c r="B2260" s="3" t="str">
        <f>IFERROR(__xludf.DUMMYFUNCTION("""COMPUTED_VALUE"""),"")</f>
        <v/>
      </c>
    </row>
    <row r="2261" customHeight="1" spans="1:2">
      <c r="A2261" s="3"/>
      <c r="B2261" s="3" t="str">
        <f>IFERROR(__xludf.DUMMYFUNCTION("""COMPUTED_VALUE"""),"")</f>
        <v/>
      </c>
    </row>
    <row r="2262" customHeight="1" spans="1:2">
      <c r="A2262" s="3"/>
      <c r="B2262" s="3" t="str">
        <f>IFERROR(__xludf.DUMMYFUNCTION("""COMPUTED_VALUE"""),"")</f>
        <v/>
      </c>
    </row>
    <row r="2263" customHeight="1" spans="1:2">
      <c r="A2263" s="3"/>
      <c r="B2263" s="3" t="str">
        <f>IFERROR(__xludf.DUMMYFUNCTION("""COMPUTED_VALUE"""),"")</f>
        <v/>
      </c>
    </row>
    <row r="2264" customHeight="1" spans="1:2">
      <c r="A2264" s="3"/>
      <c r="B2264" s="3" t="str">
        <f>IFERROR(__xludf.DUMMYFUNCTION("""COMPUTED_VALUE"""),"")</f>
        <v/>
      </c>
    </row>
    <row r="2265" customHeight="1" spans="1:2">
      <c r="A2265" s="3"/>
      <c r="B2265" s="3" t="str">
        <f>IFERROR(__xludf.DUMMYFUNCTION("""COMPUTED_VALUE"""),"")</f>
        <v/>
      </c>
    </row>
    <row r="2266" customHeight="1" spans="1:2">
      <c r="A2266" s="3"/>
      <c r="B2266" s="3" t="str">
        <f>IFERROR(__xludf.DUMMYFUNCTION("""COMPUTED_VALUE"""),"")</f>
        <v/>
      </c>
    </row>
    <row r="2267" customHeight="1" spans="1:2">
      <c r="A2267" s="3"/>
      <c r="B2267" s="3" t="str">
        <f>IFERROR(__xludf.DUMMYFUNCTION("""COMPUTED_VALUE"""),"")</f>
        <v/>
      </c>
    </row>
    <row r="2268" customHeight="1" spans="1:2">
      <c r="A2268" s="3"/>
      <c r="B2268" s="3" t="str">
        <f>IFERROR(__xludf.DUMMYFUNCTION("""COMPUTED_VALUE"""),"")</f>
        <v/>
      </c>
    </row>
    <row r="2269" customHeight="1" spans="1:2">
      <c r="A2269" s="3"/>
      <c r="B2269" s="3" t="str">
        <f>IFERROR(__xludf.DUMMYFUNCTION("""COMPUTED_VALUE"""),"")</f>
        <v/>
      </c>
    </row>
    <row r="2270" customHeight="1" spans="1:2">
      <c r="A2270" s="3"/>
      <c r="B2270" s="3" t="str">
        <f>IFERROR(__xludf.DUMMYFUNCTION("""COMPUTED_VALUE"""),"")</f>
        <v/>
      </c>
    </row>
    <row r="2271" customHeight="1" spans="1:2">
      <c r="A2271" s="3"/>
      <c r="B2271" s="3" t="str">
        <f>IFERROR(__xludf.DUMMYFUNCTION("""COMPUTED_VALUE"""),"")</f>
        <v/>
      </c>
    </row>
    <row r="2272" customHeight="1" spans="1:2">
      <c r="A2272" s="3"/>
      <c r="B2272" s="3" t="str">
        <f>IFERROR(__xludf.DUMMYFUNCTION("""COMPUTED_VALUE"""),"")</f>
        <v/>
      </c>
    </row>
    <row r="2273" customHeight="1" spans="1:2">
      <c r="A2273" s="3"/>
      <c r="B2273" s="3" t="str">
        <f>IFERROR(__xludf.DUMMYFUNCTION("""COMPUTED_VALUE"""),"")</f>
        <v/>
      </c>
    </row>
    <row r="2274" customHeight="1" spans="1:2">
      <c r="A2274" s="3"/>
      <c r="B2274" s="3" t="str">
        <f>IFERROR(__xludf.DUMMYFUNCTION("""COMPUTED_VALUE"""),"")</f>
        <v/>
      </c>
    </row>
    <row r="2275" customHeight="1" spans="1:2">
      <c r="A2275" s="3"/>
      <c r="B2275" s="3" t="str">
        <f>IFERROR(__xludf.DUMMYFUNCTION("""COMPUTED_VALUE"""),"")</f>
        <v/>
      </c>
    </row>
    <row r="2276" customHeight="1" spans="1:2">
      <c r="A2276" s="3"/>
      <c r="B2276" s="3" t="str">
        <f>IFERROR(__xludf.DUMMYFUNCTION("""COMPUTED_VALUE"""),"")</f>
        <v/>
      </c>
    </row>
    <row r="2277" customHeight="1" spans="1:2">
      <c r="A2277" s="3"/>
      <c r="B2277" s="3" t="str">
        <f>IFERROR(__xludf.DUMMYFUNCTION("""COMPUTED_VALUE"""),"")</f>
        <v/>
      </c>
    </row>
    <row r="2278" customHeight="1" spans="1:2">
      <c r="A2278" s="3"/>
      <c r="B2278" s="3" t="str">
        <f>IFERROR(__xludf.DUMMYFUNCTION("""COMPUTED_VALUE"""),"")</f>
        <v/>
      </c>
    </row>
    <row r="2279" customHeight="1" spans="1:2">
      <c r="A2279" s="3"/>
      <c r="B2279" s="3" t="str">
        <f>IFERROR(__xludf.DUMMYFUNCTION("""COMPUTED_VALUE"""),"")</f>
        <v/>
      </c>
    </row>
    <row r="2280" customHeight="1" spans="1:2">
      <c r="A2280" s="3"/>
      <c r="B2280" s="3" t="str">
        <f>IFERROR(__xludf.DUMMYFUNCTION("""COMPUTED_VALUE"""),"")</f>
        <v/>
      </c>
    </row>
    <row r="2281" customHeight="1" spans="1:2">
      <c r="A2281" s="3"/>
      <c r="B2281" s="3" t="str">
        <f>IFERROR(__xludf.DUMMYFUNCTION("""COMPUTED_VALUE"""),"")</f>
        <v/>
      </c>
    </row>
    <row r="2282" customHeight="1" spans="1:2">
      <c r="A2282" s="3"/>
      <c r="B2282" s="3" t="str">
        <f>IFERROR(__xludf.DUMMYFUNCTION("""COMPUTED_VALUE"""),"")</f>
        <v/>
      </c>
    </row>
    <row r="2283" customHeight="1" spans="1:2">
      <c r="A2283" s="3"/>
      <c r="B2283" s="3" t="str">
        <f>IFERROR(__xludf.DUMMYFUNCTION("""COMPUTED_VALUE"""),"")</f>
        <v/>
      </c>
    </row>
    <row r="2284" customHeight="1" spans="1:2">
      <c r="A2284" s="3"/>
      <c r="B2284" s="3" t="str">
        <f>IFERROR(__xludf.DUMMYFUNCTION("""COMPUTED_VALUE"""),"")</f>
        <v/>
      </c>
    </row>
    <row r="2285" customHeight="1" spans="1:2">
      <c r="A2285" s="3"/>
      <c r="B2285" s="3" t="str">
        <f>IFERROR(__xludf.DUMMYFUNCTION("""COMPUTED_VALUE"""),"")</f>
        <v/>
      </c>
    </row>
    <row r="2286" customHeight="1" spans="1:2">
      <c r="A2286" s="3"/>
      <c r="B2286" s="3" t="str">
        <f>IFERROR(__xludf.DUMMYFUNCTION("""COMPUTED_VALUE"""),"")</f>
        <v/>
      </c>
    </row>
    <row r="2287" customHeight="1" spans="1:2">
      <c r="A2287" s="3"/>
      <c r="B2287" s="3" t="str">
        <f>IFERROR(__xludf.DUMMYFUNCTION("""COMPUTED_VALUE"""),"")</f>
        <v/>
      </c>
    </row>
    <row r="2288" customHeight="1" spans="1:2">
      <c r="A2288" s="3"/>
      <c r="B2288" s="3" t="str">
        <f>IFERROR(__xludf.DUMMYFUNCTION("""COMPUTED_VALUE"""),"")</f>
        <v/>
      </c>
    </row>
    <row r="2289" customHeight="1" spans="1:2">
      <c r="A2289" s="3"/>
      <c r="B2289" s="3" t="str">
        <f>IFERROR(__xludf.DUMMYFUNCTION("""COMPUTED_VALUE"""),"")</f>
        <v/>
      </c>
    </row>
    <row r="2290" customHeight="1" spans="1:2">
      <c r="A2290" s="3"/>
      <c r="B2290" s="3" t="str">
        <f>IFERROR(__xludf.DUMMYFUNCTION("""COMPUTED_VALUE"""),"")</f>
        <v/>
      </c>
    </row>
    <row r="2291" customHeight="1" spans="1:2">
      <c r="A2291" s="3"/>
      <c r="B2291" s="3" t="str">
        <f>IFERROR(__xludf.DUMMYFUNCTION("""COMPUTED_VALUE"""),"")</f>
        <v/>
      </c>
    </row>
    <row r="2292" customHeight="1" spans="1:2">
      <c r="A2292" s="3"/>
      <c r="B2292" s="3" t="str">
        <f>IFERROR(__xludf.DUMMYFUNCTION("""COMPUTED_VALUE"""),"")</f>
        <v/>
      </c>
    </row>
    <row r="2293" customHeight="1" spans="1:2">
      <c r="A2293" s="3"/>
      <c r="B2293" s="3" t="str">
        <f>IFERROR(__xludf.DUMMYFUNCTION("""COMPUTED_VALUE"""),"")</f>
        <v/>
      </c>
    </row>
    <row r="2294" customHeight="1" spans="1:2">
      <c r="A2294" s="3"/>
      <c r="B2294" s="3" t="str">
        <f>IFERROR(__xludf.DUMMYFUNCTION("""COMPUTED_VALUE"""),"")</f>
        <v/>
      </c>
    </row>
    <row r="2295" customHeight="1" spans="1:2">
      <c r="A2295" s="3"/>
      <c r="B2295" s="3" t="str">
        <f>IFERROR(__xludf.DUMMYFUNCTION("""COMPUTED_VALUE"""),"")</f>
        <v/>
      </c>
    </row>
    <row r="2296" customHeight="1" spans="1:2">
      <c r="A2296" s="3"/>
      <c r="B2296" s="3" t="str">
        <f>IFERROR(__xludf.DUMMYFUNCTION("""COMPUTED_VALUE"""),"")</f>
        <v/>
      </c>
    </row>
    <row r="2297" customHeight="1" spans="1:2">
      <c r="A2297" s="3"/>
      <c r="B2297" s="3" t="str">
        <f>IFERROR(__xludf.DUMMYFUNCTION("""COMPUTED_VALUE"""),"")</f>
        <v/>
      </c>
    </row>
    <row r="2298" customHeight="1" spans="1:2">
      <c r="A2298" s="3"/>
      <c r="B2298" s="3" t="str">
        <f>IFERROR(__xludf.DUMMYFUNCTION("""COMPUTED_VALUE"""),"")</f>
        <v/>
      </c>
    </row>
    <row r="2299" customHeight="1" spans="1:2">
      <c r="A2299" s="3"/>
      <c r="B2299" s="3" t="str">
        <f>IFERROR(__xludf.DUMMYFUNCTION("""COMPUTED_VALUE"""),"")</f>
        <v/>
      </c>
    </row>
    <row r="2300" customHeight="1" spans="1:2">
      <c r="A2300" s="3"/>
      <c r="B2300" s="3" t="str">
        <f>IFERROR(__xludf.DUMMYFUNCTION("""COMPUTED_VALUE"""),"")</f>
        <v/>
      </c>
    </row>
    <row r="2301" customHeight="1" spans="1:2">
      <c r="A2301" s="3"/>
      <c r="B2301" s="3" t="str">
        <f>IFERROR(__xludf.DUMMYFUNCTION("""COMPUTED_VALUE"""),"")</f>
        <v/>
      </c>
    </row>
    <row r="2302" customHeight="1" spans="1:2">
      <c r="A2302" s="3"/>
      <c r="B2302" s="3" t="str">
        <f>IFERROR(__xludf.DUMMYFUNCTION("""COMPUTED_VALUE"""),"")</f>
        <v/>
      </c>
    </row>
    <row r="2303" customHeight="1" spans="1:2">
      <c r="A2303" s="3"/>
      <c r="B2303" s="3" t="str">
        <f>IFERROR(__xludf.DUMMYFUNCTION("""COMPUTED_VALUE"""),"")</f>
        <v/>
      </c>
    </row>
    <row r="2304" customHeight="1" spans="1:2">
      <c r="A2304" s="3"/>
      <c r="B2304" s="3" t="str">
        <f>IFERROR(__xludf.DUMMYFUNCTION("""COMPUTED_VALUE"""),"")</f>
        <v/>
      </c>
    </row>
    <row r="2305" customHeight="1" spans="1:2">
      <c r="A2305" s="3"/>
      <c r="B2305" s="3" t="str">
        <f>IFERROR(__xludf.DUMMYFUNCTION("""COMPUTED_VALUE"""),"")</f>
        <v/>
      </c>
    </row>
    <row r="2306" customHeight="1" spans="1:2">
      <c r="A2306" s="3"/>
      <c r="B2306" s="3" t="str">
        <f>IFERROR(__xludf.DUMMYFUNCTION("""COMPUTED_VALUE"""),"")</f>
        <v/>
      </c>
    </row>
    <row r="2307" customHeight="1" spans="1:2">
      <c r="A2307" s="3"/>
      <c r="B2307" s="3" t="str">
        <f>IFERROR(__xludf.DUMMYFUNCTION("""COMPUTED_VALUE"""),"")</f>
        <v/>
      </c>
    </row>
    <row r="2308" customHeight="1" spans="1:2">
      <c r="A2308" s="3"/>
      <c r="B2308" s="3" t="str">
        <f>IFERROR(__xludf.DUMMYFUNCTION("""COMPUTED_VALUE"""),"")</f>
        <v/>
      </c>
    </row>
    <row r="2309" customHeight="1" spans="1:2">
      <c r="A2309" s="3"/>
      <c r="B2309" s="3" t="str">
        <f>IFERROR(__xludf.DUMMYFUNCTION("""COMPUTED_VALUE"""),"")</f>
        <v/>
      </c>
    </row>
    <row r="2310" customHeight="1" spans="1:2">
      <c r="A2310" s="3"/>
      <c r="B2310" s="3" t="str">
        <f>IFERROR(__xludf.DUMMYFUNCTION("""COMPUTED_VALUE"""),"")</f>
        <v/>
      </c>
    </row>
    <row r="2311" customHeight="1" spans="1:2">
      <c r="A2311" s="3"/>
      <c r="B2311" s="3" t="str">
        <f>IFERROR(__xludf.DUMMYFUNCTION("""COMPUTED_VALUE"""),"")</f>
        <v/>
      </c>
    </row>
    <row r="2312" customHeight="1" spans="1:2">
      <c r="A2312" s="3"/>
      <c r="B2312" s="3" t="str">
        <f>IFERROR(__xludf.DUMMYFUNCTION("""COMPUTED_VALUE"""),"")</f>
        <v/>
      </c>
    </row>
    <row r="2313" customHeight="1" spans="1:2">
      <c r="A2313" s="3"/>
      <c r="B2313" s="3" t="str">
        <f>IFERROR(__xludf.DUMMYFUNCTION("""COMPUTED_VALUE"""),"")</f>
        <v/>
      </c>
    </row>
    <row r="2314" customHeight="1" spans="1:2">
      <c r="A2314" s="3"/>
      <c r="B2314" s="3" t="str">
        <f>IFERROR(__xludf.DUMMYFUNCTION("""COMPUTED_VALUE"""),"")</f>
        <v/>
      </c>
    </row>
    <row r="2315" customHeight="1" spans="1:2">
      <c r="A2315" s="3"/>
      <c r="B2315" s="3" t="str">
        <f>IFERROR(__xludf.DUMMYFUNCTION("""COMPUTED_VALUE"""),"")</f>
        <v/>
      </c>
    </row>
    <row r="2316" customHeight="1" spans="1:2">
      <c r="A2316" s="3"/>
      <c r="B2316" s="3" t="str">
        <f>IFERROR(__xludf.DUMMYFUNCTION("""COMPUTED_VALUE"""),"")</f>
        <v/>
      </c>
    </row>
    <row r="2317" customHeight="1" spans="1:2">
      <c r="A2317" s="3"/>
      <c r="B2317" s="3" t="str">
        <f>IFERROR(__xludf.DUMMYFUNCTION("""COMPUTED_VALUE"""),"")</f>
        <v/>
      </c>
    </row>
    <row r="2318" customHeight="1" spans="1:2">
      <c r="A2318" s="3"/>
      <c r="B2318" s="3" t="str">
        <f>IFERROR(__xludf.DUMMYFUNCTION("""COMPUTED_VALUE"""),"")</f>
        <v/>
      </c>
    </row>
    <row r="2319" customHeight="1" spans="1:2">
      <c r="A2319" s="3"/>
      <c r="B2319" s="3" t="str">
        <f>IFERROR(__xludf.DUMMYFUNCTION("""COMPUTED_VALUE"""),"")</f>
        <v/>
      </c>
    </row>
    <row r="2320" customHeight="1" spans="1:2">
      <c r="A2320" s="3"/>
      <c r="B2320" s="3" t="str">
        <f>IFERROR(__xludf.DUMMYFUNCTION("""COMPUTED_VALUE"""),"")</f>
        <v/>
      </c>
    </row>
    <row r="2321" customHeight="1" spans="1:2">
      <c r="A2321" s="3"/>
      <c r="B2321" s="3" t="str">
        <f>IFERROR(__xludf.DUMMYFUNCTION("""COMPUTED_VALUE"""),"")</f>
        <v/>
      </c>
    </row>
    <row r="2322" customHeight="1" spans="1:2">
      <c r="A2322" s="3"/>
      <c r="B2322" s="3" t="str">
        <f>IFERROR(__xludf.DUMMYFUNCTION("""COMPUTED_VALUE"""),"")</f>
        <v/>
      </c>
    </row>
    <row r="2323" customHeight="1" spans="1:2">
      <c r="A2323" s="3"/>
      <c r="B2323" s="3" t="str">
        <f>IFERROR(__xludf.DUMMYFUNCTION("""COMPUTED_VALUE"""),"")</f>
        <v/>
      </c>
    </row>
    <row r="2324" customHeight="1" spans="1:2">
      <c r="A2324" s="3"/>
      <c r="B2324" s="3" t="str">
        <f>IFERROR(__xludf.DUMMYFUNCTION("""COMPUTED_VALUE"""),"")</f>
        <v/>
      </c>
    </row>
    <row r="2325" customHeight="1" spans="1:2">
      <c r="A2325" s="3"/>
      <c r="B2325" s="3" t="str">
        <f>IFERROR(__xludf.DUMMYFUNCTION("""COMPUTED_VALUE"""),"")</f>
        <v/>
      </c>
    </row>
    <row r="2326" customHeight="1" spans="1:2">
      <c r="A2326" s="3"/>
      <c r="B2326" s="3" t="str">
        <f>IFERROR(__xludf.DUMMYFUNCTION("""COMPUTED_VALUE"""),"")</f>
        <v/>
      </c>
    </row>
    <row r="2327" customHeight="1" spans="1:2">
      <c r="A2327" s="3"/>
      <c r="B2327" s="3" t="str">
        <f>IFERROR(__xludf.DUMMYFUNCTION("""COMPUTED_VALUE"""),"")</f>
        <v/>
      </c>
    </row>
    <row r="2328" customHeight="1" spans="1:2">
      <c r="A2328" s="3"/>
      <c r="B2328" s="3" t="str">
        <f>IFERROR(__xludf.DUMMYFUNCTION("""COMPUTED_VALUE"""),"")</f>
        <v/>
      </c>
    </row>
    <row r="2329" customHeight="1" spans="1:2">
      <c r="A2329" s="3"/>
      <c r="B2329" s="3" t="str">
        <f>IFERROR(__xludf.DUMMYFUNCTION("""COMPUTED_VALUE"""),"")</f>
        <v/>
      </c>
    </row>
    <row r="2330" customHeight="1" spans="1:2">
      <c r="A2330" s="3"/>
      <c r="B2330" s="3" t="str">
        <f>IFERROR(__xludf.DUMMYFUNCTION("""COMPUTED_VALUE"""),"")</f>
        <v/>
      </c>
    </row>
    <row r="2331" customHeight="1" spans="1:2">
      <c r="A2331" s="3"/>
      <c r="B2331" s="3" t="str">
        <f>IFERROR(__xludf.DUMMYFUNCTION("""COMPUTED_VALUE"""),"")</f>
        <v/>
      </c>
    </row>
    <row r="2332" customHeight="1" spans="1:2">
      <c r="A2332" s="3"/>
      <c r="B2332" s="3" t="str">
        <f>IFERROR(__xludf.DUMMYFUNCTION("""COMPUTED_VALUE"""),"")</f>
        <v/>
      </c>
    </row>
    <row r="2333" customHeight="1" spans="1:2">
      <c r="A2333" s="3"/>
      <c r="B2333" s="3" t="str">
        <f>IFERROR(__xludf.DUMMYFUNCTION("""COMPUTED_VALUE"""),"")</f>
        <v/>
      </c>
    </row>
    <row r="2334" customHeight="1" spans="1:2">
      <c r="A2334" s="3"/>
      <c r="B2334" s="3" t="str">
        <f>IFERROR(__xludf.DUMMYFUNCTION("""COMPUTED_VALUE"""),"")</f>
        <v/>
      </c>
    </row>
    <row r="2335" customHeight="1" spans="1:2">
      <c r="A2335" s="3"/>
      <c r="B2335" s="3" t="str">
        <f>IFERROR(__xludf.DUMMYFUNCTION("""COMPUTED_VALUE"""),"")</f>
        <v/>
      </c>
    </row>
    <row r="2336" customHeight="1" spans="1:2">
      <c r="A2336" s="3"/>
      <c r="B2336" s="3" t="str">
        <f>IFERROR(__xludf.DUMMYFUNCTION("""COMPUTED_VALUE"""),"")</f>
        <v/>
      </c>
    </row>
    <row r="2337" customHeight="1" spans="1:2">
      <c r="A2337" s="3"/>
      <c r="B2337" s="3" t="str">
        <f>IFERROR(__xludf.DUMMYFUNCTION("""COMPUTED_VALUE"""),"")</f>
        <v/>
      </c>
    </row>
    <row r="2338" customHeight="1" spans="1:2">
      <c r="A2338" s="3"/>
      <c r="B2338" s="3" t="str">
        <f>IFERROR(__xludf.DUMMYFUNCTION("""COMPUTED_VALUE"""),"")</f>
        <v/>
      </c>
    </row>
    <row r="2339" customHeight="1" spans="1:2">
      <c r="A2339" s="3"/>
      <c r="B2339" s="3" t="str">
        <f>IFERROR(__xludf.DUMMYFUNCTION("""COMPUTED_VALUE"""),"")</f>
        <v/>
      </c>
    </row>
    <row r="2340" customHeight="1" spans="1:2">
      <c r="A2340" s="3"/>
      <c r="B2340" s="3" t="str">
        <f>IFERROR(__xludf.DUMMYFUNCTION("""COMPUTED_VALUE"""),"")</f>
        <v/>
      </c>
    </row>
    <row r="2341" customHeight="1" spans="1:2">
      <c r="A2341" s="3"/>
      <c r="B2341" s="3" t="str">
        <f>IFERROR(__xludf.DUMMYFUNCTION("""COMPUTED_VALUE"""),"")</f>
        <v/>
      </c>
    </row>
    <row r="2342" customHeight="1" spans="1:2">
      <c r="A2342" s="3"/>
      <c r="B2342" s="3" t="str">
        <f>IFERROR(__xludf.DUMMYFUNCTION("""COMPUTED_VALUE"""),"")</f>
        <v/>
      </c>
    </row>
    <row r="2343" customHeight="1" spans="1:2">
      <c r="A2343" s="3"/>
      <c r="B2343" s="3" t="str">
        <f>IFERROR(__xludf.DUMMYFUNCTION("""COMPUTED_VALUE"""),"")</f>
        <v/>
      </c>
    </row>
    <row r="2344" customHeight="1" spans="1:2">
      <c r="A2344" s="3"/>
      <c r="B2344" s="3" t="str">
        <f>IFERROR(__xludf.DUMMYFUNCTION("""COMPUTED_VALUE"""),"")</f>
        <v/>
      </c>
    </row>
    <row r="2345" customHeight="1" spans="1:2">
      <c r="A2345" s="3"/>
      <c r="B2345" s="3" t="str">
        <f>IFERROR(__xludf.DUMMYFUNCTION("""COMPUTED_VALUE"""),"")</f>
        <v/>
      </c>
    </row>
    <row r="2346" customHeight="1" spans="1:2">
      <c r="A2346" s="3"/>
      <c r="B2346" s="3" t="str">
        <f>IFERROR(__xludf.DUMMYFUNCTION("""COMPUTED_VALUE"""),"")</f>
        <v/>
      </c>
    </row>
    <row r="2347" customHeight="1" spans="1:2">
      <c r="A2347" s="3"/>
      <c r="B2347" s="3" t="str">
        <f>IFERROR(__xludf.DUMMYFUNCTION("""COMPUTED_VALUE"""),"")</f>
        <v/>
      </c>
    </row>
    <row r="2348" customHeight="1" spans="1:2">
      <c r="A2348" s="3"/>
      <c r="B2348" s="3" t="str">
        <f>IFERROR(__xludf.DUMMYFUNCTION("""COMPUTED_VALUE"""),"")</f>
        <v/>
      </c>
    </row>
    <row r="2349" customHeight="1" spans="1:2">
      <c r="A2349" s="3"/>
      <c r="B2349" s="3" t="str">
        <f>IFERROR(__xludf.DUMMYFUNCTION("""COMPUTED_VALUE"""),"")</f>
        <v/>
      </c>
    </row>
    <row r="2350" customHeight="1" spans="1:2">
      <c r="A2350" s="3"/>
      <c r="B2350" s="3" t="str">
        <f>IFERROR(__xludf.DUMMYFUNCTION("""COMPUTED_VALUE"""),"")</f>
        <v/>
      </c>
    </row>
    <row r="2351" customHeight="1" spans="1:2">
      <c r="A2351" s="3"/>
      <c r="B2351" s="3" t="str">
        <f>IFERROR(__xludf.DUMMYFUNCTION("""COMPUTED_VALUE"""),"")</f>
        <v/>
      </c>
    </row>
    <row r="2352" customHeight="1" spans="1:2">
      <c r="A2352" s="3"/>
      <c r="B2352" s="3" t="str">
        <f>IFERROR(__xludf.DUMMYFUNCTION("""COMPUTED_VALUE"""),"")</f>
        <v/>
      </c>
    </row>
    <row r="2353" customHeight="1" spans="1:2">
      <c r="A2353" s="3"/>
      <c r="B2353" s="3" t="str">
        <f>IFERROR(__xludf.DUMMYFUNCTION("""COMPUTED_VALUE"""),"")</f>
        <v/>
      </c>
    </row>
    <row r="2354" customHeight="1" spans="1:2">
      <c r="A2354" s="3"/>
      <c r="B2354" s="3" t="str">
        <f>IFERROR(__xludf.DUMMYFUNCTION("""COMPUTED_VALUE"""),"")</f>
        <v/>
      </c>
    </row>
    <row r="2355" customHeight="1" spans="1:2">
      <c r="A2355" s="3"/>
      <c r="B2355" s="3" t="str">
        <f>IFERROR(__xludf.DUMMYFUNCTION("""COMPUTED_VALUE"""),"")</f>
        <v/>
      </c>
    </row>
    <row r="2356" customHeight="1" spans="1:2">
      <c r="A2356" s="3"/>
      <c r="B2356" s="3" t="str">
        <f>IFERROR(__xludf.DUMMYFUNCTION("""COMPUTED_VALUE"""),"")</f>
        <v/>
      </c>
    </row>
    <row r="2357" customHeight="1" spans="1:2">
      <c r="A2357" s="3"/>
      <c r="B2357" s="3" t="str">
        <f>IFERROR(__xludf.DUMMYFUNCTION("""COMPUTED_VALUE"""),"")</f>
        <v/>
      </c>
    </row>
    <row r="2358" customHeight="1" spans="1:2">
      <c r="A2358" s="3"/>
      <c r="B2358" s="3" t="str">
        <f>IFERROR(__xludf.DUMMYFUNCTION("""COMPUTED_VALUE"""),"")</f>
        <v/>
      </c>
    </row>
    <row r="2359" customHeight="1" spans="1:2">
      <c r="A2359" s="3"/>
      <c r="B2359" s="3" t="str">
        <f>IFERROR(__xludf.DUMMYFUNCTION("""COMPUTED_VALUE"""),"")</f>
        <v/>
      </c>
    </row>
    <row r="2360" customHeight="1" spans="1:2">
      <c r="A2360" s="3"/>
      <c r="B2360" s="3" t="str">
        <f>IFERROR(__xludf.DUMMYFUNCTION("""COMPUTED_VALUE"""),"")</f>
        <v/>
      </c>
    </row>
    <row r="2361" customHeight="1" spans="1:2">
      <c r="A2361" s="3"/>
      <c r="B2361" s="3" t="str">
        <f>IFERROR(__xludf.DUMMYFUNCTION("""COMPUTED_VALUE"""),"")</f>
        <v/>
      </c>
    </row>
    <row r="2362" customHeight="1" spans="1:2">
      <c r="A2362" s="3"/>
      <c r="B2362" s="3" t="str">
        <f>IFERROR(__xludf.DUMMYFUNCTION("""COMPUTED_VALUE"""),"")</f>
        <v/>
      </c>
    </row>
    <row r="2363" customHeight="1" spans="1:2">
      <c r="A2363" s="3"/>
      <c r="B2363" s="3" t="str">
        <f>IFERROR(__xludf.DUMMYFUNCTION("""COMPUTED_VALUE"""),"")</f>
        <v/>
      </c>
    </row>
    <row r="2364" customHeight="1" spans="1:2">
      <c r="A2364" s="3"/>
      <c r="B2364" s="3" t="str">
        <f>IFERROR(__xludf.DUMMYFUNCTION("""COMPUTED_VALUE"""),"")</f>
        <v/>
      </c>
    </row>
    <row r="2365" customHeight="1" spans="1:2">
      <c r="A2365" s="3"/>
      <c r="B2365" s="3" t="str">
        <f>IFERROR(__xludf.DUMMYFUNCTION("""COMPUTED_VALUE"""),"")</f>
        <v/>
      </c>
    </row>
    <row r="2366" customHeight="1" spans="1:2">
      <c r="A2366" s="3"/>
      <c r="B2366" s="3" t="str">
        <f>IFERROR(__xludf.DUMMYFUNCTION("""COMPUTED_VALUE"""),"")</f>
        <v/>
      </c>
    </row>
    <row r="2367" customHeight="1" spans="1:2">
      <c r="A2367" s="3"/>
      <c r="B2367" s="3" t="str">
        <f>IFERROR(__xludf.DUMMYFUNCTION("""COMPUTED_VALUE"""),"")</f>
        <v/>
      </c>
    </row>
    <row r="2368" customHeight="1" spans="1:2">
      <c r="A2368" s="3"/>
      <c r="B2368" s="3" t="str">
        <f>IFERROR(__xludf.DUMMYFUNCTION("""COMPUTED_VALUE"""),"")</f>
        <v/>
      </c>
    </row>
    <row r="2369" customHeight="1" spans="1:2">
      <c r="A2369" s="3"/>
      <c r="B2369" s="3" t="str">
        <f>IFERROR(__xludf.DUMMYFUNCTION("""COMPUTED_VALUE"""),"")</f>
        <v/>
      </c>
    </row>
    <row r="2370" customHeight="1" spans="1:2">
      <c r="A2370" s="3"/>
      <c r="B2370" s="3" t="str">
        <f>IFERROR(__xludf.DUMMYFUNCTION("""COMPUTED_VALUE"""),"")</f>
        <v/>
      </c>
    </row>
    <row r="2371" customHeight="1" spans="1:2">
      <c r="A2371" s="3"/>
      <c r="B2371" s="3" t="str">
        <f>IFERROR(__xludf.DUMMYFUNCTION("""COMPUTED_VALUE"""),"")</f>
        <v/>
      </c>
    </row>
    <row r="2372" customHeight="1" spans="1:2">
      <c r="A2372" s="3"/>
      <c r="B2372" s="3" t="str">
        <f>IFERROR(__xludf.DUMMYFUNCTION("""COMPUTED_VALUE"""),"")</f>
        <v/>
      </c>
    </row>
    <row r="2373" customHeight="1" spans="1:2">
      <c r="A2373" s="3"/>
      <c r="B2373" s="3" t="str">
        <f>IFERROR(__xludf.DUMMYFUNCTION("""COMPUTED_VALUE"""),"")</f>
        <v/>
      </c>
    </row>
    <row r="2374" customHeight="1" spans="1:2">
      <c r="A2374" s="3"/>
      <c r="B2374" s="3" t="str">
        <f>IFERROR(__xludf.DUMMYFUNCTION("""COMPUTED_VALUE"""),"")</f>
        <v/>
      </c>
    </row>
    <row r="2375" customHeight="1" spans="1:2">
      <c r="A2375" s="3"/>
      <c r="B2375" s="3" t="str">
        <f>IFERROR(__xludf.DUMMYFUNCTION("""COMPUTED_VALUE"""),"")</f>
        <v/>
      </c>
    </row>
    <row r="2376" customHeight="1" spans="1:2">
      <c r="A2376" s="3"/>
      <c r="B2376" s="3" t="str">
        <f>IFERROR(__xludf.DUMMYFUNCTION("""COMPUTED_VALUE"""),"")</f>
        <v/>
      </c>
    </row>
    <row r="2377" customHeight="1" spans="1:2">
      <c r="A2377" s="3"/>
      <c r="B2377" s="3" t="str">
        <f>IFERROR(__xludf.DUMMYFUNCTION("""COMPUTED_VALUE"""),"")</f>
        <v/>
      </c>
    </row>
    <row r="2378" customHeight="1" spans="1:2">
      <c r="A2378" s="3"/>
      <c r="B2378" s="3" t="str">
        <f>IFERROR(__xludf.DUMMYFUNCTION("""COMPUTED_VALUE"""),"")</f>
        <v/>
      </c>
    </row>
    <row r="2379" customHeight="1" spans="1:2">
      <c r="A2379" s="3"/>
      <c r="B2379" s="3" t="str">
        <f>IFERROR(__xludf.DUMMYFUNCTION("""COMPUTED_VALUE"""),"")</f>
        <v/>
      </c>
    </row>
    <row r="2380" customHeight="1" spans="1:2">
      <c r="A2380" s="3"/>
      <c r="B2380" s="3" t="str">
        <f>IFERROR(__xludf.DUMMYFUNCTION("""COMPUTED_VALUE"""),"")</f>
        <v/>
      </c>
    </row>
    <row r="2381" customHeight="1" spans="1:2">
      <c r="A2381" s="3"/>
      <c r="B2381" s="3" t="str">
        <f>IFERROR(__xludf.DUMMYFUNCTION("""COMPUTED_VALUE"""),"")</f>
        <v/>
      </c>
    </row>
    <row r="2382" customHeight="1" spans="1:2">
      <c r="A2382" s="3"/>
      <c r="B2382" s="3" t="str">
        <f>IFERROR(__xludf.DUMMYFUNCTION("""COMPUTED_VALUE"""),"")</f>
        <v/>
      </c>
    </row>
    <row r="2383" customHeight="1" spans="1:2">
      <c r="A2383" s="3"/>
      <c r="B2383" s="3" t="str">
        <f>IFERROR(__xludf.DUMMYFUNCTION("""COMPUTED_VALUE"""),"")</f>
        <v/>
      </c>
    </row>
    <row r="2384" customHeight="1" spans="1:2">
      <c r="A2384" s="3"/>
      <c r="B2384" s="3" t="str">
        <f>IFERROR(__xludf.DUMMYFUNCTION("""COMPUTED_VALUE"""),"")</f>
        <v/>
      </c>
    </row>
    <row r="2385" customHeight="1" spans="1:2">
      <c r="A2385" s="3"/>
      <c r="B2385" s="3" t="str">
        <f>IFERROR(__xludf.DUMMYFUNCTION("""COMPUTED_VALUE"""),"")</f>
        <v/>
      </c>
    </row>
    <row r="2386" customHeight="1" spans="1:2">
      <c r="A2386" s="3"/>
      <c r="B2386" s="3" t="str">
        <f>IFERROR(__xludf.DUMMYFUNCTION("""COMPUTED_VALUE"""),"")</f>
        <v/>
      </c>
    </row>
    <row r="2387" customHeight="1" spans="1:2">
      <c r="A2387" s="3"/>
      <c r="B2387" s="3" t="str">
        <f>IFERROR(__xludf.DUMMYFUNCTION("""COMPUTED_VALUE"""),"")</f>
        <v/>
      </c>
    </row>
    <row r="2388" customHeight="1" spans="1:2">
      <c r="A2388" s="3"/>
      <c r="B2388" s="3" t="str">
        <f>IFERROR(__xludf.DUMMYFUNCTION("""COMPUTED_VALUE"""),"")</f>
        <v/>
      </c>
    </row>
    <row r="2389" customHeight="1" spans="1:2">
      <c r="A2389" s="3"/>
      <c r="B2389" s="3" t="str">
        <f>IFERROR(__xludf.DUMMYFUNCTION("""COMPUTED_VALUE"""),"")</f>
        <v/>
      </c>
    </row>
    <row r="2390" customHeight="1" spans="1:2">
      <c r="A2390" s="3"/>
      <c r="B2390" s="3" t="str">
        <f>IFERROR(__xludf.DUMMYFUNCTION("""COMPUTED_VALUE"""),"")</f>
        <v/>
      </c>
    </row>
    <row r="2391" customHeight="1" spans="1:2">
      <c r="A2391" s="3"/>
      <c r="B2391" s="3" t="str">
        <f>IFERROR(__xludf.DUMMYFUNCTION("""COMPUTED_VALUE"""),"")</f>
        <v/>
      </c>
    </row>
    <row r="2392" customHeight="1" spans="1:2">
      <c r="A2392" s="3"/>
      <c r="B2392" s="3" t="str">
        <f>IFERROR(__xludf.DUMMYFUNCTION("""COMPUTED_VALUE"""),"")</f>
        <v/>
      </c>
    </row>
    <row r="2393" customHeight="1" spans="1:2">
      <c r="A2393" s="3"/>
      <c r="B2393" s="3" t="str">
        <f>IFERROR(__xludf.DUMMYFUNCTION("""COMPUTED_VALUE"""),"")</f>
        <v/>
      </c>
    </row>
    <row r="2394" customHeight="1" spans="1:2">
      <c r="A2394" s="3"/>
      <c r="B2394" s="3" t="str">
        <f>IFERROR(__xludf.DUMMYFUNCTION("""COMPUTED_VALUE"""),"")</f>
        <v/>
      </c>
    </row>
    <row r="2395" customHeight="1" spans="1:2">
      <c r="A2395" s="3"/>
      <c r="B2395" s="3" t="str">
        <f>IFERROR(__xludf.DUMMYFUNCTION("""COMPUTED_VALUE"""),"")</f>
        <v/>
      </c>
    </row>
    <row r="2396" customHeight="1" spans="1:2">
      <c r="A2396" s="3"/>
      <c r="B2396" s="3" t="str">
        <f>IFERROR(__xludf.DUMMYFUNCTION("""COMPUTED_VALUE"""),"")</f>
        <v/>
      </c>
    </row>
    <row r="2397" customHeight="1" spans="1:2">
      <c r="A2397" s="3"/>
      <c r="B2397" s="3" t="str">
        <f>IFERROR(__xludf.DUMMYFUNCTION("""COMPUTED_VALUE"""),"")</f>
        <v/>
      </c>
    </row>
    <row r="2398" customHeight="1" spans="1:2">
      <c r="A2398" s="3"/>
      <c r="B2398" s="3" t="str">
        <f>IFERROR(__xludf.DUMMYFUNCTION("""COMPUTED_VALUE"""),"")</f>
        <v/>
      </c>
    </row>
    <row r="2399" customHeight="1" spans="1:2">
      <c r="A2399" s="3"/>
      <c r="B2399" s="3" t="str">
        <f>IFERROR(__xludf.DUMMYFUNCTION("""COMPUTED_VALUE"""),"")</f>
        <v/>
      </c>
    </row>
    <row r="2400" customHeight="1" spans="1:2">
      <c r="A2400" s="3"/>
      <c r="B2400" s="3" t="str">
        <f>IFERROR(__xludf.DUMMYFUNCTION("""COMPUTED_VALUE"""),"")</f>
        <v/>
      </c>
    </row>
    <row r="2401" customHeight="1" spans="1:2">
      <c r="A2401" s="3"/>
      <c r="B2401" s="3" t="str">
        <f>IFERROR(__xludf.DUMMYFUNCTION("""COMPUTED_VALUE"""),"")</f>
        <v/>
      </c>
    </row>
    <row r="2402" customHeight="1" spans="1:2">
      <c r="A2402" s="3"/>
      <c r="B2402" s="3" t="str">
        <f>IFERROR(__xludf.DUMMYFUNCTION("""COMPUTED_VALUE"""),"")</f>
        <v/>
      </c>
    </row>
    <row r="2403" customHeight="1" spans="1:2">
      <c r="A2403" s="3"/>
      <c r="B2403" s="3" t="str">
        <f>IFERROR(__xludf.DUMMYFUNCTION("""COMPUTED_VALUE"""),"")</f>
        <v/>
      </c>
    </row>
    <row r="2404" customHeight="1" spans="1:2">
      <c r="A2404" s="3"/>
      <c r="B2404" s="3" t="str">
        <f>IFERROR(__xludf.DUMMYFUNCTION("""COMPUTED_VALUE"""),"")</f>
        <v/>
      </c>
    </row>
    <row r="2405" customHeight="1" spans="1:2">
      <c r="A2405" s="3"/>
      <c r="B2405" s="3" t="str">
        <f>IFERROR(__xludf.DUMMYFUNCTION("""COMPUTED_VALUE"""),"")</f>
        <v/>
      </c>
    </row>
    <row r="2406" customHeight="1" spans="1:2">
      <c r="A2406" s="3"/>
      <c r="B2406" s="3" t="str">
        <f>IFERROR(__xludf.DUMMYFUNCTION("""COMPUTED_VALUE"""),"")</f>
        <v/>
      </c>
    </row>
    <row r="2407" customHeight="1" spans="1:2">
      <c r="A2407" s="3"/>
      <c r="B2407" s="3" t="str">
        <f>IFERROR(__xludf.DUMMYFUNCTION("""COMPUTED_VALUE"""),"")</f>
        <v/>
      </c>
    </row>
    <row r="2408" customHeight="1" spans="1:2">
      <c r="A2408" s="3"/>
      <c r="B2408" s="3" t="str">
        <f>IFERROR(__xludf.DUMMYFUNCTION("""COMPUTED_VALUE"""),"")</f>
        <v/>
      </c>
    </row>
    <row r="2409" customHeight="1" spans="1:2">
      <c r="A2409" s="3"/>
      <c r="B2409" s="3" t="str">
        <f>IFERROR(__xludf.DUMMYFUNCTION("""COMPUTED_VALUE"""),"")</f>
        <v/>
      </c>
    </row>
    <row r="2410" customHeight="1" spans="1:2">
      <c r="A2410" s="3"/>
      <c r="B2410" s="3" t="str">
        <f>IFERROR(__xludf.DUMMYFUNCTION("""COMPUTED_VALUE"""),"")</f>
        <v/>
      </c>
    </row>
    <row r="2411" customHeight="1" spans="1:2">
      <c r="A2411" s="3"/>
      <c r="B2411" s="3" t="str">
        <f>IFERROR(__xludf.DUMMYFUNCTION("""COMPUTED_VALUE"""),"")</f>
        <v/>
      </c>
    </row>
    <row r="2412" customHeight="1" spans="1:2">
      <c r="A2412" s="3"/>
      <c r="B2412" s="3" t="str">
        <f>IFERROR(__xludf.DUMMYFUNCTION("""COMPUTED_VALUE"""),"")</f>
        <v/>
      </c>
    </row>
    <row r="2413" customHeight="1" spans="1:2">
      <c r="A2413" s="3"/>
      <c r="B2413" s="3" t="str">
        <f>IFERROR(__xludf.DUMMYFUNCTION("""COMPUTED_VALUE"""),"")</f>
        <v/>
      </c>
    </row>
    <row r="2414" customHeight="1" spans="1:2">
      <c r="A2414" s="3"/>
      <c r="B2414" s="3" t="str">
        <f>IFERROR(__xludf.DUMMYFUNCTION("""COMPUTED_VALUE"""),"")</f>
        <v/>
      </c>
    </row>
    <row r="2415" customHeight="1" spans="1:2">
      <c r="A2415" s="3"/>
      <c r="B2415" s="3" t="str">
        <f>IFERROR(__xludf.DUMMYFUNCTION("""COMPUTED_VALUE"""),"")</f>
        <v/>
      </c>
    </row>
    <row r="2416" customHeight="1" spans="1:2">
      <c r="A2416" s="3"/>
      <c r="B2416" s="3" t="str">
        <f>IFERROR(__xludf.DUMMYFUNCTION("""COMPUTED_VALUE"""),"")</f>
        <v/>
      </c>
    </row>
    <row r="2417" customHeight="1" spans="1:2">
      <c r="A2417" s="3"/>
      <c r="B2417" s="3" t="str">
        <f>IFERROR(__xludf.DUMMYFUNCTION("""COMPUTED_VALUE"""),"")</f>
        <v/>
      </c>
    </row>
    <row r="2418" customHeight="1" spans="1:2">
      <c r="A2418" s="3"/>
      <c r="B2418" s="3" t="str">
        <f>IFERROR(__xludf.DUMMYFUNCTION("""COMPUTED_VALUE"""),"")</f>
        <v/>
      </c>
    </row>
    <row r="2419" customHeight="1" spans="1:2">
      <c r="A2419" s="3"/>
      <c r="B2419" s="3" t="str">
        <f>IFERROR(__xludf.DUMMYFUNCTION("""COMPUTED_VALUE"""),"")</f>
        <v/>
      </c>
    </row>
    <row r="2420" customHeight="1" spans="1:2">
      <c r="A2420" s="3"/>
      <c r="B2420" s="3" t="str">
        <f>IFERROR(__xludf.DUMMYFUNCTION("""COMPUTED_VALUE"""),"")</f>
        <v/>
      </c>
    </row>
    <row r="2421" customHeight="1" spans="1:2">
      <c r="A2421" s="3"/>
      <c r="B2421" s="3" t="str">
        <f>IFERROR(__xludf.DUMMYFUNCTION("""COMPUTED_VALUE"""),"")</f>
        <v/>
      </c>
    </row>
    <row r="2422" customHeight="1" spans="1:2">
      <c r="A2422" s="3"/>
      <c r="B2422" s="3" t="str">
        <f>IFERROR(__xludf.DUMMYFUNCTION("""COMPUTED_VALUE"""),"")</f>
        <v/>
      </c>
    </row>
    <row r="2423" customHeight="1" spans="1:2">
      <c r="A2423" s="3"/>
      <c r="B2423" s="3" t="str">
        <f>IFERROR(__xludf.DUMMYFUNCTION("""COMPUTED_VALUE"""),"")</f>
        <v/>
      </c>
    </row>
    <row r="2424" customHeight="1" spans="1:2">
      <c r="A2424" s="3"/>
      <c r="B2424" s="3" t="str">
        <f>IFERROR(__xludf.DUMMYFUNCTION("""COMPUTED_VALUE"""),"")</f>
        <v/>
      </c>
    </row>
    <row r="2425" customHeight="1" spans="1:2">
      <c r="A2425" s="3"/>
      <c r="B2425" s="3" t="str">
        <f>IFERROR(__xludf.DUMMYFUNCTION("""COMPUTED_VALUE"""),"")</f>
        <v/>
      </c>
    </row>
    <row r="2426" customHeight="1" spans="1:2">
      <c r="A2426" s="3"/>
      <c r="B2426" s="3" t="str">
        <f>IFERROR(__xludf.DUMMYFUNCTION("""COMPUTED_VALUE"""),"")</f>
        <v/>
      </c>
    </row>
    <row r="2427" customHeight="1" spans="1:2">
      <c r="A2427" s="3"/>
      <c r="B2427" s="3" t="str">
        <f>IFERROR(__xludf.DUMMYFUNCTION("""COMPUTED_VALUE"""),"")</f>
        <v/>
      </c>
    </row>
    <row r="2428" customHeight="1" spans="1:2">
      <c r="A2428" s="3"/>
      <c r="B2428" s="3" t="str">
        <f>IFERROR(__xludf.DUMMYFUNCTION("""COMPUTED_VALUE"""),"")</f>
        <v/>
      </c>
    </row>
    <row r="2429" customHeight="1" spans="1:2">
      <c r="A2429" s="3"/>
      <c r="B2429" s="3" t="str">
        <f>IFERROR(__xludf.DUMMYFUNCTION("""COMPUTED_VALUE"""),"")</f>
        <v/>
      </c>
    </row>
    <row r="2430" customHeight="1" spans="1:2">
      <c r="A2430" s="3"/>
      <c r="B2430" s="3" t="str">
        <f>IFERROR(__xludf.DUMMYFUNCTION("""COMPUTED_VALUE"""),"")</f>
        <v/>
      </c>
    </row>
    <row r="2431" customHeight="1" spans="1:2">
      <c r="A2431" s="3"/>
      <c r="B2431" s="3" t="str">
        <f>IFERROR(__xludf.DUMMYFUNCTION("""COMPUTED_VALUE"""),"")</f>
        <v/>
      </c>
    </row>
    <row r="2432" customHeight="1" spans="1:2">
      <c r="A2432" s="3"/>
      <c r="B2432" s="3" t="str">
        <f>IFERROR(__xludf.DUMMYFUNCTION("""COMPUTED_VALUE"""),"")</f>
        <v/>
      </c>
    </row>
    <row r="2433" customHeight="1" spans="1:2">
      <c r="A2433" s="3"/>
      <c r="B2433" s="3" t="str">
        <f>IFERROR(__xludf.DUMMYFUNCTION("""COMPUTED_VALUE"""),"")</f>
        <v/>
      </c>
    </row>
    <row r="2434" customHeight="1" spans="1:2">
      <c r="A2434" s="3"/>
      <c r="B2434" s="3" t="str">
        <f>IFERROR(__xludf.DUMMYFUNCTION("""COMPUTED_VALUE"""),"")</f>
        <v/>
      </c>
    </row>
    <row r="2435" customHeight="1" spans="1:2">
      <c r="A2435" s="3"/>
      <c r="B2435" s="3" t="str">
        <f>IFERROR(__xludf.DUMMYFUNCTION("""COMPUTED_VALUE"""),"")</f>
        <v/>
      </c>
    </row>
    <row r="2436" customHeight="1" spans="1:2">
      <c r="A2436" s="3"/>
      <c r="B2436" s="3" t="str">
        <f>IFERROR(__xludf.DUMMYFUNCTION("""COMPUTED_VALUE"""),"")</f>
        <v/>
      </c>
    </row>
    <row r="2437" customHeight="1" spans="1:2">
      <c r="A2437" s="3"/>
      <c r="B2437" s="3" t="str">
        <f>IFERROR(__xludf.DUMMYFUNCTION("""COMPUTED_VALUE"""),"")</f>
        <v/>
      </c>
    </row>
    <row r="2438" customHeight="1" spans="1:2">
      <c r="A2438" s="3"/>
      <c r="B2438" s="3" t="str">
        <f>IFERROR(__xludf.DUMMYFUNCTION("""COMPUTED_VALUE"""),"")</f>
        <v/>
      </c>
    </row>
    <row r="2439" customHeight="1" spans="1:2">
      <c r="A2439" s="3"/>
      <c r="B2439" s="3" t="str">
        <f>IFERROR(__xludf.DUMMYFUNCTION("""COMPUTED_VALUE"""),"")</f>
        <v/>
      </c>
    </row>
    <row r="2440" customHeight="1" spans="1:2">
      <c r="A2440" s="3"/>
      <c r="B2440" s="3" t="str">
        <f>IFERROR(__xludf.DUMMYFUNCTION("""COMPUTED_VALUE"""),"")</f>
        <v/>
      </c>
    </row>
    <row r="2441" customHeight="1" spans="1:2">
      <c r="A2441" s="3"/>
      <c r="B2441" s="3" t="str">
        <f>IFERROR(__xludf.DUMMYFUNCTION("""COMPUTED_VALUE"""),"")</f>
        <v/>
      </c>
    </row>
    <row r="2442" customHeight="1" spans="1:2">
      <c r="A2442" s="3"/>
      <c r="B2442" s="3" t="str">
        <f>IFERROR(__xludf.DUMMYFUNCTION("""COMPUTED_VALUE"""),"")</f>
        <v/>
      </c>
    </row>
    <row r="2443" customHeight="1" spans="1:2">
      <c r="A2443" s="3"/>
      <c r="B2443" s="3" t="str">
        <f>IFERROR(__xludf.DUMMYFUNCTION("""COMPUTED_VALUE"""),"")</f>
        <v/>
      </c>
    </row>
    <row r="2444" customHeight="1" spans="1:2">
      <c r="A2444" s="3"/>
      <c r="B2444" s="3" t="str">
        <f>IFERROR(__xludf.DUMMYFUNCTION("""COMPUTED_VALUE"""),"")</f>
        <v/>
      </c>
    </row>
    <row r="2445" customHeight="1" spans="1:2">
      <c r="A2445" s="3"/>
      <c r="B2445" s="3" t="str">
        <f>IFERROR(__xludf.DUMMYFUNCTION("""COMPUTED_VALUE"""),"")</f>
        <v/>
      </c>
    </row>
    <row r="2446" customHeight="1" spans="1:2">
      <c r="A2446" s="3"/>
      <c r="B2446" s="3" t="str">
        <f>IFERROR(__xludf.DUMMYFUNCTION("""COMPUTED_VALUE"""),"")</f>
        <v/>
      </c>
    </row>
    <row r="2447" customHeight="1" spans="1:2">
      <c r="A2447" s="3"/>
      <c r="B2447" s="3" t="str">
        <f>IFERROR(__xludf.DUMMYFUNCTION("""COMPUTED_VALUE"""),"")</f>
        <v/>
      </c>
    </row>
    <row r="2448" customHeight="1" spans="1:2">
      <c r="A2448" s="3"/>
      <c r="B2448" s="3" t="str">
        <f>IFERROR(__xludf.DUMMYFUNCTION("""COMPUTED_VALUE"""),"")</f>
        <v/>
      </c>
    </row>
    <row r="2449" customHeight="1" spans="1:2">
      <c r="A2449" s="3"/>
      <c r="B2449" s="3" t="str">
        <f>IFERROR(__xludf.DUMMYFUNCTION("""COMPUTED_VALUE"""),"")</f>
        <v/>
      </c>
    </row>
    <row r="2450" customHeight="1" spans="1:2">
      <c r="A2450" s="3"/>
      <c r="B2450" s="3" t="str">
        <f>IFERROR(__xludf.DUMMYFUNCTION("""COMPUTED_VALUE"""),"")</f>
        <v/>
      </c>
    </row>
    <row r="2451" customHeight="1" spans="1:2">
      <c r="A2451" s="3"/>
      <c r="B2451" s="3" t="str">
        <f>IFERROR(__xludf.DUMMYFUNCTION("""COMPUTED_VALUE"""),"")</f>
        <v/>
      </c>
    </row>
    <row r="2452" customHeight="1" spans="1:2">
      <c r="A2452" s="3"/>
      <c r="B2452" s="3" t="str">
        <f>IFERROR(__xludf.DUMMYFUNCTION("""COMPUTED_VALUE"""),"")</f>
        <v/>
      </c>
    </row>
    <row r="2453" customHeight="1" spans="1:2">
      <c r="A2453" s="3"/>
      <c r="B2453" s="3" t="str">
        <f>IFERROR(__xludf.DUMMYFUNCTION("""COMPUTED_VALUE"""),"")</f>
        <v/>
      </c>
    </row>
    <row r="2454" customHeight="1" spans="1:2">
      <c r="A2454" s="3"/>
      <c r="B2454" s="3" t="str">
        <f>IFERROR(__xludf.DUMMYFUNCTION("""COMPUTED_VALUE"""),"")</f>
        <v/>
      </c>
    </row>
    <row r="2455" customHeight="1" spans="1:2">
      <c r="A2455" s="3"/>
      <c r="B2455" s="3" t="str">
        <f>IFERROR(__xludf.DUMMYFUNCTION("""COMPUTED_VALUE"""),"")</f>
        <v/>
      </c>
    </row>
    <row r="2456" customHeight="1" spans="1:2">
      <c r="A2456" s="3"/>
      <c r="B2456" s="3" t="str">
        <f>IFERROR(__xludf.DUMMYFUNCTION("""COMPUTED_VALUE"""),"")</f>
        <v/>
      </c>
    </row>
    <row r="2457" customHeight="1" spans="1:2">
      <c r="A2457" s="3"/>
      <c r="B2457" s="3" t="str">
        <f>IFERROR(__xludf.DUMMYFUNCTION("""COMPUTED_VALUE"""),"")</f>
        <v/>
      </c>
    </row>
    <row r="2458" customHeight="1" spans="1:2">
      <c r="A2458" s="3"/>
      <c r="B2458" s="3" t="str">
        <f>IFERROR(__xludf.DUMMYFUNCTION("""COMPUTED_VALUE"""),"")</f>
        <v/>
      </c>
    </row>
    <row r="2459" customHeight="1" spans="1:2">
      <c r="A2459" s="3"/>
      <c r="B2459" s="3" t="str">
        <f>IFERROR(__xludf.DUMMYFUNCTION("""COMPUTED_VALUE"""),"")</f>
        <v/>
      </c>
    </row>
    <row r="2460" customHeight="1" spans="1:2">
      <c r="A2460" s="3"/>
      <c r="B2460" s="3" t="str">
        <f>IFERROR(__xludf.DUMMYFUNCTION("""COMPUTED_VALUE"""),"")</f>
        <v/>
      </c>
    </row>
    <row r="2461" customHeight="1" spans="1:2">
      <c r="A2461" s="3"/>
      <c r="B2461" s="3" t="str">
        <f>IFERROR(__xludf.DUMMYFUNCTION("""COMPUTED_VALUE"""),"")</f>
        <v/>
      </c>
    </row>
    <row r="2462" customHeight="1" spans="1:2">
      <c r="A2462" s="3"/>
      <c r="B2462" s="3" t="str">
        <f>IFERROR(__xludf.DUMMYFUNCTION("""COMPUTED_VALUE"""),"")</f>
        <v/>
      </c>
    </row>
    <row r="2463" customHeight="1" spans="1:2">
      <c r="A2463" s="3"/>
      <c r="B2463" s="3" t="str">
        <f>IFERROR(__xludf.DUMMYFUNCTION("""COMPUTED_VALUE"""),"")</f>
        <v/>
      </c>
    </row>
    <row r="2464" customHeight="1" spans="1:2">
      <c r="A2464" s="3"/>
      <c r="B2464" s="3" t="str">
        <f>IFERROR(__xludf.DUMMYFUNCTION("""COMPUTED_VALUE"""),"")</f>
        <v/>
      </c>
    </row>
    <row r="2465" customHeight="1" spans="1:2">
      <c r="A2465" s="3"/>
      <c r="B2465" s="3" t="str">
        <f>IFERROR(__xludf.DUMMYFUNCTION("""COMPUTED_VALUE"""),"")</f>
        <v/>
      </c>
    </row>
    <row r="2466" customHeight="1" spans="1:2">
      <c r="A2466" s="3"/>
      <c r="B2466" s="3" t="str">
        <f>IFERROR(__xludf.DUMMYFUNCTION("""COMPUTED_VALUE"""),"")</f>
        <v/>
      </c>
    </row>
    <row r="2467" customHeight="1" spans="1:2">
      <c r="A2467" s="3"/>
      <c r="B2467" s="3" t="str">
        <f>IFERROR(__xludf.DUMMYFUNCTION("""COMPUTED_VALUE"""),"")</f>
        <v/>
      </c>
    </row>
    <row r="2468" customHeight="1" spans="1:2">
      <c r="A2468" s="3"/>
      <c r="B2468" s="3" t="str">
        <f>IFERROR(__xludf.DUMMYFUNCTION("""COMPUTED_VALUE"""),"")</f>
        <v/>
      </c>
    </row>
    <row r="2469" customHeight="1" spans="1:2">
      <c r="A2469" s="3"/>
      <c r="B2469" s="3" t="str">
        <f>IFERROR(__xludf.DUMMYFUNCTION("""COMPUTED_VALUE"""),"")</f>
        <v/>
      </c>
    </row>
    <row r="2470" customHeight="1" spans="1:2">
      <c r="A2470" s="3"/>
      <c r="B2470" s="3" t="str">
        <f>IFERROR(__xludf.DUMMYFUNCTION("""COMPUTED_VALUE"""),"")</f>
        <v/>
      </c>
    </row>
    <row r="2471" customHeight="1" spans="1:2">
      <c r="A2471" s="3"/>
      <c r="B2471" s="3" t="str">
        <f>IFERROR(__xludf.DUMMYFUNCTION("""COMPUTED_VALUE"""),"")</f>
        <v/>
      </c>
    </row>
    <row r="2472" customHeight="1" spans="1:2">
      <c r="A2472" s="3"/>
      <c r="B2472" s="3" t="str">
        <f>IFERROR(__xludf.DUMMYFUNCTION("""COMPUTED_VALUE"""),"")</f>
        <v/>
      </c>
    </row>
    <row r="2473" customHeight="1" spans="1:2">
      <c r="A2473" s="3"/>
      <c r="B2473" s="3" t="str">
        <f>IFERROR(__xludf.DUMMYFUNCTION("""COMPUTED_VALUE"""),"")</f>
        <v/>
      </c>
    </row>
    <row r="2474" customHeight="1" spans="1:2">
      <c r="A2474" s="3"/>
      <c r="B2474" s="3" t="str">
        <f>IFERROR(__xludf.DUMMYFUNCTION("""COMPUTED_VALUE"""),"")</f>
        <v/>
      </c>
    </row>
    <row r="2475" customHeight="1" spans="1:2">
      <c r="A2475" s="3"/>
      <c r="B2475" s="3" t="str">
        <f>IFERROR(__xludf.DUMMYFUNCTION("""COMPUTED_VALUE"""),"")</f>
        <v/>
      </c>
    </row>
    <row r="2476" customHeight="1" spans="1:2">
      <c r="A2476" s="3"/>
      <c r="B2476" s="3" t="str">
        <f>IFERROR(__xludf.DUMMYFUNCTION("""COMPUTED_VALUE"""),"")</f>
        <v/>
      </c>
    </row>
    <row r="2477" customHeight="1" spans="1:2">
      <c r="A2477" s="3"/>
      <c r="B2477" s="3" t="str">
        <f>IFERROR(__xludf.DUMMYFUNCTION("""COMPUTED_VALUE"""),"")</f>
        <v/>
      </c>
    </row>
    <row r="2478" customHeight="1" spans="1:2">
      <c r="A2478" s="3"/>
      <c r="B2478" s="3" t="str">
        <f>IFERROR(__xludf.DUMMYFUNCTION("""COMPUTED_VALUE"""),"")</f>
        <v/>
      </c>
    </row>
    <row r="2479" customHeight="1" spans="1:2">
      <c r="A2479" s="3"/>
      <c r="B2479" s="3" t="str">
        <f>IFERROR(__xludf.DUMMYFUNCTION("""COMPUTED_VALUE"""),"")</f>
        <v/>
      </c>
    </row>
    <row r="2480" customHeight="1" spans="1:2">
      <c r="A2480" s="3"/>
      <c r="B2480" s="3" t="str">
        <f>IFERROR(__xludf.DUMMYFUNCTION("""COMPUTED_VALUE"""),"")</f>
        <v/>
      </c>
    </row>
    <row r="2481" customHeight="1" spans="1:2">
      <c r="A2481" s="3"/>
      <c r="B2481" s="3" t="str">
        <f>IFERROR(__xludf.DUMMYFUNCTION("""COMPUTED_VALUE"""),"")</f>
        <v/>
      </c>
    </row>
    <row r="2482" customHeight="1" spans="1:2">
      <c r="A2482" s="3"/>
      <c r="B2482" s="3" t="str">
        <f>IFERROR(__xludf.DUMMYFUNCTION("""COMPUTED_VALUE"""),"")</f>
        <v/>
      </c>
    </row>
    <row r="2483" customHeight="1" spans="1:2">
      <c r="A2483" s="3"/>
      <c r="B2483" s="3" t="str">
        <f>IFERROR(__xludf.DUMMYFUNCTION("""COMPUTED_VALUE"""),"")</f>
        <v/>
      </c>
    </row>
    <row r="2484" customHeight="1" spans="1:2">
      <c r="A2484" s="3"/>
      <c r="B2484" s="3" t="str">
        <f>IFERROR(__xludf.DUMMYFUNCTION("""COMPUTED_VALUE"""),"")</f>
        <v/>
      </c>
    </row>
    <row r="2485" customHeight="1" spans="1:2">
      <c r="A2485" s="3"/>
      <c r="B2485" s="3" t="str">
        <f>IFERROR(__xludf.DUMMYFUNCTION("""COMPUTED_VALUE"""),"")</f>
        <v/>
      </c>
    </row>
    <row r="2486" customHeight="1" spans="1:2">
      <c r="A2486" s="3"/>
      <c r="B2486" s="3" t="str">
        <f>IFERROR(__xludf.DUMMYFUNCTION("""COMPUTED_VALUE"""),"")</f>
        <v/>
      </c>
    </row>
    <row r="2487" customHeight="1" spans="1:2">
      <c r="A2487" s="3"/>
      <c r="B2487" s="3" t="str">
        <f>IFERROR(__xludf.DUMMYFUNCTION("""COMPUTED_VALUE"""),"")</f>
        <v/>
      </c>
    </row>
    <row r="2488" customHeight="1" spans="1:2">
      <c r="A2488" s="3"/>
      <c r="B2488" s="3" t="str">
        <f>IFERROR(__xludf.DUMMYFUNCTION("""COMPUTED_VALUE"""),"")</f>
        <v/>
      </c>
    </row>
    <row r="2489" customHeight="1" spans="1:2">
      <c r="A2489" s="3"/>
      <c r="B2489" s="3" t="str">
        <f>IFERROR(__xludf.DUMMYFUNCTION("""COMPUTED_VALUE"""),"")</f>
        <v/>
      </c>
    </row>
    <row r="2490" customHeight="1" spans="1:2">
      <c r="A2490" s="3"/>
      <c r="B2490" s="3" t="str">
        <f>IFERROR(__xludf.DUMMYFUNCTION("""COMPUTED_VALUE"""),"")</f>
        <v/>
      </c>
    </row>
    <row r="2491" customHeight="1" spans="1:2">
      <c r="A2491" s="3"/>
      <c r="B2491" s="3" t="str">
        <f>IFERROR(__xludf.DUMMYFUNCTION("""COMPUTED_VALUE"""),"")</f>
        <v/>
      </c>
    </row>
    <row r="2492" customHeight="1" spans="1:2">
      <c r="A2492" s="3"/>
      <c r="B2492" s="3" t="str">
        <f>IFERROR(__xludf.DUMMYFUNCTION("""COMPUTED_VALUE"""),"")</f>
        <v/>
      </c>
    </row>
    <row r="2493" customHeight="1" spans="1:2">
      <c r="A2493" s="3"/>
      <c r="B2493" s="3" t="str">
        <f>IFERROR(__xludf.DUMMYFUNCTION("""COMPUTED_VALUE"""),"")</f>
        <v/>
      </c>
    </row>
    <row r="2494" customHeight="1" spans="1:2">
      <c r="A2494" s="3"/>
      <c r="B2494" s="3" t="str">
        <f>IFERROR(__xludf.DUMMYFUNCTION("""COMPUTED_VALUE"""),"")</f>
        <v/>
      </c>
    </row>
    <row r="2495" customHeight="1" spans="1:2">
      <c r="A2495" s="3"/>
      <c r="B2495" s="3" t="str">
        <f>IFERROR(__xludf.DUMMYFUNCTION("""COMPUTED_VALUE"""),"")</f>
        <v/>
      </c>
    </row>
    <row r="2496" customHeight="1" spans="1:2">
      <c r="A2496" s="3"/>
      <c r="B2496" s="3" t="str">
        <f>IFERROR(__xludf.DUMMYFUNCTION("""COMPUTED_VALUE"""),"")</f>
        <v/>
      </c>
    </row>
    <row r="2497" customHeight="1" spans="1:2">
      <c r="A2497" s="3"/>
      <c r="B2497" s="3" t="str">
        <f>IFERROR(__xludf.DUMMYFUNCTION("""COMPUTED_VALUE"""),"")</f>
        <v/>
      </c>
    </row>
    <row r="2498" customHeight="1" spans="1:2">
      <c r="A2498" s="3"/>
      <c r="B2498" s="3" t="str">
        <f>IFERROR(__xludf.DUMMYFUNCTION("""COMPUTED_VALUE"""),"")</f>
        <v/>
      </c>
    </row>
    <row r="2499" customHeight="1" spans="1:2">
      <c r="A2499" s="3"/>
      <c r="B2499" s="3" t="str">
        <f>IFERROR(__xludf.DUMMYFUNCTION("""COMPUTED_VALUE"""),"")</f>
        <v/>
      </c>
    </row>
    <row r="2500" customHeight="1" spans="1:2">
      <c r="A2500" s="3"/>
      <c r="B2500" s="3" t="str">
        <f>IFERROR(__xludf.DUMMYFUNCTION("""COMPUTED_VALUE"""),"")</f>
        <v/>
      </c>
    </row>
    <row r="2501" customHeight="1" spans="1:2">
      <c r="A2501" s="3"/>
      <c r="B2501" s="3" t="str">
        <f>IFERROR(__xludf.DUMMYFUNCTION("""COMPUTED_VALUE"""),"")</f>
        <v/>
      </c>
    </row>
    <row r="2502" customHeight="1" spans="1:2">
      <c r="A2502" s="3"/>
      <c r="B2502" s="3" t="str">
        <f>IFERROR(__xludf.DUMMYFUNCTION("""COMPUTED_VALUE"""),"")</f>
        <v/>
      </c>
    </row>
    <row r="2503" customHeight="1" spans="1:2">
      <c r="A2503" s="3"/>
      <c r="B2503" s="3" t="str">
        <f>IFERROR(__xludf.DUMMYFUNCTION("""COMPUTED_VALUE"""),"")</f>
        <v/>
      </c>
    </row>
    <row r="2504" customHeight="1" spans="1:2">
      <c r="A2504" s="3"/>
      <c r="B2504" s="3" t="str">
        <f>IFERROR(__xludf.DUMMYFUNCTION("""COMPUTED_VALUE"""),"")</f>
        <v/>
      </c>
    </row>
    <row r="2505" customHeight="1" spans="1:2">
      <c r="A2505" s="3"/>
      <c r="B2505" s="3" t="str">
        <f>IFERROR(__xludf.DUMMYFUNCTION("""COMPUTED_VALUE"""),"")</f>
        <v/>
      </c>
    </row>
    <row r="2506" customHeight="1" spans="1:2">
      <c r="A2506" s="3"/>
      <c r="B2506" s="3" t="str">
        <f>IFERROR(__xludf.DUMMYFUNCTION("""COMPUTED_VALUE"""),"")</f>
        <v/>
      </c>
    </row>
    <row r="2507" customHeight="1" spans="1:2">
      <c r="A2507" s="3"/>
      <c r="B2507" s="3" t="str">
        <f>IFERROR(__xludf.DUMMYFUNCTION("""COMPUTED_VALUE"""),"")</f>
        <v/>
      </c>
    </row>
    <row r="2508" customHeight="1" spans="1:2">
      <c r="A2508" s="3"/>
      <c r="B2508" s="3" t="str">
        <f>IFERROR(__xludf.DUMMYFUNCTION("""COMPUTED_VALUE"""),"")</f>
        <v/>
      </c>
    </row>
    <row r="2509" customHeight="1" spans="1:2">
      <c r="A2509" s="3"/>
      <c r="B2509" s="3" t="str">
        <f>IFERROR(__xludf.DUMMYFUNCTION("""COMPUTED_VALUE"""),"")</f>
        <v/>
      </c>
    </row>
    <row r="2510" customHeight="1" spans="1:2">
      <c r="A2510" s="3"/>
      <c r="B2510" s="3" t="str">
        <f>IFERROR(__xludf.DUMMYFUNCTION("""COMPUTED_VALUE"""),"")</f>
        <v/>
      </c>
    </row>
    <row r="2511" customHeight="1" spans="1:2">
      <c r="A2511" s="3"/>
      <c r="B2511" s="3" t="str">
        <f>IFERROR(__xludf.DUMMYFUNCTION("""COMPUTED_VALUE"""),"")</f>
        <v/>
      </c>
    </row>
    <row r="2512" customHeight="1" spans="1:2">
      <c r="A2512" s="3"/>
      <c r="B2512" s="3" t="str">
        <f>IFERROR(__xludf.DUMMYFUNCTION("""COMPUTED_VALUE"""),"")</f>
        <v/>
      </c>
    </row>
    <row r="2513" customHeight="1" spans="1:2">
      <c r="A2513" s="3"/>
      <c r="B2513" s="3" t="str">
        <f>IFERROR(__xludf.DUMMYFUNCTION("""COMPUTED_VALUE"""),"")</f>
        <v/>
      </c>
    </row>
    <row r="2514" customHeight="1" spans="1:2">
      <c r="A2514" s="3"/>
      <c r="B2514" s="3" t="str">
        <f>IFERROR(__xludf.DUMMYFUNCTION("""COMPUTED_VALUE"""),"")</f>
        <v/>
      </c>
    </row>
    <row r="2515" customHeight="1" spans="1:2">
      <c r="A2515" s="3"/>
      <c r="B2515" s="3" t="str">
        <f>IFERROR(__xludf.DUMMYFUNCTION("""COMPUTED_VALUE"""),"")</f>
        <v/>
      </c>
    </row>
    <row r="2516" customHeight="1" spans="1:2">
      <c r="A2516" s="3"/>
      <c r="B2516" s="3" t="str">
        <f>IFERROR(__xludf.DUMMYFUNCTION("""COMPUTED_VALUE"""),"")</f>
        <v/>
      </c>
    </row>
    <row r="2517" customHeight="1" spans="1:2">
      <c r="A2517" s="3"/>
      <c r="B2517" s="3" t="str">
        <f>IFERROR(__xludf.DUMMYFUNCTION("""COMPUTED_VALUE"""),"")</f>
        <v/>
      </c>
    </row>
    <row r="2518" customHeight="1" spans="1:2">
      <c r="A2518" s="3"/>
      <c r="B2518" s="3" t="str">
        <f>IFERROR(__xludf.DUMMYFUNCTION("""COMPUTED_VALUE"""),"")</f>
        <v/>
      </c>
    </row>
    <row r="2519" customHeight="1" spans="1:2">
      <c r="A2519" s="3"/>
      <c r="B2519" s="3" t="str">
        <f>IFERROR(__xludf.DUMMYFUNCTION("""COMPUTED_VALUE"""),"")</f>
        <v/>
      </c>
    </row>
    <row r="2520" customHeight="1" spans="1:2">
      <c r="A2520" s="3"/>
      <c r="B2520" s="3" t="str">
        <f>IFERROR(__xludf.DUMMYFUNCTION("""COMPUTED_VALUE"""),"")</f>
        <v/>
      </c>
    </row>
    <row r="2521" customHeight="1" spans="1:2">
      <c r="A2521" s="3"/>
      <c r="B2521" s="3" t="str">
        <f>IFERROR(__xludf.DUMMYFUNCTION("""COMPUTED_VALUE"""),"")</f>
        <v/>
      </c>
    </row>
    <row r="2522" customHeight="1" spans="1:2">
      <c r="A2522" s="3"/>
      <c r="B2522" s="3" t="str">
        <f>IFERROR(__xludf.DUMMYFUNCTION("""COMPUTED_VALUE"""),"")</f>
        <v/>
      </c>
    </row>
    <row r="2523" customHeight="1" spans="1:2">
      <c r="A2523" s="3"/>
      <c r="B2523" s="3" t="str">
        <f>IFERROR(__xludf.DUMMYFUNCTION("""COMPUTED_VALUE"""),"")</f>
        <v/>
      </c>
    </row>
    <row r="2524" customHeight="1" spans="1:2">
      <c r="A2524" s="3"/>
      <c r="B2524" s="3" t="str">
        <f>IFERROR(__xludf.DUMMYFUNCTION("""COMPUTED_VALUE"""),"")</f>
        <v/>
      </c>
    </row>
    <row r="2525" customHeight="1" spans="1:2">
      <c r="A2525" s="3"/>
      <c r="B2525" s="3" t="str">
        <f>IFERROR(__xludf.DUMMYFUNCTION("""COMPUTED_VALUE"""),"")</f>
        <v/>
      </c>
    </row>
    <row r="2526" customHeight="1" spans="1:2">
      <c r="A2526" s="3"/>
      <c r="B2526" s="3" t="str">
        <f>IFERROR(__xludf.DUMMYFUNCTION("""COMPUTED_VALUE"""),"")</f>
        <v/>
      </c>
    </row>
    <row r="2527" customHeight="1" spans="1:2">
      <c r="A2527" s="3"/>
      <c r="B2527" s="3" t="str">
        <f>IFERROR(__xludf.DUMMYFUNCTION("""COMPUTED_VALUE"""),"")</f>
        <v/>
      </c>
    </row>
    <row r="2528" customHeight="1" spans="1:2">
      <c r="A2528" s="3"/>
      <c r="B2528" s="3" t="str">
        <f>IFERROR(__xludf.DUMMYFUNCTION("""COMPUTED_VALUE"""),"")</f>
        <v/>
      </c>
    </row>
    <row r="2529" customHeight="1" spans="1:2">
      <c r="A2529" s="3"/>
      <c r="B2529" s="3" t="str">
        <f>IFERROR(__xludf.DUMMYFUNCTION("""COMPUTED_VALUE"""),"")</f>
        <v/>
      </c>
    </row>
    <row r="2530" customHeight="1" spans="1:2">
      <c r="A2530" s="3"/>
      <c r="B2530" s="3" t="str">
        <f>IFERROR(__xludf.DUMMYFUNCTION("""COMPUTED_VALUE"""),"")</f>
        <v/>
      </c>
    </row>
    <row r="2531" customHeight="1" spans="1:2">
      <c r="A2531" s="3"/>
      <c r="B2531" s="3" t="str">
        <f>IFERROR(__xludf.DUMMYFUNCTION("""COMPUTED_VALUE"""),"")</f>
        <v/>
      </c>
    </row>
    <row r="2532" customHeight="1" spans="1:2">
      <c r="A2532" s="3"/>
      <c r="B2532" s="3" t="str">
        <f>IFERROR(__xludf.DUMMYFUNCTION("""COMPUTED_VALUE"""),"")</f>
        <v/>
      </c>
    </row>
    <row r="2533" customHeight="1" spans="1:2">
      <c r="A2533" s="3"/>
      <c r="B2533" s="3" t="str">
        <f>IFERROR(__xludf.DUMMYFUNCTION("""COMPUTED_VALUE"""),"")</f>
        <v/>
      </c>
    </row>
    <row r="2534" customHeight="1" spans="1:2">
      <c r="A2534" s="3"/>
      <c r="B2534" s="3" t="str">
        <f>IFERROR(__xludf.DUMMYFUNCTION("""COMPUTED_VALUE"""),"")</f>
        <v/>
      </c>
    </row>
    <row r="2535" customHeight="1" spans="1:2">
      <c r="A2535" s="3"/>
      <c r="B2535" s="3" t="str">
        <f>IFERROR(__xludf.DUMMYFUNCTION("""COMPUTED_VALUE"""),"")</f>
        <v/>
      </c>
    </row>
    <row r="2536" customHeight="1" spans="1:2">
      <c r="A2536" s="3"/>
      <c r="B2536" s="3" t="str">
        <f>IFERROR(__xludf.DUMMYFUNCTION("""COMPUTED_VALUE"""),"")</f>
        <v/>
      </c>
    </row>
    <row r="2537" customHeight="1" spans="1:2">
      <c r="A2537" s="3"/>
      <c r="B2537" s="3" t="str">
        <f>IFERROR(__xludf.DUMMYFUNCTION("""COMPUTED_VALUE"""),"")</f>
        <v/>
      </c>
    </row>
    <row r="2538" customHeight="1" spans="1:2">
      <c r="A2538" s="3"/>
      <c r="B2538" s="3" t="str">
        <f>IFERROR(__xludf.DUMMYFUNCTION("""COMPUTED_VALUE"""),"")</f>
        <v/>
      </c>
    </row>
    <row r="2539" customHeight="1" spans="1:2">
      <c r="A2539" s="3"/>
      <c r="B2539" s="3" t="str">
        <f>IFERROR(__xludf.DUMMYFUNCTION("""COMPUTED_VALUE"""),"")</f>
        <v/>
      </c>
    </row>
    <row r="2540" customHeight="1" spans="1:2">
      <c r="A2540" s="3"/>
      <c r="B2540" s="3" t="str">
        <f>IFERROR(__xludf.DUMMYFUNCTION("""COMPUTED_VALUE"""),"")</f>
        <v/>
      </c>
    </row>
    <row r="2541" customHeight="1" spans="1:2">
      <c r="A2541" s="3"/>
      <c r="B2541" s="3" t="str">
        <f>IFERROR(__xludf.DUMMYFUNCTION("""COMPUTED_VALUE"""),"")</f>
        <v/>
      </c>
    </row>
    <row r="2542" customHeight="1" spans="1:2">
      <c r="A2542" s="3"/>
      <c r="B2542" s="3" t="str">
        <f>IFERROR(__xludf.DUMMYFUNCTION("""COMPUTED_VALUE"""),"")</f>
        <v/>
      </c>
    </row>
    <row r="2543" customHeight="1" spans="1:2">
      <c r="A2543" s="3"/>
      <c r="B2543" s="3" t="str">
        <f>IFERROR(__xludf.DUMMYFUNCTION("""COMPUTED_VALUE"""),"")</f>
        <v/>
      </c>
    </row>
    <row r="2544" customHeight="1" spans="1:2">
      <c r="A2544" s="3"/>
      <c r="B2544" s="3" t="str">
        <f>IFERROR(__xludf.DUMMYFUNCTION("""COMPUTED_VALUE"""),"")</f>
        <v/>
      </c>
    </row>
    <row r="2545" customHeight="1" spans="1:2">
      <c r="A2545" s="3"/>
      <c r="B2545" s="3" t="str">
        <f>IFERROR(__xludf.DUMMYFUNCTION("""COMPUTED_VALUE"""),"")</f>
        <v/>
      </c>
    </row>
    <row r="2546" customHeight="1" spans="1:2">
      <c r="A2546" s="3"/>
      <c r="B2546" s="3" t="str">
        <f>IFERROR(__xludf.DUMMYFUNCTION("""COMPUTED_VALUE"""),"")</f>
        <v/>
      </c>
    </row>
    <row r="2547" customHeight="1" spans="1:2">
      <c r="A2547" s="3"/>
      <c r="B2547" s="3" t="str">
        <f>IFERROR(__xludf.DUMMYFUNCTION("""COMPUTED_VALUE"""),"")</f>
        <v/>
      </c>
    </row>
    <row r="2548" customHeight="1" spans="1:2">
      <c r="A2548" s="3"/>
      <c r="B2548" s="3" t="str">
        <f>IFERROR(__xludf.DUMMYFUNCTION("""COMPUTED_VALUE"""),"")</f>
        <v/>
      </c>
    </row>
    <row r="2549" customHeight="1" spans="1:2">
      <c r="A2549" s="3"/>
      <c r="B2549" s="3" t="str">
        <f>IFERROR(__xludf.DUMMYFUNCTION("""COMPUTED_VALUE"""),"")</f>
        <v/>
      </c>
    </row>
    <row r="2550" customHeight="1" spans="1:2">
      <c r="A2550" s="3"/>
      <c r="B2550" s="3" t="str">
        <f>IFERROR(__xludf.DUMMYFUNCTION("""COMPUTED_VALUE"""),"")</f>
        <v/>
      </c>
    </row>
    <row r="2551" customHeight="1" spans="1:2">
      <c r="A2551" s="3"/>
      <c r="B2551" s="3" t="str">
        <f>IFERROR(__xludf.DUMMYFUNCTION("""COMPUTED_VALUE"""),"")</f>
        <v/>
      </c>
    </row>
    <row r="2552" customHeight="1" spans="1:2">
      <c r="A2552" s="3"/>
      <c r="B2552" s="3" t="str">
        <f>IFERROR(__xludf.DUMMYFUNCTION("""COMPUTED_VALUE"""),"")</f>
        <v/>
      </c>
    </row>
    <row r="2553" customHeight="1" spans="1:2">
      <c r="A2553" s="3"/>
      <c r="B2553" s="3" t="str">
        <f>IFERROR(__xludf.DUMMYFUNCTION("""COMPUTED_VALUE"""),"")</f>
        <v/>
      </c>
    </row>
    <row r="2554" customHeight="1" spans="1:2">
      <c r="A2554" s="3"/>
      <c r="B2554" s="3" t="str">
        <f>IFERROR(__xludf.DUMMYFUNCTION("""COMPUTED_VALUE"""),"")</f>
        <v/>
      </c>
    </row>
    <row r="2555" customHeight="1" spans="1:2">
      <c r="A2555" s="3"/>
      <c r="B2555" s="3" t="str">
        <f>IFERROR(__xludf.DUMMYFUNCTION("""COMPUTED_VALUE"""),"")</f>
        <v/>
      </c>
    </row>
    <row r="2556" customHeight="1" spans="1:2">
      <c r="A2556" s="3"/>
      <c r="B2556" s="3" t="str">
        <f>IFERROR(__xludf.DUMMYFUNCTION("""COMPUTED_VALUE"""),"")</f>
        <v/>
      </c>
    </row>
    <row r="2557" customHeight="1" spans="1:2">
      <c r="A2557" s="3"/>
      <c r="B2557" s="3" t="str">
        <f>IFERROR(__xludf.DUMMYFUNCTION("""COMPUTED_VALUE"""),"")</f>
        <v/>
      </c>
    </row>
    <row r="2558" customHeight="1" spans="1:2">
      <c r="A2558" s="3"/>
      <c r="B2558" s="3" t="str">
        <f>IFERROR(__xludf.DUMMYFUNCTION("""COMPUTED_VALUE"""),"")</f>
        <v/>
      </c>
    </row>
    <row r="2559" customHeight="1" spans="1:2">
      <c r="A2559" s="3"/>
      <c r="B2559" s="3" t="str">
        <f>IFERROR(__xludf.DUMMYFUNCTION("""COMPUTED_VALUE"""),"")</f>
        <v/>
      </c>
    </row>
    <row r="2560" customHeight="1" spans="1:2">
      <c r="A2560" s="3"/>
      <c r="B2560" s="3" t="str">
        <f>IFERROR(__xludf.DUMMYFUNCTION("""COMPUTED_VALUE"""),"")</f>
        <v/>
      </c>
    </row>
    <row r="2561" customHeight="1" spans="1:2">
      <c r="A2561" s="3"/>
      <c r="B2561" s="3" t="str">
        <f>IFERROR(__xludf.DUMMYFUNCTION("""COMPUTED_VALUE"""),"")</f>
        <v/>
      </c>
    </row>
    <row r="2562" customHeight="1" spans="1:2">
      <c r="A2562" s="3"/>
      <c r="B2562" s="3" t="str">
        <f>IFERROR(__xludf.DUMMYFUNCTION("""COMPUTED_VALUE"""),"")</f>
        <v/>
      </c>
    </row>
    <row r="2563" customHeight="1" spans="1:2">
      <c r="A2563" s="3"/>
      <c r="B2563" s="3" t="str">
        <f>IFERROR(__xludf.DUMMYFUNCTION("""COMPUTED_VALUE"""),"")</f>
        <v/>
      </c>
    </row>
    <row r="2564" customHeight="1" spans="1:2">
      <c r="A2564" s="3"/>
      <c r="B2564" s="3" t="str">
        <f>IFERROR(__xludf.DUMMYFUNCTION("""COMPUTED_VALUE"""),"")</f>
        <v/>
      </c>
    </row>
    <row r="2565" customHeight="1" spans="1:2">
      <c r="A2565" s="3"/>
      <c r="B2565" s="3" t="str">
        <f>IFERROR(__xludf.DUMMYFUNCTION("""COMPUTED_VALUE"""),"")</f>
        <v/>
      </c>
    </row>
    <row r="2566" customHeight="1" spans="1:2">
      <c r="A2566" s="3"/>
      <c r="B2566" s="3" t="str">
        <f>IFERROR(__xludf.DUMMYFUNCTION("""COMPUTED_VALUE"""),"")</f>
        <v/>
      </c>
    </row>
    <row r="2567" customHeight="1" spans="1:2">
      <c r="A2567" s="3"/>
      <c r="B2567" s="3" t="str">
        <f>IFERROR(__xludf.DUMMYFUNCTION("""COMPUTED_VALUE"""),"")</f>
        <v/>
      </c>
    </row>
    <row r="2568" customHeight="1" spans="1:2">
      <c r="A2568" s="3"/>
      <c r="B2568" s="3" t="str">
        <f>IFERROR(__xludf.DUMMYFUNCTION("""COMPUTED_VALUE"""),"")</f>
        <v/>
      </c>
    </row>
    <row r="2569" customHeight="1" spans="1:2">
      <c r="A2569" s="3"/>
      <c r="B2569" s="3" t="str">
        <f>IFERROR(__xludf.DUMMYFUNCTION("""COMPUTED_VALUE"""),"")</f>
        <v/>
      </c>
    </row>
    <row r="2570" customHeight="1" spans="1:2">
      <c r="A2570" s="3"/>
      <c r="B2570" s="3" t="str">
        <f>IFERROR(__xludf.DUMMYFUNCTION("""COMPUTED_VALUE"""),"")</f>
        <v/>
      </c>
    </row>
    <row r="2571" customHeight="1" spans="1:2">
      <c r="A2571" s="3"/>
      <c r="B2571" s="3" t="str">
        <f>IFERROR(__xludf.DUMMYFUNCTION("""COMPUTED_VALUE"""),"")</f>
        <v/>
      </c>
    </row>
    <row r="2572" customHeight="1" spans="1:2">
      <c r="A2572" s="3"/>
      <c r="B2572" s="3" t="str">
        <f>IFERROR(__xludf.DUMMYFUNCTION("""COMPUTED_VALUE"""),"")</f>
        <v/>
      </c>
    </row>
    <row r="2573" customHeight="1" spans="1:2">
      <c r="A2573" s="3"/>
      <c r="B2573" s="3" t="str">
        <f>IFERROR(__xludf.DUMMYFUNCTION("""COMPUTED_VALUE"""),"")</f>
        <v/>
      </c>
    </row>
    <row r="2574" customHeight="1" spans="1:2">
      <c r="A2574" s="3"/>
      <c r="B2574" s="3" t="str">
        <f>IFERROR(__xludf.DUMMYFUNCTION("""COMPUTED_VALUE"""),"")</f>
        <v/>
      </c>
    </row>
    <row r="2575" customHeight="1" spans="1:2">
      <c r="A2575" s="3"/>
      <c r="B2575" s="3" t="str">
        <f>IFERROR(__xludf.DUMMYFUNCTION("""COMPUTED_VALUE"""),"")</f>
        <v/>
      </c>
    </row>
    <row r="2576" customHeight="1" spans="1:2">
      <c r="A2576" s="3"/>
      <c r="B2576" s="3" t="str">
        <f>IFERROR(__xludf.DUMMYFUNCTION("""COMPUTED_VALUE"""),"")</f>
        <v/>
      </c>
    </row>
    <row r="2577" customHeight="1" spans="1:2">
      <c r="A2577" s="3"/>
      <c r="B2577" s="3" t="str">
        <f>IFERROR(__xludf.DUMMYFUNCTION("""COMPUTED_VALUE"""),"")</f>
        <v/>
      </c>
    </row>
    <row r="2578" customHeight="1" spans="1:2">
      <c r="A2578" s="3"/>
      <c r="B2578" s="3" t="str">
        <f>IFERROR(__xludf.DUMMYFUNCTION("""COMPUTED_VALUE"""),"")</f>
        <v/>
      </c>
    </row>
    <row r="2579" customHeight="1" spans="1:2">
      <c r="A2579" s="3"/>
      <c r="B2579" s="3" t="str">
        <f>IFERROR(__xludf.DUMMYFUNCTION("""COMPUTED_VALUE"""),"")</f>
        <v/>
      </c>
    </row>
    <row r="2580" customHeight="1" spans="1:2">
      <c r="A2580" s="3"/>
      <c r="B2580" s="3" t="str">
        <f>IFERROR(__xludf.DUMMYFUNCTION("""COMPUTED_VALUE"""),"")</f>
        <v/>
      </c>
    </row>
    <row r="2581" customHeight="1" spans="1:2">
      <c r="A2581" s="3"/>
      <c r="B2581" s="3" t="str">
        <f>IFERROR(__xludf.DUMMYFUNCTION("""COMPUTED_VALUE"""),"")</f>
        <v/>
      </c>
    </row>
    <row r="2582" customHeight="1" spans="1:2">
      <c r="A2582" s="3"/>
      <c r="B2582" s="3" t="str">
        <f>IFERROR(__xludf.DUMMYFUNCTION("""COMPUTED_VALUE"""),"")</f>
        <v/>
      </c>
    </row>
    <row r="2583" customHeight="1" spans="1:2">
      <c r="A2583" s="3"/>
      <c r="B2583" s="3" t="str">
        <f>IFERROR(__xludf.DUMMYFUNCTION("""COMPUTED_VALUE"""),"")</f>
        <v/>
      </c>
    </row>
    <row r="2584" customHeight="1" spans="1:2">
      <c r="A2584" s="3"/>
      <c r="B2584" s="3" t="str">
        <f>IFERROR(__xludf.DUMMYFUNCTION("""COMPUTED_VALUE"""),"")</f>
        <v/>
      </c>
    </row>
    <row r="2585" customHeight="1" spans="1:2">
      <c r="A2585" s="3"/>
      <c r="B2585" s="3" t="str">
        <f>IFERROR(__xludf.DUMMYFUNCTION("""COMPUTED_VALUE"""),"")</f>
        <v/>
      </c>
    </row>
    <row r="2586" customHeight="1" spans="1:2">
      <c r="A2586" s="3"/>
      <c r="B2586" s="3" t="str">
        <f>IFERROR(__xludf.DUMMYFUNCTION("""COMPUTED_VALUE"""),"")</f>
        <v/>
      </c>
    </row>
    <row r="2587" customHeight="1" spans="1:2">
      <c r="A2587" s="3"/>
      <c r="B2587" s="3" t="str">
        <f>IFERROR(__xludf.DUMMYFUNCTION("""COMPUTED_VALUE"""),"")</f>
        <v/>
      </c>
    </row>
    <row r="2588" customHeight="1" spans="1:2">
      <c r="A2588" s="3"/>
      <c r="B2588" s="3" t="str">
        <f>IFERROR(__xludf.DUMMYFUNCTION("""COMPUTED_VALUE"""),"")</f>
        <v/>
      </c>
    </row>
    <row r="2589" customHeight="1" spans="1:2">
      <c r="A2589" s="3"/>
      <c r="B2589" s="3" t="str">
        <f>IFERROR(__xludf.DUMMYFUNCTION("""COMPUTED_VALUE"""),"")</f>
        <v/>
      </c>
    </row>
    <row r="2590" customHeight="1" spans="1:2">
      <c r="A2590" s="3"/>
      <c r="B2590" s="3" t="str">
        <f>IFERROR(__xludf.DUMMYFUNCTION("""COMPUTED_VALUE"""),"")</f>
        <v/>
      </c>
    </row>
    <row r="2591" customHeight="1" spans="1:2">
      <c r="A2591" s="3"/>
      <c r="B2591" s="3" t="str">
        <f>IFERROR(__xludf.DUMMYFUNCTION("""COMPUTED_VALUE"""),"")</f>
        <v/>
      </c>
    </row>
    <row r="2592" customHeight="1" spans="1:2">
      <c r="A2592" s="3"/>
      <c r="B2592" s="3" t="str">
        <f>IFERROR(__xludf.DUMMYFUNCTION("""COMPUTED_VALUE"""),"")</f>
        <v/>
      </c>
    </row>
    <row r="2593" customHeight="1" spans="1:2">
      <c r="A2593" s="3"/>
      <c r="B2593" s="3" t="str">
        <f>IFERROR(__xludf.DUMMYFUNCTION("""COMPUTED_VALUE"""),"")</f>
        <v/>
      </c>
    </row>
    <row r="2594" customHeight="1" spans="1:2">
      <c r="A2594" s="3"/>
      <c r="B2594" s="3" t="str">
        <f>IFERROR(__xludf.DUMMYFUNCTION("""COMPUTED_VALUE"""),"")</f>
        <v/>
      </c>
    </row>
    <row r="2595" customHeight="1" spans="1:2">
      <c r="A2595" s="3"/>
      <c r="B2595" s="3" t="str">
        <f>IFERROR(__xludf.DUMMYFUNCTION("""COMPUTED_VALUE"""),"")</f>
        <v/>
      </c>
    </row>
    <row r="2596" customHeight="1" spans="1:2">
      <c r="A2596" s="3"/>
      <c r="B2596" s="3" t="str">
        <f>IFERROR(__xludf.DUMMYFUNCTION("""COMPUTED_VALUE"""),"")</f>
        <v/>
      </c>
    </row>
    <row r="2597" customHeight="1" spans="1:2">
      <c r="A2597" s="3"/>
      <c r="B2597" s="3" t="str">
        <f>IFERROR(__xludf.DUMMYFUNCTION("""COMPUTED_VALUE"""),"")</f>
        <v/>
      </c>
    </row>
    <row r="2598" customHeight="1" spans="1:2">
      <c r="A2598" s="3"/>
      <c r="B2598" s="3" t="str">
        <f>IFERROR(__xludf.DUMMYFUNCTION("""COMPUTED_VALUE"""),"")</f>
        <v/>
      </c>
    </row>
    <row r="2599" customHeight="1" spans="1:2">
      <c r="A2599" s="3"/>
      <c r="B2599" s="3" t="str">
        <f>IFERROR(__xludf.DUMMYFUNCTION("""COMPUTED_VALUE"""),"")</f>
        <v/>
      </c>
    </row>
    <row r="2600" customHeight="1" spans="1:2">
      <c r="A2600" s="3"/>
      <c r="B2600" s="3" t="str">
        <f>IFERROR(__xludf.DUMMYFUNCTION("""COMPUTED_VALUE"""),"")</f>
        <v/>
      </c>
    </row>
    <row r="2601" customHeight="1" spans="1:2">
      <c r="A2601" s="3"/>
      <c r="B2601" s="3" t="str">
        <f>IFERROR(__xludf.DUMMYFUNCTION("""COMPUTED_VALUE"""),"")</f>
        <v/>
      </c>
    </row>
    <row r="2602" customHeight="1" spans="1:2">
      <c r="A2602" s="3"/>
      <c r="B2602" s="3" t="str">
        <f>IFERROR(__xludf.DUMMYFUNCTION("""COMPUTED_VALUE"""),"")</f>
        <v/>
      </c>
    </row>
    <row r="2603" customHeight="1" spans="1:2">
      <c r="A2603" s="3"/>
      <c r="B2603" s="3" t="str">
        <f>IFERROR(__xludf.DUMMYFUNCTION("""COMPUTED_VALUE"""),"")</f>
        <v/>
      </c>
    </row>
    <row r="2604" customHeight="1" spans="1:2">
      <c r="A2604" s="3"/>
      <c r="B2604" s="3" t="str">
        <f>IFERROR(__xludf.DUMMYFUNCTION("""COMPUTED_VALUE"""),"")</f>
        <v/>
      </c>
    </row>
    <row r="2605" customHeight="1" spans="1:2">
      <c r="A2605" s="3"/>
      <c r="B2605" s="3" t="str">
        <f>IFERROR(__xludf.DUMMYFUNCTION("""COMPUTED_VALUE"""),"")</f>
        <v/>
      </c>
    </row>
    <row r="2606" customHeight="1" spans="1:2">
      <c r="A2606" s="3"/>
      <c r="B2606" s="3" t="str">
        <f>IFERROR(__xludf.DUMMYFUNCTION("""COMPUTED_VALUE"""),"")</f>
        <v/>
      </c>
    </row>
    <row r="2607" customHeight="1" spans="1:2">
      <c r="A2607" s="3"/>
      <c r="B2607" s="3" t="str">
        <f>IFERROR(__xludf.DUMMYFUNCTION("""COMPUTED_VALUE"""),"")</f>
        <v/>
      </c>
    </row>
    <row r="2608" customHeight="1" spans="1:2">
      <c r="A2608" s="3"/>
      <c r="B2608" s="3" t="str">
        <f>IFERROR(__xludf.DUMMYFUNCTION("""COMPUTED_VALUE"""),"")</f>
        <v/>
      </c>
    </row>
    <row r="2609" customHeight="1" spans="1:2">
      <c r="A2609" s="3"/>
      <c r="B2609" s="3" t="str">
        <f>IFERROR(__xludf.DUMMYFUNCTION("""COMPUTED_VALUE"""),"")</f>
        <v/>
      </c>
    </row>
    <row r="2610" customHeight="1" spans="1:2">
      <c r="A2610" s="3"/>
      <c r="B2610" s="3" t="str">
        <f>IFERROR(__xludf.DUMMYFUNCTION("""COMPUTED_VALUE"""),"")</f>
        <v/>
      </c>
    </row>
    <row r="2611" customHeight="1" spans="1:2">
      <c r="A2611" s="3"/>
      <c r="B2611" s="3" t="str">
        <f>IFERROR(__xludf.DUMMYFUNCTION("""COMPUTED_VALUE"""),"")</f>
        <v/>
      </c>
    </row>
    <row r="2612" customHeight="1" spans="1:2">
      <c r="A2612" s="3"/>
      <c r="B2612" s="3" t="str">
        <f>IFERROR(__xludf.DUMMYFUNCTION("""COMPUTED_VALUE"""),"")</f>
        <v/>
      </c>
    </row>
    <row r="2613" customHeight="1" spans="1:2">
      <c r="A2613" s="3"/>
      <c r="B2613" s="3" t="str">
        <f>IFERROR(__xludf.DUMMYFUNCTION("""COMPUTED_VALUE"""),"")</f>
        <v/>
      </c>
    </row>
    <row r="2614" customHeight="1" spans="1:2">
      <c r="A2614" s="3"/>
      <c r="B2614" s="3" t="str">
        <f>IFERROR(__xludf.DUMMYFUNCTION("""COMPUTED_VALUE"""),"")</f>
        <v/>
      </c>
    </row>
    <row r="2615" customHeight="1" spans="1:2">
      <c r="A2615" s="3"/>
      <c r="B2615" s="3" t="str">
        <f>IFERROR(__xludf.DUMMYFUNCTION("""COMPUTED_VALUE"""),"")</f>
        <v/>
      </c>
    </row>
    <row r="2616" customHeight="1" spans="1:2">
      <c r="A2616" s="3"/>
      <c r="B2616" s="3" t="str">
        <f>IFERROR(__xludf.DUMMYFUNCTION("""COMPUTED_VALUE"""),"")</f>
        <v/>
      </c>
    </row>
    <row r="2617" customHeight="1" spans="1:2">
      <c r="A2617" s="3"/>
      <c r="B2617" s="3" t="str">
        <f>IFERROR(__xludf.DUMMYFUNCTION("""COMPUTED_VALUE"""),"")</f>
        <v/>
      </c>
    </row>
    <row r="2618" customHeight="1" spans="1:2">
      <c r="A2618" s="3"/>
      <c r="B2618" s="3" t="str">
        <f>IFERROR(__xludf.DUMMYFUNCTION("""COMPUTED_VALUE"""),"")</f>
        <v/>
      </c>
    </row>
    <row r="2619" customHeight="1" spans="1:2">
      <c r="A2619" s="3"/>
      <c r="B2619" s="3" t="str">
        <f>IFERROR(__xludf.DUMMYFUNCTION("""COMPUTED_VALUE"""),"")</f>
        <v/>
      </c>
    </row>
    <row r="2620" customHeight="1" spans="1:2">
      <c r="A2620" s="3"/>
      <c r="B2620" s="3" t="str">
        <f>IFERROR(__xludf.DUMMYFUNCTION("""COMPUTED_VALUE"""),"")</f>
        <v/>
      </c>
    </row>
    <row r="2621" customHeight="1" spans="1:2">
      <c r="A2621" s="3"/>
      <c r="B2621" s="3" t="str">
        <f>IFERROR(__xludf.DUMMYFUNCTION("""COMPUTED_VALUE"""),"")</f>
        <v/>
      </c>
    </row>
    <row r="2622" customHeight="1" spans="1:2">
      <c r="A2622" s="3"/>
      <c r="B2622" s="3" t="str">
        <f>IFERROR(__xludf.DUMMYFUNCTION("""COMPUTED_VALUE"""),"")</f>
        <v/>
      </c>
    </row>
    <row r="2623" customHeight="1" spans="1:2">
      <c r="A2623" s="3"/>
      <c r="B2623" s="3" t="str">
        <f>IFERROR(__xludf.DUMMYFUNCTION("""COMPUTED_VALUE"""),"")</f>
        <v/>
      </c>
    </row>
    <row r="2624" customHeight="1" spans="1:2">
      <c r="A2624" s="3"/>
      <c r="B2624" s="3" t="str">
        <f>IFERROR(__xludf.DUMMYFUNCTION("""COMPUTED_VALUE"""),"")</f>
        <v/>
      </c>
    </row>
    <row r="2625" customHeight="1" spans="1:2">
      <c r="A2625" s="3"/>
      <c r="B2625" s="3" t="str">
        <f>IFERROR(__xludf.DUMMYFUNCTION("""COMPUTED_VALUE"""),"")</f>
        <v/>
      </c>
    </row>
    <row r="2626" customHeight="1" spans="1:2">
      <c r="A2626" s="3"/>
      <c r="B2626" s="3" t="str">
        <f>IFERROR(__xludf.DUMMYFUNCTION("""COMPUTED_VALUE"""),"")</f>
        <v/>
      </c>
    </row>
    <row r="2627" customHeight="1" spans="1:2">
      <c r="A2627" s="3"/>
      <c r="B2627" s="3" t="str">
        <f>IFERROR(__xludf.DUMMYFUNCTION("""COMPUTED_VALUE"""),"")</f>
        <v/>
      </c>
    </row>
    <row r="2628" customHeight="1" spans="1:2">
      <c r="A2628" s="3"/>
      <c r="B2628" s="3" t="str">
        <f>IFERROR(__xludf.DUMMYFUNCTION("""COMPUTED_VALUE"""),"")</f>
        <v/>
      </c>
    </row>
    <row r="2629" customHeight="1" spans="1:2">
      <c r="A2629" s="3"/>
      <c r="B2629" s="3" t="str">
        <f>IFERROR(__xludf.DUMMYFUNCTION("""COMPUTED_VALUE"""),"")</f>
        <v/>
      </c>
    </row>
    <row r="2630" customHeight="1" spans="1:2">
      <c r="A2630" s="3"/>
      <c r="B2630" s="3" t="str">
        <f>IFERROR(__xludf.DUMMYFUNCTION("""COMPUTED_VALUE"""),"")</f>
        <v/>
      </c>
    </row>
    <row r="2631" customHeight="1" spans="1:2">
      <c r="A2631" s="3"/>
      <c r="B2631" s="3" t="str">
        <f>IFERROR(__xludf.DUMMYFUNCTION("""COMPUTED_VALUE"""),"")</f>
        <v/>
      </c>
    </row>
    <row r="2632" customHeight="1" spans="1:2">
      <c r="A2632" s="3"/>
      <c r="B2632" s="3" t="str">
        <f>IFERROR(__xludf.DUMMYFUNCTION("""COMPUTED_VALUE"""),"")</f>
        <v/>
      </c>
    </row>
    <row r="2633" customHeight="1" spans="1:2">
      <c r="A2633" s="3"/>
      <c r="B2633" s="3" t="str">
        <f>IFERROR(__xludf.DUMMYFUNCTION("""COMPUTED_VALUE"""),"")</f>
        <v/>
      </c>
    </row>
    <row r="2634" customHeight="1" spans="1:2">
      <c r="A2634" s="3"/>
      <c r="B2634" s="3" t="str">
        <f>IFERROR(__xludf.DUMMYFUNCTION("""COMPUTED_VALUE"""),"")</f>
        <v/>
      </c>
    </row>
    <row r="2635" customHeight="1" spans="1:2">
      <c r="A2635" s="3"/>
      <c r="B2635" s="3" t="str">
        <f>IFERROR(__xludf.DUMMYFUNCTION("""COMPUTED_VALUE"""),"")</f>
        <v/>
      </c>
    </row>
    <row r="2636" customHeight="1" spans="1:2">
      <c r="A2636" s="3"/>
      <c r="B2636" s="3" t="str">
        <f>IFERROR(__xludf.DUMMYFUNCTION("""COMPUTED_VALUE"""),"")</f>
        <v/>
      </c>
    </row>
    <row r="2637" customHeight="1" spans="1:2">
      <c r="A2637" s="3"/>
      <c r="B2637" s="3" t="str">
        <f>IFERROR(__xludf.DUMMYFUNCTION("""COMPUTED_VALUE"""),"")</f>
        <v/>
      </c>
    </row>
    <row r="2638" customHeight="1" spans="1:2">
      <c r="A2638" s="3"/>
      <c r="B2638" s="3" t="str">
        <f>IFERROR(__xludf.DUMMYFUNCTION("""COMPUTED_VALUE"""),"")</f>
        <v/>
      </c>
    </row>
    <row r="2639" customHeight="1" spans="1:2">
      <c r="A2639" s="3"/>
      <c r="B2639" s="3" t="str">
        <f>IFERROR(__xludf.DUMMYFUNCTION("""COMPUTED_VALUE"""),"")</f>
        <v/>
      </c>
    </row>
    <row r="2640" customHeight="1" spans="1:2">
      <c r="A2640" s="3"/>
      <c r="B2640" s="3" t="str">
        <f>IFERROR(__xludf.DUMMYFUNCTION("""COMPUTED_VALUE"""),"")</f>
        <v/>
      </c>
    </row>
    <row r="2641" customHeight="1" spans="1:2">
      <c r="A2641" s="3"/>
      <c r="B2641" s="3" t="str">
        <f>IFERROR(__xludf.DUMMYFUNCTION("""COMPUTED_VALUE"""),"")</f>
        <v/>
      </c>
    </row>
    <row r="2642" customHeight="1" spans="1:2">
      <c r="A2642" s="3"/>
      <c r="B2642" s="3" t="str">
        <f>IFERROR(__xludf.DUMMYFUNCTION("""COMPUTED_VALUE"""),"")</f>
        <v/>
      </c>
    </row>
    <row r="2643" customHeight="1" spans="1:2">
      <c r="A2643" s="3"/>
      <c r="B2643" s="3" t="str">
        <f>IFERROR(__xludf.DUMMYFUNCTION("""COMPUTED_VALUE"""),"")</f>
        <v/>
      </c>
    </row>
    <row r="2644" customHeight="1" spans="1:2">
      <c r="A2644" s="3"/>
      <c r="B2644" s="3" t="str">
        <f>IFERROR(__xludf.DUMMYFUNCTION("""COMPUTED_VALUE"""),"")</f>
        <v/>
      </c>
    </row>
    <row r="2645" customHeight="1" spans="1:2">
      <c r="A2645" s="3"/>
      <c r="B2645" s="3" t="str">
        <f>IFERROR(__xludf.DUMMYFUNCTION("""COMPUTED_VALUE"""),"")</f>
        <v/>
      </c>
    </row>
    <row r="2646" customHeight="1" spans="1:2">
      <c r="A2646" s="3"/>
      <c r="B2646" s="3" t="str">
        <f>IFERROR(__xludf.DUMMYFUNCTION("""COMPUTED_VALUE"""),"")</f>
        <v/>
      </c>
    </row>
    <row r="2647" customHeight="1" spans="1:2">
      <c r="A2647" s="3"/>
      <c r="B2647" s="3" t="str">
        <f>IFERROR(__xludf.DUMMYFUNCTION("""COMPUTED_VALUE"""),"")</f>
        <v/>
      </c>
    </row>
    <row r="2648" customHeight="1" spans="1:2">
      <c r="A2648" s="3"/>
      <c r="B2648" s="3" t="str">
        <f>IFERROR(__xludf.DUMMYFUNCTION("""COMPUTED_VALUE"""),"")</f>
        <v/>
      </c>
    </row>
    <row r="2649" customHeight="1" spans="1:2">
      <c r="A2649" s="3"/>
      <c r="B2649" s="3" t="str">
        <f>IFERROR(__xludf.DUMMYFUNCTION("""COMPUTED_VALUE"""),"")</f>
        <v/>
      </c>
    </row>
    <row r="2650" customHeight="1" spans="1:2">
      <c r="A2650" s="3"/>
      <c r="B2650" s="3" t="str">
        <f>IFERROR(__xludf.DUMMYFUNCTION("""COMPUTED_VALUE"""),"")</f>
        <v/>
      </c>
    </row>
    <row r="2651" customHeight="1" spans="1:2">
      <c r="A2651" s="3"/>
      <c r="B2651" s="3" t="str">
        <f>IFERROR(__xludf.DUMMYFUNCTION("""COMPUTED_VALUE"""),"")</f>
        <v/>
      </c>
    </row>
    <row r="2652" customHeight="1" spans="1:2">
      <c r="A2652" s="3"/>
      <c r="B2652" s="3" t="str">
        <f>IFERROR(__xludf.DUMMYFUNCTION("""COMPUTED_VALUE"""),"")</f>
        <v/>
      </c>
    </row>
    <row r="2653" customHeight="1" spans="1:2">
      <c r="A2653" s="3"/>
      <c r="B2653" s="3" t="str">
        <f>IFERROR(__xludf.DUMMYFUNCTION("""COMPUTED_VALUE"""),"")</f>
        <v/>
      </c>
    </row>
    <row r="2654" customHeight="1" spans="1:2">
      <c r="A2654" s="3"/>
      <c r="B2654" s="3" t="str">
        <f>IFERROR(__xludf.DUMMYFUNCTION("""COMPUTED_VALUE"""),"")</f>
        <v/>
      </c>
    </row>
    <row r="2655" customHeight="1" spans="1:2">
      <c r="A2655" s="3"/>
      <c r="B2655" s="3" t="str">
        <f>IFERROR(__xludf.DUMMYFUNCTION("""COMPUTED_VALUE"""),"")</f>
        <v/>
      </c>
    </row>
    <row r="2656" customHeight="1" spans="1:2">
      <c r="A2656" s="3"/>
      <c r="B2656" s="3" t="str">
        <f>IFERROR(__xludf.DUMMYFUNCTION("""COMPUTED_VALUE"""),"")</f>
        <v/>
      </c>
    </row>
    <row r="2657" customHeight="1" spans="1:2">
      <c r="A2657" s="3"/>
      <c r="B2657" s="3" t="str">
        <f>IFERROR(__xludf.DUMMYFUNCTION("""COMPUTED_VALUE"""),"")</f>
        <v/>
      </c>
    </row>
    <row r="2658" customHeight="1" spans="1:2">
      <c r="A2658" s="3"/>
      <c r="B2658" s="3" t="str">
        <f>IFERROR(__xludf.DUMMYFUNCTION("""COMPUTED_VALUE"""),"")</f>
        <v/>
      </c>
    </row>
    <row r="2659" customHeight="1" spans="1:2">
      <c r="A2659" s="3"/>
      <c r="B2659" s="3" t="str">
        <f>IFERROR(__xludf.DUMMYFUNCTION("""COMPUTED_VALUE"""),"")</f>
        <v/>
      </c>
    </row>
    <row r="2660" customHeight="1" spans="1:2">
      <c r="A2660" s="3"/>
      <c r="B2660" s="3" t="str">
        <f>IFERROR(__xludf.DUMMYFUNCTION("""COMPUTED_VALUE"""),"")</f>
        <v/>
      </c>
    </row>
    <row r="2661" customHeight="1" spans="1:2">
      <c r="A2661" s="3"/>
      <c r="B2661" s="3" t="str">
        <f>IFERROR(__xludf.DUMMYFUNCTION("""COMPUTED_VALUE"""),"")</f>
        <v/>
      </c>
    </row>
    <row r="2662" customHeight="1" spans="1:2">
      <c r="A2662" s="3"/>
      <c r="B2662" s="3" t="str">
        <f>IFERROR(__xludf.DUMMYFUNCTION("""COMPUTED_VALUE"""),"")</f>
        <v/>
      </c>
    </row>
    <row r="2663" customHeight="1" spans="1:2">
      <c r="A2663" s="3"/>
      <c r="B2663" s="3" t="str">
        <f>IFERROR(__xludf.DUMMYFUNCTION("""COMPUTED_VALUE"""),"")</f>
        <v/>
      </c>
    </row>
    <row r="2664" customHeight="1" spans="1:2">
      <c r="A2664" s="3"/>
      <c r="B2664" s="3" t="str">
        <f>IFERROR(__xludf.DUMMYFUNCTION("""COMPUTED_VALUE"""),"")</f>
        <v/>
      </c>
    </row>
    <row r="2665" customHeight="1" spans="1:2">
      <c r="A2665" s="3"/>
      <c r="B2665" s="3" t="str">
        <f>IFERROR(__xludf.DUMMYFUNCTION("""COMPUTED_VALUE"""),"")</f>
        <v/>
      </c>
    </row>
    <row r="2666" customHeight="1" spans="1:2">
      <c r="A2666" s="3"/>
      <c r="B2666" s="3" t="str">
        <f>IFERROR(__xludf.DUMMYFUNCTION("""COMPUTED_VALUE"""),"")</f>
        <v/>
      </c>
    </row>
    <row r="2667" customHeight="1" spans="1:2">
      <c r="A2667" s="3"/>
      <c r="B2667" s="3" t="str">
        <f>IFERROR(__xludf.DUMMYFUNCTION("""COMPUTED_VALUE"""),"")</f>
        <v/>
      </c>
    </row>
    <row r="2668" customHeight="1" spans="1:2">
      <c r="A2668" s="3"/>
      <c r="B2668" s="3" t="str">
        <f>IFERROR(__xludf.DUMMYFUNCTION("""COMPUTED_VALUE"""),"")</f>
        <v/>
      </c>
    </row>
    <row r="2669" customHeight="1" spans="1:2">
      <c r="A2669" s="3"/>
      <c r="B2669" s="3" t="str">
        <f>IFERROR(__xludf.DUMMYFUNCTION("""COMPUTED_VALUE"""),"")</f>
        <v/>
      </c>
    </row>
    <row r="2670" customHeight="1" spans="1:2">
      <c r="A2670" s="3"/>
      <c r="B2670" s="3" t="str">
        <f>IFERROR(__xludf.DUMMYFUNCTION("""COMPUTED_VALUE"""),"")</f>
        <v/>
      </c>
    </row>
    <row r="2671" customHeight="1" spans="1:2">
      <c r="A2671" s="3"/>
      <c r="B2671" s="3" t="str">
        <f>IFERROR(__xludf.DUMMYFUNCTION("""COMPUTED_VALUE"""),"")</f>
        <v/>
      </c>
    </row>
    <row r="2672" customHeight="1" spans="1:2">
      <c r="A2672" s="3"/>
      <c r="B2672" s="3" t="str">
        <f>IFERROR(__xludf.DUMMYFUNCTION("""COMPUTED_VALUE"""),"")</f>
        <v/>
      </c>
    </row>
    <row r="2673" customHeight="1" spans="1:2">
      <c r="A2673" s="3"/>
      <c r="B2673" s="3" t="str">
        <f>IFERROR(__xludf.DUMMYFUNCTION("""COMPUTED_VALUE"""),"")</f>
        <v/>
      </c>
    </row>
    <row r="2674" customHeight="1" spans="1:2">
      <c r="A2674" s="3"/>
      <c r="B2674" s="3" t="str">
        <f>IFERROR(__xludf.DUMMYFUNCTION("""COMPUTED_VALUE"""),"")</f>
        <v/>
      </c>
    </row>
    <row r="2675" customHeight="1" spans="1:2">
      <c r="A2675" s="3"/>
      <c r="B2675" s="3" t="str">
        <f>IFERROR(__xludf.DUMMYFUNCTION("""COMPUTED_VALUE"""),"")</f>
        <v/>
      </c>
    </row>
    <row r="2676" customHeight="1" spans="1:2">
      <c r="A2676" s="3"/>
      <c r="B2676" s="3" t="str">
        <f>IFERROR(__xludf.DUMMYFUNCTION("""COMPUTED_VALUE"""),"")</f>
        <v/>
      </c>
    </row>
    <row r="2677" customHeight="1" spans="1:2">
      <c r="A2677" s="3"/>
      <c r="B2677" s="3" t="str">
        <f>IFERROR(__xludf.DUMMYFUNCTION("""COMPUTED_VALUE"""),"")</f>
        <v/>
      </c>
    </row>
    <row r="2678" customHeight="1" spans="1:2">
      <c r="A2678" s="3"/>
      <c r="B2678" s="3" t="str">
        <f>IFERROR(__xludf.DUMMYFUNCTION("""COMPUTED_VALUE"""),"")</f>
        <v/>
      </c>
    </row>
    <row r="2679" customHeight="1" spans="1:2">
      <c r="A2679" s="3"/>
      <c r="B2679" s="3" t="str">
        <f>IFERROR(__xludf.DUMMYFUNCTION("""COMPUTED_VALUE"""),"")</f>
        <v/>
      </c>
    </row>
    <row r="2680" customHeight="1" spans="1:2">
      <c r="A2680" s="3"/>
      <c r="B2680" s="3" t="str">
        <f>IFERROR(__xludf.DUMMYFUNCTION("""COMPUTED_VALUE"""),"")</f>
        <v/>
      </c>
    </row>
    <row r="2681" customHeight="1" spans="1:2">
      <c r="A2681" s="3"/>
      <c r="B2681" s="3" t="str">
        <f>IFERROR(__xludf.DUMMYFUNCTION("""COMPUTED_VALUE"""),"")</f>
        <v/>
      </c>
    </row>
    <row r="2682" customHeight="1" spans="1:2">
      <c r="A2682" s="3"/>
      <c r="B2682" s="3" t="str">
        <f>IFERROR(__xludf.DUMMYFUNCTION("""COMPUTED_VALUE"""),"")</f>
        <v/>
      </c>
    </row>
    <row r="2683" customHeight="1" spans="1:2">
      <c r="A2683" s="3"/>
      <c r="B2683" s="3" t="str">
        <f>IFERROR(__xludf.DUMMYFUNCTION("""COMPUTED_VALUE"""),"")</f>
        <v/>
      </c>
    </row>
    <row r="2684" customHeight="1" spans="1:2">
      <c r="A2684" s="3"/>
      <c r="B2684" s="3" t="str">
        <f>IFERROR(__xludf.DUMMYFUNCTION("""COMPUTED_VALUE"""),"")</f>
        <v/>
      </c>
    </row>
    <row r="2685" customHeight="1" spans="1:2">
      <c r="A2685" s="3"/>
      <c r="B2685" s="3" t="str">
        <f>IFERROR(__xludf.DUMMYFUNCTION("""COMPUTED_VALUE"""),"")</f>
        <v/>
      </c>
    </row>
    <row r="2686" customHeight="1" spans="1:2">
      <c r="A2686" s="3"/>
      <c r="B2686" s="3" t="str">
        <f>IFERROR(__xludf.DUMMYFUNCTION("""COMPUTED_VALUE"""),"")</f>
        <v/>
      </c>
    </row>
    <row r="2687" customHeight="1" spans="1:2">
      <c r="A2687" s="3"/>
      <c r="B2687" s="3" t="str">
        <f>IFERROR(__xludf.DUMMYFUNCTION("""COMPUTED_VALUE"""),"")</f>
        <v/>
      </c>
    </row>
    <row r="2688" customHeight="1" spans="1:2">
      <c r="A2688" s="3"/>
      <c r="B2688" s="3" t="str">
        <f>IFERROR(__xludf.DUMMYFUNCTION("""COMPUTED_VALUE"""),"")</f>
        <v/>
      </c>
    </row>
    <row r="2689" customHeight="1" spans="1:2">
      <c r="A2689" s="3"/>
      <c r="B2689" s="3" t="str">
        <f>IFERROR(__xludf.DUMMYFUNCTION("""COMPUTED_VALUE"""),"")</f>
        <v/>
      </c>
    </row>
    <row r="2690" customHeight="1" spans="1:2">
      <c r="A2690" s="3"/>
      <c r="B2690" s="3" t="str">
        <f>IFERROR(__xludf.DUMMYFUNCTION("""COMPUTED_VALUE"""),"")</f>
        <v/>
      </c>
    </row>
    <row r="2691" customHeight="1" spans="1:2">
      <c r="A2691" s="3"/>
      <c r="B2691" s="3" t="str">
        <f>IFERROR(__xludf.DUMMYFUNCTION("""COMPUTED_VALUE"""),"")</f>
        <v/>
      </c>
    </row>
    <row r="2692" customHeight="1" spans="1:2">
      <c r="A2692" s="3"/>
      <c r="B2692" s="3" t="str">
        <f>IFERROR(__xludf.DUMMYFUNCTION("""COMPUTED_VALUE"""),"")</f>
        <v/>
      </c>
    </row>
    <row r="2693" customHeight="1" spans="1:2">
      <c r="A2693" s="3"/>
      <c r="B2693" s="3" t="str">
        <f>IFERROR(__xludf.DUMMYFUNCTION("""COMPUTED_VALUE"""),"")</f>
        <v/>
      </c>
    </row>
    <row r="2694" customHeight="1" spans="1:2">
      <c r="A2694" s="3"/>
      <c r="B2694" s="3" t="str">
        <f>IFERROR(__xludf.DUMMYFUNCTION("""COMPUTED_VALUE"""),"")</f>
        <v/>
      </c>
    </row>
    <row r="2695" customHeight="1" spans="1:2">
      <c r="A2695" s="3"/>
      <c r="B2695" s="3" t="str">
        <f>IFERROR(__xludf.DUMMYFUNCTION("""COMPUTED_VALUE"""),"")</f>
        <v/>
      </c>
    </row>
    <row r="2696" customHeight="1" spans="1:2">
      <c r="A2696" s="3"/>
      <c r="B2696" s="3" t="str">
        <f>IFERROR(__xludf.DUMMYFUNCTION("""COMPUTED_VALUE"""),"")</f>
        <v/>
      </c>
    </row>
    <row r="2697" customHeight="1" spans="1:2">
      <c r="A2697" s="3"/>
      <c r="B2697" s="3" t="str">
        <f>IFERROR(__xludf.DUMMYFUNCTION("""COMPUTED_VALUE"""),"")</f>
        <v/>
      </c>
    </row>
    <row r="2698" customHeight="1" spans="1:2">
      <c r="A2698" s="3"/>
      <c r="B2698" s="3" t="str">
        <f>IFERROR(__xludf.DUMMYFUNCTION("""COMPUTED_VALUE"""),"")</f>
        <v/>
      </c>
    </row>
    <row r="2699" customHeight="1" spans="1:2">
      <c r="A2699" s="3"/>
      <c r="B2699" s="3" t="str">
        <f>IFERROR(__xludf.DUMMYFUNCTION("""COMPUTED_VALUE"""),"")</f>
        <v/>
      </c>
    </row>
    <row r="2700" customHeight="1" spans="1:2">
      <c r="A2700" s="3"/>
      <c r="B2700" s="3" t="str">
        <f>IFERROR(__xludf.DUMMYFUNCTION("""COMPUTED_VALUE"""),"")</f>
        <v/>
      </c>
    </row>
    <row r="2701" customHeight="1" spans="1:2">
      <c r="A2701" s="3"/>
      <c r="B2701" s="3" t="str">
        <f>IFERROR(__xludf.DUMMYFUNCTION("""COMPUTED_VALUE"""),"")</f>
        <v/>
      </c>
    </row>
    <row r="2702" customHeight="1" spans="1:2">
      <c r="A2702" s="3"/>
      <c r="B2702" s="3" t="str">
        <f>IFERROR(__xludf.DUMMYFUNCTION("""COMPUTED_VALUE"""),"")</f>
        <v/>
      </c>
    </row>
    <row r="2703" customHeight="1" spans="1:2">
      <c r="A2703" s="3"/>
      <c r="B2703" s="3" t="str">
        <f>IFERROR(__xludf.DUMMYFUNCTION("""COMPUTED_VALUE"""),"")</f>
        <v/>
      </c>
    </row>
    <row r="2704" customHeight="1" spans="1:2">
      <c r="A2704" s="3"/>
      <c r="B2704" s="3" t="str">
        <f>IFERROR(__xludf.DUMMYFUNCTION("""COMPUTED_VALUE"""),"")</f>
        <v/>
      </c>
    </row>
    <row r="2705" customHeight="1" spans="1:2">
      <c r="A2705" s="3"/>
      <c r="B2705" s="3" t="str">
        <f>IFERROR(__xludf.DUMMYFUNCTION("""COMPUTED_VALUE"""),"")</f>
        <v/>
      </c>
    </row>
    <row r="2706" customHeight="1" spans="1:2">
      <c r="A2706" s="3"/>
      <c r="B2706" s="3" t="str">
        <f>IFERROR(__xludf.DUMMYFUNCTION("""COMPUTED_VALUE"""),"")</f>
        <v/>
      </c>
    </row>
    <row r="2707" customHeight="1" spans="1:2">
      <c r="A2707" s="3"/>
      <c r="B2707" s="3" t="str">
        <f>IFERROR(__xludf.DUMMYFUNCTION("""COMPUTED_VALUE"""),"")</f>
        <v/>
      </c>
    </row>
    <row r="2708" customHeight="1" spans="1:2">
      <c r="A2708" s="3"/>
      <c r="B2708" s="3" t="str">
        <f>IFERROR(__xludf.DUMMYFUNCTION("""COMPUTED_VALUE"""),"")</f>
        <v/>
      </c>
    </row>
    <row r="2709" customHeight="1" spans="1:2">
      <c r="A2709" s="3"/>
      <c r="B2709" s="3" t="str">
        <f>IFERROR(__xludf.DUMMYFUNCTION("""COMPUTED_VALUE"""),"")</f>
        <v/>
      </c>
    </row>
    <row r="2710" customHeight="1" spans="1:2">
      <c r="A2710" s="3"/>
      <c r="B2710" s="3" t="str">
        <f>IFERROR(__xludf.DUMMYFUNCTION("""COMPUTED_VALUE"""),"")</f>
        <v/>
      </c>
    </row>
    <row r="2711" customHeight="1" spans="1:2">
      <c r="A2711" s="3"/>
      <c r="B2711" s="3" t="str">
        <f>IFERROR(__xludf.DUMMYFUNCTION("""COMPUTED_VALUE"""),"")</f>
        <v/>
      </c>
    </row>
    <row r="2712" customHeight="1" spans="1:2">
      <c r="A2712" s="3"/>
      <c r="B2712" s="3" t="str">
        <f>IFERROR(__xludf.DUMMYFUNCTION("""COMPUTED_VALUE"""),"")</f>
        <v/>
      </c>
    </row>
    <row r="2713" customHeight="1" spans="1:2">
      <c r="A2713" s="3"/>
      <c r="B2713" s="3" t="str">
        <f>IFERROR(__xludf.DUMMYFUNCTION("""COMPUTED_VALUE"""),"")</f>
        <v/>
      </c>
    </row>
    <row r="2714" customHeight="1" spans="1:2">
      <c r="A2714" s="3"/>
      <c r="B2714" s="3" t="str">
        <f>IFERROR(__xludf.DUMMYFUNCTION("""COMPUTED_VALUE"""),"")</f>
        <v/>
      </c>
    </row>
    <row r="2715" customHeight="1" spans="1:2">
      <c r="A2715" s="3"/>
      <c r="B2715" s="3" t="str">
        <f>IFERROR(__xludf.DUMMYFUNCTION("""COMPUTED_VALUE"""),"")</f>
        <v/>
      </c>
    </row>
    <row r="2716" customHeight="1" spans="1:2">
      <c r="A2716" s="3"/>
      <c r="B2716" s="3" t="str">
        <f>IFERROR(__xludf.DUMMYFUNCTION("""COMPUTED_VALUE"""),"")</f>
        <v/>
      </c>
    </row>
    <row r="2717" customHeight="1" spans="1:2">
      <c r="A2717" s="3"/>
      <c r="B2717" s="3" t="str">
        <f>IFERROR(__xludf.DUMMYFUNCTION("""COMPUTED_VALUE"""),"")</f>
        <v/>
      </c>
    </row>
    <row r="2718" customHeight="1" spans="1:2">
      <c r="A2718" s="3"/>
      <c r="B2718" s="3" t="str">
        <f>IFERROR(__xludf.DUMMYFUNCTION("""COMPUTED_VALUE"""),"")</f>
        <v/>
      </c>
    </row>
    <row r="2719" customHeight="1" spans="1:2">
      <c r="A2719" s="3"/>
      <c r="B2719" s="3" t="str">
        <f>IFERROR(__xludf.DUMMYFUNCTION("""COMPUTED_VALUE"""),"")</f>
        <v/>
      </c>
    </row>
    <row r="2720" customHeight="1" spans="1:2">
      <c r="A2720" s="3"/>
      <c r="B2720" s="3" t="str">
        <f>IFERROR(__xludf.DUMMYFUNCTION("""COMPUTED_VALUE"""),"")</f>
        <v/>
      </c>
    </row>
    <row r="2721" customHeight="1" spans="1:2">
      <c r="A2721" s="3"/>
      <c r="B2721" s="3" t="str">
        <f>IFERROR(__xludf.DUMMYFUNCTION("""COMPUTED_VALUE"""),"")</f>
        <v/>
      </c>
    </row>
    <row r="2722" customHeight="1" spans="1:2">
      <c r="A2722" s="3"/>
      <c r="B2722" s="3" t="str">
        <f>IFERROR(__xludf.DUMMYFUNCTION("""COMPUTED_VALUE"""),"")</f>
        <v/>
      </c>
    </row>
    <row r="2723" customHeight="1" spans="1:2">
      <c r="A2723" s="3"/>
      <c r="B2723" s="3" t="str">
        <f>IFERROR(__xludf.DUMMYFUNCTION("""COMPUTED_VALUE"""),"")</f>
        <v/>
      </c>
    </row>
    <row r="2724" customHeight="1" spans="1:2">
      <c r="A2724" s="3"/>
      <c r="B2724" s="3" t="str">
        <f>IFERROR(__xludf.DUMMYFUNCTION("""COMPUTED_VALUE"""),"")</f>
        <v/>
      </c>
    </row>
    <row r="2725" customHeight="1" spans="1:2">
      <c r="A2725" s="3"/>
      <c r="B2725" s="3" t="str">
        <f>IFERROR(__xludf.DUMMYFUNCTION("""COMPUTED_VALUE"""),"")</f>
        <v/>
      </c>
    </row>
    <row r="2726" customHeight="1" spans="1:2">
      <c r="A2726" s="3"/>
      <c r="B2726" s="3" t="str">
        <f>IFERROR(__xludf.DUMMYFUNCTION("""COMPUTED_VALUE"""),"")</f>
        <v/>
      </c>
    </row>
    <row r="2727" customHeight="1" spans="1:2">
      <c r="A2727" s="3"/>
      <c r="B2727" s="3" t="str">
        <f>IFERROR(__xludf.DUMMYFUNCTION("""COMPUTED_VALUE"""),"")</f>
        <v/>
      </c>
    </row>
    <row r="2728" customHeight="1" spans="1:2">
      <c r="A2728" s="3"/>
      <c r="B2728" s="3" t="str">
        <f>IFERROR(__xludf.DUMMYFUNCTION("""COMPUTED_VALUE"""),"")</f>
        <v/>
      </c>
    </row>
    <row r="2729" customHeight="1" spans="1:2">
      <c r="A2729" s="3"/>
      <c r="B2729" s="3" t="str">
        <f>IFERROR(__xludf.DUMMYFUNCTION("""COMPUTED_VALUE"""),"")</f>
        <v/>
      </c>
    </row>
    <row r="2730" customHeight="1" spans="1:2">
      <c r="A2730" s="3"/>
      <c r="B2730" s="3" t="str">
        <f>IFERROR(__xludf.DUMMYFUNCTION("""COMPUTED_VALUE"""),"")</f>
        <v/>
      </c>
    </row>
    <row r="2731" customHeight="1" spans="1:2">
      <c r="A2731" s="3"/>
      <c r="B2731" s="3" t="str">
        <f>IFERROR(__xludf.DUMMYFUNCTION("""COMPUTED_VALUE"""),"")</f>
        <v/>
      </c>
    </row>
    <row r="2732" customHeight="1" spans="1:2">
      <c r="A2732" s="3"/>
      <c r="B2732" s="3" t="str">
        <f>IFERROR(__xludf.DUMMYFUNCTION("""COMPUTED_VALUE"""),"")</f>
        <v/>
      </c>
    </row>
    <row r="2733" customHeight="1" spans="1:2">
      <c r="A2733" s="3"/>
      <c r="B2733" s="3" t="str">
        <f>IFERROR(__xludf.DUMMYFUNCTION("""COMPUTED_VALUE"""),"")</f>
        <v/>
      </c>
    </row>
    <row r="2734" customHeight="1" spans="1:2">
      <c r="A2734" s="3"/>
      <c r="B2734" s="3" t="str">
        <f>IFERROR(__xludf.DUMMYFUNCTION("""COMPUTED_VALUE"""),"")</f>
        <v/>
      </c>
    </row>
    <row r="2735" customHeight="1" spans="1:2">
      <c r="A2735" s="3"/>
      <c r="B2735" s="3" t="str">
        <f>IFERROR(__xludf.DUMMYFUNCTION("""COMPUTED_VALUE"""),"")</f>
        <v/>
      </c>
    </row>
    <row r="2736" customHeight="1" spans="1:2">
      <c r="A2736" s="3"/>
      <c r="B2736" s="3" t="str">
        <f>IFERROR(__xludf.DUMMYFUNCTION("""COMPUTED_VALUE"""),"")</f>
        <v/>
      </c>
    </row>
    <row r="2737" customHeight="1" spans="1:2">
      <c r="A2737" s="3"/>
      <c r="B2737" s="3" t="str">
        <f>IFERROR(__xludf.DUMMYFUNCTION("""COMPUTED_VALUE"""),"")</f>
        <v/>
      </c>
    </row>
    <row r="2738" customHeight="1" spans="1:2">
      <c r="A2738" s="3"/>
      <c r="B2738" s="3" t="str">
        <f>IFERROR(__xludf.DUMMYFUNCTION("""COMPUTED_VALUE"""),"")</f>
        <v/>
      </c>
    </row>
    <row r="2739" customHeight="1" spans="1:2">
      <c r="A2739" s="3"/>
      <c r="B2739" s="3" t="str">
        <f>IFERROR(__xludf.DUMMYFUNCTION("""COMPUTED_VALUE"""),"")</f>
        <v/>
      </c>
    </row>
    <row r="2740" customHeight="1" spans="1:2">
      <c r="A2740" s="3"/>
      <c r="B2740" s="3" t="str">
        <f>IFERROR(__xludf.DUMMYFUNCTION("""COMPUTED_VALUE"""),"")</f>
        <v/>
      </c>
    </row>
    <row r="2741" customHeight="1" spans="1:2">
      <c r="A2741" s="3"/>
      <c r="B2741" s="3" t="str">
        <f>IFERROR(__xludf.DUMMYFUNCTION("""COMPUTED_VALUE"""),"")</f>
        <v/>
      </c>
    </row>
    <row r="2742" customHeight="1" spans="1:2">
      <c r="A2742" s="3"/>
      <c r="B2742" s="3" t="str">
        <f>IFERROR(__xludf.DUMMYFUNCTION("""COMPUTED_VALUE"""),"")</f>
        <v/>
      </c>
    </row>
    <row r="2743" customHeight="1" spans="1:2">
      <c r="A2743" s="3"/>
      <c r="B2743" s="3" t="str">
        <f>IFERROR(__xludf.DUMMYFUNCTION("""COMPUTED_VALUE"""),"")</f>
        <v/>
      </c>
    </row>
    <row r="2744" customHeight="1" spans="1:2">
      <c r="A2744" s="3"/>
      <c r="B2744" s="3" t="str">
        <f>IFERROR(__xludf.DUMMYFUNCTION("""COMPUTED_VALUE"""),"")</f>
        <v/>
      </c>
    </row>
    <row r="2745" customHeight="1" spans="1:2">
      <c r="A2745" s="3"/>
      <c r="B2745" s="3" t="str">
        <f>IFERROR(__xludf.DUMMYFUNCTION("""COMPUTED_VALUE"""),"")</f>
        <v/>
      </c>
    </row>
    <row r="2746" customHeight="1" spans="1:2">
      <c r="A2746" s="3"/>
      <c r="B2746" s="3" t="str">
        <f>IFERROR(__xludf.DUMMYFUNCTION("""COMPUTED_VALUE"""),"")</f>
        <v/>
      </c>
    </row>
    <row r="2747" customHeight="1" spans="1:2">
      <c r="A2747" s="3"/>
      <c r="B2747" s="3" t="str">
        <f>IFERROR(__xludf.DUMMYFUNCTION("""COMPUTED_VALUE"""),"")</f>
        <v/>
      </c>
    </row>
    <row r="2748" customHeight="1" spans="1:2">
      <c r="A2748" s="3"/>
      <c r="B2748" s="3" t="str">
        <f>IFERROR(__xludf.DUMMYFUNCTION("""COMPUTED_VALUE"""),"")</f>
        <v/>
      </c>
    </row>
    <row r="2749" customHeight="1" spans="1:2">
      <c r="A2749" s="3"/>
      <c r="B2749" s="3" t="str">
        <f>IFERROR(__xludf.DUMMYFUNCTION("""COMPUTED_VALUE"""),"")</f>
        <v/>
      </c>
    </row>
    <row r="2750" customHeight="1" spans="1:2">
      <c r="A2750" s="3"/>
      <c r="B2750" s="3" t="str">
        <f>IFERROR(__xludf.DUMMYFUNCTION("""COMPUTED_VALUE"""),"")</f>
        <v/>
      </c>
    </row>
    <row r="2751" customHeight="1" spans="1:2">
      <c r="A2751" s="3"/>
      <c r="B2751" s="3" t="str">
        <f>IFERROR(__xludf.DUMMYFUNCTION("""COMPUTED_VALUE"""),"")</f>
        <v/>
      </c>
    </row>
    <row r="2752" customHeight="1" spans="1:2">
      <c r="A2752" s="3"/>
      <c r="B2752" s="3" t="str">
        <f>IFERROR(__xludf.DUMMYFUNCTION("""COMPUTED_VALUE"""),"")</f>
        <v/>
      </c>
    </row>
    <row r="2753" customHeight="1" spans="1:2">
      <c r="A2753" s="3"/>
      <c r="B2753" s="3" t="str">
        <f>IFERROR(__xludf.DUMMYFUNCTION("""COMPUTED_VALUE"""),"")</f>
        <v/>
      </c>
    </row>
    <row r="2754" customHeight="1" spans="1:2">
      <c r="A2754" s="3"/>
      <c r="B2754" s="3" t="str">
        <f>IFERROR(__xludf.DUMMYFUNCTION("""COMPUTED_VALUE"""),"")</f>
        <v/>
      </c>
    </row>
    <row r="2755" customHeight="1" spans="1:2">
      <c r="A2755" s="3"/>
      <c r="B2755" s="3" t="str">
        <f>IFERROR(__xludf.DUMMYFUNCTION("""COMPUTED_VALUE"""),"")</f>
        <v/>
      </c>
    </row>
    <row r="2756" customHeight="1" spans="1:2">
      <c r="A2756" s="3"/>
      <c r="B2756" s="3" t="str">
        <f>IFERROR(__xludf.DUMMYFUNCTION("""COMPUTED_VALUE"""),"")</f>
        <v/>
      </c>
    </row>
    <row r="2757" customHeight="1" spans="1:2">
      <c r="A2757" s="3"/>
      <c r="B2757" s="3" t="str">
        <f>IFERROR(__xludf.DUMMYFUNCTION("""COMPUTED_VALUE"""),"")</f>
        <v/>
      </c>
    </row>
    <row r="2758" customHeight="1" spans="1:2">
      <c r="A2758" s="3"/>
      <c r="B2758" s="3" t="str">
        <f>IFERROR(__xludf.DUMMYFUNCTION("""COMPUTED_VALUE"""),"")</f>
        <v/>
      </c>
    </row>
    <row r="2759" customHeight="1" spans="1:2">
      <c r="A2759" s="3"/>
      <c r="B2759" s="3" t="str">
        <f>IFERROR(__xludf.DUMMYFUNCTION("""COMPUTED_VALUE"""),"")</f>
        <v/>
      </c>
    </row>
    <row r="2760" customHeight="1" spans="1:2">
      <c r="A2760" s="3"/>
      <c r="B2760" s="3" t="str">
        <f>IFERROR(__xludf.DUMMYFUNCTION("""COMPUTED_VALUE"""),"")</f>
        <v/>
      </c>
    </row>
    <row r="2761" customHeight="1" spans="1:2">
      <c r="A2761" s="3"/>
      <c r="B2761" s="3" t="str">
        <f>IFERROR(__xludf.DUMMYFUNCTION("""COMPUTED_VALUE"""),"")</f>
        <v/>
      </c>
    </row>
    <row r="2762" customHeight="1" spans="1:2">
      <c r="A2762" s="3"/>
      <c r="B2762" s="3" t="str">
        <f>IFERROR(__xludf.DUMMYFUNCTION("""COMPUTED_VALUE"""),"")</f>
        <v/>
      </c>
    </row>
    <row r="2763" customHeight="1" spans="1:2">
      <c r="A2763" s="3"/>
      <c r="B2763" s="3" t="str">
        <f>IFERROR(__xludf.DUMMYFUNCTION("""COMPUTED_VALUE"""),"")</f>
        <v/>
      </c>
    </row>
    <row r="2764" customHeight="1" spans="1:2">
      <c r="A2764" s="3"/>
      <c r="B2764" s="3" t="str">
        <f>IFERROR(__xludf.DUMMYFUNCTION("""COMPUTED_VALUE"""),"")</f>
        <v/>
      </c>
    </row>
    <row r="2765" customHeight="1" spans="1:2">
      <c r="A2765" s="3"/>
      <c r="B2765" s="3" t="str">
        <f>IFERROR(__xludf.DUMMYFUNCTION("""COMPUTED_VALUE"""),"")</f>
        <v/>
      </c>
    </row>
    <row r="2766" customHeight="1" spans="1:2">
      <c r="A2766" s="3"/>
      <c r="B2766" s="3" t="str">
        <f>IFERROR(__xludf.DUMMYFUNCTION("""COMPUTED_VALUE"""),"")</f>
        <v/>
      </c>
    </row>
    <row r="2767" customHeight="1" spans="1:2">
      <c r="A2767" s="3"/>
      <c r="B2767" s="3" t="str">
        <f>IFERROR(__xludf.DUMMYFUNCTION("""COMPUTED_VALUE"""),"")</f>
        <v/>
      </c>
    </row>
    <row r="2768" customHeight="1" spans="1:2">
      <c r="A2768" s="3"/>
      <c r="B2768" s="3" t="str">
        <f>IFERROR(__xludf.DUMMYFUNCTION("""COMPUTED_VALUE"""),"")</f>
        <v/>
      </c>
    </row>
    <row r="2769" customHeight="1" spans="1:2">
      <c r="A2769" s="3"/>
      <c r="B2769" s="3" t="str">
        <f>IFERROR(__xludf.DUMMYFUNCTION("""COMPUTED_VALUE"""),"")</f>
        <v/>
      </c>
    </row>
    <row r="2770" customHeight="1" spans="1:2">
      <c r="A2770" s="3"/>
      <c r="B2770" s="3" t="str">
        <f>IFERROR(__xludf.DUMMYFUNCTION("""COMPUTED_VALUE"""),"")</f>
        <v/>
      </c>
    </row>
    <row r="2771" customHeight="1" spans="1:2">
      <c r="A2771" s="3"/>
      <c r="B2771" s="3" t="str">
        <f>IFERROR(__xludf.DUMMYFUNCTION("""COMPUTED_VALUE"""),"")</f>
        <v/>
      </c>
    </row>
    <row r="2772" customHeight="1" spans="1:2">
      <c r="A2772" s="3"/>
      <c r="B2772" s="3" t="str">
        <f>IFERROR(__xludf.DUMMYFUNCTION("""COMPUTED_VALUE"""),"")</f>
        <v/>
      </c>
    </row>
    <row r="2773" customHeight="1" spans="1:2">
      <c r="A2773" s="3"/>
      <c r="B2773" s="3" t="str">
        <f>IFERROR(__xludf.DUMMYFUNCTION("""COMPUTED_VALUE"""),"")</f>
        <v/>
      </c>
    </row>
    <row r="2774" customHeight="1" spans="1:2">
      <c r="A2774" s="3"/>
      <c r="B2774" s="3" t="str">
        <f>IFERROR(__xludf.DUMMYFUNCTION("""COMPUTED_VALUE"""),"")</f>
        <v/>
      </c>
    </row>
    <row r="2775" customHeight="1" spans="1:2">
      <c r="A2775" s="3"/>
      <c r="B2775" s="3" t="str">
        <f>IFERROR(__xludf.DUMMYFUNCTION("""COMPUTED_VALUE"""),"")</f>
        <v/>
      </c>
    </row>
    <row r="2776" customHeight="1" spans="1:2">
      <c r="A2776" s="3"/>
      <c r="B2776" s="3" t="str">
        <f>IFERROR(__xludf.DUMMYFUNCTION("""COMPUTED_VALUE"""),"")</f>
        <v/>
      </c>
    </row>
    <row r="2777" customHeight="1" spans="1:2">
      <c r="A2777" s="3"/>
      <c r="B2777" s="3" t="str">
        <f>IFERROR(__xludf.DUMMYFUNCTION("""COMPUTED_VALUE"""),"")</f>
        <v/>
      </c>
    </row>
    <row r="2778" customHeight="1" spans="1:2">
      <c r="A2778" s="3"/>
      <c r="B2778" s="3" t="str">
        <f>IFERROR(__xludf.DUMMYFUNCTION("""COMPUTED_VALUE"""),"")</f>
        <v/>
      </c>
    </row>
    <row r="2779" customHeight="1" spans="1:2">
      <c r="A2779" s="3"/>
      <c r="B2779" s="3" t="str">
        <f>IFERROR(__xludf.DUMMYFUNCTION("""COMPUTED_VALUE"""),"")</f>
        <v/>
      </c>
    </row>
    <row r="2780" customHeight="1" spans="1:2">
      <c r="A2780" s="3"/>
      <c r="B2780" s="3" t="str">
        <f>IFERROR(__xludf.DUMMYFUNCTION("""COMPUTED_VALUE"""),"")</f>
        <v/>
      </c>
    </row>
    <row r="2781" customHeight="1" spans="1:2">
      <c r="A2781" s="3"/>
      <c r="B2781" s="3" t="str">
        <f>IFERROR(__xludf.DUMMYFUNCTION("""COMPUTED_VALUE"""),"")</f>
        <v/>
      </c>
    </row>
    <row r="2782" customHeight="1" spans="1:2">
      <c r="A2782" s="3"/>
      <c r="B2782" s="3" t="str">
        <f>IFERROR(__xludf.DUMMYFUNCTION("""COMPUTED_VALUE"""),"")</f>
        <v/>
      </c>
    </row>
    <row r="2783" customHeight="1" spans="1:2">
      <c r="A2783" s="3"/>
      <c r="B2783" s="3" t="str">
        <f>IFERROR(__xludf.DUMMYFUNCTION("""COMPUTED_VALUE"""),"")</f>
        <v/>
      </c>
    </row>
    <row r="2784" customHeight="1" spans="1:2">
      <c r="A2784" s="3"/>
      <c r="B2784" s="3" t="str">
        <f>IFERROR(__xludf.DUMMYFUNCTION("""COMPUTED_VALUE"""),"")</f>
        <v/>
      </c>
    </row>
    <row r="2785" customHeight="1" spans="1:2">
      <c r="A2785" s="3"/>
      <c r="B2785" s="3" t="str">
        <f>IFERROR(__xludf.DUMMYFUNCTION("""COMPUTED_VALUE"""),"")</f>
        <v/>
      </c>
    </row>
    <row r="2786" customHeight="1" spans="1:2">
      <c r="A2786" s="3"/>
      <c r="B2786" s="3" t="str">
        <f>IFERROR(__xludf.DUMMYFUNCTION("""COMPUTED_VALUE"""),"")</f>
        <v/>
      </c>
    </row>
    <row r="2787" customHeight="1" spans="1:2">
      <c r="A2787" s="3"/>
      <c r="B2787" s="3" t="str">
        <f>IFERROR(__xludf.DUMMYFUNCTION("""COMPUTED_VALUE"""),"")</f>
        <v/>
      </c>
    </row>
    <row r="2788" customHeight="1" spans="1:2">
      <c r="A2788" s="3"/>
      <c r="B2788" s="3" t="str">
        <f>IFERROR(__xludf.DUMMYFUNCTION("""COMPUTED_VALUE"""),"")</f>
        <v/>
      </c>
    </row>
    <row r="2789" customHeight="1" spans="1:2">
      <c r="A2789" s="3"/>
      <c r="B2789" s="3" t="str">
        <f>IFERROR(__xludf.DUMMYFUNCTION("""COMPUTED_VALUE"""),"")</f>
        <v/>
      </c>
    </row>
    <row r="2790" customHeight="1" spans="1:2">
      <c r="A2790" s="3"/>
      <c r="B2790" s="3" t="str">
        <f>IFERROR(__xludf.DUMMYFUNCTION("""COMPUTED_VALUE"""),"")</f>
        <v/>
      </c>
    </row>
    <row r="2791" customHeight="1" spans="1:2">
      <c r="A2791" s="3"/>
      <c r="B2791" s="3" t="str">
        <f>IFERROR(__xludf.DUMMYFUNCTION("""COMPUTED_VALUE"""),"")</f>
        <v/>
      </c>
    </row>
    <row r="2792" customHeight="1" spans="1:2">
      <c r="A2792" s="3"/>
      <c r="B2792" s="3" t="str">
        <f>IFERROR(__xludf.DUMMYFUNCTION("""COMPUTED_VALUE"""),"")</f>
        <v/>
      </c>
    </row>
    <row r="2793" customHeight="1" spans="1:2">
      <c r="A2793" s="3"/>
      <c r="B2793" s="3" t="str">
        <f>IFERROR(__xludf.DUMMYFUNCTION("""COMPUTED_VALUE"""),"")</f>
        <v/>
      </c>
    </row>
    <row r="2794" customHeight="1" spans="1:2">
      <c r="A2794" s="3"/>
      <c r="B2794" s="3" t="str">
        <f>IFERROR(__xludf.DUMMYFUNCTION("""COMPUTED_VALUE"""),"")</f>
        <v/>
      </c>
    </row>
    <row r="2795" customHeight="1" spans="1:2">
      <c r="A2795" s="3"/>
      <c r="B2795" s="3" t="str">
        <f>IFERROR(__xludf.DUMMYFUNCTION("""COMPUTED_VALUE"""),"")</f>
        <v/>
      </c>
    </row>
    <row r="2796" customHeight="1" spans="1:2">
      <c r="A2796" s="3"/>
      <c r="B2796" s="3" t="str">
        <f>IFERROR(__xludf.DUMMYFUNCTION("""COMPUTED_VALUE"""),"")</f>
        <v/>
      </c>
    </row>
    <row r="2797" customHeight="1" spans="1:2">
      <c r="A2797" s="3"/>
      <c r="B2797" s="3" t="str">
        <f>IFERROR(__xludf.DUMMYFUNCTION("""COMPUTED_VALUE"""),"")</f>
        <v/>
      </c>
    </row>
    <row r="2798" customHeight="1" spans="1:2">
      <c r="A2798" s="3"/>
      <c r="B2798" s="3" t="str">
        <f>IFERROR(__xludf.DUMMYFUNCTION("""COMPUTED_VALUE"""),"")</f>
        <v/>
      </c>
    </row>
    <row r="2799" customHeight="1" spans="1:2">
      <c r="A2799" s="3"/>
      <c r="B2799" s="3" t="str">
        <f>IFERROR(__xludf.DUMMYFUNCTION("""COMPUTED_VALUE"""),"")</f>
        <v/>
      </c>
    </row>
    <row r="2800" customHeight="1" spans="1:2">
      <c r="A2800" s="3"/>
      <c r="B2800" s="3" t="str">
        <f>IFERROR(__xludf.DUMMYFUNCTION("""COMPUTED_VALUE"""),"")</f>
        <v/>
      </c>
    </row>
    <row r="2801" customHeight="1" spans="1:2">
      <c r="A2801" s="3"/>
      <c r="B2801" s="3" t="str">
        <f>IFERROR(__xludf.DUMMYFUNCTION("""COMPUTED_VALUE"""),"")</f>
        <v/>
      </c>
    </row>
    <row r="2802" customHeight="1" spans="1:2">
      <c r="A2802" s="3"/>
      <c r="B2802" s="3" t="str">
        <f>IFERROR(__xludf.DUMMYFUNCTION("""COMPUTED_VALUE"""),"")</f>
        <v/>
      </c>
    </row>
    <row r="2803" customHeight="1" spans="1:2">
      <c r="A2803" s="3"/>
      <c r="B2803" s="3" t="str">
        <f>IFERROR(__xludf.DUMMYFUNCTION("""COMPUTED_VALUE"""),"")</f>
        <v/>
      </c>
    </row>
    <row r="2804" customHeight="1" spans="1:2">
      <c r="A2804" s="3"/>
      <c r="B2804" s="3" t="str">
        <f>IFERROR(__xludf.DUMMYFUNCTION("""COMPUTED_VALUE"""),"")</f>
        <v/>
      </c>
    </row>
    <row r="2805" customHeight="1" spans="1:2">
      <c r="A2805" s="3"/>
      <c r="B2805" s="3" t="str">
        <f>IFERROR(__xludf.DUMMYFUNCTION("""COMPUTED_VALUE"""),"")</f>
        <v/>
      </c>
    </row>
    <row r="2806" customHeight="1" spans="1:2">
      <c r="A2806" s="3"/>
      <c r="B2806" s="3" t="str">
        <f>IFERROR(__xludf.DUMMYFUNCTION("""COMPUTED_VALUE"""),"")</f>
        <v/>
      </c>
    </row>
    <row r="2807" customHeight="1" spans="1:2">
      <c r="A2807" s="3"/>
      <c r="B2807" s="3" t="str">
        <f>IFERROR(__xludf.DUMMYFUNCTION("""COMPUTED_VALUE"""),"")</f>
        <v/>
      </c>
    </row>
    <row r="2808" customHeight="1" spans="1:2">
      <c r="A2808" s="3"/>
      <c r="B2808" s="3" t="str">
        <f>IFERROR(__xludf.DUMMYFUNCTION("""COMPUTED_VALUE"""),"")</f>
        <v/>
      </c>
    </row>
    <row r="2809" customHeight="1" spans="1:2">
      <c r="A2809" s="3"/>
      <c r="B2809" s="3" t="str">
        <f>IFERROR(__xludf.DUMMYFUNCTION("""COMPUTED_VALUE"""),"")</f>
        <v/>
      </c>
    </row>
    <row r="2810" customHeight="1" spans="1:2">
      <c r="A2810" s="3"/>
      <c r="B2810" s="3" t="str">
        <f>IFERROR(__xludf.DUMMYFUNCTION("""COMPUTED_VALUE"""),"")</f>
        <v/>
      </c>
    </row>
    <row r="2811" customHeight="1" spans="1:2">
      <c r="A2811" s="3"/>
      <c r="B2811" s="3" t="str">
        <f>IFERROR(__xludf.DUMMYFUNCTION("""COMPUTED_VALUE"""),"")</f>
        <v/>
      </c>
    </row>
    <row r="2812" customHeight="1" spans="1:2">
      <c r="A2812" s="3"/>
      <c r="B2812" s="3" t="str">
        <f>IFERROR(__xludf.DUMMYFUNCTION("""COMPUTED_VALUE"""),"")</f>
        <v/>
      </c>
    </row>
    <row r="2813" customHeight="1" spans="1:2">
      <c r="A2813" s="3"/>
      <c r="B2813" s="3" t="str">
        <f>IFERROR(__xludf.DUMMYFUNCTION("""COMPUTED_VALUE"""),"")</f>
        <v/>
      </c>
    </row>
    <row r="2814" customHeight="1" spans="1:2">
      <c r="A2814" s="3"/>
      <c r="B2814" s="3" t="str">
        <f>IFERROR(__xludf.DUMMYFUNCTION("""COMPUTED_VALUE"""),"")</f>
        <v/>
      </c>
    </row>
    <row r="2815" customHeight="1" spans="1:2">
      <c r="A2815" s="3"/>
      <c r="B2815" s="3" t="str">
        <f>IFERROR(__xludf.DUMMYFUNCTION("""COMPUTED_VALUE"""),"")</f>
        <v/>
      </c>
    </row>
    <row r="2816" customHeight="1" spans="1:2">
      <c r="A2816" s="3"/>
      <c r="B2816" s="3" t="str">
        <f>IFERROR(__xludf.DUMMYFUNCTION("""COMPUTED_VALUE"""),"")</f>
        <v/>
      </c>
    </row>
    <row r="2817" customHeight="1" spans="1:2">
      <c r="A2817" s="3"/>
      <c r="B2817" s="3" t="str">
        <f>IFERROR(__xludf.DUMMYFUNCTION("""COMPUTED_VALUE"""),"")</f>
        <v/>
      </c>
    </row>
    <row r="2818" customHeight="1" spans="1:2">
      <c r="A2818" s="3"/>
      <c r="B2818" s="3" t="str">
        <f>IFERROR(__xludf.DUMMYFUNCTION("""COMPUTED_VALUE"""),"")</f>
        <v/>
      </c>
    </row>
    <row r="2819" customHeight="1" spans="1:2">
      <c r="A2819" s="3"/>
      <c r="B2819" s="3" t="str">
        <f>IFERROR(__xludf.DUMMYFUNCTION("""COMPUTED_VALUE"""),"")</f>
        <v/>
      </c>
    </row>
    <row r="2820" customHeight="1" spans="1:2">
      <c r="A2820" s="3"/>
      <c r="B2820" s="3" t="str">
        <f>IFERROR(__xludf.DUMMYFUNCTION("""COMPUTED_VALUE"""),"")</f>
        <v/>
      </c>
    </row>
    <row r="2821" customHeight="1" spans="1:2">
      <c r="A2821" s="3"/>
      <c r="B2821" s="3" t="str">
        <f>IFERROR(__xludf.DUMMYFUNCTION("""COMPUTED_VALUE"""),"")</f>
        <v/>
      </c>
    </row>
    <row r="2822" customHeight="1" spans="1:2">
      <c r="A2822" s="3"/>
      <c r="B2822" s="3" t="str">
        <f>IFERROR(__xludf.DUMMYFUNCTION("""COMPUTED_VALUE"""),"")</f>
        <v/>
      </c>
    </row>
    <row r="2823" customHeight="1" spans="1:2">
      <c r="A2823" s="3"/>
      <c r="B2823" s="3" t="str">
        <f>IFERROR(__xludf.DUMMYFUNCTION("""COMPUTED_VALUE"""),"")</f>
        <v/>
      </c>
    </row>
    <row r="2824" customHeight="1" spans="1:2">
      <c r="A2824" s="3"/>
      <c r="B2824" s="3" t="str">
        <f>IFERROR(__xludf.DUMMYFUNCTION("""COMPUTED_VALUE"""),"")</f>
        <v/>
      </c>
    </row>
    <row r="2825" customHeight="1" spans="1:2">
      <c r="A2825" s="3"/>
      <c r="B2825" s="3" t="str">
        <f>IFERROR(__xludf.DUMMYFUNCTION("""COMPUTED_VALUE"""),"")</f>
        <v/>
      </c>
    </row>
    <row r="2826" customHeight="1" spans="1:2">
      <c r="A2826" s="3"/>
      <c r="B2826" s="3" t="str">
        <f>IFERROR(__xludf.DUMMYFUNCTION("""COMPUTED_VALUE"""),"")</f>
        <v/>
      </c>
    </row>
    <row r="2827" customHeight="1" spans="1:2">
      <c r="A2827" s="3"/>
      <c r="B2827" s="3" t="str">
        <f>IFERROR(__xludf.DUMMYFUNCTION("""COMPUTED_VALUE"""),"")</f>
        <v/>
      </c>
    </row>
    <row r="2828" customHeight="1" spans="1:2">
      <c r="A2828" s="3"/>
      <c r="B2828" s="3" t="str">
        <f>IFERROR(__xludf.DUMMYFUNCTION("""COMPUTED_VALUE"""),"")</f>
        <v/>
      </c>
    </row>
    <row r="2829" customHeight="1" spans="1:2">
      <c r="A2829" s="3"/>
      <c r="B2829" s="3" t="str">
        <f>IFERROR(__xludf.DUMMYFUNCTION("""COMPUTED_VALUE"""),"")</f>
        <v/>
      </c>
    </row>
    <row r="2830" customHeight="1" spans="1:2">
      <c r="A2830" s="3"/>
      <c r="B2830" s="3" t="str">
        <f>IFERROR(__xludf.DUMMYFUNCTION("""COMPUTED_VALUE"""),"")</f>
        <v/>
      </c>
    </row>
    <row r="2831" customHeight="1" spans="1:2">
      <c r="A2831" s="3"/>
      <c r="B2831" s="3" t="str">
        <f>IFERROR(__xludf.DUMMYFUNCTION("""COMPUTED_VALUE"""),"")</f>
        <v/>
      </c>
    </row>
    <row r="2832" customHeight="1" spans="1:2">
      <c r="A2832" s="3"/>
      <c r="B2832" s="3" t="str">
        <f>IFERROR(__xludf.DUMMYFUNCTION("""COMPUTED_VALUE"""),"")</f>
        <v/>
      </c>
    </row>
    <row r="2833" customHeight="1" spans="1:2">
      <c r="A2833" s="3"/>
      <c r="B2833" s="3" t="str">
        <f>IFERROR(__xludf.DUMMYFUNCTION("""COMPUTED_VALUE"""),"")</f>
        <v/>
      </c>
    </row>
    <row r="2834" customHeight="1" spans="1:2">
      <c r="A2834" s="3"/>
      <c r="B2834" s="3" t="str">
        <f>IFERROR(__xludf.DUMMYFUNCTION("""COMPUTED_VALUE"""),"")</f>
        <v/>
      </c>
    </row>
    <row r="2835" customHeight="1" spans="1:2">
      <c r="A2835" s="3"/>
      <c r="B2835" s="3" t="str">
        <f>IFERROR(__xludf.DUMMYFUNCTION("""COMPUTED_VALUE"""),"")</f>
        <v/>
      </c>
    </row>
    <row r="2836" customHeight="1" spans="1:2">
      <c r="A2836" s="3"/>
      <c r="B2836" s="3" t="str">
        <f>IFERROR(__xludf.DUMMYFUNCTION("""COMPUTED_VALUE"""),"")</f>
        <v/>
      </c>
    </row>
    <row r="2837" customHeight="1" spans="1:2">
      <c r="A2837" s="3"/>
      <c r="B2837" s="3" t="str">
        <f>IFERROR(__xludf.DUMMYFUNCTION("""COMPUTED_VALUE"""),"")</f>
        <v/>
      </c>
    </row>
    <row r="2838" customHeight="1" spans="1:2">
      <c r="A2838" s="3"/>
      <c r="B2838" s="3" t="str">
        <f>IFERROR(__xludf.DUMMYFUNCTION("""COMPUTED_VALUE"""),"")</f>
        <v/>
      </c>
    </row>
    <row r="2839" customHeight="1" spans="1:2">
      <c r="A2839" s="3"/>
      <c r="B2839" s="3" t="str">
        <f>IFERROR(__xludf.DUMMYFUNCTION("""COMPUTED_VALUE"""),"")</f>
        <v/>
      </c>
    </row>
    <row r="2840" customHeight="1" spans="1:2">
      <c r="A2840" s="3"/>
      <c r="B2840" s="3" t="str">
        <f>IFERROR(__xludf.DUMMYFUNCTION("""COMPUTED_VALUE"""),"")</f>
        <v/>
      </c>
    </row>
    <row r="2841" customHeight="1" spans="1:2">
      <c r="A2841" s="3"/>
      <c r="B2841" s="3" t="str">
        <f>IFERROR(__xludf.DUMMYFUNCTION("""COMPUTED_VALUE"""),"")</f>
        <v/>
      </c>
    </row>
    <row r="2842" customHeight="1" spans="1:2">
      <c r="A2842" s="3"/>
      <c r="B2842" s="3" t="str">
        <f>IFERROR(__xludf.DUMMYFUNCTION("""COMPUTED_VALUE"""),"")</f>
        <v/>
      </c>
    </row>
    <row r="2843" customHeight="1" spans="1:2">
      <c r="A2843" s="3"/>
      <c r="B2843" s="3" t="str">
        <f>IFERROR(__xludf.DUMMYFUNCTION("""COMPUTED_VALUE"""),"")</f>
        <v/>
      </c>
    </row>
    <row r="2844" customHeight="1" spans="1:2">
      <c r="A2844" s="3"/>
      <c r="B2844" s="3" t="str">
        <f>IFERROR(__xludf.DUMMYFUNCTION("""COMPUTED_VALUE"""),"")</f>
        <v/>
      </c>
    </row>
    <row r="2845" customHeight="1" spans="1:2">
      <c r="A2845" s="3"/>
      <c r="B2845" s="3" t="str">
        <f>IFERROR(__xludf.DUMMYFUNCTION("""COMPUTED_VALUE"""),"")</f>
        <v/>
      </c>
    </row>
    <row r="2846" customHeight="1" spans="1:2">
      <c r="A2846" s="3"/>
      <c r="B2846" s="3" t="str">
        <f>IFERROR(__xludf.DUMMYFUNCTION("""COMPUTED_VALUE"""),"")</f>
        <v/>
      </c>
    </row>
    <row r="2847" customHeight="1" spans="1:2">
      <c r="A2847" s="3"/>
      <c r="B2847" s="3" t="str">
        <f>IFERROR(__xludf.DUMMYFUNCTION("""COMPUTED_VALUE"""),"")</f>
        <v/>
      </c>
    </row>
    <row r="2848" customHeight="1" spans="1:2">
      <c r="A2848" s="3"/>
      <c r="B2848" s="3" t="str">
        <f>IFERROR(__xludf.DUMMYFUNCTION("""COMPUTED_VALUE"""),"")</f>
        <v/>
      </c>
    </row>
    <row r="2849" customHeight="1" spans="1:2">
      <c r="A2849" s="3"/>
      <c r="B2849" s="3" t="str">
        <f>IFERROR(__xludf.DUMMYFUNCTION("""COMPUTED_VALUE"""),"")</f>
        <v/>
      </c>
    </row>
    <row r="2850" customHeight="1" spans="1:2">
      <c r="A2850" s="3"/>
      <c r="B2850" s="3" t="str">
        <f>IFERROR(__xludf.DUMMYFUNCTION("""COMPUTED_VALUE"""),"")</f>
        <v/>
      </c>
    </row>
    <row r="2851" customHeight="1" spans="1:2">
      <c r="A2851" s="3"/>
      <c r="B2851" s="3" t="str">
        <f>IFERROR(__xludf.DUMMYFUNCTION("""COMPUTED_VALUE"""),"")</f>
        <v/>
      </c>
    </row>
    <row r="2852" customHeight="1" spans="1:2">
      <c r="A2852" s="3"/>
      <c r="B2852" s="3" t="str">
        <f>IFERROR(__xludf.DUMMYFUNCTION("""COMPUTED_VALUE"""),"")</f>
        <v/>
      </c>
    </row>
    <row r="2853" customHeight="1" spans="1:2">
      <c r="A2853" s="3"/>
      <c r="B2853" s="3" t="str">
        <f>IFERROR(__xludf.DUMMYFUNCTION("""COMPUTED_VALUE"""),"")</f>
        <v/>
      </c>
    </row>
    <row r="2854" customHeight="1" spans="1:2">
      <c r="A2854" s="3"/>
      <c r="B2854" s="3" t="str">
        <f>IFERROR(__xludf.DUMMYFUNCTION("""COMPUTED_VALUE"""),"")</f>
        <v/>
      </c>
    </row>
    <row r="2855" customHeight="1" spans="1:2">
      <c r="A2855" s="3"/>
      <c r="B2855" s="3" t="str">
        <f>IFERROR(__xludf.DUMMYFUNCTION("""COMPUTED_VALUE"""),"")</f>
        <v/>
      </c>
    </row>
    <row r="2856" customHeight="1" spans="1:2">
      <c r="A2856" s="3"/>
      <c r="B2856" s="3" t="str">
        <f>IFERROR(__xludf.DUMMYFUNCTION("""COMPUTED_VALUE"""),"")</f>
        <v/>
      </c>
    </row>
    <row r="2857" customHeight="1" spans="1:2">
      <c r="A2857" s="3"/>
      <c r="B2857" s="3" t="str">
        <f>IFERROR(__xludf.DUMMYFUNCTION("""COMPUTED_VALUE"""),"")</f>
        <v/>
      </c>
    </row>
    <row r="2858" customHeight="1" spans="1:2">
      <c r="A2858" s="3"/>
      <c r="B2858" s="3" t="str">
        <f>IFERROR(__xludf.DUMMYFUNCTION("""COMPUTED_VALUE"""),"")</f>
        <v/>
      </c>
    </row>
    <row r="2859" customHeight="1" spans="1:2">
      <c r="A2859" s="3"/>
      <c r="B2859" s="3" t="str">
        <f>IFERROR(__xludf.DUMMYFUNCTION("""COMPUTED_VALUE"""),"")</f>
        <v/>
      </c>
    </row>
    <row r="2860" customHeight="1" spans="1:2">
      <c r="A2860" s="3"/>
      <c r="B2860" s="3" t="str">
        <f>IFERROR(__xludf.DUMMYFUNCTION("""COMPUTED_VALUE"""),"")</f>
        <v/>
      </c>
    </row>
    <row r="2861" customHeight="1" spans="1:2">
      <c r="A2861" s="3"/>
      <c r="B2861" s="3" t="str">
        <f>IFERROR(__xludf.DUMMYFUNCTION("""COMPUTED_VALUE"""),"")</f>
        <v/>
      </c>
    </row>
    <row r="2862" customHeight="1" spans="1:2">
      <c r="A2862" s="3"/>
      <c r="B2862" s="3" t="str">
        <f>IFERROR(__xludf.DUMMYFUNCTION("""COMPUTED_VALUE"""),"")</f>
        <v/>
      </c>
    </row>
    <row r="2863" customHeight="1" spans="1:2">
      <c r="A2863" s="3"/>
      <c r="B2863" s="3" t="str">
        <f>IFERROR(__xludf.DUMMYFUNCTION("""COMPUTED_VALUE"""),"")</f>
        <v/>
      </c>
    </row>
    <row r="2864" customHeight="1" spans="1:2">
      <c r="A2864" s="3"/>
      <c r="B2864" s="3" t="str">
        <f>IFERROR(__xludf.DUMMYFUNCTION("""COMPUTED_VALUE"""),"")</f>
        <v/>
      </c>
    </row>
    <row r="2865" customHeight="1" spans="1:2">
      <c r="A2865" s="3"/>
      <c r="B2865" s="3" t="str">
        <f>IFERROR(__xludf.DUMMYFUNCTION("""COMPUTED_VALUE"""),"")</f>
        <v/>
      </c>
    </row>
    <row r="2866" customHeight="1" spans="1:2">
      <c r="A2866" s="3"/>
      <c r="B2866" s="3" t="str">
        <f>IFERROR(__xludf.DUMMYFUNCTION("""COMPUTED_VALUE"""),"")</f>
        <v/>
      </c>
    </row>
    <row r="2867" customHeight="1" spans="1:2">
      <c r="A2867" s="3"/>
      <c r="B2867" s="3" t="str">
        <f>IFERROR(__xludf.DUMMYFUNCTION("""COMPUTED_VALUE"""),"")</f>
        <v/>
      </c>
    </row>
    <row r="2868" customHeight="1" spans="1:2">
      <c r="A2868" s="3"/>
      <c r="B2868" s="3" t="str">
        <f>IFERROR(__xludf.DUMMYFUNCTION("""COMPUTED_VALUE"""),"")</f>
        <v/>
      </c>
    </row>
    <row r="2869" customHeight="1" spans="1:2">
      <c r="A2869" s="3"/>
      <c r="B2869" s="3" t="str">
        <f>IFERROR(__xludf.DUMMYFUNCTION("""COMPUTED_VALUE"""),"")</f>
        <v/>
      </c>
    </row>
    <row r="2870" customHeight="1" spans="1:2">
      <c r="A2870" s="3"/>
      <c r="B2870" s="3" t="str">
        <f>IFERROR(__xludf.DUMMYFUNCTION("""COMPUTED_VALUE"""),"")</f>
        <v/>
      </c>
    </row>
    <row r="2871" customHeight="1" spans="1:2">
      <c r="A2871" s="3"/>
      <c r="B2871" s="3" t="str">
        <f>IFERROR(__xludf.DUMMYFUNCTION("""COMPUTED_VALUE"""),"")</f>
        <v/>
      </c>
    </row>
    <row r="2872" customHeight="1" spans="1:2">
      <c r="A2872" s="3"/>
      <c r="B2872" s="3" t="str">
        <f>IFERROR(__xludf.DUMMYFUNCTION("""COMPUTED_VALUE"""),"")</f>
        <v/>
      </c>
    </row>
    <row r="2873" customHeight="1" spans="1:2">
      <c r="A2873" s="3"/>
      <c r="B2873" s="3" t="str">
        <f>IFERROR(__xludf.DUMMYFUNCTION("""COMPUTED_VALUE"""),"")</f>
        <v/>
      </c>
    </row>
    <row r="2874" customHeight="1" spans="1:2">
      <c r="A2874" s="3"/>
      <c r="B2874" s="3" t="str">
        <f>IFERROR(__xludf.DUMMYFUNCTION("""COMPUTED_VALUE"""),"")</f>
        <v/>
      </c>
    </row>
    <row r="2875" customHeight="1" spans="1:2">
      <c r="A2875" s="3"/>
      <c r="B2875" s="3" t="str">
        <f>IFERROR(__xludf.DUMMYFUNCTION("""COMPUTED_VALUE"""),"")</f>
        <v/>
      </c>
    </row>
    <row r="2876" customHeight="1" spans="1:2">
      <c r="A2876" s="3"/>
      <c r="B2876" s="3" t="str">
        <f>IFERROR(__xludf.DUMMYFUNCTION("""COMPUTED_VALUE"""),"")</f>
        <v/>
      </c>
    </row>
    <row r="2877" customHeight="1" spans="1:2">
      <c r="A2877" s="3"/>
      <c r="B2877" s="3" t="str">
        <f>IFERROR(__xludf.DUMMYFUNCTION("""COMPUTED_VALUE"""),"")</f>
        <v/>
      </c>
    </row>
    <row r="2878" customHeight="1" spans="1:2">
      <c r="A2878" s="3"/>
      <c r="B2878" s="3" t="str">
        <f>IFERROR(__xludf.DUMMYFUNCTION("""COMPUTED_VALUE"""),"")</f>
        <v/>
      </c>
    </row>
    <row r="2879" customHeight="1" spans="1:2">
      <c r="A2879" s="3"/>
      <c r="B2879" s="3" t="str">
        <f>IFERROR(__xludf.DUMMYFUNCTION("""COMPUTED_VALUE"""),"")</f>
        <v/>
      </c>
    </row>
    <row r="2880" customHeight="1" spans="1:2">
      <c r="A2880" s="3"/>
      <c r="B2880" s="3" t="str">
        <f>IFERROR(__xludf.DUMMYFUNCTION("""COMPUTED_VALUE"""),"")</f>
        <v/>
      </c>
    </row>
    <row r="2881" customHeight="1" spans="1:2">
      <c r="A2881" s="3"/>
      <c r="B2881" s="3" t="str">
        <f>IFERROR(__xludf.DUMMYFUNCTION("""COMPUTED_VALUE"""),"")</f>
        <v/>
      </c>
    </row>
    <row r="2882" customHeight="1" spans="1:2">
      <c r="A2882" s="3"/>
      <c r="B2882" s="3" t="str">
        <f>IFERROR(__xludf.DUMMYFUNCTION("""COMPUTED_VALUE"""),"")</f>
        <v/>
      </c>
    </row>
    <row r="2883" customHeight="1" spans="1:2">
      <c r="A2883" s="3"/>
      <c r="B2883" s="3" t="str">
        <f>IFERROR(__xludf.DUMMYFUNCTION("""COMPUTED_VALUE"""),"")</f>
        <v/>
      </c>
    </row>
    <row r="2884" customHeight="1" spans="1:2">
      <c r="A2884" s="3"/>
      <c r="B2884" s="3" t="str">
        <f>IFERROR(__xludf.DUMMYFUNCTION("""COMPUTED_VALUE"""),"")</f>
        <v/>
      </c>
    </row>
    <row r="2885" customHeight="1" spans="1:2">
      <c r="A2885" s="3"/>
      <c r="B2885" s="3" t="str">
        <f>IFERROR(__xludf.DUMMYFUNCTION("""COMPUTED_VALUE"""),"")</f>
        <v/>
      </c>
    </row>
    <row r="2886" customHeight="1" spans="1:2">
      <c r="A2886" s="3"/>
      <c r="B2886" s="3" t="str">
        <f>IFERROR(__xludf.DUMMYFUNCTION("""COMPUTED_VALUE"""),"")</f>
        <v/>
      </c>
    </row>
    <row r="2887" customHeight="1" spans="1:2">
      <c r="A2887" s="3"/>
      <c r="B2887" s="3" t="str">
        <f>IFERROR(__xludf.DUMMYFUNCTION("""COMPUTED_VALUE"""),"")</f>
        <v/>
      </c>
    </row>
    <row r="2888" customHeight="1" spans="1:2">
      <c r="A2888" s="3"/>
      <c r="B2888" s="3" t="str">
        <f>IFERROR(__xludf.DUMMYFUNCTION("""COMPUTED_VALUE"""),"")</f>
        <v/>
      </c>
    </row>
    <row r="2889" customHeight="1" spans="1:2">
      <c r="A2889" s="3"/>
      <c r="B2889" s="3" t="str">
        <f>IFERROR(__xludf.DUMMYFUNCTION("""COMPUTED_VALUE"""),"")</f>
        <v/>
      </c>
    </row>
    <row r="2890" customHeight="1" spans="1:2">
      <c r="A2890" s="3"/>
      <c r="B2890" s="3" t="str">
        <f>IFERROR(__xludf.DUMMYFUNCTION("""COMPUTED_VALUE"""),"")</f>
        <v/>
      </c>
    </row>
    <row r="2891" customHeight="1" spans="1:2">
      <c r="A2891" s="3"/>
      <c r="B2891" s="3" t="str">
        <f>IFERROR(__xludf.DUMMYFUNCTION("""COMPUTED_VALUE"""),"")</f>
        <v/>
      </c>
    </row>
    <row r="2892" customHeight="1" spans="1:2">
      <c r="A2892" s="3"/>
      <c r="B2892" s="3" t="str">
        <f>IFERROR(__xludf.DUMMYFUNCTION("""COMPUTED_VALUE"""),"")</f>
        <v/>
      </c>
    </row>
    <row r="2893" customHeight="1" spans="1:2">
      <c r="A2893" s="3"/>
      <c r="B2893" s="3" t="str">
        <f>IFERROR(__xludf.DUMMYFUNCTION("""COMPUTED_VALUE"""),"")</f>
        <v/>
      </c>
    </row>
    <row r="2894" customHeight="1" spans="1:2">
      <c r="A2894" s="3"/>
      <c r="B2894" s="3" t="str">
        <f>IFERROR(__xludf.DUMMYFUNCTION("""COMPUTED_VALUE"""),"")</f>
        <v/>
      </c>
    </row>
    <row r="2895" customHeight="1" spans="1:2">
      <c r="A2895" s="3"/>
      <c r="B2895" s="3" t="str">
        <f>IFERROR(__xludf.DUMMYFUNCTION("""COMPUTED_VALUE"""),"")</f>
        <v/>
      </c>
    </row>
    <row r="2896" customHeight="1" spans="1:2">
      <c r="A2896" s="3"/>
      <c r="B2896" s="3" t="str">
        <f>IFERROR(__xludf.DUMMYFUNCTION("""COMPUTED_VALUE"""),"")</f>
        <v/>
      </c>
    </row>
    <row r="2897" customHeight="1" spans="1:2">
      <c r="A2897" s="3"/>
      <c r="B2897" s="3" t="str">
        <f>IFERROR(__xludf.DUMMYFUNCTION("""COMPUTED_VALUE"""),"")</f>
        <v/>
      </c>
    </row>
    <row r="2898" customHeight="1" spans="1:2">
      <c r="A2898" s="3"/>
      <c r="B2898" s="3" t="str">
        <f>IFERROR(__xludf.DUMMYFUNCTION("""COMPUTED_VALUE"""),"")</f>
        <v/>
      </c>
    </row>
    <row r="2899" customHeight="1" spans="1:2">
      <c r="A2899" s="3"/>
      <c r="B2899" s="3" t="str">
        <f>IFERROR(__xludf.DUMMYFUNCTION("""COMPUTED_VALUE"""),"")</f>
        <v/>
      </c>
    </row>
    <row r="2900" customHeight="1" spans="1:2">
      <c r="A2900" s="3"/>
      <c r="B2900" s="3" t="str">
        <f>IFERROR(__xludf.DUMMYFUNCTION("""COMPUTED_VALUE"""),"")</f>
        <v/>
      </c>
    </row>
    <row r="2901" customHeight="1" spans="1:2">
      <c r="A2901" s="3"/>
      <c r="B2901" s="3" t="str">
        <f>IFERROR(__xludf.DUMMYFUNCTION("""COMPUTED_VALUE"""),"")</f>
        <v/>
      </c>
    </row>
    <row r="2902" customHeight="1" spans="1:2">
      <c r="A2902" s="3"/>
      <c r="B2902" s="3" t="str">
        <f>IFERROR(__xludf.DUMMYFUNCTION("""COMPUTED_VALUE"""),"")</f>
        <v/>
      </c>
    </row>
    <row r="2903" customHeight="1" spans="1:2">
      <c r="A2903" s="3"/>
      <c r="B2903" s="3" t="str">
        <f>IFERROR(__xludf.DUMMYFUNCTION("""COMPUTED_VALUE"""),"")</f>
        <v/>
      </c>
    </row>
    <row r="2904" customHeight="1" spans="1:2">
      <c r="A2904" s="3"/>
      <c r="B2904" s="3" t="str">
        <f>IFERROR(__xludf.DUMMYFUNCTION("""COMPUTED_VALUE"""),"")</f>
        <v/>
      </c>
    </row>
    <row r="2905" customHeight="1" spans="1:2">
      <c r="A2905" s="3"/>
      <c r="B2905" s="3" t="str">
        <f>IFERROR(__xludf.DUMMYFUNCTION("""COMPUTED_VALUE"""),"")</f>
        <v/>
      </c>
    </row>
    <row r="2906" customHeight="1" spans="1:2">
      <c r="A2906" s="3"/>
      <c r="B2906" s="3" t="str">
        <f>IFERROR(__xludf.DUMMYFUNCTION("""COMPUTED_VALUE"""),"")</f>
        <v/>
      </c>
    </row>
    <row r="2907" customHeight="1" spans="1:2">
      <c r="A2907" s="3"/>
      <c r="B2907" s="3" t="str">
        <f>IFERROR(__xludf.DUMMYFUNCTION("""COMPUTED_VALUE"""),"")</f>
        <v/>
      </c>
    </row>
    <row r="2908" customHeight="1" spans="1:2">
      <c r="A2908" s="3"/>
      <c r="B2908" s="3" t="str">
        <f>IFERROR(__xludf.DUMMYFUNCTION("""COMPUTED_VALUE"""),"")</f>
        <v/>
      </c>
    </row>
    <row r="2909" customHeight="1" spans="1:2">
      <c r="A2909" s="3"/>
      <c r="B2909" s="3" t="str">
        <f>IFERROR(__xludf.DUMMYFUNCTION("""COMPUTED_VALUE"""),"")</f>
        <v/>
      </c>
    </row>
    <row r="2910" customHeight="1" spans="1:2">
      <c r="A2910" s="3"/>
      <c r="B2910" s="3" t="str">
        <f>IFERROR(__xludf.DUMMYFUNCTION("""COMPUTED_VALUE"""),"")</f>
        <v/>
      </c>
    </row>
    <row r="2911" customHeight="1" spans="1:2">
      <c r="A2911" s="3"/>
      <c r="B2911" s="3" t="str">
        <f>IFERROR(__xludf.DUMMYFUNCTION("""COMPUTED_VALUE"""),"")</f>
        <v/>
      </c>
    </row>
    <row r="2912" customHeight="1" spans="1:2">
      <c r="A2912" s="3"/>
      <c r="B2912" s="3" t="str">
        <f>IFERROR(__xludf.DUMMYFUNCTION("""COMPUTED_VALUE"""),"")</f>
        <v/>
      </c>
    </row>
    <row r="2913" customHeight="1" spans="1:2">
      <c r="A2913" s="3"/>
      <c r="B2913" s="3" t="str">
        <f>IFERROR(__xludf.DUMMYFUNCTION("""COMPUTED_VALUE"""),"")</f>
        <v/>
      </c>
    </row>
    <row r="2914" customHeight="1" spans="1:2">
      <c r="A2914" s="3"/>
      <c r="B2914" s="3" t="str">
        <f>IFERROR(__xludf.DUMMYFUNCTION("""COMPUTED_VALUE"""),"")</f>
        <v/>
      </c>
    </row>
    <row r="2915" customHeight="1" spans="1:2">
      <c r="A2915" s="3"/>
      <c r="B2915" s="3" t="str">
        <f>IFERROR(__xludf.DUMMYFUNCTION("""COMPUTED_VALUE"""),"")</f>
        <v/>
      </c>
    </row>
    <row r="2916" customHeight="1" spans="1:2">
      <c r="A2916" s="3"/>
      <c r="B2916" s="3" t="str">
        <f>IFERROR(__xludf.DUMMYFUNCTION("""COMPUTED_VALUE"""),"")</f>
        <v/>
      </c>
    </row>
    <row r="2917" customHeight="1" spans="1:2">
      <c r="A2917" s="3"/>
      <c r="B2917" s="3" t="str">
        <f>IFERROR(__xludf.DUMMYFUNCTION("""COMPUTED_VALUE"""),"")</f>
        <v/>
      </c>
    </row>
    <row r="2918" customHeight="1" spans="1:2">
      <c r="A2918" s="3"/>
      <c r="B2918" s="3" t="str">
        <f>IFERROR(__xludf.DUMMYFUNCTION("""COMPUTED_VALUE"""),"")</f>
        <v/>
      </c>
    </row>
    <row r="2919" customHeight="1" spans="1:2">
      <c r="A2919" s="3"/>
      <c r="B2919" s="3" t="str">
        <f>IFERROR(__xludf.DUMMYFUNCTION("""COMPUTED_VALUE"""),"")</f>
        <v/>
      </c>
    </row>
    <row r="2920" customHeight="1" spans="1:2">
      <c r="A2920" s="3"/>
      <c r="B2920" s="3" t="str">
        <f>IFERROR(__xludf.DUMMYFUNCTION("""COMPUTED_VALUE"""),"")</f>
        <v/>
      </c>
    </row>
    <row r="2921" customHeight="1" spans="1:2">
      <c r="A2921" s="3"/>
      <c r="B2921" s="3" t="str">
        <f>IFERROR(__xludf.DUMMYFUNCTION("""COMPUTED_VALUE"""),"")</f>
        <v/>
      </c>
    </row>
    <row r="2922" customHeight="1" spans="1:2">
      <c r="A2922" s="3"/>
      <c r="B2922" s="3" t="str">
        <f>IFERROR(__xludf.DUMMYFUNCTION("""COMPUTED_VALUE"""),"")</f>
        <v/>
      </c>
    </row>
    <row r="2923" customHeight="1" spans="1:2">
      <c r="A2923" s="3"/>
      <c r="B2923" s="3" t="str">
        <f>IFERROR(__xludf.DUMMYFUNCTION("""COMPUTED_VALUE"""),"")</f>
        <v/>
      </c>
    </row>
    <row r="2924" customHeight="1" spans="1:2">
      <c r="A2924" s="3"/>
      <c r="B2924" s="3" t="str">
        <f>IFERROR(__xludf.DUMMYFUNCTION("""COMPUTED_VALUE"""),"")</f>
        <v/>
      </c>
    </row>
    <row r="2925" customHeight="1" spans="1:2">
      <c r="A2925" s="3"/>
      <c r="B2925" s="3" t="str">
        <f>IFERROR(__xludf.DUMMYFUNCTION("""COMPUTED_VALUE"""),"")</f>
        <v/>
      </c>
    </row>
    <row r="2926" customHeight="1" spans="1:2">
      <c r="A2926" s="3"/>
      <c r="B2926" s="3" t="str">
        <f>IFERROR(__xludf.DUMMYFUNCTION("""COMPUTED_VALUE"""),"")</f>
        <v/>
      </c>
    </row>
    <row r="2927" customHeight="1" spans="1:2">
      <c r="A2927" s="3"/>
      <c r="B2927" s="3" t="str">
        <f>IFERROR(__xludf.DUMMYFUNCTION("""COMPUTED_VALUE"""),"")</f>
        <v/>
      </c>
    </row>
    <row r="2928" customHeight="1" spans="1:2">
      <c r="A2928" s="3"/>
      <c r="B2928" s="3" t="str">
        <f>IFERROR(__xludf.DUMMYFUNCTION("""COMPUTED_VALUE"""),"")</f>
        <v/>
      </c>
    </row>
    <row r="2929" customHeight="1" spans="1:2">
      <c r="A2929" s="3"/>
      <c r="B2929" s="3" t="str">
        <f>IFERROR(__xludf.DUMMYFUNCTION("""COMPUTED_VALUE"""),"")</f>
        <v/>
      </c>
    </row>
    <row r="2930" customHeight="1" spans="1:2">
      <c r="A2930" s="3"/>
      <c r="B2930" s="3" t="str">
        <f>IFERROR(__xludf.DUMMYFUNCTION("""COMPUTED_VALUE"""),"")</f>
        <v/>
      </c>
    </row>
    <row r="2931" customHeight="1" spans="1:2">
      <c r="A2931" s="3"/>
      <c r="B2931" s="3" t="str">
        <f>IFERROR(__xludf.DUMMYFUNCTION("""COMPUTED_VALUE"""),"")</f>
        <v/>
      </c>
    </row>
    <row r="2932" customHeight="1" spans="1:2">
      <c r="A2932" s="3"/>
      <c r="B2932" s="3" t="str">
        <f>IFERROR(__xludf.DUMMYFUNCTION("""COMPUTED_VALUE"""),"")</f>
        <v/>
      </c>
    </row>
    <row r="2933" customHeight="1" spans="1:2">
      <c r="A2933" s="3"/>
      <c r="B2933" s="3" t="str">
        <f>IFERROR(__xludf.DUMMYFUNCTION("""COMPUTED_VALUE"""),"")</f>
        <v/>
      </c>
    </row>
    <row r="2934" customHeight="1" spans="1:2">
      <c r="A2934" s="3"/>
      <c r="B2934" s="3" t="str">
        <f>IFERROR(__xludf.DUMMYFUNCTION("""COMPUTED_VALUE"""),"")</f>
        <v/>
      </c>
    </row>
    <row r="2935" customHeight="1" spans="1:2">
      <c r="A2935" s="3"/>
      <c r="B2935" s="3" t="str">
        <f>IFERROR(__xludf.DUMMYFUNCTION("""COMPUTED_VALUE"""),"")</f>
        <v/>
      </c>
    </row>
    <row r="2936" customHeight="1" spans="1:2">
      <c r="A2936" s="3"/>
      <c r="B2936" s="3" t="str">
        <f>IFERROR(__xludf.DUMMYFUNCTION("""COMPUTED_VALUE"""),"")</f>
        <v/>
      </c>
    </row>
    <row r="2937" customHeight="1" spans="1:2">
      <c r="A2937" s="3"/>
      <c r="B2937" s="3" t="str">
        <f>IFERROR(__xludf.DUMMYFUNCTION("""COMPUTED_VALUE"""),"")</f>
        <v/>
      </c>
    </row>
    <row r="2938" customHeight="1" spans="1:2">
      <c r="A2938" s="3"/>
      <c r="B2938" s="3" t="str">
        <f>IFERROR(__xludf.DUMMYFUNCTION("""COMPUTED_VALUE"""),"")</f>
        <v/>
      </c>
    </row>
    <row r="2939" customHeight="1" spans="1:2">
      <c r="A2939" s="3"/>
      <c r="B2939" s="3" t="str">
        <f>IFERROR(__xludf.DUMMYFUNCTION("""COMPUTED_VALUE"""),"")</f>
        <v/>
      </c>
    </row>
    <row r="2940" customHeight="1" spans="1:2">
      <c r="A2940" s="3"/>
      <c r="B2940" s="3" t="str">
        <f>IFERROR(__xludf.DUMMYFUNCTION("""COMPUTED_VALUE"""),"")</f>
        <v/>
      </c>
    </row>
    <row r="2941" customHeight="1" spans="1:2">
      <c r="A2941" s="3"/>
      <c r="B2941" s="3" t="str">
        <f>IFERROR(__xludf.DUMMYFUNCTION("""COMPUTED_VALUE"""),"")</f>
        <v/>
      </c>
    </row>
    <row r="2942" customHeight="1" spans="1:2">
      <c r="A2942" s="3"/>
      <c r="B2942" s="3" t="str">
        <f>IFERROR(__xludf.DUMMYFUNCTION("""COMPUTED_VALUE"""),"")</f>
        <v/>
      </c>
    </row>
    <row r="2943" customHeight="1" spans="1:2">
      <c r="A2943" s="3"/>
      <c r="B2943" s="3" t="str">
        <f>IFERROR(__xludf.DUMMYFUNCTION("""COMPUTED_VALUE"""),"")</f>
        <v/>
      </c>
    </row>
    <row r="2944" customHeight="1" spans="1:2">
      <c r="A2944" s="3"/>
      <c r="B2944" s="3" t="str">
        <f>IFERROR(__xludf.DUMMYFUNCTION("""COMPUTED_VALUE"""),"")</f>
        <v/>
      </c>
    </row>
    <row r="2945" customHeight="1" spans="1:2">
      <c r="A2945" s="3"/>
      <c r="B2945" s="3" t="str">
        <f>IFERROR(__xludf.DUMMYFUNCTION("""COMPUTED_VALUE"""),"")</f>
        <v/>
      </c>
    </row>
    <row r="2946" customHeight="1" spans="1:2">
      <c r="A2946" s="3"/>
      <c r="B2946" s="3" t="str">
        <f>IFERROR(__xludf.DUMMYFUNCTION("""COMPUTED_VALUE"""),"")</f>
        <v/>
      </c>
    </row>
    <row r="2947" customHeight="1" spans="1:2">
      <c r="A2947" s="3"/>
      <c r="B2947" s="3" t="str">
        <f>IFERROR(__xludf.DUMMYFUNCTION("""COMPUTED_VALUE"""),"")</f>
        <v/>
      </c>
    </row>
    <row r="2948" customHeight="1" spans="1:2">
      <c r="A2948" s="3"/>
      <c r="B2948" s="3" t="str">
        <f>IFERROR(__xludf.DUMMYFUNCTION("""COMPUTED_VALUE"""),"")</f>
        <v/>
      </c>
    </row>
    <row r="2949" customHeight="1" spans="1:2">
      <c r="A2949" s="3"/>
      <c r="B2949" s="3" t="str">
        <f>IFERROR(__xludf.DUMMYFUNCTION("""COMPUTED_VALUE"""),"")</f>
        <v/>
      </c>
    </row>
    <row r="2950" customHeight="1" spans="1:2">
      <c r="A2950" s="3"/>
      <c r="B2950" s="3" t="str">
        <f>IFERROR(__xludf.DUMMYFUNCTION("""COMPUTED_VALUE"""),"")</f>
        <v/>
      </c>
    </row>
    <row r="2951" customHeight="1" spans="1:2">
      <c r="A2951" s="3"/>
      <c r="B2951" s="3" t="str">
        <f>IFERROR(__xludf.DUMMYFUNCTION("""COMPUTED_VALUE"""),"")</f>
        <v/>
      </c>
    </row>
    <row r="2952" customHeight="1" spans="1:2">
      <c r="A2952" s="3"/>
      <c r="B2952" s="3" t="str">
        <f>IFERROR(__xludf.DUMMYFUNCTION("""COMPUTED_VALUE"""),"")</f>
        <v/>
      </c>
    </row>
    <row r="2953" customHeight="1" spans="1:2">
      <c r="A2953" s="3"/>
      <c r="B2953" s="3" t="str">
        <f>IFERROR(__xludf.DUMMYFUNCTION("""COMPUTED_VALUE"""),"")</f>
        <v/>
      </c>
    </row>
    <row r="2954" customHeight="1" spans="1:2">
      <c r="A2954" s="3"/>
      <c r="B2954" s="3" t="str">
        <f>IFERROR(__xludf.DUMMYFUNCTION("""COMPUTED_VALUE"""),"")</f>
        <v/>
      </c>
    </row>
    <row r="2955" customHeight="1" spans="1:2">
      <c r="A2955" s="3"/>
      <c r="B2955" s="3" t="str">
        <f>IFERROR(__xludf.DUMMYFUNCTION("""COMPUTED_VALUE"""),"")</f>
        <v/>
      </c>
    </row>
    <row r="2956" customHeight="1" spans="1:2">
      <c r="A2956" s="3"/>
      <c r="B2956" s="3" t="str">
        <f>IFERROR(__xludf.DUMMYFUNCTION("""COMPUTED_VALUE"""),"")</f>
        <v/>
      </c>
    </row>
    <row r="2957" customHeight="1" spans="1:2">
      <c r="A2957" s="3"/>
      <c r="B2957" s="3" t="str">
        <f>IFERROR(__xludf.DUMMYFUNCTION("""COMPUTED_VALUE"""),"")</f>
        <v/>
      </c>
    </row>
    <row r="2958" customHeight="1" spans="1:2">
      <c r="A2958" s="3"/>
      <c r="B2958" s="3" t="str">
        <f>IFERROR(__xludf.DUMMYFUNCTION("""COMPUTED_VALUE"""),"")</f>
        <v/>
      </c>
    </row>
    <row r="2959" customHeight="1" spans="1:2">
      <c r="A2959" s="3"/>
      <c r="B2959" s="3" t="str">
        <f>IFERROR(__xludf.DUMMYFUNCTION("""COMPUTED_VALUE"""),"")</f>
        <v/>
      </c>
    </row>
    <row r="2960" customHeight="1" spans="1:2">
      <c r="A2960" s="3"/>
      <c r="B2960" s="3" t="str">
        <f>IFERROR(__xludf.DUMMYFUNCTION("""COMPUTED_VALUE"""),"")</f>
        <v/>
      </c>
    </row>
    <row r="2961" customHeight="1" spans="1:2">
      <c r="A2961" s="3"/>
      <c r="B2961" s="3" t="str">
        <f>IFERROR(__xludf.DUMMYFUNCTION("""COMPUTED_VALUE"""),"")</f>
        <v/>
      </c>
    </row>
    <row r="2962" customHeight="1" spans="1:2">
      <c r="A2962" s="3"/>
      <c r="B2962" s="3" t="str">
        <f>IFERROR(__xludf.DUMMYFUNCTION("""COMPUTED_VALUE"""),"")</f>
        <v/>
      </c>
    </row>
    <row r="2963" customHeight="1" spans="1:2">
      <c r="A2963" s="3"/>
      <c r="B2963" s="3" t="str">
        <f>IFERROR(__xludf.DUMMYFUNCTION("""COMPUTED_VALUE"""),"")</f>
        <v/>
      </c>
    </row>
    <row r="2964" customHeight="1" spans="1:2">
      <c r="A2964" s="3"/>
      <c r="B2964" s="3" t="str">
        <f>IFERROR(__xludf.DUMMYFUNCTION("""COMPUTED_VALUE"""),"")</f>
        <v/>
      </c>
    </row>
    <row r="2965" customHeight="1" spans="1:2">
      <c r="A2965" s="3"/>
      <c r="B2965" s="3" t="str">
        <f>IFERROR(__xludf.DUMMYFUNCTION("""COMPUTED_VALUE"""),"")</f>
        <v/>
      </c>
    </row>
    <row r="2966" customHeight="1" spans="1:2">
      <c r="A2966" s="3"/>
      <c r="B2966" s="3" t="str">
        <f>IFERROR(__xludf.DUMMYFUNCTION("""COMPUTED_VALUE"""),"")</f>
        <v/>
      </c>
    </row>
    <row r="2967" customHeight="1" spans="1:2">
      <c r="A2967" s="3"/>
      <c r="B2967" s="3" t="str">
        <f>IFERROR(__xludf.DUMMYFUNCTION("""COMPUTED_VALUE"""),"")</f>
        <v/>
      </c>
    </row>
    <row r="2968" customHeight="1" spans="1:2">
      <c r="A2968" s="3"/>
      <c r="B2968" s="3" t="str">
        <f>IFERROR(__xludf.DUMMYFUNCTION("""COMPUTED_VALUE"""),"")</f>
        <v/>
      </c>
    </row>
    <row r="2969" customHeight="1" spans="1:2">
      <c r="A2969" s="3"/>
      <c r="B2969" s="3" t="str">
        <f>IFERROR(__xludf.DUMMYFUNCTION("""COMPUTED_VALUE"""),"")</f>
        <v/>
      </c>
    </row>
    <row r="2970" customHeight="1" spans="1:2">
      <c r="A2970" s="3"/>
      <c r="B2970" s="3" t="str">
        <f>IFERROR(__xludf.DUMMYFUNCTION("""COMPUTED_VALUE"""),"")</f>
        <v/>
      </c>
    </row>
    <row r="2971" customHeight="1" spans="1:2">
      <c r="A2971" s="3"/>
      <c r="B2971" s="3" t="str">
        <f>IFERROR(__xludf.DUMMYFUNCTION("""COMPUTED_VALUE"""),"")</f>
        <v/>
      </c>
    </row>
    <row r="2972" customHeight="1" spans="1:2">
      <c r="A2972" s="3"/>
      <c r="B2972" s="3" t="str">
        <f>IFERROR(__xludf.DUMMYFUNCTION("""COMPUTED_VALUE"""),"")</f>
        <v/>
      </c>
    </row>
    <row r="2973" customHeight="1" spans="1:2">
      <c r="A2973" s="3"/>
      <c r="B2973" s="3" t="str">
        <f>IFERROR(__xludf.DUMMYFUNCTION("""COMPUTED_VALUE"""),"")</f>
        <v/>
      </c>
    </row>
    <row r="2974" customHeight="1" spans="1:2">
      <c r="A2974" s="3"/>
      <c r="B2974" s="3" t="str">
        <f>IFERROR(__xludf.DUMMYFUNCTION("""COMPUTED_VALUE"""),"")</f>
        <v/>
      </c>
    </row>
    <row r="2975" customHeight="1" spans="1:2">
      <c r="A2975" s="3"/>
      <c r="B2975" s="3" t="str">
        <f>IFERROR(__xludf.DUMMYFUNCTION("""COMPUTED_VALUE"""),"")</f>
        <v/>
      </c>
    </row>
    <row r="2976" customHeight="1" spans="1:2">
      <c r="A2976" s="3"/>
      <c r="B2976" s="3" t="str">
        <f>IFERROR(__xludf.DUMMYFUNCTION("""COMPUTED_VALUE"""),"")</f>
        <v/>
      </c>
    </row>
    <row r="2977" customHeight="1" spans="1:2">
      <c r="A2977" s="3"/>
      <c r="B2977" s="3" t="str">
        <f>IFERROR(__xludf.DUMMYFUNCTION("""COMPUTED_VALUE"""),"")</f>
        <v/>
      </c>
    </row>
    <row r="2978" customHeight="1" spans="1:2">
      <c r="A2978" s="3"/>
      <c r="B2978" s="3" t="str">
        <f>IFERROR(__xludf.DUMMYFUNCTION("""COMPUTED_VALUE"""),"")</f>
        <v/>
      </c>
    </row>
    <row r="2979" customHeight="1" spans="1:2">
      <c r="A2979" s="3"/>
      <c r="B2979" s="3" t="str">
        <f>IFERROR(__xludf.DUMMYFUNCTION("""COMPUTED_VALUE"""),"")</f>
        <v/>
      </c>
    </row>
    <row r="2980" customHeight="1" spans="1:2">
      <c r="A2980" s="3"/>
      <c r="B2980" s="3" t="str">
        <f>IFERROR(__xludf.DUMMYFUNCTION("""COMPUTED_VALUE"""),"")</f>
        <v/>
      </c>
    </row>
    <row r="2981" customHeight="1" spans="1:2">
      <c r="A2981" s="3"/>
      <c r="B2981" s="3" t="str">
        <f>IFERROR(__xludf.DUMMYFUNCTION("""COMPUTED_VALUE"""),"")</f>
        <v/>
      </c>
    </row>
    <row r="2982" customHeight="1" spans="1:2">
      <c r="A2982" s="3"/>
      <c r="B2982" s="3" t="str">
        <f>IFERROR(__xludf.DUMMYFUNCTION("""COMPUTED_VALUE"""),"")</f>
        <v/>
      </c>
    </row>
    <row r="2983" customHeight="1" spans="1:2">
      <c r="A2983" s="3"/>
      <c r="B2983" s="3" t="str">
        <f>IFERROR(__xludf.DUMMYFUNCTION("""COMPUTED_VALUE"""),"")</f>
        <v/>
      </c>
    </row>
    <row r="2984" customHeight="1" spans="1:2">
      <c r="A2984" s="3"/>
      <c r="B2984" s="3" t="str">
        <f>IFERROR(__xludf.DUMMYFUNCTION("""COMPUTED_VALUE"""),"")</f>
        <v/>
      </c>
    </row>
    <row r="2985" customHeight="1" spans="1:2">
      <c r="A2985" s="3"/>
      <c r="B2985" s="3" t="str">
        <f>IFERROR(__xludf.DUMMYFUNCTION("""COMPUTED_VALUE"""),"")</f>
        <v/>
      </c>
    </row>
    <row r="2986" customHeight="1" spans="1:2">
      <c r="A2986" s="3"/>
      <c r="B2986" s="3" t="str">
        <f>IFERROR(__xludf.DUMMYFUNCTION("""COMPUTED_VALUE"""),"")</f>
        <v/>
      </c>
    </row>
    <row r="2987" customHeight="1" spans="1:2">
      <c r="A2987" s="3"/>
      <c r="B2987" s="3" t="str">
        <f>IFERROR(__xludf.DUMMYFUNCTION("""COMPUTED_VALUE"""),"")</f>
        <v/>
      </c>
    </row>
    <row r="2988" customHeight="1" spans="1:2">
      <c r="A2988" s="3"/>
      <c r="B2988" s="3" t="str">
        <f>IFERROR(__xludf.DUMMYFUNCTION("""COMPUTED_VALUE"""),"")</f>
        <v/>
      </c>
    </row>
    <row r="2989" customHeight="1" spans="1:2">
      <c r="A2989" s="3"/>
      <c r="B2989" s="3" t="str">
        <f>IFERROR(__xludf.DUMMYFUNCTION("""COMPUTED_VALUE"""),"")</f>
        <v/>
      </c>
    </row>
    <row r="2990" customHeight="1" spans="1:2">
      <c r="A2990" s="3"/>
      <c r="B2990" s="3" t="str">
        <f>IFERROR(__xludf.DUMMYFUNCTION("""COMPUTED_VALUE"""),"")</f>
        <v/>
      </c>
    </row>
    <row r="2991" customHeight="1" spans="1:2">
      <c r="A2991" s="3"/>
      <c r="B2991" s="3" t="str">
        <f>IFERROR(__xludf.DUMMYFUNCTION("""COMPUTED_VALUE"""),"")</f>
        <v/>
      </c>
    </row>
    <row r="2992" customHeight="1" spans="1:2">
      <c r="A2992" s="3"/>
      <c r="B2992" s="3" t="str">
        <f>IFERROR(__xludf.DUMMYFUNCTION("""COMPUTED_VALUE"""),"")</f>
        <v/>
      </c>
    </row>
    <row r="2993" customHeight="1" spans="1:2">
      <c r="A2993" s="3"/>
      <c r="B2993" s="3" t="str">
        <f>IFERROR(__xludf.DUMMYFUNCTION("""COMPUTED_VALUE"""),"")</f>
        <v/>
      </c>
    </row>
    <row r="2994" customHeight="1" spans="1:2">
      <c r="A2994" s="3"/>
      <c r="B2994" s="3" t="str">
        <f>IFERROR(__xludf.DUMMYFUNCTION("""COMPUTED_VALUE"""),"")</f>
        <v/>
      </c>
    </row>
    <row r="2995" customHeight="1" spans="1:2">
      <c r="A2995" s="3"/>
      <c r="B2995" s="3" t="str">
        <f>IFERROR(__xludf.DUMMYFUNCTION("""COMPUTED_VALUE"""),"")</f>
        <v/>
      </c>
    </row>
    <row r="2996" customHeight="1" spans="1:2">
      <c r="A2996" s="3"/>
      <c r="B2996" s="3" t="str">
        <f>IFERROR(__xludf.DUMMYFUNCTION("""COMPUTED_VALUE"""),"")</f>
        <v/>
      </c>
    </row>
    <row r="2997" customHeight="1" spans="1:2">
      <c r="A2997" s="3"/>
      <c r="B2997" s="3" t="str">
        <f>IFERROR(__xludf.DUMMYFUNCTION("""COMPUTED_VALUE"""),"")</f>
        <v/>
      </c>
    </row>
    <row r="2998" customHeight="1" spans="1:2">
      <c r="A2998" s="3"/>
      <c r="B2998" s="3" t="str">
        <f>IFERROR(__xludf.DUMMYFUNCTION("""COMPUTED_VALUE"""),"")</f>
        <v/>
      </c>
    </row>
    <row r="2999" customHeight="1" spans="1:2">
      <c r="A2999" s="3"/>
      <c r="B2999" s="3" t="str">
        <f>IFERROR(__xludf.DUMMYFUNCTION("""COMPUTED_VALUE"""),"")</f>
        <v/>
      </c>
    </row>
    <row r="3000" customHeight="1" spans="1:2">
      <c r="A3000" s="3"/>
      <c r="B3000" s="3" t="str">
        <f>IFERROR(__xludf.DUMMYFUNCTION("""COMPUTED_VALUE"""),"")</f>
        <v/>
      </c>
    </row>
    <row r="3001" customHeight="1" spans="1:2">
      <c r="A3001" s="3"/>
      <c r="B3001" s="3" t="str">
        <f>IFERROR(__xludf.DUMMYFUNCTION("""COMPUTED_VALUE"""),"")</f>
        <v/>
      </c>
    </row>
    <row r="3002" customHeight="1" spans="1:2">
      <c r="A3002" s="3"/>
      <c r="B3002" s="3" t="str">
        <f>IFERROR(__xludf.DUMMYFUNCTION("""COMPUTED_VALUE"""),"")</f>
        <v/>
      </c>
    </row>
    <row r="3003" customHeight="1" spans="1:2">
      <c r="A3003" s="3"/>
      <c r="B3003" s="3" t="str">
        <f>IFERROR(__xludf.DUMMYFUNCTION("""COMPUTED_VALUE"""),"")</f>
        <v/>
      </c>
    </row>
    <row r="3004" customHeight="1" spans="1:2">
      <c r="A3004" s="3"/>
      <c r="B3004" s="3" t="str">
        <f>IFERROR(__xludf.DUMMYFUNCTION("""COMPUTED_VALUE"""),"")</f>
        <v/>
      </c>
    </row>
    <row r="3005" customHeight="1" spans="1:2">
      <c r="A3005" s="3"/>
      <c r="B3005" s="3" t="str">
        <f>IFERROR(__xludf.DUMMYFUNCTION("""COMPUTED_VALUE"""),"")</f>
        <v/>
      </c>
    </row>
    <row r="3006" customHeight="1" spans="1:2">
      <c r="A3006" s="3"/>
      <c r="B3006" s="3" t="str">
        <f>IFERROR(__xludf.DUMMYFUNCTION("""COMPUTED_VALUE"""),"")</f>
        <v/>
      </c>
    </row>
    <row r="3007" customHeight="1" spans="1:2">
      <c r="A3007" s="3"/>
      <c r="B3007" s="3" t="str">
        <f>IFERROR(__xludf.DUMMYFUNCTION("""COMPUTED_VALUE"""),"")</f>
        <v/>
      </c>
    </row>
    <row r="3008" customHeight="1" spans="1:2">
      <c r="A3008" s="3"/>
      <c r="B3008" s="3" t="str">
        <f>IFERROR(__xludf.DUMMYFUNCTION("""COMPUTED_VALUE"""),"")</f>
        <v/>
      </c>
    </row>
    <row r="3009" customHeight="1" spans="1:2">
      <c r="A3009" s="3"/>
      <c r="B3009" s="3" t="str">
        <f>IFERROR(__xludf.DUMMYFUNCTION("""COMPUTED_VALUE"""),"")</f>
        <v/>
      </c>
    </row>
    <row r="3010" customHeight="1" spans="1:2">
      <c r="A3010" s="3"/>
      <c r="B3010" s="3" t="str">
        <f>IFERROR(__xludf.DUMMYFUNCTION("""COMPUTED_VALUE"""),"")</f>
        <v/>
      </c>
    </row>
    <row r="3011" customHeight="1" spans="1:2">
      <c r="A3011" s="3"/>
      <c r="B3011" s="3" t="str">
        <f>IFERROR(__xludf.DUMMYFUNCTION("""COMPUTED_VALUE"""),"")</f>
        <v/>
      </c>
    </row>
    <row r="3012" customHeight="1" spans="1:2">
      <c r="A3012" s="3"/>
      <c r="B3012" s="3" t="str">
        <f>IFERROR(__xludf.DUMMYFUNCTION("""COMPUTED_VALUE"""),"")</f>
        <v/>
      </c>
    </row>
    <row r="3013" customHeight="1" spans="1:2">
      <c r="A3013" s="3"/>
      <c r="B3013" s="3" t="str">
        <f>IFERROR(__xludf.DUMMYFUNCTION("""COMPUTED_VALUE"""),"")</f>
        <v/>
      </c>
    </row>
    <row r="3014" customHeight="1" spans="1:2">
      <c r="A3014" s="3"/>
      <c r="B3014" s="3" t="str">
        <f>IFERROR(__xludf.DUMMYFUNCTION("""COMPUTED_VALUE"""),"")</f>
        <v/>
      </c>
    </row>
    <row r="3015" customHeight="1" spans="1:2">
      <c r="A3015" s="3"/>
      <c r="B3015" s="3" t="str">
        <f>IFERROR(__xludf.DUMMYFUNCTION("""COMPUTED_VALUE"""),"")</f>
        <v/>
      </c>
    </row>
    <row r="3016" customHeight="1" spans="1:2">
      <c r="A3016" s="3"/>
      <c r="B3016" s="3" t="str">
        <f>IFERROR(__xludf.DUMMYFUNCTION("""COMPUTED_VALUE"""),"")</f>
        <v/>
      </c>
    </row>
    <row r="3017" customHeight="1" spans="1:2">
      <c r="A3017" s="3"/>
      <c r="B3017" s="3" t="str">
        <f>IFERROR(__xludf.DUMMYFUNCTION("""COMPUTED_VALUE"""),"")</f>
        <v/>
      </c>
    </row>
    <row r="3018" customHeight="1" spans="1:2">
      <c r="A3018" s="3"/>
      <c r="B3018" s="3" t="str">
        <f>IFERROR(__xludf.DUMMYFUNCTION("""COMPUTED_VALUE"""),"")</f>
        <v/>
      </c>
    </row>
    <row r="3019" customHeight="1" spans="1:2">
      <c r="A3019" s="3"/>
      <c r="B3019" s="3" t="str">
        <f>IFERROR(__xludf.DUMMYFUNCTION("""COMPUTED_VALUE"""),"")</f>
        <v/>
      </c>
    </row>
    <row r="3020" customHeight="1" spans="1:2">
      <c r="A3020" s="3"/>
      <c r="B3020" s="3" t="str">
        <f>IFERROR(__xludf.DUMMYFUNCTION("""COMPUTED_VALUE"""),"")</f>
        <v/>
      </c>
    </row>
    <row r="3021" customHeight="1" spans="1:2">
      <c r="A3021" s="3"/>
      <c r="B3021" s="3" t="str">
        <f>IFERROR(__xludf.DUMMYFUNCTION("""COMPUTED_VALUE"""),"")</f>
        <v/>
      </c>
    </row>
    <row r="3022" customHeight="1" spans="1:2">
      <c r="A3022" s="3"/>
      <c r="B3022" s="3" t="str">
        <f>IFERROR(__xludf.DUMMYFUNCTION("""COMPUTED_VALUE"""),"")</f>
        <v/>
      </c>
    </row>
    <row r="3023" customHeight="1" spans="1:2">
      <c r="A3023" s="3"/>
      <c r="B3023" s="3" t="str">
        <f>IFERROR(__xludf.DUMMYFUNCTION("""COMPUTED_VALUE"""),"")</f>
        <v/>
      </c>
    </row>
    <row r="3024" customHeight="1" spans="1:2">
      <c r="A3024" s="3"/>
      <c r="B3024" s="3" t="str">
        <f>IFERROR(__xludf.DUMMYFUNCTION("""COMPUTED_VALUE"""),"")</f>
        <v/>
      </c>
    </row>
    <row r="3025" customHeight="1" spans="1:2">
      <c r="A3025" s="3"/>
      <c r="B3025" s="3" t="str">
        <f>IFERROR(__xludf.DUMMYFUNCTION("""COMPUTED_VALUE"""),"")</f>
        <v/>
      </c>
    </row>
    <row r="3026" customHeight="1" spans="1:2">
      <c r="A3026" s="3"/>
      <c r="B3026" s="3" t="str">
        <f>IFERROR(__xludf.DUMMYFUNCTION("""COMPUTED_VALUE"""),"")</f>
        <v/>
      </c>
    </row>
    <row r="3027" customHeight="1" spans="1:2">
      <c r="A3027" s="3"/>
      <c r="B3027" s="3" t="str">
        <f>IFERROR(__xludf.DUMMYFUNCTION("""COMPUTED_VALUE"""),"")</f>
        <v/>
      </c>
    </row>
    <row r="3028" customHeight="1" spans="1:2">
      <c r="A3028" s="3"/>
      <c r="B3028" s="3" t="str">
        <f>IFERROR(__xludf.DUMMYFUNCTION("""COMPUTED_VALUE"""),"")</f>
        <v/>
      </c>
    </row>
    <row r="3029" customHeight="1" spans="1:2">
      <c r="A3029" s="3"/>
      <c r="B3029" s="3" t="str">
        <f>IFERROR(__xludf.DUMMYFUNCTION("""COMPUTED_VALUE"""),"")</f>
        <v/>
      </c>
    </row>
    <row r="3030" customHeight="1" spans="1:2">
      <c r="A3030" s="3"/>
      <c r="B3030" s="3" t="str">
        <f>IFERROR(__xludf.DUMMYFUNCTION("""COMPUTED_VALUE"""),"")</f>
        <v/>
      </c>
    </row>
    <row r="3031" customHeight="1" spans="1:2">
      <c r="A3031" s="3"/>
      <c r="B3031" s="3" t="str">
        <f>IFERROR(__xludf.DUMMYFUNCTION("""COMPUTED_VALUE"""),"")</f>
        <v/>
      </c>
    </row>
    <row r="3032" customHeight="1" spans="1:2">
      <c r="A3032" s="3"/>
      <c r="B3032" s="3" t="str">
        <f>IFERROR(__xludf.DUMMYFUNCTION("""COMPUTED_VALUE"""),"")</f>
        <v/>
      </c>
    </row>
    <row r="3033" customHeight="1" spans="1:2">
      <c r="A3033" s="3"/>
      <c r="B3033" s="3" t="str">
        <f>IFERROR(__xludf.DUMMYFUNCTION("""COMPUTED_VALUE"""),"")</f>
        <v/>
      </c>
    </row>
    <row r="3034" customHeight="1" spans="1:2">
      <c r="A3034" s="3"/>
      <c r="B3034" s="3" t="str">
        <f>IFERROR(__xludf.DUMMYFUNCTION("""COMPUTED_VALUE"""),"")</f>
        <v/>
      </c>
    </row>
    <row r="3035" customHeight="1" spans="1:2">
      <c r="A3035" s="3"/>
      <c r="B3035" s="3" t="str">
        <f>IFERROR(__xludf.DUMMYFUNCTION("""COMPUTED_VALUE"""),"")</f>
        <v/>
      </c>
    </row>
    <row r="3036" customHeight="1" spans="1:2">
      <c r="A3036" s="3"/>
      <c r="B3036" s="3" t="str">
        <f>IFERROR(__xludf.DUMMYFUNCTION("""COMPUTED_VALUE"""),"")</f>
        <v/>
      </c>
    </row>
    <row r="3037" customHeight="1" spans="1:2">
      <c r="A3037" s="3"/>
      <c r="B3037" s="3" t="str">
        <f>IFERROR(__xludf.DUMMYFUNCTION("""COMPUTED_VALUE"""),"")</f>
        <v/>
      </c>
    </row>
    <row r="3038" customHeight="1" spans="1:2">
      <c r="A3038" s="3"/>
      <c r="B3038" s="3" t="str">
        <f>IFERROR(__xludf.DUMMYFUNCTION("""COMPUTED_VALUE"""),"")</f>
        <v/>
      </c>
    </row>
    <row r="3039" customHeight="1" spans="1:2">
      <c r="A3039" s="3"/>
      <c r="B3039" s="3" t="str">
        <f>IFERROR(__xludf.DUMMYFUNCTION("""COMPUTED_VALUE"""),"")</f>
        <v/>
      </c>
    </row>
    <row r="3040" customHeight="1" spans="1:2">
      <c r="A3040" s="3"/>
      <c r="B3040" s="3" t="str">
        <f>IFERROR(__xludf.DUMMYFUNCTION("""COMPUTED_VALUE"""),"")</f>
        <v/>
      </c>
    </row>
    <row r="3041" customHeight="1" spans="1:2">
      <c r="A3041" s="3"/>
      <c r="B3041" s="3" t="str">
        <f>IFERROR(__xludf.DUMMYFUNCTION("""COMPUTED_VALUE"""),"")</f>
        <v/>
      </c>
    </row>
    <row r="3042" customHeight="1" spans="1:2">
      <c r="A3042" s="3"/>
      <c r="B3042" s="3" t="str">
        <f>IFERROR(__xludf.DUMMYFUNCTION("""COMPUTED_VALUE"""),"")</f>
        <v/>
      </c>
    </row>
    <row r="3043" customHeight="1" spans="1:2">
      <c r="A3043" s="3"/>
      <c r="B3043" s="3" t="str">
        <f>IFERROR(__xludf.DUMMYFUNCTION("""COMPUTED_VALUE"""),"")</f>
        <v/>
      </c>
    </row>
    <row r="3044" customHeight="1" spans="1:2">
      <c r="A3044" s="3"/>
      <c r="B3044" s="3" t="str">
        <f>IFERROR(__xludf.DUMMYFUNCTION("""COMPUTED_VALUE"""),"")</f>
        <v/>
      </c>
    </row>
    <row r="3045" customHeight="1" spans="1:2">
      <c r="A3045" s="3"/>
      <c r="B3045" s="3" t="str">
        <f>IFERROR(__xludf.DUMMYFUNCTION("""COMPUTED_VALUE"""),"")</f>
        <v/>
      </c>
    </row>
    <row r="3046" customHeight="1" spans="1:2">
      <c r="A3046" s="3"/>
      <c r="B3046" s="3" t="str">
        <f>IFERROR(__xludf.DUMMYFUNCTION("""COMPUTED_VALUE"""),"")</f>
        <v/>
      </c>
    </row>
    <row r="3047" customHeight="1" spans="1:2">
      <c r="A3047" s="3"/>
      <c r="B3047" s="3" t="str">
        <f>IFERROR(__xludf.DUMMYFUNCTION("""COMPUTED_VALUE"""),"")</f>
        <v/>
      </c>
    </row>
    <row r="3048" customHeight="1" spans="1:2">
      <c r="A3048" s="3"/>
      <c r="B3048" s="3" t="str">
        <f>IFERROR(__xludf.DUMMYFUNCTION("""COMPUTED_VALUE"""),"")</f>
        <v/>
      </c>
    </row>
    <row r="3049" customHeight="1" spans="1:2">
      <c r="A3049" s="3"/>
      <c r="B3049" s="3" t="str">
        <f>IFERROR(__xludf.DUMMYFUNCTION("""COMPUTED_VALUE"""),"")</f>
        <v/>
      </c>
    </row>
    <row r="3050" customHeight="1" spans="1:2">
      <c r="A3050" s="3"/>
      <c r="B3050" s="3" t="str">
        <f>IFERROR(__xludf.DUMMYFUNCTION("""COMPUTED_VALUE"""),"")</f>
        <v/>
      </c>
    </row>
    <row r="3051" customHeight="1" spans="1:2">
      <c r="A3051" s="3"/>
      <c r="B3051" s="3" t="str">
        <f>IFERROR(__xludf.DUMMYFUNCTION("""COMPUTED_VALUE"""),"")</f>
        <v/>
      </c>
    </row>
    <row r="3052" customHeight="1" spans="1:2">
      <c r="A3052" s="3"/>
      <c r="B3052" s="3" t="str">
        <f>IFERROR(__xludf.DUMMYFUNCTION("""COMPUTED_VALUE"""),"")</f>
        <v/>
      </c>
    </row>
    <row r="3053" customHeight="1" spans="1:2">
      <c r="A3053" s="3"/>
      <c r="B3053" s="3" t="str">
        <f>IFERROR(__xludf.DUMMYFUNCTION("""COMPUTED_VALUE"""),"")</f>
        <v/>
      </c>
    </row>
    <row r="3054" customHeight="1" spans="1:2">
      <c r="A3054" s="3"/>
      <c r="B3054" s="3" t="str">
        <f>IFERROR(__xludf.DUMMYFUNCTION("""COMPUTED_VALUE"""),"")</f>
        <v/>
      </c>
    </row>
    <row r="3055" customHeight="1" spans="1:2">
      <c r="A3055" s="3"/>
      <c r="B3055" s="3" t="str">
        <f>IFERROR(__xludf.DUMMYFUNCTION("""COMPUTED_VALUE"""),"")</f>
        <v/>
      </c>
    </row>
    <row r="3056" customHeight="1" spans="1:2">
      <c r="A3056" s="3"/>
      <c r="B3056" s="3" t="str">
        <f>IFERROR(__xludf.DUMMYFUNCTION("""COMPUTED_VALUE"""),"")</f>
        <v/>
      </c>
    </row>
    <row r="3057" customHeight="1" spans="1:2">
      <c r="A3057" s="3"/>
      <c r="B3057" s="3" t="str">
        <f>IFERROR(__xludf.DUMMYFUNCTION("""COMPUTED_VALUE"""),"")</f>
        <v/>
      </c>
    </row>
    <row r="3058" customHeight="1" spans="1:2">
      <c r="A3058" s="3"/>
      <c r="B3058" s="3" t="str">
        <f>IFERROR(__xludf.DUMMYFUNCTION("""COMPUTED_VALUE"""),"")</f>
        <v/>
      </c>
    </row>
    <row r="3059" customHeight="1" spans="1:2">
      <c r="A3059" s="3"/>
      <c r="B3059" s="3" t="str">
        <f>IFERROR(__xludf.DUMMYFUNCTION("""COMPUTED_VALUE"""),"")</f>
        <v/>
      </c>
    </row>
    <row r="3060" customHeight="1" spans="1:2">
      <c r="A3060" s="3"/>
      <c r="B3060" s="3" t="str">
        <f>IFERROR(__xludf.DUMMYFUNCTION("""COMPUTED_VALUE"""),"")</f>
        <v/>
      </c>
    </row>
    <row r="3061" customHeight="1" spans="1:2">
      <c r="A3061" s="3"/>
      <c r="B3061" s="3" t="str">
        <f>IFERROR(__xludf.DUMMYFUNCTION("""COMPUTED_VALUE"""),"")</f>
        <v/>
      </c>
    </row>
    <row r="3062" customHeight="1" spans="1:2">
      <c r="A3062" s="3"/>
      <c r="B3062" s="3" t="str">
        <f>IFERROR(__xludf.DUMMYFUNCTION("""COMPUTED_VALUE"""),"")</f>
        <v/>
      </c>
    </row>
    <row r="3063" customHeight="1" spans="1:2">
      <c r="A3063" s="3"/>
      <c r="B3063" s="3" t="str">
        <f>IFERROR(__xludf.DUMMYFUNCTION("""COMPUTED_VALUE"""),"")</f>
        <v/>
      </c>
    </row>
    <row r="3064" customHeight="1" spans="1:2">
      <c r="A3064" s="3"/>
      <c r="B3064" s="3" t="str">
        <f>IFERROR(__xludf.DUMMYFUNCTION("""COMPUTED_VALUE"""),"")</f>
        <v/>
      </c>
    </row>
    <row r="3065" customHeight="1" spans="1:2">
      <c r="A3065" s="3"/>
      <c r="B3065" s="3" t="str">
        <f>IFERROR(__xludf.DUMMYFUNCTION("""COMPUTED_VALUE"""),"")</f>
        <v/>
      </c>
    </row>
    <row r="3066" customHeight="1" spans="1:2">
      <c r="A3066" s="3"/>
      <c r="B3066" s="3" t="str">
        <f>IFERROR(__xludf.DUMMYFUNCTION("""COMPUTED_VALUE"""),"")</f>
        <v/>
      </c>
    </row>
    <row r="3067" customHeight="1" spans="1:2">
      <c r="A3067" s="3"/>
      <c r="B3067" s="3" t="str">
        <f>IFERROR(__xludf.DUMMYFUNCTION("""COMPUTED_VALUE"""),"")</f>
        <v/>
      </c>
    </row>
    <row r="3068" customHeight="1" spans="1:2">
      <c r="A3068" s="3"/>
      <c r="B3068" s="3" t="str">
        <f>IFERROR(__xludf.DUMMYFUNCTION("""COMPUTED_VALUE"""),"")</f>
        <v/>
      </c>
    </row>
    <row r="3069" customHeight="1" spans="1:2">
      <c r="A3069" s="3"/>
      <c r="B3069" s="3" t="str">
        <f>IFERROR(__xludf.DUMMYFUNCTION("""COMPUTED_VALUE"""),"")</f>
        <v/>
      </c>
    </row>
    <row r="3070" customHeight="1" spans="1:2">
      <c r="A3070" s="3"/>
      <c r="B3070" s="3" t="str">
        <f>IFERROR(__xludf.DUMMYFUNCTION("""COMPUTED_VALUE"""),"")</f>
        <v/>
      </c>
    </row>
    <row r="3071" customHeight="1" spans="1:2">
      <c r="A3071" s="3"/>
      <c r="B3071" s="3" t="str">
        <f>IFERROR(__xludf.DUMMYFUNCTION("""COMPUTED_VALUE"""),"")</f>
        <v/>
      </c>
    </row>
    <row r="3072" customHeight="1" spans="1:2">
      <c r="A3072" s="3"/>
      <c r="B3072" s="3" t="str">
        <f>IFERROR(__xludf.DUMMYFUNCTION("""COMPUTED_VALUE"""),"")</f>
        <v/>
      </c>
    </row>
    <row r="3073" customHeight="1" spans="1:2">
      <c r="A3073" s="3"/>
      <c r="B3073" s="3" t="str">
        <f>IFERROR(__xludf.DUMMYFUNCTION("""COMPUTED_VALUE"""),"")</f>
        <v/>
      </c>
    </row>
    <row r="3074" customHeight="1" spans="1:2">
      <c r="A3074" s="3"/>
      <c r="B3074" s="3" t="str">
        <f>IFERROR(__xludf.DUMMYFUNCTION("""COMPUTED_VALUE"""),"")</f>
        <v/>
      </c>
    </row>
    <row r="3075" customHeight="1" spans="1:2">
      <c r="A3075" s="3"/>
      <c r="B3075" s="3" t="str">
        <f>IFERROR(__xludf.DUMMYFUNCTION("""COMPUTED_VALUE"""),"")</f>
        <v/>
      </c>
    </row>
    <row r="3076" customHeight="1" spans="1:2">
      <c r="A3076" s="3"/>
      <c r="B3076" s="3" t="str">
        <f>IFERROR(__xludf.DUMMYFUNCTION("""COMPUTED_VALUE"""),"")</f>
        <v/>
      </c>
    </row>
    <row r="3077" customHeight="1" spans="1:2">
      <c r="A3077" s="3"/>
      <c r="B3077" s="3" t="str">
        <f>IFERROR(__xludf.DUMMYFUNCTION("""COMPUTED_VALUE"""),"")</f>
        <v/>
      </c>
    </row>
    <row r="3078" customHeight="1" spans="1:2">
      <c r="A3078" s="3"/>
      <c r="B3078" s="3" t="str">
        <f>IFERROR(__xludf.DUMMYFUNCTION("""COMPUTED_VALUE"""),"")</f>
        <v/>
      </c>
    </row>
    <row r="3079" customHeight="1" spans="1:2">
      <c r="A3079" s="3"/>
      <c r="B3079" s="3" t="str">
        <f>IFERROR(__xludf.DUMMYFUNCTION("""COMPUTED_VALUE"""),"")</f>
        <v/>
      </c>
    </row>
    <row r="3080" customHeight="1" spans="1:2">
      <c r="A3080" s="3"/>
      <c r="B3080" s="3" t="str">
        <f>IFERROR(__xludf.DUMMYFUNCTION("""COMPUTED_VALUE"""),"")</f>
        <v/>
      </c>
    </row>
    <row r="3081" customHeight="1" spans="1:2">
      <c r="A3081" s="3"/>
      <c r="B3081" s="3" t="str">
        <f>IFERROR(__xludf.DUMMYFUNCTION("""COMPUTED_VALUE"""),"")</f>
        <v/>
      </c>
    </row>
    <row r="3082" customHeight="1" spans="1:2">
      <c r="A3082" s="3"/>
      <c r="B3082" s="3" t="str">
        <f>IFERROR(__xludf.DUMMYFUNCTION("""COMPUTED_VALUE"""),"")</f>
        <v/>
      </c>
    </row>
    <row r="3083" customHeight="1" spans="1:2">
      <c r="A3083" s="3"/>
      <c r="B3083" s="3" t="str">
        <f>IFERROR(__xludf.DUMMYFUNCTION("""COMPUTED_VALUE"""),"")</f>
        <v/>
      </c>
    </row>
    <row r="3084" customHeight="1" spans="1:2">
      <c r="A3084" s="3"/>
      <c r="B3084" s="3" t="str">
        <f>IFERROR(__xludf.DUMMYFUNCTION("""COMPUTED_VALUE"""),"")</f>
        <v/>
      </c>
    </row>
    <row r="3085" customHeight="1" spans="1:2">
      <c r="A3085" s="3"/>
      <c r="B3085" s="3" t="str">
        <f>IFERROR(__xludf.DUMMYFUNCTION("""COMPUTED_VALUE"""),"")</f>
        <v/>
      </c>
    </row>
    <row r="3086" customHeight="1" spans="1:2">
      <c r="A3086" s="3"/>
      <c r="B3086" s="3" t="str">
        <f>IFERROR(__xludf.DUMMYFUNCTION("""COMPUTED_VALUE"""),"")</f>
        <v/>
      </c>
    </row>
    <row r="3087" customHeight="1" spans="1:2">
      <c r="A3087" s="3"/>
      <c r="B3087" s="3" t="str">
        <f>IFERROR(__xludf.DUMMYFUNCTION("""COMPUTED_VALUE"""),"")</f>
        <v/>
      </c>
    </row>
    <row r="3088" customHeight="1" spans="1:2">
      <c r="A3088" s="3"/>
      <c r="B3088" s="3" t="str">
        <f>IFERROR(__xludf.DUMMYFUNCTION("""COMPUTED_VALUE"""),"")</f>
        <v/>
      </c>
    </row>
    <row r="3089" customHeight="1" spans="1:2">
      <c r="A3089" s="3"/>
      <c r="B3089" s="3" t="str">
        <f>IFERROR(__xludf.DUMMYFUNCTION("""COMPUTED_VALUE"""),"")</f>
        <v/>
      </c>
    </row>
    <row r="3090" customHeight="1" spans="1:2">
      <c r="A3090" s="3"/>
      <c r="B3090" s="3" t="str">
        <f>IFERROR(__xludf.DUMMYFUNCTION("""COMPUTED_VALUE"""),"")</f>
        <v/>
      </c>
    </row>
    <row r="3091" customHeight="1" spans="1:2">
      <c r="A3091" s="3"/>
      <c r="B3091" s="3" t="str">
        <f>IFERROR(__xludf.DUMMYFUNCTION("""COMPUTED_VALUE"""),"")</f>
        <v/>
      </c>
    </row>
    <row r="3092" customHeight="1" spans="1:2">
      <c r="A3092" s="3"/>
      <c r="B3092" s="3" t="str">
        <f>IFERROR(__xludf.DUMMYFUNCTION("""COMPUTED_VALUE"""),"")</f>
        <v/>
      </c>
    </row>
    <row r="3093" customHeight="1" spans="1:2">
      <c r="A3093" s="3"/>
      <c r="B3093" s="3" t="str">
        <f>IFERROR(__xludf.DUMMYFUNCTION("""COMPUTED_VALUE"""),"")</f>
        <v/>
      </c>
    </row>
    <row r="3094" customHeight="1" spans="1:2">
      <c r="A3094" s="3"/>
      <c r="B3094" s="3" t="str">
        <f>IFERROR(__xludf.DUMMYFUNCTION("""COMPUTED_VALUE"""),"")</f>
        <v/>
      </c>
    </row>
    <row r="3095" customHeight="1" spans="1:2">
      <c r="A3095" s="3"/>
      <c r="B3095" s="3" t="str">
        <f>IFERROR(__xludf.DUMMYFUNCTION("""COMPUTED_VALUE"""),"")</f>
        <v/>
      </c>
    </row>
    <row r="3096" customHeight="1" spans="1:2">
      <c r="A3096" s="3"/>
      <c r="B3096" s="3" t="str">
        <f>IFERROR(__xludf.DUMMYFUNCTION("""COMPUTED_VALUE"""),"")</f>
        <v/>
      </c>
    </row>
    <row r="3097" customHeight="1" spans="1:2">
      <c r="A3097" s="3"/>
      <c r="B3097" s="3" t="str">
        <f>IFERROR(__xludf.DUMMYFUNCTION("""COMPUTED_VALUE"""),"")</f>
        <v/>
      </c>
    </row>
    <row r="3098" customHeight="1" spans="1:2">
      <c r="A3098" s="3"/>
      <c r="B3098" s="3" t="str">
        <f>IFERROR(__xludf.DUMMYFUNCTION("""COMPUTED_VALUE"""),"")</f>
        <v/>
      </c>
    </row>
    <row r="3099" customHeight="1" spans="1:2">
      <c r="A3099" s="3"/>
      <c r="B3099" s="3" t="str">
        <f>IFERROR(__xludf.DUMMYFUNCTION("""COMPUTED_VALUE"""),"")</f>
        <v/>
      </c>
    </row>
    <row r="3100" customHeight="1" spans="1:2">
      <c r="A3100" s="3"/>
      <c r="B3100" s="3" t="str">
        <f>IFERROR(__xludf.DUMMYFUNCTION("""COMPUTED_VALUE"""),"")</f>
        <v/>
      </c>
    </row>
    <row r="3101" customHeight="1" spans="1:2">
      <c r="A3101" s="3"/>
      <c r="B3101" s="3" t="str">
        <f>IFERROR(__xludf.DUMMYFUNCTION("""COMPUTED_VALUE"""),"")</f>
        <v/>
      </c>
    </row>
    <row r="3102" customHeight="1" spans="1:2">
      <c r="A3102" s="3"/>
      <c r="B3102" s="3" t="str">
        <f>IFERROR(__xludf.DUMMYFUNCTION("""COMPUTED_VALUE"""),"")</f>
        <v/>
      </c>
    </row>
    <row r="3103" customHeight="1" spans="1:2">
      <c r="A3103" s="3"/>
      <c r="B3103" s="3" t="str">
        <f>IFERROR(__xludf.DUMMYFUNCTION("""COMPUTED_VALUE"""),"")</f>
        <v/>
      </c>
    </row>
    <row r="3104" customHeight="1" spans="1:2">
      <c r="A3104" s="3"/>
      <c r="B3104" s="3" t="str">
        <f>IFERROR(__xludf.DUMMYFUNCTION("""COMPUTED_VALUE"""),"")</f>
        <v/>
      </c>
    </row>
    <row r="3105" customHeight="1" spans="1:2">
      <c r="A3105" s="3"/>
      <c r="B3105" s="3" t="str">
        <f>IFERROR(__xludf.DUMMYFUNCTION("""COMPUTED_VALUE"""),"")</f>
        <v/>
      </c>
    </row>
    <row r="3106" customHeight="1" spans="1:2">
      <c r="A3106" s="3"/>
      <c r="B3106" s="3" t="str">
        <f>IFERROR(__xludf.DUMMYFUNCTION("""COMPUTED_VALUE"""),"")</f>
        <v/>
      </c>
    </row>
    <row r="3107" customHeight="1" spans="1:2">
      <c r="A3107" s="3"/>
      <c r="B3107" s="3" t="str">
        <f>IFERROR(__xludf.DUMMYFUNCTION("""COMPUTED_VALUE"""),"")</f>
        <v/>
      </c>
    </row>
    <row r="3108" customHeight="1" spans="1:2">
      <c r="A3108" s="3"/>
      <c r="B3108" s="3" t="str">
        <f>IFERROR(__xludf.DUMMYFUNCTION("""COMPUTED_VALUE"""),"")</f>
        <v/>
      </c>
    </row>
    <row r="3109" customHeight="1" spans="1:2">
      <c r="A3109" s="3"/>
      <c r="B3109" s="3" t="str">
        <f>IFERROR(__xludf.DUMMYFUNCTION("""COMPUTED_VALUE"""),"")</f>
        <v/>
      </c>
    </row>
    <row r="3110" customHeight="1" spans="1:2">
      <c r="A3110" s="3"/>
      <c r="B3110" s="3" t="str">
        <f>IFERROR(__xludf.DUMMYFUNCTION("""COMPUTED_VALUE"""),"")</f>
        <v/>
      </c>
    </row>
    <row r="3111" customHeight="1" spans="1:2">
      <c r="A3111" s="3"/>
      <c r="B3111" s="3" t="str">
        <f>IFERROR(__xludf.DUMMYFUNCTION("""COMPUTED_VALUE"""),"")</f>
        <v/>
      </c>
    </row>
    <row r="3112" customHeight="1" spans="1:2">
      <c r="A3112" s="3"/>
      <c r="B3112" s="3" t="str">
        <f>IFERROR(__xludf.DUMMYFUNCTION("""COMPUTED_VALUE"""),"")</f>
        <v/>
      </c>
    </row>
    <row r="3113" customHeight="1" spans="1:2">
      <c r="A3113" s="3"/>
      <c r="B3113" s="3" t="str">
        <f>IFERROR(__xludf.DUMMYFUNCTION("""COMPUTED_VALUE"""),"")</f>
        <v/>
      </c>
    </row>
    <row r="3114" customHeight="1" spans="1:2">
      <c r="A3114" s="3"/>
      <c r="B3114" s="3" t="str">
        <f>IFERROR(__xludf.DUMMYFUNCTION("""COMPUTED_VALUE"""),"")</f>
        <v/>
      </c>
    </row>
    <row r="3115" customHeight="1" spans="1:2">
      <c r="A3115" s="3"/>
      <c r="B3115" s="3" t="str">
        <f>IFERROR(__xludf.DUMMYFUNCTION("""COMPUTED_VALUE"""),"")</f>
        <v/>
      </c>
    </row>
    <row r="3116" customHeight="1" spans="1:2">
      <c r="A3116" s="3"/>
      <c r="B3116" s="3" t="str">
        <f>IFERROR(__xludf.DUMMYFUNCTION("""COMPUTED_VALUE"""),"")</f>
        <v/>
      </c>
    </row>
    <row r="3117" customHeight="1" spans="1:2">
      <c r="A3117" s="3"/>
      <c r="B3117" s="3" t="str">
        <f>IFERROR(__xludf.DUMMYFUNCTION("""COMPUTED_VALUE"""),"")</f>
        <v/>
      </c>
    </row>
    <row r="3118" customHeight="1" spans="1:2">
      <c r="A3118" s="3"/>
      <c r="B3118" s="3" t="str">
        <f>IFERROR(__xludf.DUMMYFUNCTION("""COMPUTED_VALUE"""),"")</f>
        <v/>
      </c>
    </row>
    <row r="3119" customHeight="1" spans="1:2">
      <c r="A3119" s="3"/>
      <c r="B3119" s="3" t="str">
        <f>IFERROR(__xludf.DUMMYFUNCTION("""COMPUTED_VALUE"""),"")</f>
        <v/>
      </c>
    </row>
    <row r="3120" customHeight="1" spans="1:2">
      <c r="A3120" s="3"/>
      <c r="B3120" s="3" t="str">
        <f>IFERROR(__xludf.DUMMYFUNCTION("""COMPUTED_VALUE"""),"")</f>
        <v/>
      </c>
    </row>
    <row r="3121" customHeight="1" spans="1:2">
      <c r="A3121" s="3"/>
      <c r="B3121" s="3" t="str">
        <f>IFERROR(__xludf.DUMMYFUNCTION("""COMPUTED_VALUE"""),"")</f>
        <v/>
      </c>
    </row>
    <row r="3122" customHeight="1" spans="1:2">
      <c r="A3122" s="3"/>
      <c r="B3122" s="3" t="str">
        <f>IFERROR(__xludf.DUMMYFUNCTION("""COMPUTED_VALUE"""),"")</f>
        <v/>
      </c>
    </row>
    <row r="3123" customHeight="1" spans="1:2">
      <c r="A3123" s="3"/>
      <c r="B3123" s="3" t="str">
        <f>IFERROR(__xludf.DUMMYFUNCTION("""COMPUTED_VALUE"""),"")</f>
        <v/>
      </c>
    </row>
    <row r="3124" customHeight="1" spans="1:2">
      <c r="A3124" s="3"/>
      <c r="B3124" s="3" t="str">
        <f>IFERROR(__xludf.DUMMYFUNCTION("""COMPUTED_VALUE"""),"")</f>
        <v/>
      </c>
    </row>
    <row r="3125" customHeight="1" spans="1:2">
      <c r="A3125" s="3"/>
      <c r="B3125" s="3" t="str">
        <f>IFERROR(__xludf.DUMMYFUNCTION("""COMPUTED_VALUE"""),"")</f>
        <v/>
      </c>
    </row>
    <row r="3126" customHeight="1" spans="1:2">
      <c r="A3126" s="3"/>
      <c r="B3126" s="3" t="str">
        <f>IFERROR(__xludf.DUMMYFUNCTION("""COMPUTED_VALUE"""),"")</f>
        <v/>
      </c>
    </row>
    <row r="3127" customHeight="1" spans="1:2">
      <c r="A3127" s="3"/>
      <c r="B3127" s="3" t="str">
        <f>IFERROR(__xludf.DUMMYFUNCTION("""COMPUTED_VALUE"""),"")</f>
        <v/>
      </c>
    </row>
    <row r="3128" customHeight="1" spans="1:2">
      <c r="A3128" s="3"/>
      <c r="B3128" s="3" t="str">
        <f>IFERROR(__xludf.DUMMYFUNCTION("""COMPUTED_VALUE"""),"")</f>
        <v/>
      </c>
    </row>
    <row r="3129" customHeight="1" spans="1:2">
      <c r="A3129" s="3"/>
      <c r="B3129" s="3" t="str">
        <f>IFERROR(__xludf.DUMMYFUNCTION("""COMPUTED_VALUE"""),"")</f>
        <v/>
      </c>
    </row>
    <row r="3130" customHeight="1" spans="1:2">
      <c r="A3130" s="3"/>
      <c r="B3130" s="3" t="str">
        <f>IFERROR(__xludf.DUMMYFUNCTION("""COMPUTED_VALUE"""),"")</f>
        <v/>
      </c>
    </row>
    <row r="3131" customHeight="1" spans="1:2">
      <c r="A3131" s="3"/>
      <c r="B3131" s="3" t="str">
        <f>IFERROR(__xludf.DUMMYFUNCTION("""COMPUTED_VALUE"""),"")</f>
        <v/>
      </c>
    </row>
    <row r="3132" customHeight="1" spans="1:2">
      <c r="A3132" s="3"/>
      <c r="B3132" s="3" t="str">
        <f>IFERROR(__xludf.DUMMYFUNCTION("""COMPUTED_VALUE"""),"")</f>
        <v/>
      </c>
    </row>
    <row r="3133" customHeight="1" spans="1:2">
      <c r="A3133" s="3"/>
      <c r="B3133" s="3" t="str">
        <f>IFERROR(__xludf.DUMMYFUNCTION("""COMPUTED_VALUE"""),"")</f>
        <v/>
      </c>
    </row>
    <row r="3134" customHeight="1" spans="1:2">
      <c r="A3134" s="3"/>
      <c r="B3134" s="3" t="str">
        <f>IFERROR(__xludf.DUMMYFUNCTION("""COMPUTED_VALUE"""),"")</f>
        <v/>
      </c>
    </row>
    <row r="3135" customHeight="1" spans="1:2">
      <c r="A3135" s="3"/>
      <c r="B3135" s="3" t="str">
        <f>IFERROR(__xludf.DUMMYFUNCTION("""COMPUTED_VALUE"""),"")</f>
        <v/>
      </c>
    </row>
    <row r="3136" customHeight="1" spans="1:2">
      <c r="A3136" s="3"/>
      <c r="B3136" s="3" t="str">
        <f>IFERROR(__xludf.DUMMYFUNCTION("""COMPUTED_VALUE"""),"")</f>
        <v/>
      </c>
    </row>
    <row r="3137" customHeight="1" spans="1:2">
      <c r="A3137" s="3"/>
      <c r="B3137" s="3" t="str">
        <f>IFERROR(__xludf.DUMMYFUNCTION("""COMPUTED_VALUE"""),"")</f>
        <v/>
      </c>
    </row>
    <row r="3138" customHeight="1" spans="1:2">
      <c r="A3138" s="3"/>
      <c r="B3138" s="3" t="str">
        <f>IFERROR(__xludf.DUMMYFUNCTION("""COMPUTED_VALUE"""),"")</f>
        <v/>
      </c>
    </row>
    <row r="3139" customHeight="1" spans="1:2">
      <c r="A3139" s="3"/>
      <c r="B3139" s="3" t="str">
        <f>IFERROR(__xludf.DUMMYFUNCTION("""COMPUTED_VALUE"""),"")</f>
        <v/>
      </c>
    </row>
    <row r="3140" customHeight="1" spans="1:2">
      <c r="A3140" s="3"/>
      <c r="B3140" s="3" t="str">
        <f>IFERROR(__xludf.DUMMYFUNCTION("""COMPUTED_VALUE"""),"")</f>
        <v/>
      </c>
    </row>
    <row r="3141" customHeight="1" spans="1:2">
      <c r="A3141" s="3"/>
      <c r="B3141" s="3" t="str">
        <f>IFERROR(__xludf.DUMMYFUNCTION("""COMPUTED_VALUE"""),"")</f>
        <v/>
      </c>
    </row>
    <row r="3142" customHeight="1" spans="1:2">
      <c r="A3142" s="3"/>
      <c r="B3142" s="3" t="str">
        <f>IFERROR(__xludf.DUMMYFUNCTION("""COMPUTED_VALUE"""),"")</f>
        <v/>
      </c>
    </row>
    <row r="3143" customHeight="1" spans="1:2">
      <c r="A3143" s="3"/>
      <c r="B3143" s="3" t="str">
        <f>IFERROR(__xludf.DUMMYFUNCTION("""COMPUTED_VALUE"""),"")</f>
        <v/>
      </c>
    </row>
    <row r="3144" customHeight="1" spans="1:2">
      <c r="A3144" s="3"/>
      <c r="B3144" s="3" t="str">
        <f>IFERROR(__xludf.DUMMYFUNCTION("""COMPUTED_VALUE"""),"")</f>
        <v/>
      </c>
    </row>
    <row r="3145" customHeight="1" spans="1:2">
      <c r="A3145" s="3"/>
      <c r="B3145" s="3" t="str">
        <f>IFERROR(__xludf.DUMMYFUNCTION("""COMPUTED_VALUE"""),"")</f>
        <v/>
      </c>
    </row>
    <row r="3146" customHeight="1" spans="1:2">
      <c r="A3146" s="3"/>
      <c r="B3146" s="3" t="str">
        <f>IFERROR(__xludf.DUMMYFUNCTION("""COMPUTED_VALUE"""),"")</f>
        <v/>
      </c>
    </row>
    <row r="3147" customHeight="1" spans="1:2">
      <c r="A3147" s="3"/>
      <c r="B3147" s="3" t="str">
        <f>IFERROR(__xludf.DUMMYFUNCTION("""COMPUTED_VALUE"""),"")</f>
        <v/>
      </c>
    </row>
    <row r="3148" customHeight="1" spans="1:2">
      <c r="A3148" s="3"/>
      <c r="B3148" s="3" t="str">
        <f>IFERROR(__xludf.DUMMYFUNCTION("""COMPUTED_VALUE"""),"")</f>
        <v/>
      </c>
    </row>
    <row r="3149" customHeight="1" spans="1:2">
      <c r="A3149" s="3"/>
      <c r="B3149" s="3" t="str">
        <f>IFERROR(__xludf.DUMMYFUNCTION("""COMPUTED_VALUE"""),"")</f>
        <v/>
      </c>
    </row>
    <row r="3150" customHeight="1" spans="1:2">
      <c r="A3150" s="3"/>
      <c r="B3150" s="3" t="str">
        <f>IFERROR(__xludf.DUMMYFUNCTION("""COMPUTED_VALUE"""),"")</f>
        <v/>
      </c>
    </row>
    <row r="3151" customHeight="1" spans="1:2">
      <c r="A3151" s="3"/>
      <c r="B3151" s="3" t="str">
        <f>IFERROR(__xludf.DUMMYFUNCTION("""COMPUTED_VALUE"""),"")</f>
        <v/>
      </c>
    </row>
    <row r="3152" customHeight="1" spans="1:2">
      <c r="A3152" s="3"/>
      <c r="B3152" s="3" t="str">
        <f>IFERROR(__xludf.DUMMYFUNCTION("""COMPUTED_VALUE"""),"")</f>
        <v/>
      </c>
    </row>
    <row r="3153" customHeight="1" spans="1:2">
      <c r="A3153" s="3"/>
      <c r="B3153" s="3" t="str">
        <f>IFERROR(__xludf.DUMMYFUNCTION("""COMPUTED_VALUE"""),"")</f>
        <v/>
      </c>
    </row>
    <row r="3154" customHeight="1" spans="1:2">
      <c r="A3154" s="3"/>
      <c r="B3154" s="3" t="str">
        <f>IFERROR(__xludf.DUMMYFUNCTION("""COMPUTED_VALUE"""),"")</f>
        <v/>
      </c>
    </row>
    <row r="3155" customHeight="1" spans="1:2">
      <c r="A3155" s="3"/>
      <c r="B3155" s="3" t="str">
        <f>IFERROR(__xludf.DUMMYFUNCTION("""COMPUTED_VALUE"""),"")</f>
        <v/>
      </c>
    </row>
    <row r="3156" customHeight="1" spans="1:2">
      <c r="A3156" s="3"/>
      <c r="B3156" s="3" t="str">
        <f>IFERROR(__xludf.DUMMYFUNCTION("""COMPUTED_VALUE"""),"")</f>
        <v/>
      </c>
    </row>
    <row r="3157" customHeight="1" spans="1:2">
      <c r="A3157" s="3"/>
      <c r="B3157" s="3" t="str">
        <f>IFERROR(__xludf.DUMMYFUNCTION("""COMPUTED_VALUE"""),"")</f>
        <v/>
      </c>
    </row>
    <row r="3158" customHeight="1" spans="1:2">
      <c r="A3158" s="3"/>
      <c r="B3158" s="3" t="str">
        <f>IFERROR(__xludf.DUMMYFUNCTION("""COMPUTED_VALUE"""),"")</f>
        <v/>
      </c>
    </row>
    <row r="3159" customHeight="1" spans="1:2">
      <c r="A3159" s="3"/>
      <c r="B3159" s="3" t="str">
        <f>IFERROR(__xludf.DUMMYFUNCTION("""COMPUTED_VALUE"""),"")</f>
        <v/>
      </c>
    </row>
    <row r="3160" customHeight="1" spans="1:2">
      <c r="A3160" s="3"/>
      <c r="B3160" s="3" t="str">
        <f>IFERROR(__xludf.DUMMYFUNCTION("""COMPUTED_VALUE"""),"")</f>
        <v/>
      </c>
    </row>
    <row r="3161" customHeight="1" spans="1:2">
      <c r="A3161" s="3"/>
      <c r="B3161" s="3" t="str">
        <f>IFERROR(__xludf.DUMMYFUNCTION("""COMPUTED_VALUE"""),"")</f>
        <v/>
      </c>
    </row>
    <row r="3162" customHeight="1" spans="1:2">
      <c r="A3162" s="3"/>
      <c r="B3162" s="3" t="str">
        <f>IFERROR(__xludf.DUMMYFUNCTION("""COMPUTED_VALUE"""),"")</f>
        <v/>
      </c>
    </row>
    <row r="3163" customHeight="1" spans="1:2">
      <c r="A3163" s="3"/>
      <c r="B3163" s="3" t="str">
        <f>IFERROR(__xludf.DUMMYFUNCTION("""COMPUTED_VALUE"""),"")</f>
        <v/>
      </c>
    </row>
    <row r="3164" customHeight="1" spans="1:2">
      <c r="A3164" s="3"/>
      <c r="B3164" s="3" t="str">
        <f>IFERROR(__xludf.DUMMYFUNCTION("""COMPUTED_VALUE"""),"")</f>
        <v/>
      </c>
    </row>
    <row r="3165" customHeight="1" spans="1:2">
      <c r="A3165" s="3"/>
      <c r="B3165" s="3" t="str">
        <f>IFERROR(__xludf.DUMMYFUNCTION("""COMPUTED_VALUE"""),"")</f>
        <v/>
      </c>
    </row>
    <row r="3166" customHeight="1" spans="1:2">
      <c r="A3166" s="3"/>
      <c r="B3166" s="3" t="str">
        <f>IFERROR(__xludf.DUMMYFUNCTION("""COMPUTED_VALUE"""),"")</f>
        <v/>
      </c>
    </row>
    <row r="3167" customHeight="1" spans="1:2">
      <c r="A3167" s="3"/>
      <c r="B3167" s="3" t="str">
        <f>IFERROR(__xludf.DUMMYFUNCTION("""COMPUTED_VALUE"""),"")</f>
        <v/>
      </c>
    </row>
    <row r="3168" customHeight="1" spans="1:2">
      <c r="A3168" s="3"/>
      <c r="B3168" s="3" t="str">
        <f>IFERROR(__xludf.DUMMYFUNCTION("""COMPUTED_VALUE"""),"")</f>
        <v/>
      </c>
    </row>
    <row r="3169" customHeight="1" spans="1:2">
      <c r="A3169" s="3"/>
      <c r="B3169" s="3" t="str">
        <f>IFERROR(__xludf.DUMMYFUNCTION("""COMPUTED_VALUE"""),"")</f>
        <v/>
      </c>
    </row>
    <row r="3170" customHeight="1" spans="1:2">
      <c r="A3170" s="3"/>
      <c r="B3170" s="3" t="str">
        <f>IFERROR(__xludf.DUMMYFUNCTION("""COMPUTED_VALUE"""),"")</f>
        <v/>
      </c>
    </row>
    <row r="3171" customHeight="1" spans="1:2">
      <c r="A3171" s="3"/>
      <c r="B3171" s="3" t="str">
        <f>IFERROR(__xludf.DUMMYFUNCTION("""COMPUTED_VALUE"""),"")</f>
        <v/>
      </c>
    </row>
    <row r="3172" customHeight="1" spans="1:2">
      <c r="A3172" s="3"/>
      <c r="B3172" s="3" t="str">
        <f>IFERROR(__xludf.DUMMYFUNCTION("""COMPUTED_VALUE"""),"")</f>
        <v/>
      </c>
    </row>
    <row r="3173" customHeight="1" spans="1:2">
      <c r="A3173" s="3"/>
      <c r="B3173" s="3" t="str">
        <f>IFERROR(__xludf.DUMMYFUNCTION("""COMPUTED_VALUE"""),"")</f>
        <v/>
      </c>
    </row>
    <row r="3174" customHeight="1" spans="1:2">
      <c r="A3174" s="3"/>
      <c r="B3174" s="3" t="str">
        <f>IFERROR(__xludf.DUMMYFUNCTION("""COMPUTED_VALUE"""),"")</f>
        <v/>
      </c>
    </row>
    <row r="3175" customHeight="1" spans="1:2">
      <c r="A3175" s="3"/>
      <c r="B3175" s="3" t="str">
        <f>IFERROR(__xludf.DUMMYFUNCTION("""COMPUTED_VALUE"""),"")</f>
        <v/>
      </c>
    </row>
    <row r="3176" customHeight="1" spans="1:2">
      <c r="A3176" s="3"/>
      <c r="B3176" s="3" t="str">
        <f>IFERROR(__xludf.DUMMYFUNCTION("""COMPUTED_VALUE"""),"")</f>
        <v/>
      </c>
    </row>
    <row r="3177" customHeight="1" spans="1:2">
      <c r="A3177" s="3"/>
      <c r="B3177" s="3" t="str">
        <f>IFERROR(__xludf.DUMMYFUNCTION("""COMPUTED_VALUE"""),"")</f>
        <v/>
      </c>
    </row>
    <row r="3178" customHeight="1" spans="1:2">
      <c r="A3178" s="3"/>
      <c r="B3178" s="3" t="str">
        <f>IFERROR(__xludf.DUMMYFUNCTION("""COMPUTED_VALUE"""),"")</f>
        <v/>
      </c>
    </row>
    <row r="3179" customHeight="1" spans="1:2">
      <c r="A3179" s="3"/>
      <c r="B3179" s="3" t="str">
        <f>IFERROR(__xludf.DUMMYFUNCTION("""COMPUTED_VALUE"""),"")</f>
        <v/>
      </c>
    </row>
    <row r="3180" customHeight="1" spans="1:2">
      <c r="A3180" s="3"/>
      <c r="B3180" s="3" t="str">
        <f>IFERROR(__xludf.DUMMYFUNCTION("""COMPUTED_VALUE"""),"")</f>
        <v/>
      </c>
    </row>
    <row r="3181" customHeight="1" spans="1:2">
      <c r="A3181" s="3"/>
      <c r="B3181" s="3" t="str">
        <f>IFERROR(__xludf.DUMMYFUNCTION("""COMPUTED_VALUE"""),"")</f>
        <v/>
      </c>
    </row>
    <row r="3182" customHeight="1" spans="1:2">
      <c r="A3182" s="3"/>
      <c r="B3182" s="3" t="str">
        <f>IFERROR(__xludf.DUMMYFUNCTION("""COMPUTED_VALUE"""),"")</f>
        <v/>
      </c>
    </row>
    <row r="3183" customHeight="1" spans="1:2">
      <c r="A3183" s="3"/>
      <c r="B3183" s="3" t="str">
        <f>IFERROR(__xludf.DUMMYFUNCTION("""COMPUTED_VALUE"""),"")</f>
        <v/>
      </c>
    </row>
    <row r="3184" customHeight="1" spans="1:2">
      <c r="A3184" s="3"/>
      <c r="B3184" s="3" t="str">
        <f>IFERROR(__xludf.DUMMYFUNCTION("""COMPUTED_VALUE"""),"")</f>
        <v/>
      </c>
    </row>
    <row r="3185" customHeight="1" spans="1:2">
      <c r="A3185" s="3"/>
      <c r="B3185" s="3" t="str">
        <f>IFERROR(__xludf.DUMMYFUNCTION("""COMPUTED_VALUE"""),"")</f>
        <v/>
      </c>
    </row>
    <row r="3186" customHeight="1" spans="1:2">
      <c r="A3186" s="3"/>
      <c r="B3186" s="3" t="str">
        <f>IFERROR(__xludf.DUMMYFUNCTION("""COMPUTED_VALUE"""),"")</f>
        <v/>
      </c>
    </row>
    <row r="3187" customHeight="1" spans="1:2">
      <c r="A3187" s="3"/>
      <c r="B3187" s="3" t="str">
        <f>IFERROR(__xludf.DUMMYFUNCTION("""COMPUTED_VALUE"""),"")</f>
        <v/>
      </c>
    </row>
    <row r="3188" customHeight="1" spans="1:2">
      <c r="A3188" s="3"/>
      <c r="B3188" s="3" t="str">
        <f>IFERROR(__xludf.DUMMYFUNCTION("""COMPUTED_VALUE"""),"")</f>
        <v/>
      </c>
    </row>
    <row r="3189" customHeight="1" spans="1:2">
      <c r="A3189" s="3"/>
      <c r="B3189" s="3" t="str">
        <f>IFERROR(__xludf.DUMMYFUNCTION("""COMPUTED_VALUE"""),"")</f>
        <v/>
      </c>
    </row>
    <row r="3190" customHeight="1" spans="1:2">
      <c r="A3190" s="3"/>
      <c r="B3190" s="3" t="str">
        <f>IFERROR(__xludf.DUMMYFUNCTION("""COMPUTED_VALUE"""),"")</f>
        <v/>
      </c>
    </row>
    <row r="3191" customHeight="1" spans="1:2">
      <c r="A3191" s="3"/>
      <c r="B3191" s="3" t="str">
        <f>IFERROR(__xludf.DUMMYFUNCTION("""COMPUTED_VALUE"""),"")</f>
        <v/>
      </c>
    </row>
    <row r="3192" customHeight="1" spans="1:2">
      <c r="A3192" s="3"/>
      <c r="B3192" s="3" t="str">
        <f>IFERROR(__xludf.DUMMYFUNCTION("""COMPUTED_VALUE"""),"")</f>
        <v/>
      </c>
    </row>
    <row r="3193" customHeight="1" spans="1:2">
      <c r="A3193" s="3"/>
      <c r="B3193" s="3" t="str">
        <f>IFERROR(__xludf.DUMMYFUNCTION("""COMPUTED_VALUE"""),"")</f>
        <v/>
      </c>
    </row>
    <row r="3194" customHeight="1" spans="1:2">
      <c r="A3194" s="3"/>
      <c r="B3194" s="3" t="str">
        <f>IFERROR(__xludf.DUMMYFUNCTION("""COMPUTED_VALUE"""),"")</f>
        <v/>
      </c>
    </row>
    <row r="3195" customHeight="1" spans="1:2">
      <c r="A3195" s="3"/>
      <c r="B3195" s="3" t="str">
        <f>IFERROR(__xludf.DUMMYFUNCTION("""COMPUTED_VALUE"""),"")</f>
        <v/>
      </c>
    </row>
    <row r="3196" customHeight="1" spans="1:2">
      <c r="A3196" s="3"/>
      <c r="B3196" s="3" t="str">
        <f>IFERROR(__xludf.DUMMYFUNCTION("""COMPUTED_VALUE"""),"")</f>
        <v/>
      </c>
    </row>
    <row r="3197" customHeight="1" spans="1:2">
      <c r="A3197" s="3"/>
      <c r="B3197" s="3" t="str">
        <f>IFERROR(__xludf.DUMMYFUNCTION("""COMPUTED_VALUE"""),"")</f>
        <v/>
      </c>
    </row>
    <row r="3198" customHeight="1" spans="1:2">
      <c r="A3198" s="3"/>
      <c r="B3198" s="3" t="str">
        <f>IFERROR(__xludf.DUMMYFUNCTION("""COMPUTED_VALUE"""),"")</f>
        <v/>
      </c>
    </row>
    <row r="3199" customHeight="1" spans="1:2">
      <c r="A3199" s="3"/>
      <c r="B3199" s="3" t="str">
        <f>IFERROR(__xludf.DUMMYFUNCTION("""COMPUTED_VALUE"""),"")</f>
        <v/>
      </c>
    </row>
    <row r="3200" customHeight="1" spans="1:2">
      <c r="A3200" s="3"/>
      <c r="B3200" s="3" t="str">
        <f>IFERROR(__xludf.DUMMYFUNCTION("""COMPUTED_VALUE"""),"")</f>
        <v/>
      </c>
    </row>
    <row r="3201" customHeight="1" spans="1:2">
      <c r="A3201" s="3"/>
      <c r="B3201" s="3" t="str">
        <f>IFERROR(__xludf.DUMMYFUNCTION("""COMPUTED_VALUE"""),"")</f>
        <v/>
      </c>
    </row>
    <row r="3202" customHeight="1" spans="1:2">
      <c r="A3202" s="3"/>
      <c r="B3202" s="3" t="str">
        <f>IFERROR(__xludf.DUMMYFUNCTION("""COMPUTED_VALUE"""),"")</f>
        <v/>
      </c>
    </row>
    <row r="3203" customHeight="1" spans="1:2">
      <c r="A3203" s="3"/>
      <c r="B3203" s="3" t="str">
        <f>IFERROR(__xludf.DUMMYFUNCTION("""COMPUTED_VALUE"""),"")</f>
        <v/>
      </c>
    </row>
    <row r="3204" customHeight="1" spans="1:2">
      <c r="A3204" s="3"/>
      <c r="B3204" s="3" t="str">
        <f>IFERROR(__xludf.DUMMYFUNCTION("""COMPUTED_VALUE"""),"")</f>
        <v/>
      </c>
    </row>
    <row r="3205" customHeight="1" spans="1:2">
      <c r="A3205" s="3"/>
      <c r="B3205" s="3" t="str">
        <f>IFERROR(__xludf.DUMMYFUNCTION("""COMPUTED_VALUE"""),"")</f>
        <v/>
      </c>
    </row>
    <row r="3206" customHeight="1" spans="1:2">
      <c r="A3206" s="3"/>
      <c r="B3206" s="3" t="str">
        <f>IFERROR(__xludf.DUMMYFUNCTION("""COMPUTED_VALUE"""),"")</f>
        <v/>
      </c>
    </row>
    <row r="3207" customHeight="1" spans="1:2">
      <c r="A3207" s="3"/>
      <c r="B3207" s="3" t="str">
        <f>IFERROR(__xludf.DUMMYFUNCTION("""COMPUTED_VALUE"""),"")</f>
        <v/>
      </c>
    </row>
    <row r="3208" customHeight="1" spans="1:2">
      <c r="A3208" s="3"/>
      <c r="B3208" s="3" t="str">
        <f>IFERROR(__xludf.DUMMYFUNCTION("""COMPUTED_VALUE"""),"")</f>
        <v/>
      </c>
    </row>
    <row r="3209" customHeight="1" spans="1:2">
      <c r="A3209" s="3"/>
      <c r="B3209" s="3" t="str">
        <f>IFERROR(__xludf.DUMMYFUNCTION("""COMPUTED_VALUE"""),"")</f>
        <v/>
      </c>
    </row>
    <row r="3210" customHeight="1" spans="1:2">
      <c r="A3210" s="3"/>
      <c r="B3210" s="3" t="str">
        <f>IFERROR(__xludf.DUMMYFUNCTION("""COMPUTED_VALUE"""),"")</f>
        <v/>
      </c>
    </row>
    <row r="3211" customHeight="1" spans="1:2">
      <c r="A3211" s="3"/>
      <c r="B3211" s="3" t="str">
        <f>IFERROR(__xludf.DUMMYFUNCTION("""COMPUTED_VALUE"""),"")</f>
        <v/>
      </c>
    </row>
    <row r="3212" customHeight="1" spans="1:2">
      <c r="A3212" s="3"/>
      <c r="B3212" s="3" t="str">
        <f>IFERROR(__xludf.DUMMYFUNCTION("""COMPUTED_VALUE"""),"")</f>
        <v/>
      </c>
    </row>
    <row r="3213" customHeight="1" spans="1:2">
      <c r="A3213" s="3"/>
      <c r="B3213" s="3" t="str">
        <f>IFERROR(__xludf.DUMMYFUNCTION("""COMPUTED_VALUE"""),"")</f>
        <v/>
      </c>
    </row>
    <row r="3214" customHeight="1" spans="1:2">
      <c r="A3214" s="3"/>
      <c r="B3214" s="3" t="str">
        <f>IFERROR(__xludf.DUMMYFUNCTION("""COMPUTED_VALUE"""),"")</f>
        <v/>
      </c>
    </row>
    <row r="3215" customHeight="1" spans="1:2">
      <c r="A3215" s="3"/>
      <c r="B3215" s="3" t="str">
        <f>IFERROR(__xludf.DUMMYFUNCTION("""COMPUTED_VALUE"""),"")</f>
        <v/>
      </c>
    </row>
    <row r="3216" customHeight="1" spans="1:2">
      <c r="A3216" s="3"/>
      <c r="B3216" s="3" t="str">
        <f>IFERROR(__xludf.DUMMYFUNCTION("""COMPUTED_VALUE"""),"")</f>
        <v/>
      </c>
    </row>
    <row r="3217" customHeight="1" spans="1:2">
      <c r="A3217" s="3"/>
      <c r="B3217" s="3" t="str">
        <f>IFERROR(__xludf.DUMMYFUNCTION("""COMPUTED_VALUE"""),"")</f>
        <v/>
      </c>
    </row>
    <row r="3218" customHeight="1" spans="1:2">
      <c r="A3218" s="3"/>
      <c r="B3218" s="3" t="str">
        <f>IFERROR(__xludf.DUMMYFUNCTION("""COMPUTED_VALUE"""),"")</f>
        <v/>
      </c>
    </row>
    <row r="3219" customHeight="1" spans="1:2">
      <c r="A3219" s="3"/>
      <c r="B3219" s="3" t="str">
        <f>IFERROR(__xludf.DUMMYFUNCTION("""COMPUTED_VALUE"""),"")</f>
        <v/>
      </c>
    </row>
    <row r="3220" customHeight="1" spans="1:2">
      <c r="A3220" s="3"/>
      <c r="B3220" s="3" t="str">
        <f>IFERROR(__xludf.DUMMYFUNCTION("""COMPUTED_VALUE"""),"")</f>
        <v/>
      </c>
    </row>
    <row r="3221" customHeight="1" spans="1:2">
      <c r="A3221" s="3"/>
      <c r="B3221" s="3" t="str">
        <f>IFERROR(__xludf.DUMMYFUNCTION("""COMPUTED_VALUE"""),"")</f>
        <v/>
      </c>
    </row>
    <row r="3222" customHeight="1" spans="1:2">
      <c r="A3222" s="3"/>
      <c r="B3222" s="3" t="str">
        <f>IFERROR(__xludf.DUMMYFUNCTION("""COMPUTED_VALUE"""),"")</f>
        <v/>
      </c>
    </row>
    <row r="3223" customHeight="1" spans="1:2">
      <c r="A3223" s="3"/>
      <c r="B3223" s="3" t="str">
        <f>IFERROR(__xludf.DUMMYFUNCTION("""COMPUTED_VALUE"""),"")</f>
        <v/>
      </c>
    </row>
    <row r="3224" customHeight="1" spans="1:2">
      <c r="A3224" s="3"/>
      <c r="B3224" s="3" t="str">
        <f>IFERROR(__xludf.DUMMYFUNCTION("""COMPUTED_VALUE"""),"")</f>
        <v/>
      </c>
    </row>
    <row r="3225" customHeight="1" spans="1:2">
      <c r="A3225" s="3"/>
      <c r="B3225" s="3" t="str">
        <f>IFERROR(__xludf.DUMMYFUNCTION("""COMPUTED_VALUE"""),"")</f>
        <v/>
      </c>
    </row>
    <row r="3226" customHeight="1" spans="1:2">
      <c r="A3226" s="3"/>
      <c r="B3226" s="3" t="str">
        <f>IFERROR(__xludf.DUMMYFUNCTION("""COMPUTED_VALUE"""),"")</f>
        <v/>
      </c>
    </row>
    <row r="3227" customHeight="1" spans="1:2">
      <c r="A3227" s="3"/>
      <c r="B3227" s="3" t="str">
        <f>IFERROR(__xludf.DUMMYFUNCTION("""COMPUTED_VALUE"""),"")</f>
        <v/>
      </c>
    </row>
    <row r="3228" customHeight="1" spans="1:2">
      <c r="A3228" s="3"/>
      <c r="B3228" s="3" t="str">
        <f>IFERROR(__xludf.DUMMYFUNCTION("""COMPUTED_VALUE"""),"")</f>
        <v/>
      </c>
    </row>
    <row r="3229" customHeight="1" spans="1:2">
      <c r="A3229" s="3"/>
      <c r="B3229" s="3" t="str">
        <f>IFERROR(__xludf.DUMMYFUNCTION("""COMPUTED_VALUE"""),"")</f>
        <v/>
      </c>
    </row>
    <row r="3230" customHeight="1" spans="1:2">
      <c r="A3230" s="3"/>
      <c r="B3230" s="3" t="str">
        <f>IFERROR(__xludf.DUMMYFUNCTION("""COMPUTED_VALUE"""),"")</f>
        <v/>
      </c>
    </row>
    <row r="3231" customHeight="1" spans="1:2">
      <c r="A3231" s="3"/>
      <c r="B3231" s="3" t="str">
        <f>IFERROR(__xludf.DUMMYFUNCTION("""COMPUTED_VALUE"""),"")</f>
        <v/>
      </c>
    </row>
    <row r="3232" customHeight="1" spans="1:2">
      <c r="A3232" s="3"/>
      <c r="B3232" s="3" t="str">
        <f>IFERROR(__xludf.DUMMYFUNCTION("""COMPUTED_VALUE"""),"")</f>
        <v/>
      </c>
    </row>
    <row r="3233" customHeight="1" spans="1:2">
      <c r="A3233" s="3"/>
      <c r="B3233" s="3" t="str">
        <f>IFERROR(__xludf.DUMMYFUNCTION("""COMPUTED_VALUE"""),"")</f>
        <v/>
      </c>
    </row>
    <row r="3234" customHeight="1" spans="1:2">
      <c r="A3234" s="3"/>
      <c r="B3234" s="3" t="str">
        <f>IFERROR(__xludf.DUMMYFUNCTION("""COMPUTED_VALUE"""),"")</f>
        <v/>
      </c>
    </row>
    <row r="3235" customHeight="1" spans="1:2">
      <c r="A3235" s="3"/>
      <c r="B3235" s="3" t="str">
        <f>IFERROR(__xludf.DUMMYFUNCTION("""COMPUTED_VALUE"""),"")</f>
        <v/>
      </c>
    </row>
    <row r="3236" customHeight="1" spans="1:2">
      <c r="A3236" s="3"/>
      <c r="B3236" s="3" t="str">
        <f>IFERROR(__xludf.DUMMYFUNCTION("""COMPUTED_VALUE"""),"")</f>
        <v/>
      </c>
    </row>
    <row r="3237" customHeight="1" spans="1:2">
      <c r="A3237" s="3"/>
      <c r="B3237" s="3" t="str">
        <f>IFERROR(__xludf.DUMMYFUNCTION("""COMPUTED_VALUE"""),"")</f>
        <v/>
      </c>
    </row>
    <row r="3238" customHeight="1" spans="1:2">
      <c r="A3238" s="3"/>
      <c r="B3238" s="3" t="str">
        <f>IFERROR(__xludf.DUMMYFUNCTION("""COMPUTED_VALUE"""),"")</f>
        <v/>
      </c>
    </row>
    <row r="3239" customHeight="1" spans="1:2">
      <c r="A3239" s="3"/>
      <c r="B3239" s="3" t="str">
        <f>IFERROR(__xludf.DUMMYFUNCTION("""COMPUTED_VALUE"""),"")</f>
        <v/>
      </c>
    </row>
    <row r="3240" customHeight="1" spans="1:2">
      <c r="A3240" s="3"/>
      <c r="B3240" s="3" t="str">
        <f>IFERROR(__xludf.DUMMYFUNCTION("""COMPUTED_VALUE"""),"")</f>
        <v/>
      </c>
    </row>
    <row r="3241" customHeight="1" spans="1:2">
      <c r="A3241" s="3"/>
      <c r="B3241" s="3" t="str">
        <f>IFERROR(__xludf.DUMMYFUNCTION("""COMPUTED_VALUE"""),"")</f>
        <v/>
      </c>
    </row>
    <row r="3242" customHeight="1" spans="1:2">
      <c r="A3242" s="3"/>
      <c r="B3242" s="3" t="str">
        <f>IFERROR(__xludf.DUMMYFUNCTION("""COMPUTED_VALUE"""),"")</f>
        <v/>
      </c>
    </row>
    <row r="3243" customHeight="1" spans="1:2">
      <c r="A3243" s="3"/>
      <c r="B3243" s="3" t="str">
        <f>IFERROR(__xludf.DUMMYFUNCTION("""COMPUTED_VALUE"""),"")</f>
        <v/>
      </c>
    </row>
    <row r="3244" customHeight="1" spans="1:2">
      <c r="A3244" s="3"/>
      <c r="B3244" s="3" t="str">
        <f>IFERROR(__xludf.DUMMYFUNCTION("""COMPUTED_VALUE"""),"")</f>
        <v/>
      </c>
    </row>
    <row r="3245" customHeight="1" spans="1:2">
      <c r="A3245" s="3"/>
      <c r="B3245" s="3" t="str">
        <f>IFERROR(__xludf.DUMMYFUNCTION("""COMPUTED_VALUE"""),"")</f>
        <v/>
      </c>
    </row>
    <row r="3246" customHeight="1" spans="1:2">
      <c r="A3246" s="3"/>
      <c r="B3246" s="3" t="str">
        <f>IFERROR(__xludf.DUMMYFUNCTION("""COMPUTED_VALUE"""),"")</f>
        <v/>
      </c>
    </row>
    <row r="3247" customHeight="1" spans="1:2">
      <c r="A3247" s="3"/>
      <c r="B3247" s="3" t="str">
        <f>IFERROR(__xludf.DUMMYFUNCTION("""COMPUTED_VALUE"""),"")</f>
        <v/>
      </c>
    </row>
    <row r="3248" customHeight="1" spans="1:2">
      <c r="A3248" s="3"/>
      <c r="B3248" s="3" t="str">
        <f>IFERROR(__xludf.DUMMYFUNCTION("""COMPUTED_VALUE"""),"")</f>
        <v/>
      </c>
    </row>
    <row r="3249" customHeight="1" spans="1:2">
      <c r="A3249" s="3"/>
      <c r="B3249" s="3" t="str">
        <f>IFERROR(__xludf.DUMMYFUNCTION("""COMPUTED_VALUE"""),"")</f>
        <v/>
      </c>
    </row>
    <row r="3250" customHeight="1" spans="1:2">
      <c r="A3250" s="3"/>
      <c r="B3250" s="3" t="str">
        <f>IFERROR(__xludf.DUMMYFUNCTION("""COMPUTED_VALUE"""),"")</f>
        <v/>
      </c>
    </row>
    <row r="3251" customHeight="1" spans="1:2">
      <c r="A3251" s="3"/>
      <c r="B3251" s="3" t="str">
        <f>IFERROR(__xludf.DUMMYFUNCTION("""COMPUTED_VALUE"""),"")</f>
        <v/>
      </c>
    </row>
    <row r="3252" customHeight="1" spans="1:2">
      <c r="A3252" s="3"/>
      <c r="B3252" s="3" t="str">
        <f>IFERROR(__xludf.DUMMYFUNCTION("""COMPUTED_VALUE"""),"")</f>
        <v/>
      </c>
    </row>
    <row r="3253" customHeight="1" spans="1:2">
      <c r="A3253" s="3"/>
      <c r="B3253" s="3" t="str">
        <f>IFERROR(__xludf.DUMMYFUNCTION("""COMPUTED_VALUE"""),"")</f>
        <v/>
      </c>
    </row>
    <row r="3254" customHeight="1" spans="1:2">
      <c r="A3254" s="3"/>
      <c r="B3254" s="3" t="str">
        <f>IFERROR(__xludf.DUMMYFUNCTION("""COMPUTED_VALUE"""),"")</f>
        <v/>
      </c>
    </row>
    <row r="3255" customHeight="1" spans="1:2">
      <c r="A3255" s="3"/>
      <c r="B3255" s="3" t="str">
        <f>IFERROR(__xludf.DUMMYFUNCTION("""COMPUTED_VALUE"""),"")</f>
        <v/>
      </c>
    </row>
    <row r="3256" customHeight="1" spans="1:2">
      <c r="A3256" s="3"/>
      <c r="B3256" s="3" t="str">
        <f>IFERROR(__xludf.DUMMYFUNCTION("""COMPUTED_VALUE"""),"")</f>
        <v/>
      </c>
    </row>
    <row r="3257" customHeight="1" spans="1:2">
      <c r="A3257" s="3"/>
      <c r="B3257" s="3" t="str">
        <f>IFERROR(__xludf.DUMMYFUNCTION("""COMPUTED_VALUE"""),"")</f>
        <v/>
      </c>
    </row>
    <row r="3258" customHeight="1" spans="1:2">
      <c r="A3258" s="3"/>
      <c r="B3258" s="3" t="str">
        <f>IFERROR(__xludf.DUMMYFUNCTION("""COMPUTED_VALUE"""),"")</f>
        <v/>
      </c>
    </row>
    <row r="3259" customHeight="1" spans="1:2">
      <c r="A3259" s="3"/>
      <c r="B3259" s="3" t="str">
        <f>IFERROR(__xludf.DUMMYFUNCTION("""COMPUTED_VALUE"""),"")</f>
        <v/>
      </c>
    </row>
    <row r="3260" customHeight="1" spans="1:2">
      <c r="A3260" s="3"/>
      <c r="B3260" s="3" t="str">
        <f>IFERROR(__xludf.DUMMYFUNCTION("""COMPUTED_VALUE"""),"")</f>
        <v/>
      </c>
    </row>
    <row r="3261" customHeight="1" spans="1:2">
      <c r="A3261" s="3"/>
      <c r="B3261" s="3" t="str">
        <f>IFERROR(__xludf.DUMMYFUNCTION("""COMPUTED_VALUE"""),"")</f>
        <v/>
      </c>
    </row>
    <row r="3262" customHeight="1" spans="1:2">
      <c r="A3262" s="3"/>
      <c r="B3262" s="3" t="str">
        <f>IFERROR(__xludf.DUMMYFUNCTION("""COMPUTED_VALUE"""),"")</f>
        <v/>
      </c>
    </row>
    <row r="3263" customHeight="1" spans="1:2">
      <c r="A3263" s="3"/>
      <c r="B3263" s="3" t="str">
        <f>IFERROR(__xludf.DUMMYFUNCTION("""COMPUTED_VALUE"""),"")</f>
        <v/>
      </c>
    </row>
    <row r="3264" customHeight="1" spans="1:2">
      <c r="A3264" s="3"/>
      <c r="B3264" s="3" t="str">
        <f>IFERROR(__xludf.DUMMYFUNCTION("""COMPUTED_VALUE"""),"")</f>
        <v/>
      </c>
    </row>
    <row r="3265" customHeight="1" spans="1:2">
      <c r="A3265" s="3"/>
      <c r="B3265" s="3" t="str">
        <f>IFERROR(__xludf.DUMMYFUNCTION("""COMPUTED_VALUE"""),"")</f>
        <v/>
      </c>
    </row>
    <row r="3266" customHeight="1" spans="1:2">
      <c r="A3266" s="3"/>
      <c r="B3266" s="3" t="str">
        <f>IFERROR(__xludf.DUMMYFUNCTION("""COMPUTED_VALUE"""),"")</f>
        <v/>
      </c>
    </row>
    <row r="3267" customHeight="1" spans="1:2">
      <c r="A3267" s="3"/>
      <c r="B3267" s="3" t="str">
        <f>IFERROR(__xludf.DUMMYFUNCTION("""COMPUTED_VALUE"""),"")</f>
        <v/>
      </c>
    </row>
    <row r="3268" customHeight="1" spans="1:2">
      <c r="A3268" s="3"/>
      <c r="B3268" s="3" t="str">
        <f>IFERROR(__xludf.DUMMYFUNCTION("""COMPUTED_VALUE"""),"")</f>
        <v/>
      </c>
    </row>
    <row r="3269" customHeight="1" spans="1:2">
      <c r="A3269" s="3"/>
      <c r="B3269" s="3" t="str">
        <f>IFERROR(__xludf.DUMMYFUNCTION("""COMPUTED_VALUE"""),"")</f>
        <v/>
      </c>
    </row>
    <row r="3270" customHeight="1" spans="1:2">
      <c r="A3270" s="3"/>
      <c r="B3270" s="3" t="str">
        <f>IFERROR(__xludf.DUMMYFUNCTION("""COMPUTED_VALUE"""),"")</f>
        <v/>
      </c>
    </row>
    <row r="3271" customHeight="1" spans="1:2">
      <c r="A3271" s="3"/>
      <c r="B3271" s="3" t="str">
        <f>IFERROR(__xludf.DUMMYFUNCTION("""COMPUTED_VALUE"""),"")</f>
        <v/>
      </c>
    </row>
    <row r="3272" customHeight="1" spans="1:2">
      <c r="A3272" s="3"/>
      <c r="B3272" s="3" t="str">
        <f>IFERROR(__xludf.DUMMYFUNCTION("""COMPUTED_VALUE"""),"")</f>
        <v/>
      </c>
    </row>
    <row r="3273" customHeight="1" spans="1:2">
      <c r="A3273" s="3"/>
      <c r="B3273" s="3" t="str">
        <f>IFERROR(__xludf.DUMMYFUNCTION("""COMPUTED_VALUE"""),"")</f>
        <v/>
      </c>
    </row>
    <row r="3274" customHeight="1" spans="1:2">
      <c r="A3274" s="3"/>
      <c r="B3274" s="3" t="str">
        <f>IFERROR(__xludf.DUMMYFUNCTION("""COMPUTED_VALUE"""),"")</f>
        <v/>
      </c>
    </row>
    <row r="3275" customHeight="1" spans="1:2">
      <c r="A3275" s="3"/>
      <c r="B3275" s="3" t="str">
        <f>IFERROR(__xludf.DUMMYFUNCTION("""COMPUTED_VALUE"""),"")</f>
        <v/>
      </c>
    </row>
    <row r="3276" customHeight="1" spans="1:2">
      <c r="A3276" s="3"/>
      <c r="B3276" s="3" t="str">
        <f>IFERROR(__xludf.DUMMYFUNCTION("""COMPUTED_VALUE"""),"")</f>
        <v/>
      </c>
    </row>
    <row r="3277" customHeight="1" spans="1:2">
      <c r="A3277" s="3"/>
      <c r="B3277" s="3" t="str">
        <f>IFERROR(__xludf.DUMMYFUNCTION("""COMPUTED_VALUE"""),"")</f>
        <v/>
      </c>
    </row>
    <row r="3278" customHeight="1" spans="1:2">
      <c r="A3278" s="3"/>
      <c r="B3278" s="3" t="str">
        <f>IFERROR(__xludf.DUMMYFUNCTION("""COMPUTED_VALUE"""),"")</f>
        <v/>
      </c>
    </row>
    <row r="3279" customHeight="1" spans="1:2">
      <c r="A3279" s="3"/>
      <c r="B3279" s="3" t="str">
        <f>IFERROR(__xludf.DUMMYFUNCTION("""COMPUTED_VALUE"""),"")</f>
        <v/>
      </c>
    </row>
    <row r="3280" customHeight="1" spans="1:2">
      <c r="A3280" s="3"/>
      <c r="B3280" s="3" t="str">
        <f>IFERROR(__xludf.DUMMYFUNCTION("""COMPUTED_VALUE"""),"")</f>
        <v/>
      </c>
    </row>
    <row r="3281" customHeight="1" spans="1:2">
      <c r="A3281" s="3"/>
      <c r="B3281" s="3" t="str">
        <f>IFERROR(__xludf.DUMMYFUNCTION("""COMPUTED_VALUE"""),"")</f>
        <v/>
      </c>
    </row>
    <row r="3282" customHeight="1" spans="1:2">
      <c r="A3282" s="3"/>
      <c r="B3282" s="3" t="str">
        <f>IFERROR(__xludf.DUMMYFUNCTION("""COMPUTED_VALUE"""),"")</f>
        <v/>
      </c>
    </row>
    <row r="3283" customHeight="1" spans="1:2">
      <c r="A3283" s="3"/>
      <c r="B3283" s="3" t="str">
        <f>IFERROR(__xludf.DUMMYFUNCTION("""COMPUTED_VALUE"""),"")</f>
        <v/>
      </c>
    </row>
    <row r="3284" customHeight="1" spans="1:2">
      <c r="A3284" s="3"/>
      <c r="B3284" s="3" t="str">
        <f>IFERROR(__xludf.DUMMYFUNCTION("""COMPUTED_VALUE"""),"")</f>
        <v/>
      </c>
    </row>
    <row r="3285" customHeight="1" spans="1:2">
      <c r="A3285" s="3"/>
      <c r="B3285" s="3" t="str">
        <f>IFERROR(__xludf.DUMMYFUNCTION("""COMPUTED_VALUE"""),"")</f>
        <v/>
      </c>
    </row>
    <row r="3286" customHeight="1" spans="1:2">
      <c r="A3286" s="3"/>
      <c r="B3286" s="3" t="str">
        <f>IFERROR(__xludf.DUMMYFUNCTION("""COMPUTED_VALUE"""),"")</f>
        <v/>
      </c>
    </row>
    <row r="3287" customHeight="1" spans="1:2">
      <c r="A3287" s="3"/>
      <c r="B3287" s="3" t="str">
        <f>IFERROR(__xludf.DUMMYFUNCTION("""COMPUTED_VALUE"""),"")</f>
        <v/>
      </c>
    </row>
    <row r="3288" customHeight="1" spans="1:2">
      <c r="A3288" s="3"/>
      <c r="B3288" s="3" t="str">
        <f>IFERROR(__xludf.DUMMYFUNCTION("""COMPUTED_VALUE"""),"")</f>
        <v/>
      </c>
    </row>
    <row r="3289" customHeight="1" spans="1:2">
      <c r="A3289" s="3"/>
      <c r="B3289" s="3" t="str">
        <f>IFERROR(__xludf.DUMMYFUNCTION("""COMPUTED_VALUE"""),"")</f>
        <v/>
      </c>
    </row>
    <row r="3290" customHeight="1" spans="1:2">
      <c r="A3290" s="3"/>
      <c r="B3290" s="3" t="str">
        <f>IFERROR(__xludf.DUMMYFUNCTION("""COMPUTED_VALUE"""),"")</f>
        <v/>
      </c>
    </row>
    <row r="3291" customHeight="1" spans="1:2">
      <c r="A3291" s="3"/>
      <c r="B3291" s="3" t="str">
        <f>IFERROR(__xludf.DUMMYFUNCTION("""COMPUTED_VALUE"""),"")</f>
        <v/>
      </c>
    </row>
    <row r="3292" customHeight="1" spans="1:2">
      <c r="A3292" s="3"/>
      <c r="B3292" s="3" t="str">
        <f>IFERROR(__xludf.DUMMYFUNCTION("""COMPUTED_VALUE"""),"")</f>
        <v/>
      </c>
    </row>
    <row r="3293" customHeight="1" spans="1:2">
      <c r="A3293" s="3"/>
      <c r="B3293" s="3" t="str">
        <f>IFERROR(__xludf.DUMMYFUNCTION("""COMPUTED_VALUE"""),"")</f>
        <v/>
      </c>
    </row>
    <row r="3294" customHeight="1" spans="1:2">
      <c r="A3294" s="3"/>
      <c r="B3294" s="3" t="str">
        <f>IFERROR(__xludf.DUMMYFUNCTION("""COMPUTED_VALUE"""),"")</f>
        <v/>
      </c>
    </row>
    <row r="3295" customHeight="1" spans="1:2">
      <c r="A3295" s="3"/>
      <c r="B3295" s="3" t="str">
        <f>IFERROR(__xludf.DUMMYFUNCTION("""COMPUTED_VALUE"""),"")</f>
        <v/>
      </c>
    </row>
    <row r="3296" customHeight="1" spans="1:2">
      <c r="A3296" s="3"/>
      <c r="B3296" s="3" t="str">
        <f>IFERROR(__xludf.DUMMYFUNCTION("""COMPUTED_VALUE"""),"")</f>
        <v/>
      </c>
    </row>
    <row r="3297" customHeight="1" spans="1:2">
      <c r="A3297" s="3"/>
      <c r="B3297" s="3" t="str">
        <f>IFERROR(__xludf.DUMMYFUNCTION("""COMPUTED_VALUE"""),"")</f>
        <v/>
      </c>
    </row>
    <row r="3298" customHeight="1" spans="1:2">
      <c r="A3298" s="3"/>
      <c r="B3298" s="3" t="str">
        <f>IFERROR(__xludf.DUMMYFUNCTION("""COMPUTED_VALUE"""),"")</f>
        <v/>
      </c>
    </row>
    <row r="3299" customHeight="1" spans="1:2">
      <c r="A3299" s="3"/>
      <c r="B3299" s="3" t="str">
        <f>IFERROR(__xludf.DUMMYFUNCTION("""COMPUTED_VALUE"""),"")</f>
        <v/>
      </c>
    </row>
    <row r="3300" customHeight="1" spans="1:2">
      <c r="A3300" s="3"/>
      <c r="B3300" s="3" t="str">
        <f>IFERROR(__xludf.DUMMYFUNCTION("""COMPUTED_VALUE"""),"")</f>
        <v/>
      </c>
    </row>
    <row r="3301" customHeight="1" spans="1:2">
      <c r="A3301" s="3"/>
      <c r="B3301" s="3" t="str">
        <f>IFERROR(__xludf.DUMMYFUNCTION("""COMPUTED_VALUE"""),"")</f>
        <v/>
      </c>
    </row>
    <row r="3302" customHeight="1" spans="1:2">
      <c r="A3302" s="3"/>
      <c r="B3302" s="3" t="str">
        <f>IFERROR(__xludf.DUMMYFUNCTION("""COMPUTED_VALUE"""),"")</f>
        <v/>
      </c>
    </row>
    <row r="3303" customHeight="1" spans="1:2">
      <c r="A3303" s="3"/>
      <c r="B3303" s="3" t="str">
        <f>IFERROR(__xludf.DUMMYFUNCTION("""COMPUTED_VALUE"""),"")</f>
        <v/>
      </c>
    </row>
    <row r="3304" customHeight="1" spans="1:2">
      <c r="A3304" s="3"/>
      <c r="B3304" s="3" t="str">
        <f>IFERROR(__xludf.DUMMYFUNCTION("""COMPUTED_VALUE"""),"")</f>
        <v/>
      </c>
    </row>
    <row r="3305" customHeight="1" spans="1:2">
      <c r="A3305" s="3"/>
      <c r="B3305" s="3" t="str">
        <f>IFERROR(__xludf.DUMMYFUNCTION("""COMPUTED_VALUE"""),"")</f>
        <v/>
      </c>
    </row>
    <row r="3306" customHeight="1" spans="1:2">
      <c r="A3306" s="3"/>
      <c r="B3306" s="3" t="str">
        <f>IFERROR(__xludf.DUMMYFUNCTION("""COMPUTED_VALUE"""),"")</f>
        <v/>
      </c>
    </row>
    <row r="3307" customHeight="1" spans="1:2">
      <c r="A3307" s="3"/>
      <c r="B3307" s="3" t="str">
        <f>IFERROR(__xludf.DUMMYFUNCTION("""COMPUTED_VALUE"""),"")</f>
        <v/>
      </c>
    </row>
    <row r="3308" customHeight="1" spans="1:2">
      <c r="A3308" s="3"/>
      <c r="B3308" s="3" t="str">
        <f>IFERROR(__xludf.DUMMYFUNCTION("""COMPUTED_VALUE"""),"")</f>
        <v/>
      </c>
    </row>
    <row r="3309" customHeight="1" spans="1:2">
      <c r="A3309" s="3"/>
      <c r="B3309" s="3" t="str">
        <f>IFERROR(__xludf.DUMMYFUNCTION("""COMPUTED_VALUE"""),"")</f>
        <v/>
      </c>
    </row>
    <row r="3310" customHeight="1" spans="1:2">
      <c r="A3310" s="3"/>
      <c r="B3310" s="3" t="str">
        <f>IFERROR(__xludf.DUMMYFUNCTION("""COMPUTED_VALUE"""),"")</f>
        <v/>
      </c>
    </row>
    <row r="3311" customHeight="1" spans="1:2">
      <c r="A3311" s="3"/>
      <c r="B3311" s="3" t="str">
        <f>IFERROR(__xludf.DUMMYFUNCTION("""COMPUTED_VALUE"""),"")</f>
        <v/>
      </c>
    </row>
    <row r="3312" customHeight="1" spans="1:2">
      <c r="A3312" s="3"/>
      <c r="B3312" s="3" t="str">
        <f>IFERROR(__xludf.DUMMYFUNCTION("""COMPUTED_VALUE"""),"")</f>
        <v/>
      </c>
    </row>
    <row r="3313" customHeight="1" spans="1:2">
      <c r="A3313" s="3"/>
      <c r="B3313" s="3" t="str">
        <f>IFERROR(__xludf.DUMMYFUNCTION("""COMPUTED_VALUE"""),"")</f>
        <v/>
      </c>
    </row>
    <row r="3314" customHeight="1" spans="1:2">
      <c r="A3314" s="3"/>
      <c r="B3314" s="3" t="str">
        <f>IFERROR(__xludf.DUMMYFUNCTION("""COMPUTED_VALUE"""),"")</f>
        <v/>
      </c>
    </row>
    <row r="3315" customHeight="1" spans="1:2">
      <c r="A3315" s="3"/>
      <c r="B3315" s="3" t="str">
        <f>IFERROR(__xludf.DUMMYFUNCTION("""COMPUTED_VALUE"""),"")</f>
        <v/>
      </c>
    </row>
    <row r="3316" customHeight="1" spans="1:2">
      <c r="A3316" s="3"/>
      <c r="B3316" s="3" t="str">
        <f>IFERROR(__xludf.DUMMYFUNCTION("""COMPUTED_VALUE"""),"")</f>
        <v/>
      </c>
    </row>
    <row r="3317" customHeight="1" spans="1:2">
      <c r="A3317" s="3"/>
      <c r="B3317" s="3" t="str">
        <f>IFERROR(__xludf.DUMMYFUNCTION("""COMPUTED_VALUE"""),"")</f>
        <v/>
      </c>
    </row>
    <row r="3318" customHeight="1" spans="1:2">
      <c r="A3318" s="3"/>
      <c r="B3318" s="3" t="str">
        <f>IFERROR(__xludf.DUMMYFUNCTION("""COMPUTED_VALUE"""),"")</f>
        <v/>
      </c>
    </row>
    <row r="3319" customHeight="1" spans="1:2">
      <c r="A3319" s="3"/>
      <c r="B3319" s="3" t="str">
        <f>IFERROR(__xludf.DUMMYFUNCTION("""COMPUTED_VALUE"""),"")</f>
        <v/>
      </c>
    </row>
    <row r="3320" customHeight="1" spans="1:2">
      <c r="A3320" s="3"/>
      <c r="B3320" s="3" t="str">
        <f>IFERROR(__xludf.DUMMYFUNCTION("""COMPUTED_VALUE"""),"")</f>
        <v/>
      </c>
    </row>
    <row r="3321" customHeight="1" spans="1:2">
      <c r="A3321" s="3"/>
      <c r="B3321" s="3" t="str">
        <f>IFERROR(__xludf.DUMMYFUNCTION("""COMPUTED_VALUE"""),"")</f>
        <v/>
      </c>
    </row>
    <row r="3322" customHeight="1" spans="1:2">
      <c r="A3322" s="3"/>
      <c r="B3322" s="3" t="str">
        <f>IFERROR(__xludf.DUMMYFUNCTION("""COMPUTED_VALUE"""),"")</f>
        <v/>
      </c>
    </row>
    <row r="3323" customHeight="1" spans="1:2">
      <c r="A3323" s="3"/>
      <c r="B3323" s="3" t="str">
        <f>IFERROR(__xludf.DUMMYFUNCTION("""COMPUTED_VALUE"""),"")</f>
        <v/>
      </c>
    </row>
    <row r="3324" customHeight="1" spans="1:2">
      <c r="A3324" s="3"/>
      <c r="B3324" s="3" t="str">
        <f>IFERROR(__xludf.DUMMYFUNCTION("""COMPUTED_VALUE"""),"")</f>
        <v/>
      </c>
    </row>
    <row r="3325" customHeight="1" spans="1:2">
      <c r="A3325" s="3"/>
      <c r="B3325" s="3" t="str">
        <f>IFERROR(__xludf.DUMMYFUNCTION("""COMPUTED_VALUE"""),"")</f>
        <v/>
      </c>
    </row>
    <row r="3326" customHeight="1" spans="1:2">
      <c r="A3326" s="3"/>
      <c r="B3326" s="3" t="str">
        <f>IFERROR(__xludf.DUMMYFUNCTION("""COMPUTED_VALUE"""),"")</f>
        <v/>
      </c>
    </row>
    <row r="3327" customHeight="1" spans="1:2">
      <c r="A3327" s="3"/>
      <c r="B3327" s="3" t="str">
        <f>IFERROR(__xludf.DUMMYFUNCTION("""COMPUTED_VALUE"""),"")</f>
        <v/>
      </c>
    </row>
    <row r="3328" customHeight="1" spans="1:2">
      <c r="A3328" s="3"/>
      <c r="B3328" s="3" t="str">
        <f>IFERROR(__xludf.DUMMYFUNCTION("""COMPUTED_VALUE"""),"")</f>
        <v/>
      </c>
    </row>
    <row r="3329" customHeight="1" spans="1:2">
      <c r="A3329" s="3"/>
      <c r="B3329" s="3" t="str">
        <f>IFERROR(__xludf.DUMMYFUNCTION("""COMPUTED_VALUE"""),"")</f>
        <v/>
      </c>
    </row>
    <row r="3330" customHeight="1" spans="1:2">
      <c r="A3330" s="3"/>
      <c r="B3330" s="3" t="str">
        <f>IFERROR(__xludf.DUMMYFUNCTION("""COMPUTED_VALUE"""),"")</f>
        <v/>
      </c>
    </row>
    <row r="3331" customHeight="1" spans="1:2">
      <c r="A3331" s="3"/>
      <c r="B3331" s="3" t="str">
        <f>IFERROR(__xludf.DUMMYFUNCTION("""COMPUTED_VALUE"""),"")</f>
        <v/>
      </c>
    </row>
    <row r="3332" customHeight="1" spans="1:2">
      <c r="A3332" s="3"/>
      <c r="B3332" s="3" t="str">
        <f>IFERROR(__xludf.DUMMYFUNCTION("""COMPUTED_VALUE"""),"")</f>
        <v/>
      </c>
    </row>
    <row r="3333" customHeight="1" spans="1:2">
      <c r="A3333" s="3"/>
      <c r="B3333" s="3" t="str">
        <f>IFERROR(__xludf.DUMMYFUNCTION("""COMPUTED_VALUE"""),"")</f>
        <v/>
      </c>
    </row>
    <row r="3334" customHeight="1" spans="1:2">
      <c r="A3334" s="3"/>
      <c r="B3334" s="3" t="str">
        <f>IFERROR(__xludf.DUMMYFUNCTION("""COMPUTED_VALUE"""),"")</f>
        <v/>
      </c>
    </row>
    <row r="3335" customHeight="1" spans="1:2">
      <c r="A3335" s="3"/>
      <c r="B3335" s="3" t="str">
        <f>IFERROR(__xludf.DUMMYFUNCTION("""COMPUTED_VALUE"""),"")</f>
        <v/>
      </c>
    </row>
    <row r="3336" customHeight="1" spans="1:2">
      <c r="A3336" s="3"/>
      <c r="B3336" s="3" t="str">
        <f>IFERROR(__xludf.DUMMYFUNCTION("""COMPUTED_VALUE"""),"")</f>
        <v/>
      </c>
    </row>
    <row r="3337" customHeight="1" spans="1:2">
      <c r="A3337" s="3"/>
      <c r="B3337" s="3" t="str">
        <f>IFERROR(__xludf.DUMMYFUNCTION("""COMPUTED_VALUE"""),"")</f>
        <v/>
      </c>
    </row>
    <row r="3338" customHeight="1" spans="1:2">
      <c r="A3338" s="3"/>
      <c r="B3338" s="3" t="str">
        <f>IFERROR(__xludf.DUMMYFUNCTION("""COMPUTED_VALUE"""),"")</f>
        <v/>
      </c>
    </row>
    <row r="3339" customHeight="1" spans="1:2">
      <c r="A3339" s="3"/>
      <c r="B3339" s="3" t="str">
        <f>IFERROR(__xludf.DUMMYFUNCTION("""COMPUTED_VALUE"""),"")</f>
        <v/>
      </c>
    </row>
    <row r="3340" customHeight="1" spans="1:2">
      <c r="A3340" s="3"/>
      <c r="B3340" s="3" t="str">
        <f>IFERROR(__xludf.DUMMYFUNCTION("""COMPUTED_VALUE"""),"")</f>
        <v/>
      </c>
    </row>
    <row r="3341" customHeight="1" spans="1:2">
      <c r="A3341" s="3"/>
      <c r="B3341" s="3" t="str">
        <f>IFERROR(__xludf.DUMMYFUNCTION("""COMPUTED_VALUE"""),"")</f>
        <v/>
      </c>
    </row>
    <row r="3342" customHeight="1" spans="1:2">
      <c r="A3342" s="3"/>
      <c r="B3342" s="3" t="str">
        <f>IFERROR(__xludf.DUMMYFUNCTION("""COMPUTED_VALUE"""),"")</f>
        <v/>
      </c>
    </row>
    <row r="3343" customHeight="1" spans="1:2">
      <c r="A3343" s="3"/>
      <c r="B3343" s="3" t="str">
        <f>IFERROR(__xludf.DUMMYFUNCTION("""COMPUTED_VALUE"""),"")</f>
        <v/>
      </c>
    </row>
    <row r="3344" customHeight="1" spans="1:2">
      <c r="A3344" s="3"/>
      <c r="B3344" s="3" t="str">
        <f>IFERROR(__xludf.DUMMYFUNCTION("""COMPUTED_VALUE"""),"")</f>
        <v/>
      </c>
    </row>
    <row r="3345" customHeight="1" spans="1:2">
      <c r="A3345" s="3"/>
      <c r="B3345" s="3" t="str">
        <f>IFERROR(__xludf.DUMMYFUNCTION("""COMPUTED_VALUE"""),"")</f>
        <v/>
      </c>
    </row>
    <row r="3346" customHeight="1" spans="1:2">
      <c r="A3346" s="3"/>
      <c r="B3346" s="3" t="str">
        <f>IFERROR(__xludf.DUMMYFUNCTION("""COMPUTED_VALUE"""),"")</f>
        <v/>
      </c>
    </row>
    <row r="3347" customHeight="1" spans="1:2">
      <c r="A3347" s="3"/>
      <c r="B3347" s="3" t="str">
        <f>IFERROR(__xludf.DUMMYFUNCTION("""COMPUTED_VALUE"""),"")</f>
        <v/>
      </c>
    </row>
    <row r="3348" customHeight="1" spans="1:2">
      <c r="A3348" s="3"/>
      <c r="B3348" s="3" t="str">
        <f>IFERROR(__xludf.DUMMYFUNCTION("""COMPUTED_VALUE"""),"")</f>
        <v/>
      </c>
    </row>
    <row r="3349" customHeight="1" spans="1:2">
      <c r="A3349" s="3"/>
      <c r="B3349" s="3" t="str">
        <f>IFERROR(__xludf.DUMMYFUNCTION("""COMPUTED_VALUE"""),"")</f>
        <v/>
      </c>
    </row>
    <row r="3350" customHeight="1" spans="1:2">
      <c r="A3350" s="3"/>
      <c r="B3350" s="3" t="str">
        <f>IFERROR(__xludf.DUMMYFUNCTION("""COMPUTED_VALUE"""),"")</f>
        <v/>
      </c>
    </row>
    <row r="3351" customHeight="1" spans="1:2">
      <c r="A3351" s="3"/>
      <c r="B3351" s="3" t="str">
        <f>IFERROR(__xludf.DUMMYFUNCTION("""COMPUTED_VALUE"""),"")</f>
        <v/>
      </c>
    </row>
    <row r="3352" customHeight="1" spans="1:2">
      <c r="A3352" s="3"/>
      <c r="B3352" s="3" t="str">
        <f>IFERROR(__xludf.DUMMYFUNCTION("""COMPUTED_VALUE"""),"")</f>
        <v/>
      </c>
    </row>
    <row r="3353" customHeight="1" spans="1:2">
      <c r="A3353" s="3"/>
      <c r="B3353" s="3" t="str">
        <f>IFERROR(__xludf.DUMMYFUNCTION("""COMPUTED_VALUE"""),"")</f>
        <v/>
      </c>
    </row>
    <row r="3354" customHeight="1" spans="1:2">
      <c r="A3354" s="3"/>
      <c r="B3354" s="3" t="str">
        <f>IFERROR(__xludf.DUMMYFUNCTION("""COMPUTED_VALUE"""),"")</f>
        <v/>
      </c>
    </row>
    <row r="3355" customHeight="1" spans="1:2">
      <c r="A3355" s="3"/>
      <c r="B3355" s="3" t="str">
        <f>IFERROR(__xludf.DUMMYFUNCTION("""COMPUTED_VALUE"""),"")</f>
        <v/>
      </c>
    </row>
    <row r="3356" customHeight="1" spans="1:2">
      <c r="A3356" s="3"/>
      <c r="B3356" s="3" t="str">
        <f>IFERROR(__xludf.DUMMYFUNCTION("""COMPUTED_VALUE"""),"")</f>
        <v/>
      </c>
    </row>
    <row r="3357" customHeight="1" spans="1:2">
      <c r="A3357" s="3"/>
      <c r="B3357" s="3" t="str">
        <f>IFERROR(__xludf.DUMMYFUNCTION("""COMPUTED_VALUE"""),"")</f>
        <v/>
      </c>
    </row>
    <row r="3358" customHeight="1" spans="1:2">
      <c r="A3358" s="3"/>
      <c r="B3358" s="3" t="str">
        <f>IFERROR(__xludf.DUMMYFUNCTION("""COMPUTED_VALUE"""),"")</f>
        <v/>
      </c>
    </row>
    <row r="3359" customHeight="1" spans="1:2">
      <c r="A3359" s="3"/>
      <c r="B3359" s="3" t="str">
        <f>IFERROR(__xludf.DUMMYFUNCTION("""COMPUTED_VALUE"""),"")</f>
        <v/>
      </c>
    </row>
    <row r="3360" customHeight="1" spans="1:2">
      <c r="A3360" s="3"/>
      <c r="B3360" s="3" t="str">
        <f>IFERROR(__xludf.DUMMYFUNCTION("""COMPUTED_VALUE"""),"")</f>
        <v/>
      </c>
    </row>
    <row r="3361" customHeight="1" spans="1:2">
      <c r="A3361" s="3"/>
      <c r="B3361" s="3" t="str">
        <f>IFERROR(__xludf.DUMMYFUNCTION("""COMPUTED_VALUE"""),"")</f>
        <v/>
      </c>
    </row>
    <row r="3362" customHeight="1" spans="1:2">
      <c r="A3362" s="3"/>
      <c r="B3362" s="3" t="str">
        <f>IFERROR(__xludf.DUMMYFUNCTION("""COMPUTED_VALUE"""),"")</f>
        <v/>
      </c>
    </row>
    <row r="3363" customHeight="1" spans="1:2">
      <c r="A3363" s="3"/>
      <c r="B3363" s="3" t="str">
        <f>IFERROR(__xludf.DUMMYFUNCTION("""COMPUTED_VALUE"""),"")</f>
        <v/>
      </c>
    </row>
    <row r="3364" customHeight="1" spans="1:2">
      <c r="A3364" s="3"/>
      <c r="B3364" s="3" t="str">
        <f>IFERROR(__xludf.DUMMYFUNCTION("""COMPUTED_VALUE"""),"")</f>
        <v/>
      </c>
    </row>
    <row r="3365" customHeight="1" spans="1:2">
      <c r="A3365" s="3"/>
      <c r="B3365" s="3" t="str">
        <f>IFERROR(__xludf.DUMMYFUNCTION("""COMPUTED_VALUE"""),"")</f>
        <v/>
      </c>
    </row>
    <row r="3366" customHeight="1" spans="1:2">
      <c r="A3366" s="3"/>
      <c r="B3366" s="3" t="str">
        <f>IFERROR(__xludf.DUMMYFUNCTION("""COMPUTED_VALUE"""),"")</f>
        <v/>
      </c>
    </row>
    <row r="3367" customHeight="1" spans="1:2">
      <c r="A3367" s="3"/>
      <c r="B3367" s="3" t="str">
        <f>IFERROR(__xludf.DUMMYFUNCTION("""COMPUTED_VALUE"""),"")</f>
        <v/>
      </c>
    </row>
    <row r="3368" customHeight="1" spans="1:2">
      <c r="A3368" s="3"/>
      <c r="B3368" s="3" t="str">
        <f>IFERROR(__xludf.DUMMYFUNCTION("""COMPUTED_VALUE"""),"")</f>
        <v/>
      </c>
    </row>
    <row r="3369" customHeight="1" spans="1:2">
      <c r="A3369" s="3"/>
      <c r="B3369" s="3" t="str">
        <f>IFERROR(__xludf.DUMMYFUNCTION("""COMPUTED_VALUE"""),"")</f>
        <v/>
      </c>
    </row>
    <row r="3370" customHeight="1" spans="1:2">
      <c r="A3370" s="3"/>
      <c r="B3370" s="3" t="str">
        <f>IFERROR(__xludf.DUMMYFUNCTION("""COMPUTED_VALUE"""),"")</f>
        <v/>
      </c>
    </row>
    <row r="3371" customHeight="1" spans="1:2">
      <c r="A3371" s="3"/>
      <c r="B3371" s="3" t="str">
        <f>IFERROR(__xludf.DUMMYFUNCTION("""COMPUTED_VALUE"""),"")</f>
        <v/>
      </c>
    </row>
    <row r="3372" customHeight="1" spans="1:2">
      <c r="A3372" s="3"/>
      <c r="B3372" s="3" t="str">
        <f>IFERROR(__xludf.DUMMYFUNCTION("""COMPUTED_VALUE"""),"")</f>
        <v/>
      </c>
    </row>
    <row r="3373" customHeight="1" spans="1:2">
      <c r="A3373" s="3"/>
      <c r="B3373" s="3" t="str">
        <f>IFERROR(__xludf.DUMMYFUNCTION("""COMPUTED_VALUE"""),"")</f>
        <v/>
      </c>
    </row>
    <row r="3374" customHeight="1" spans="1:2">
      <c r="A3374" s="3"/>
      <c r="B3374" s="3" t="str">
        <f>IFERROR(__xludf.DUMMYFUNCTION("""COMPUTED_VALUE"""),"")</f>
        <v/>
      </c>
    </row>
    <row r="3375" customHeight="1" spans="1:2">
      <c r="A3375" s="3"/>
      <c r="B3375" s="3" t="str">
        <f>IFERROR(__xludf.DUMMYFUNCTION("""COMPUTED_VALUE"""),"")</f>
        <v/>
      </c>
    </row>
    <row r="3376" customHeight="1" spans="1:2">
      <c r="A3376" s="3"/>
      <c r="B3376" s="3" t="str">
        <f>IFERROR(__xludf.DUMMYFUNCTION("""COMPUTED_VALUE"""),"")</f>
        <v/>
      </c>
    </row>
    <row r="3377" customHeight="1" spans="1:2">
      <c r="A3377" s="3"/>
      <c r="B3377" s="3" t="str">
        <f>IFERROR(__xludf.DUMMYFUNCTION("""COMPUTED_VALUE"""),"")</f>
        <v/>
      </c>
    </row>
    <row r="3378" customHeight="1" spans="1:2">
      <c r="A3378" s="3"/>
      <c r="B3378" s="3" t="str">
        <f>IFERROR(__xludf.DUMMYFUNCTION("""COMPUTED_VALUE"""),"")</f>
        <v/>
      </c>
    </row>
    <row r="3379" customHeight="1" spans="1:2">
      <c r="A3379" s="3"/>
      <c r="B3379" s="3" t="str">
        <f>IFERROR(__xludf.DUMMYFUNCTION("""COMPUTED_VALUE"""),"")</f>
        <v/>
      </c>
    </row>
    <row r="3380" customHeight="1" spans="1:2">
      <c r="A3380" s="3"/>
      <c r="B3380" s="3" t="str">
        <f>IFERROR(__xludf.DUMMYFUNCTION("""COMPUTED_VALUE"""),"")</f>
        <v/>
      </c>
    </row>
    <row r="3381" customHeight="1" spans="1:2">
      <c r="A3381" s="3"/>
      <c r="B3381" s="3" t="str">
        <f>IFERROR(__xludf.DUMMYFUNCTION("""COMPUTED_VALUE"""),"")</f>
        <v/>
      </c>
    </row>
    <row r="3382" customHeight="1" spans="1:2">
      <c r="A3382" s="3"/>
      <c r="B3382" s="3" t="str">
        <f>IFERROR(__xludf.DUMMYFUNCTION("""COMPUTED_VALUE"""),"")</f>
        <v/>
      </c>
    </row>
    <row r="3383" customHeight="1" spans="1:2">
      <c r="A3383" s="3"/>
      <c r="B3383" s="3" t="str">
        <f>IFERROR(__xludf.DUMMYFUNCTION("""COMPUTED_VALUE"""),"")</f>
        <v/>
      </c>
    </row>
    <row r="3384" customHeight="1" spans="1:2">
      <c r="A3384" s="3"/>
      <c r="B3384" s="3" t="str">
        <f>IFERROR(__xludf.DUMMYFUNCTION("""COMPUTED_VALUE"""),"")</f>
        <v/>
      </c>
    </row>
    <row r="3385" customHeight="1" spans="1:2">
      <c r="A3385" s="3"/>
      <c r="B3385" s="3" t="str">
        <f>IFERROR(__xludf.DUMMYFUNCTION("""COMPUTED_VALUE"""),"")</f>
        <v/>
      </c>
    </row>
    <row r="3386" customHeight="1" spans="1:2">
      <c r="A3386" s="3"/>
      <c r="B3386" s="3" t="str">
        <f>IFERROR(__xludf.DUMMYFUNCTION("""COMPUTED_VALUE"""),"")</f>
        <v/>
      </c>
    </row>
    <row r="3387" customHeight="1" spans="1:2">
      <c r="A3387" s="3"/>
      <c r="B3387" s="3" t="str">
        <f>IFERROR(__xludf.DUMMYFUNCTION("""COMPUTED_VALUE"""),"")</f>
        <v/>
      </c>
    </row>
    <row r="3388" customHeight="1" spans="1:2">
      <c r="A3388" s="3"/>
      <c r="B3388" s="3" t="str">
        <f>IFERROR(__xludf.DUMMYFUNCTION("""COMPUTED_VALUE"""),"")</f>
        <v/>
      </c>
    </row>
    <row r="3389" customHeight="1" spans="1:2">
      <c r="A3389" s="3"/>
      <c r="B3389" s="3" t="str">
        <f>IFERROR(__xludf.DUMMYFUNCTION("""COMPUTED_VALUE"""),"")</f>
        <v/>
      </c>
    </row>
    <row r="3390" customHeight="1" spans="1:2">
      <c r="A3390" s="3"/>
      <c r="B3390" s="3" t="str">
        <f>IFERROR(__xludf.DUMMYFUNCTION("""COMPUTED_VALUE"""),"")</f>
        <v/>
      </c>
    </row>
    <row r="3391" customHeight="1" spans="1:2">
      <c r="A3391" s="3"/>
      <c r="B3391" s="3" t="str">
        <f>IFERROR(__xludf.DUMMYFUNCTION("""COMPUTED_VALUE"""),"")</f>
        <v/>
      </c>
    </row>
    <row r="3392" customHeight="1" spans="1:2">
      <c r="A3392" s="3"/>
      <c r="B3392" s="3" t="str">
        <f>IFERROR(__xludf.DUMMYFUNCTION("""COMPUTED_VALUE"""),"")</f>
        <v/>
      </c>
    </row>
    <row r="3393" customHeight="1" spans="1:2">
      <c r="A3393" s="3"/>
      <c r="B3393" s="3" t="str">
        <f>IFERROR(__xludf.DUMMYFUNCTION("""COMPUTED_VALUE"""),"")</f>
        <v/>
      </c>
    </row>
    <row r="3394" customHeight="1" spans="1:2">
      <c r="A3394" s="3"/>
      <c r="B3394" s="3" t="str">
        <f>IFERROR(__xludf.DUMMYFUNCTION("""COMPUTED_VALUE"""),"")</f>
        <v/>
      </c>
    </row>
    <row r="3395" customHeight="1" spans="1:2">
      <c r="A3395" s="3"/>
      <c r="B3395" s="3" t="str">
        <f>IFERROR(__xludf.DUMMYFUNCTION("""COMPUTED_VALUE"""),"")</f>
        <v/>
      </c>
    </row>
    <row r="3396" customHeight="1" spans="1:2">
      <c r="A3396" s="3"/>
      <c r="B3396" s="3" t="str">
        <f>IFERROR(__xludf.DUMMYFUNCTION("""COMPUTED_VALUE"""),"")</f>
        <v/>
      </c>
    </row>
    <row r="3397" customHeight="1" spans="1:2">
      <c r="A3397" s="3"/>
      <c r="B3397" s="3" t="str">
        <f>IFERROR(__xludf.DUMMYFUNCTION("""COMPUTED_VALUE"""),"")</f>
        <v/>
      </c>
    </row>
    <row r="3398" customHeight="1" spans="1:2">
      <c r="A3398" s="3"/>
      <c r="B3398" s="3" t="str">
        <f>IFERROR(__xludf.DUMMYFUNCTION("""COMPUTED_VALUE"""),"")</f>
        <v/>
      </c>
    </row>
    <row r="3399" customHeight="1" spans="1:2">
      <c r="A3399" s="3"/>
      <c r="B3399" s="3" t="str">
        <f>IFERROR(__xludf.DUMMYFUNCTION("""COMPUTED_VALUE"""),"")</f>
        <v/>
      </c>
    </row>
    <row r="3400" customHeight="1" spans="1:2">
      <c r="A3400" s="3"/>
      <c r="B3400" s="3" t="str">
        <f>IFERROR(__xludf.DUMMYFUNCTION("""COMPUTED_VALUE"""),"")</f>
        <v/>
      </c>
    </row>
    <row r="3401" customHeight="1" spans="1:2">
      <c r="A3401" s="3"/>
      <c r="B3401" s="3" t="str">
        <f>IFERROR(__xludf.DUMMYFUNCTION("""COMPUTED_VALUE"""),"")</f>
        <v/>
      </c>
    </row>
    <row r="3402" customHeight="1" spans="1:2">
      <c r="A3402" s="3"/>
      <c r="B3402" s="3" t="str">
        <f>IFERROR(__xludf.DUMMYFUNCTION("""COMPUTED_VALUE"""),"")</f>
        <v/>
      </c>
    </row>
    <row r="3403" customHeight="1" spans="1:2">
      <c r="A3403" s="3"/>
      <c r="B3403" s="3" t="str">
        <f>IFERROR(__xludf.DUMMYFUNCTION("""COMPUTED_VALUE"""),"")</f>
        <v/>
      </c>
    </row>
    <row r="3404" customHeight="1" spans="1:2">
      <c r="A3404" s="3"/>
      <c r="B3404" s="3" t="str">
        <f>IFERROR(__xludf.DUMMYFUNCTION("""COMPUTED_VALUE"""),"")</f>
        <v/>
      </c>
    </row>
    <row r="3405" customHeight="1" spans="1:2">
      <c r="A3405" s="3"/>
      <c r="B3405" s="3" t="str">
        <f>IFERROR(__xludf.DUMMYFUNCTION("""COMPUTED_VALUE"""),"")</f>
        <v/>
      </c>
    </row>
    <row r="3406" customHeight="1" spans="1:2">
      <c r="A3406" s="3"/>
      <c r="B3406" s="3" t="str">
        <f>IFERROR(__xludf.DUMMYFUNCTION("""COMPUTED_VALUE"""),"")</f>
        <v/>
      </c>
    </row>
    <row r="3407" customHeight="1" spans="1:2">
      <c r="A3407" s="3"/>
      <c r="B3407" s="3" t="str">
        <f>IFERROR(__xludf.DUMMYFUNCTION("""COMPUTED_VALUE"""),"")</f>
        <v/>
      </c>
    </row>
    <row r="3408" customHeight="1" spans="1:2">
      <c r="A3408" s="3"/>
      <c r="B3408" s="3" t="str">
        <f>IFERROR(__xludf.DUMMYFUNCTION("""COMPUTED_VALUE"""),"")</f>
        <v/>
      </c>
    </row>
    <row r="3409" customHeight="1" spans="1:2">
      <c r="A3409" s="3"/>
      <c r="B3409" s="3" t="str">
        <f>IFERROR(__xludf.DUMMYFUNCTION("""COMPUTED_VALUE"""),"")</f>
        <v/>
      </c>
    </row>
    <row r="3410" customHeight="1" spans="1:2">
      <c r="A3410" s="3"/>
      <c r="B3410" s="3" t="str">
        <f>IFERROR(__xludf.DUMMYFUNCTION("""COMPUTED_VALUE"""),"")</f>
        <v/>
      </c>
    </row>
    <row r="3411" customHeight="1" spans="1:2">
      <c r="A3411" s="3"/>
      <c r="B3411" s="3" t="str">
        <f>IFERROR(__xludf.DUMMYFUNCTION("""COMPUTED_VALUE"""),"")</f>
        <v/>
      </c>
    </row>
    <row r="3412" customHeight="1" spans="1:2">
      <c r="A3412" s="3"/>
      <c r="B3412" s="3" t="str">
        <f>IFERROR(__xludf.DUMMYFUNCTION("""COMPUTED_VALUE"""),"")</f>
        <v/>
      </c>
    </row>
    <row r="3413" customHeight="1" spans="1:2">
      <c r="A3413" s="3"/>
      <c r="B3413" s="3" t="str">
        <f>IFERROR(__xludf.DUMMYFUNCTION("""COMPUTED_VALUE"""),"")</f>
        <v/>
      </c>
    </row>
    <row r="3414" customHeight="1" spans="1:2">
      <c r="A3414" s="3"/>
      <c r="B3414" s="3" t="str">
        <f>IFERROR(__xludf.DUMMYFUNCTION("""COMPUTED_VALUE"""),"")</f>
        <v/>
      </c>
    </row>
    <row r="3415" customHeight="1" spans="1:2">
      <c r="A3415" s="3"/>
      <c r="B3415" s="3" t="str">
        <f>IFERROR(__xludf.DUMMYFUNCTION("""COMPUTED_VALUE"""),"")</f>
        <v/>
      </c>
    </row>
    <row r="3416" customHeight="1" spans="1:2">
      <c r="A3416" s="3"/>
      <c r="B3416" s="3" t="str">
        <f>IFERROR(__xludf.DUMMYFUNCTION("""COMPUTED_VALUE"""),"")</f>
        <v/>
      </c>
    </row>
    <row r="3417" customHeight="1" spans="1:2">
      <c r="A3417" s="3"/>
      <c r="B3417" s="3" t="str">
        <f>IFERROR(__xludf.DUMMYFUNCTION("""COMPUTED_VALUE"""),"")</f>
        <v/>
      </c>
    </row>
    <row r="3418" customHeight="1" spans="1:2">
      <c r="A3418" s="3"/>
      <c r="B3418" s="3" t="str">
        <f>IFERROR(__xludf.DUMMYFUNCTION("""COMPUTED_VALUE"""),"")</f>
        <v/>
      </c>
    </row>
    <row r="3419" customHeight="1" spans="1:2">
      <c r="A3419" s="3"/>
      <c r="B3419" s="3" t="str">
        <f>IFERROR(__xludf.DUMMYFUNCTION("""COMPUTED_VALUE"""),"")</f>
        <v/>
      </c>
    </row>
    <row r="3420" customHeight="1" spans="1:2">
      <c r="A3420" s="3"/>
      <c r="B3420" s="3" t="str">
        <f>IFERROR(__xludf.DUMMYFUNCTION("""COMPUTED_VALUE"""),"")</f>
        <v/>
      </c>
    </row>
    <row r="3421" customHeight="1" spans="1:2">
      <c r="A3421" s="3"/>
      <c r="B3421" s="3" t="str">
        <f>IFERROR(__xludf.DUMMYFUNCTION("""COMPUTED_VALUE"""),"")</f>
        <v/>
      </c>
    </row>
    <row r="3422" customHeight="1" spans="1:2">
      <c r="A3422" s="3"/>
      <c r="B3422" s="3" t="str">
        <f>IFERROR(__xludf.DUMMYFUNCTION("""COMPUTED_VALUE"""),"")</f>
        <v/>
      </c>
    </row>
    <row r="3423" customHeight="1" spans="1:2">
      <c r="A3423" s="3"/>
      <c r="B3423" s="3" t="str">
        <f>IFERROR(__xludf.DUMMYFUNCTION("""COMPUTED_VALUE"""),"")</f>
        <v/>
      </c>
    </row>
    <row r="3424" customHeight="1" spans="1:2">
      <c r="A3424" s="3"/>
      <c r="B3424" s="3" t="str">
        <f>IFERROR(__xludf.DUMMYFUNCTION("""COMPUTED_VALUE"""),"")</f>
        <v/>
      </c>
    </row>
    <row r="3425" customHeight="1" spans="1:2">
      <c r="A3425" s="3"/>
      <c r="B3425" s="3" t="str">
        <f>IFERROR(__xludf.DUMMYFUNCTION("""COMPUTED_VALUE"""),"")</f>
        <v/>
      </c>
    </row>
    <row r="3426" customHeight="1" spans="1:2">
      <c r="A3426" s="3"/>
      <c r="B3426" s="3" t="str">
        <f>IFERROR(__xludf.DUMMYFUNCTION("""COMPUTED_VALUE"""),"")</f>
        <v/>
      </c>
    </row>
    <row r="3427" customHeight="1" spans="1:2">
      <c r="A3427" s="3"/>
      <c r="B3427" s="3" t="str">
        <f>IFERROR(__xludf.DUMMYFUNCTION("""COMPUTED_VALUE"""),"")</f>
        <v/>
      </c>
    </row>
    <row r="3428" customHeight="1" spans="1:2">
      <c r="A3428" s="3"/>
      <c r="B3428" s="3" t="str">
        <f>IFERROR(__xludf.DUMMYFUNCTION("""COMPUTED_VALUE"""),"")</f>
        <v/>
      </c>
    </row>
    <row r="3429" customHeight="1" spans="1:2">
      <c r="A3429" s="3"/>
      <c r="B3429" s="3" t="str">
        <f>IFERROR(__xludf.DUMMYFUNCTION("""COMPUTED_VALUE"""),"")</f>
        <v/>
      </c>
    </row>
    <row r="3430" customHeight="1" spans="1:2">
      <c r="A3430" s="3"/>
      <c r="B3430" s="3" t="str">
        <f>IFERROR(__xludf.DUMMYFUNCTION("""COMPUTED_VALUE"""),"")</f>
        <v/>
      </c>
    </row>
    <row r="3431" customHeight="1" spans="1:2">
      <c r="A3431" s="3"/>
      <c r="B3431" s="3" t="str">
        <f>IFERROR(__xludf.DUMMYFUNCTION("""COMPUTED_VALUE"""),"")</f>
        <v/>
      </c>
    </row>
    <row r="3432" customHeight="1" spans="1:2">
      <c r="A3432" s="3"/>
      <c r="B3432" s="3" t="str">
        <f>IFERROR(__xludf.DUMMYFUNCTION("""COMPUTED_VALUE"""),"")</f>
        <v/>
      </c>
    </row>
    <row r="3433" customHeight="1" spans="1:2">
      <c r="A3433" s="3"/>
      <c r="B3433" s="3" t="str">
        <f>IFERROR(__xludf.DUMMYFUNCTION("""COMPUTED_VALUE"""),"")</f>
        <v/>
      </c>
    </row>
    <row r="3434" customHeight="1" spans="1:2">
      <c r="A3434" s="3"/>
      <c r="B3434" s="3" t="str">
        <f>IFERROR(__xludf.DUMMYFUNCTION("""COMPUTED_VALUE"""),"")</f>
        <v/>
      </c>
    </row>
    <row r="3435" customHeight="1" spans="1:2">
      <c r="A3435" s="3"/>
      <c r="B3435" s="3" t="str">
        <f>IFERROR(__xludf.DUMMYFUNCTION("""COMPUTED_VALUE"""),"")</f>
        <v/>
      </c>
    </row>
    <row r="3436" customHeight="1" spans="1:2">
      <c r="A3436" s="3"/>
      <c r="B3436" s="3" t="str">
        <f>IFERROR(__xludf.DUMMYFUNCTION("""COMPUTED_VALUE"""),"")</f>
        <v/>
      </c>
    </row>
    <row r="3437" customHeight="1" spans="1:2">
      <c r="A3437" s="3"/>
      <c r="B3437" s="3" t="str">
        <f>IFERROR(__xludf.DUMMYFUNCTION("""COMPUTED_VALUE"""),"")</f>
        <v/>
      </c>
    </row>
    <row r="3438" customHeight="1" spans="1:2">
      <c r="A3438" s="3"/>
      <c r="B3438" s="3" t="str">
        <f>IFERROR(__xludf.DUMMYFUNCTION("""COMPUTED_VALUE"""),"")</f>
        <v/>
      </c>
    </row>
    <row r="3439" customHeight="1" spans="1:2">
      <c r="A3439" s="3"/>
      <c r="B3439" s="3" t="str">
        <f>IFERROR(__xludf.DUMMYFUNCTION("""COMPUTED_VALUE"""),"")</f>
        <v/>
      </c>
    </row>
    <row r="3440" customHeight="1" spans="1:2">
      <c r="A3440" s="3"/>
      <c r="B3440" s="3" t="str">
        <f>IFERROR(__xludf.DUMMYFUNCTION("""COMPUTED_VALUE"""),"")</f>
        <v/>
      </c>
    </row>
    <row r="3441" customHeight="1" spans="1:2">
      <c r="A3441" s="3"/>
      <c r="B3441" s="3" t="str">
        <f>IFERROR(__xludf.DUMMYFUNCTION("""COMPUTED_VALUE"""),"")</f>
        <v/>
      </c>
    </row>
    <row r="3442" customHeight="1" spans="1:2">
      <c r="A3442" s="3"/>
      <c r="B3442" s="3" t="str">
        <f>IFERROR(__xludf.DUMMYFUNCTION("""COMPUTED_VALUE"""),"")</f>
        <v/>
      </c>
    </row>
    <row r="3443" customHeight="1" spans="1:2">
      <c r="A3443" s="3"/>
      <c r="B3443" s="3" t="str">
        <f>IFERROR(__xludf.DUMMYFUNCTION("""COMPUTED_VALUE"""),"")</f>
        <v/>
      </c>
    </row>
    <row r="3444" customHeight="1" spans="1:2">
      <c r="A3444" s="3"/>
      <c r="B3444" s="3" t="str">
        <f>IFERROR(__xludf.DUMMYFUNCTION("""COMPUTED_VALUE"""),"")</f>
        <v/>
      </c>
    </row>
    <row r="3445" customHeight="1" spans="1:2">
      <c r="A3445" s="3"/>
      <c r="B3445" s="3" t="str">
        <f>IFERROR(__xludf.DUMMYFUNCTION("""COMPUTED_VALUE"""),"")</f>
        <v/>
      </c>
    </row>
    <row r="3446" customHeight="1" spans="1:2">
      <c r="A3446" s="3"/>
      <c r="B3446" s="3" t="str">
        <f>IFERROR(__xludf.DUMMYFUNCTION("""COMPUTED_VALUE"""),"")</f>
        <v/>
      </c>
    </row>
    <row r="3447" customHeight="1" spans="1:2">
      <c r="A3447" s="3"/>
      <c r="B3447" s="3" t="str">
        <f>IFERROR(__xludf.DUMMYFUNCTION("""COMPUTED_VALUE"""),"")</f>
        <v/>
      </c>
    </row>
    <row r="3448" customHeight="1" spans="1:2">
      <c r="A3448" s="3"/>
      <c r="B3448" s="3" t="str">
        <f>IFERROR(__xludf.DUMMYFUNCTION("""COMPUTED_VALUE"""),"")</f>
        <v/>
      </c>
    </row>
    <row r="3449" customHeight="1" spans="1:2">
      <c r="A3449" s="3"/>
      <c r="B3449" s="3" t="str">
        <f>IFERROR(__xludf.DUMMYFUNCTION("""COMPUTED_VALUE"""),"")</f>
        <v/>
      </c>
    </row>
    <row r="3450" customHeight="1" spans="1:2">
      <c r="A3450" s="3"/>
      <c r="B3450" s="3" t="str">
        <f>IFERROR(__xludf.DUMMYFUNCTION("""COMPUTED_VALUE"""),"")</f>
        <v/>
      </c>
    </row>
    <row r="3451" customHeight="1" spans="1:2">
      <c r="A3451" s="3"/>
      <c r="B3451" s="3" t="str">
        <f>IFERROR(__xludf.DUMMYFUNCTION("""COMPUTED_VALUE"""),"")</f>
        <v/>
      </c>
    </row>
    <row r="3452" customHeight="1" spans="1:2">
      <c r="A3452" s="3"/>
      <c r="B3452" s="3" t="str">
        <f>IFERROR(__xludf.DUMMYFUNCTION("""COMPUTED_VALUE"""),"")</f>
        <v/>
      </c>
    </row>
    <row r="3453" customHeight="1" spans="1:2">
      <c r="A3453" s="3"/>
      <c r="B3453" s="3" t="str">
        <f>IFERROR(__xludf.DUMMYFUNCTION("""COMPUTED_VALUE"""),"")</f>
        <v/>
      </c>
    </row>
    <row r="3454" customHeight="1" spans="1:2">
      <c r="A3454" s="3"/>
      <c r="B3454" s="3" t="str">
        <f>IFERROR(__xludf.DUMMYFUNCTION("""COMPUTED_VALUE"""),"")</f>
        <v/>
      </c>
    </row>
    <row r="3455" customHeight="1" spans="1:2">
      <c r="A3455" s="3"/>
      <c r="B3455" s="3" t="str">
        <f>IFERROR(__xludf.DUMMYFUNCTION("""COMPUTED_VALUE"""),"")</f>
        <v/>
      </c>
    </row>
    <row r="3456" customHeight="1" spans="1:2">
      <c r="A3456" s="3"/>
      <c r="B3456" s="3" t="str">
        <f>IFERROR(__xludf.DUMMYFUNCTION("""COMPUTED_VALUE"""),"")</f>
        <v/>
      </c>
    </row>
    <row r="3457" customHeight="1" spans="1:2">
      <c r="A3457" s="3"/>
      <c r="B3457" s="3" t="str">
        <f>IFERROR(__xludf.DUMMYFUNCTION("""COMPUTED_VALUE"""),"")</f>
        <v/>
      </c>
    </row>
    <row r="3458" customHeight="1" spans="1:2">
      <c r="A3458" s="3"/>
      <c r="B3458" s="3" t="str">
        <f>IFERROR(__xludf.DUMMYFUNCTION("""COMPUTED_VALUE"""),"")</f>
        <v/>
      </c>
    </row>
    <row r="3459" customHeight="1" spans="1:2">
      <c r="A3459" s="3"/>
      <c r="B3459" s="3" t="str">
        <f>IFERROR(__xludf.DUMMYFUNCTION("""COMPUTED_VALUE"""),"")</f>
        <v/>
      </c>
    </row>
    <row r="3460" customHeight="1" spans="1:2">
      <c r="A3460" s="3"/>
      <c r="B3460" s="3" t="str">
        <f>IFERROR(__xludf.DUMMYFUNCTION("""COMPUTED_VALUE"""),"")</f>
        <v/>
      </c>
    </row>
    <row r="3461" customHeight="1" spans="1:2">
      <c r="A3461" s="3"/>
      <c r="B3461" s="3" t="str">
        <f>IFERROR(__xludf.DUMMYFUNCTION("""COMPUTED_VALUE"""),"")</f>
        <v/>
      </c>
    </row>
    <row r="3462" customHeight="1" spans="1:2">
      <c r="A3462" s="3"/>
      <c r="B3462" s="3" t="str">
        <f>IFERROR(__xludf.DUMMYFUNCTION("""COMPUTED_VALUE"""),"")</f>
        <v/>
      </c>
    </row>
    <row r="3463" customHeight="1" spans="1:2">
      <c r="A3463" s="3"/>
      <c r="B3463" s="3" t="str">
        <f>IFERROR(__xludf.DUMMYFUNCTION("""COMPUTED_VALUE"""),"")</f>
        <v/>
      </c>
    </row>
    <row r="3464" customHeight="1" spans="1:2">
      <c r="A3464" s="3"/>
      <c r="B3464" s="3" t="str">
        <f>IFERROR(__xludf.DUMMYFUNCTION("""COMPUTED_VALUE"""),"")</f>
        <v/>
      </c>
    </row>
    <row r="3465" customHeight="1" spans="1:2">
      <c r="A3465" s="3"/>
      <c r="B3465" s="3" t="str">
        <f>IFERROR(__xludf.DUMMYFUNCTION("""COMPUTED_VALUE"""),"")</f>
        <v/>
      </c>
    </row>
    <row r="3466" customHeight="1" spans="1:2">
      <c r="A3466" s="3"/>
      <c r="B3466" s="3" t="str">
        <f>IFERROR(__xludf.DUMMYFUNCTION("""COMPUTED_VALUE"""),"")</f>
        <v/>
      </c>
    </row>
    <row r="3467" customHeight="1" spans="1:2">
      <c r="A3467" s="3"/>
      <c r="B3467" s="3" t="str">
        <f>IFERROR(__xludf.DUMMYFUNCTION("""COMPUTED_VALUE"""),"")</f>
        <v/>
      </c>
    </row>
    <row r="3468" customHeight="1" spans="1:2">
      <c r="A3468" s="3"/>
      <c r="B3468" s="3" t="str">
        <f>IFERROR(__xludf.DUMMYFUNCTION("""COMPUTED_VALUE"""),"")</f>
        <v/>
      </c>
    </row>
    <row r="3469" customHeight="1" spans="1:2">
      <c r="A3469" s="3"/>
      <c r="B3469" s="3" t="str">
        <f>IFERROR(__xludf.DUMMYFUNCTION("""COMPUTED_VALUE"""),"")</f>
        <v/>
      </c>
    </row>
    <row r="3470" customHeight="1" spans="1:2">
      <c r="A3470" s="3"/>
      <c r="B3470" s="3" t="str">
        <f>IFERROR(__xludf.DUMMYFUNCTION("""COMPUTED_VALUE"""),"")</f>
        <v/>
      </c>
    </row>
    <row r="3471" customHeight="1" spans="1:2">
      <c r="A3471" s="3"/>
      <c r="B3471" s="3" t="str">
        <f>IFERROR(__xludf.DUMMYFUNCTION("""COMPUTED_VALUE"""),"")</f>
        <v/>
      </c>
    </row>
    <row r="3472" customHeight="1" spans="1:2">
      <c r="A3472" s="3"/>
      <c r="B3472" s="3" t="str">
        <f>IFERROR(__xludf.DUMMYFUNCTION("""COMPUTED_VALUE"""),"")</f>
        <v/>
      </c>
    </row>
    <row r="3473" customHeight="1" spans="1:2">
      <c r="A3473" s="3"/>
      <c r="B3473" s="3" t="str">
        <f>IFERROR(__xludf.DUMMYFUNCTION("""COMPUTED_VALUE"""),"")</f>
        <v/>
      </c>
    </row>
    <row r="3474" customHeight="1" spans="1:2">
      <c r="A3474" s="3"/>
      <c r="B3474" s="3" t="str">
        <f>IFERROR(__xludf.DUMMYFUNCTION("""COMPUTED_VALUE"""),"")</f>
        <v/>
      </c>
    </row>
    <row r="3475" customHeight="1" spans="1:2">
      <c r="A3475" s="3"/>
      <c r="B3475" s="3" t="str">
        <f>IFERROR(__xludf.DUMMYFUNCTION("""COMPUTED_VALUE"""),"")</f>
        <v/>
      </c>
    </row>
    <row r="3476" customHeight="1" spans="1:2">
      <c r="A3476" s="3"/>
      <c r="B3476" s="3" t="str">
        <f>IFERROR(__xludf.DUMMYFUNCTION("""COMPUTED_VALUE"""),"")</f>
        <v/>
      </c>
    </row>
    <row r="3477" customHeight="1" spans="1:2">
      <c r="A3477" s="3"/>
      <c r="B3477" s="3" t="str">
        <f>IFERROR(__xludf.DUMMYFUNCTION("""COMPUTED_VALUE"""),"")</f>
        <v/>
      </c>
    </row>
    <row r="3478" customHeight="1" spans="1:2">
      <c r="A3478" s="3"/>
      <c r="B3478" s="3" t="str">
        <f>IFERROR(__xludf.DUMMYFUNCTION("""COMPUTED_VALUE"""),"")</f>
        <v/>
      </c>
    </row>
    <row r="3479" customHeight="1" spans="1:2">
      <c r="A3479" s="3"/>
      <c r="B3479" s="3" t="str">
        <f>IFERROR(__xludf.DUMMYFUNCTION("""COMPUTED_VALUE"""),"")</f>
        <v/>
      </c>
    </row>
    <row r="3480" customHeight="1" spans="1:2">
      <c r="A3480" s="3"/>
      <c r="B3480" s="3" t="str">
        <f>IFERROR(__xludf.DUMMYFUNCTION("""COMPUTED_VALUE"""),"")</f>
        <v/>
      </c>
    </row>
    <row r="3481" customHeight="1" spans="1:2">
      <c r="A3481" s="3"/>
      <c r="B3481" s="3" t="str">
        <f>IFERROR(__xludf.DUMMYFUNCTION("""COMPUTED_VALUE"""),"")</f>
        <v/>
      </c>
    </row>
    <row r="3482" customHeight="1" spans="1:2">
      <c r="A3482" s="3"/>
      <c r="B3482" s="3" t="str">
        <f>IFERROR(__xludf.DUMMYFUNCTION("""COMPUTED_VALUE"""),"")</f>
        <v/>
      </c>
    </row>
    <row r="3483" customHeight="1" spans="1:2">
      <c r="A3483" s="3"/>
      <c r="B3483" s="3" t="str">
        <f>IFERROR(__xludf.DUMMYFUNCTION("""COMPUTED_VALUE"""),"")</f>
        <v/>
      </c>
    </row>
    <row r="3484" customHeight="1" spans="1:2">
      <c r="A3484" s="3"/>
      <c r="B3484" s="3" t="str">
        <f>IFERROR(__xludf.DUMMYFUNCTION("""COMPUTED_VALUE"""),"")</f>
        <v/>
      </c>
    </row>
    <row r="3485" customHeight="1" spans="1:2">
      <c r="A3485" s="3"/>
      <c r="B3485" s="3" t="str">
        <f>IFERROR(__xludf.DUMMYFUNCTION("""COMPUTED_VALUE"""),"")</f>
        <v/>
      </c>
    </row>
    <row r="3486" customHeight="1" spans="1:2">
      <c r="A3486" s="3"/>
      <c r="B3486" s="3" t="str">
        <f>IFERROR(__xludf.DUMMYFUNCTION("""COMPUTED_VALUE"""),"")</f>
        <v/>
      </c>
    </row>
    <row r="3487" customHeight="1" spans="1:2">
      <c r="A3487" s="3"/>
      <c r="B3487" s="3" t="str">
        <f>IFERROR(__xludf.DUMMYFUNCTION("""COMPUTED_VALUE"""),"")</f>
        <v/>
      </c>
    </row>
    <row r="3488" customHeight="1" spans="1:2">
      <c r="A3488" s="3"/>
      <c r="B3488" s="3" t="str">
        <f>IFERROR(__xludf.DUMMYFUNCTION("""COMPUTED_VALUE"""),"")</f>
        <v/>
      </c>
    </row>
    <row r="3489" customHeight="1" spans="1:2">
      <c r="A3489" s="3"/>
      <c r="B3489" s="3" t="str">
        <f>IFERROR(__xludf.DUMMYFUNCTION("""COMPUTED_VALUE"""),"")</f>
        <v/>
      </c>
    </row>
    <row r="3490" customHeight="1" spans="1:2">
      <c r="A3490" s="3"/>
      <c r="B3490" s="3" t="str">
        <f>IFERROR(__xludf.DUMMYFUNCTION("""COMPUTED_VALUE"""),"")</f>
        <v/>
      </c>
    </row>
    <row r="3491" customHeight="1" spans="1:2">
      <c r="A3491" s="3"/>
      <c r="B3491" s="3" t="str">
        <f>IFERROR(__xludf.DUMMYFUNCTION("""COMPUTED_VALUE"""),"")</f>
        <v/>
      </c>
    </row>
    <row r="3492" customHeight="1" spans="1:2">
      <c r="A3492" s="3"/>
      <c r="B3492" s="3" t="str">
        <f>IFERROR(__xludf.DUMMYFUNCTION("""COMPUTED_VALUE"""),"")</f>
        <v/>
      </c>
    </row>
    <row r="3493" customHeight="1" spans="1:2">
      <c r="A3493" s="3"/>
      <c r="B3493" s="3" t="str">
        <f>IFERROR(__xludf.DUMMYFUNCTION("""COMPUTED_VALUE"""),"")</f>
        <v/>
      </c>
    </row>
    <row r="3494" customHeight="1" spans="1:2">
      <c r="A3494" s="3"/>
      <c r="B3494" s="3" t="str">
        <f>IFERROR(__xludf.DUMMYFUNCTION("""COMPUTED_VALUE"""),"")</f>
        <v/>
      </c>
    </row>
    <row r="3495" customHeight="1" spans="1:2">
      <c r="A3495" s="3"/>
      <c r="B3495" s="3" t="str">
        <f>IFERROR(__xludf.DUMMYFUNCTION("""COMPUTED_VALUE"""),"")</f>
        <v/>
      </c>
    </row>
    <row r="3496" customHeight="1" spans="1:2">
      <c r="A3496" s="3"/>
      <c r="B3496" s="3" t="str">
        <f>IFERROR(__xludf.DUMMYFUNCTION("""COMPUTED_VALUE"""),"")</f>
        <v/>
      </c>
    </row>
    <row r="3497" customHeight="1" spans="1:2">
      <c r="A3497" s="3"/>
      <c r="B3497" s="3" t="str">
        <f>IFERROR(__xludf.DUMMYFUNCTION("""COMPUTED_VALUE"""),"")</f>
        <v/>
      </c>
    </row>
    <row r="3498" customHeight="1" spans="1:2">
      <c r="A3498" s="3"/>
      <c r="B3498" s="3" t="str">
        <f>IFERROR(__xludf.DUMMYFUNCTION("""COMPUTED_VALUE"""),"")</f>
        <v/>
      </c>
    </row>
    <row r="3499" customHeight="1" spans="1:2">
      <c r="A3499" s="3"/>
      <c r="B3499" s="3" t="str">
        <f>IFERROR(__xludf.DUMMYFUNCTION("""COMPUTED_VALUE"""),"")</f>
        <v/>
      </c>
    </row>
    <row r="3500" customHeight="1" spans="1:2">
      <c r="A3500" s="3"/>
      <c r="B3500" s="3" t="str">
        <f>IFERROR(__xludf.DUMMYFUNCTION("""COMPUTED_VALUE"""),"")</f>
        <v/>
      </c>
    </row>
    <row r="3501" customHeight="1" spans="1:2">
      <c r="A3501" s="3"/>
      <c r="B3501" s="3" t="str">
        <f>IFERROR(__xludf.DUMMYFUNCTION("""COMPUTED_VALUE"""),"")</f>
        <v/>
      </c>
    </row>
    <row r="3502" customHeight="1" spans="1:2">
      <c r="A3502" s="3"/>
      <c r="B3502" s="3" t="str">
        <f>IFERROR(__xludf.DUMMYFUNCTION("""COMPUTED_VALUE"""),"")</f>
        <v/>
      </c>
    </row>
    <row r="3503" customHeight="1" spans="1:2">
      <c r="A3503" s="3"/>
      <c r="B3503" s="3" t="str">
        <f>IFERROR(__xludf.DUMMYFUNCTION("""COMPUTED_VALUE"""),"")</f>
        <v/>
      </c>
    </row>
    <row r="3504" customHeight="1" spans="1:2">
      <c r="A3504" s="3"/>
      <c r="B3504" s="3" t="str">
        <f>IFERROR(__xludf.DUMMYFUNCTION("""COMPUTED_VALUE"""),"")</f>
        <v/>
      </c>
    </row>
    <row r="3505" customHeight="1" spans="1:2">
      <c r="A3505" s="3"/>
      <c r="B3505" s="3" t="str">
        <f>IFERROR(__xludf.DUMMYFUNCTION("""COMPUTED_VALUE"""),"")</f>
        <v/>
      </c>
    </row>
    <row r="3506" customHeight="1" spans="1:2">
      <c r="A3506" s="3"/>
      <c r="B3506" s="3" t="str">
        <f>IFERROR(__xludf.DUMMYFUNCTION("""COMPUTED_VALUE"""),"")</f>
        <v/>
      </c>
    </row>
    <row r="3507" customHeight="1" spans="1:2">
      <c r="A3507" s="3"/>
      <c r="B3507" s="3" t="str">
        <f>IFERROR(__xludf.DUMMYFUNCTION("""COMPUTED_VALUE"""),"")</f>
        <v/>
      </c>
    </row>
    <row r="3508" customHeight="1" spans="1:2">
      <c r="A3508" s="3"/>
      <c r="B3508" s="3" t="str">
        <f>IFERROR(__xludf.DUMMYFUNCTION("""COMPUTED_VALUE"""),"")</f>
        <v/>
      </c>
    </row>
    <row r="3509" customHeight="1" spans="1:2">
      <c r="A3509" s="3"/>
      <c r="B3509" s="3" t="str">
        <f>IFERROR(__xludf.DUMMYFUNCTION("""COMPUTED_VALUE"""),"")</f>
        <v/>
      </c>
    </row>
    <row r="3510" customHeight="1" spans="1:2">
      <c r="A3510" s="3"/>
      <c r="B3510" s="3" t="str">
        <f>IFERROR(__xludf.DUMMYFUNCTION("""COMPUTED_VALUE"""),"")</f>
        <v/>
      </c>
    </row>
    <row r="3511" customHeight="1" spans="1:2">
      <c r="A3511" s="3"/>
      <c r="B3511" s="3" t="str">
        <f>IFERROR(__xludf.DUMMYFUNCTION("""COMPUTED_VALUE"""),"")</f>
        <v/>
      </c>
    </row>
    <row r="3512" customHeight="1" spans="1:2">
      <c r="A3512" s="3"/>
      <c r="B3512" s="3" t="str">
        <f>IFERROR(__xludf.DUMMYFUNCTION("""COMPUTED_VALUE"""),"")</f>
        <v/>
      </c>
    </row>
    <row r="3513" customHeight="1" spans="1:2">
      <c r="A3513" s="3"/>
      <c r="B3513" s="3" t="str">
        <f>IFERROR(__xludf.DUMMYFUNCTION("""COMPUTED_VALUE"""),"")</f>
        <v/>
      </c>
    </row>
    <row r="3514" customHeight="1" spans="1:2">
      <c r="A3514" s="3"/>
      <c r="B3514" s="3" t="str">
        <f>IFERROR(__xludf.DUMMYFUNCTION("""COMPUTED_VALUE"""),"")</f>
        <v/>
      </c>
    </row>
    <row r="3515" customHeight="1" spans="1:2">
      <c r="A3515" s="3"/>
      <c r="B3515" s="3" t="str">
        <f>IFERROR(__xludf.DUMMYFUNCTION("""COMPUTED_VALUE"""),"")</f>
        <v/>
      </c>
    </row>
    <row r="3516" customHeight="1" spans="1:2">
      <c r="A3516" s="3"/>
      <c r="B3516" s="3" t="str">
        <f>IFERROR(__xludf.DUMMYFUNCTION("""COMPUTED_VALUE"""),"")</f>
        <v/>
      </c>
    </row>
    <row r="3517" customHeight="1" spans="1:2">
      <c r="A3517" s="3"/>
      <c r="B3517" s="3" t="str">
        <f>IFERROR(__xludf.DUMMYFUNCTION("""COMPUTED_VALUE"""),"")</f>
        <v/>
      </c>
    </row>
    <row r="3518" customHeight="1" spans="1:2">
      <c r="A3518" s="3"/>
      <c r="B3518" s="3" t="str">
        <f>IFERROR(__xludf.DUMMYFUNCTION("""COMPUTED_VALUE"""),"")</f>
        <v/>
      </c>
    </row>
    <row r="3519" customHeight="1" spans="1:2">
      <c r="A3519" s="3"/>
      <c r="B3519" s="3" t="str">
        <f>IFERROR(__xludf.DUMMYFUNCTION("""COMPUTED_VALUE"""),"")</f>
        <v/>
      </c>
    </row>
    <row r="3520" customHeight="1" spans="1:2">
      <c r="A3520" s="3"/>
      <c r="B3520" s="3" t="str">
        <f>IFERROR(__xludf.DUMMYFUNCTION("""COMPUTED_VALUE"""),"")</f>
        <v/>
      </c>
    </row>
    <row r="3521" customHeight="1" spans="1:2">
      <c r="A3521" s="3"/>
      <c r="B3521" s="3" t="str">
        <f>IFERROR(__xludf.DUMMYFUNCTION("""COMPUTED_VALUE"""),"")</f>
        <v/>
      </c>
    </row>
    <row r="3522" customHeight="1" spans="1:2">
      <c r="A3522" s="3"/>
      <c r="B3522" s="3" t="str">
        <f>IFERROR(__xludf.DUMMYFUNCTION("""COMPUTED_VALUE"""),"")</f>
        <v/>
      </c>
    </row>
    <row r="3523" customHeight="1" spans="1:2">
      <c r="A3523" s="3"/>
      <c r="B3523" s="3" t="str">
        <f>IFERROR(__xludf.DUMMYFUNCTION("""COMPUTED_VALUE"""),"")</f>
        <v/>
      </c>
    </row>
    <row r="3524" customHeight="1" spans="1:2">
      <c r="A3524" s="3"/>
      <c r="B3524" s="3" t="str">
        <f>IFERROR(__xludf.DUMMYFUNCTION("""COMPUTED_VALUE"""),"")</f>
        <v/>
      </c>
    </row>
    <row r="3525" customHeight="1" spans="1:2">
      <c r="A3525" s="3"/>
      <c r="B3525" s="3" t="str">
        <f>IFERROR(__xludf.DUMMYFUNCTION("""COMPUTED_VALUE"""),"")</f>
        <v/>
      </c>
    </row>
    <row r="3526" customHeight="1" spans="1:2">
      <c r="A3526" s="3"/>
      <c r="B3526" s="3" t="str">
        <f>IFERROR(__xludf.DUMMYFUNCTION("""COMPUTED_VALUE"""),"")</f>
        <v/>
      </c>
    </row>
    <row r="3527" customHeight="1" spans="1:2">
      <c r="A3527" s="3"/>
      <c r="B3527" s="3" t="str">
        <f>IFERROR(__xludf.DUMMYFUNCTION("""COMPUTED_VALUE"""),"")</f>
        <v/>
      </c>
    </row>
    <row r="3528" customHeight="1" spans="1:2">
      <c r="A3528" s="3"/>
      <c r="B3528" s="3" t="str">
        <f>IFERROR(__xludf.DUMMYFUNCTION("""COMPUTED_VALUE"""),"")</f>
        <v/>
      </c>
    </row>
    <row r="3529" customHeight="1" spans="1:2">
      <c r="A3529" s="3"/>
      <c r="B3529" s="3" t="str">
        <f>IFERROR(__xludf.DUMMYFUNCTION("""COMPUTED_VALUE"""),"")</f>
        <v/>
      </c>
    </row>
    <row r="3530" customHeight="1" spans="1:2">
      <c r="A3530" s="3"/>
      <c r="B3530" s="3" t="str">
        <f>IFERROR(__xludf.DUMMYFUNCTION("""COMPUTED_VALUE"""),"")</f>
        <v/>
      </c>
    </row>
    <row r="3531" customHeight="1" spans="1:2">
      <c r="A3531" s="3"/>
      <c r="B3531" s="3" t="str">
        <f>IFERROR(__xludf.DUMMYFUNCTION("""COMPUTED_VALUE"""),"")</f>
        <v/>
      </c>
    </row>
    <row r="3532" customHeight="1" spans="1:2">
      <c r="A3532" s="3"/>
      <c r="B3532" s="3" t="str">
        <f>IFERROR(__xludf.DUMMYFUNCTION("""COMPUTED_VALUE"""),"")</f>
        <v/>
      </c>
    </row>
    <row r="3533" customHeight="1" spans="1:2">
      <c r="A3533" s="3"/>
      <c r="B3533" s="3" t="str">
        <f>IFERROR(__xludf.DUMMYFUNCTION("""COMPUTED_VALUE"""),"")</f>
        <v/>
      </c>
    </row>
    <row r="3534" customHeight="1" spans="1:2">
      <c r="A3534" s="3"/>
      <c r="B3534" s="3" t="str">
        <f>IFERROR(__xludf.DUMMYFUNCTION("""COMPUTED_VALUE"""),"")</f>
        <v/>
      </c>
    </row>
    <row r="3535" customHeight="1" spans="1:2">
      <c r="A3535" s="3"/>
      <c r="B3535" s="3" t="str">
        <f>IFERROR(__xludf.DUMMYFUNCTION("""COMPUTED_VALUE"""),"")</f>
        <v/>
      </c>
    </row>
    <row r="3536" customHeight="1" spans="1:2">
      <c r="A3536" s="3"/>
      <c r="B3536" s="3" t="str">
        <f>IFERROR(__xludf.DUMMYFUNCTION("""COMPUTED_VALUE"""),"")</f>
        <v/>
      </c>
    </row>
    <row r="3537" customHeight="1" spans="1:2">
      <c r="A3537" s="3"/>
      <c r="B3537" s="3" t="str">
        <f>IFERROR(__xludf.DUMMYFUNCTION("""COMPUTED_VALUE"""),"")</f>
        <v/>
      </c>
    </row>
    <row r="3538" customHeight="1" spans="1:2">
      <c r="A3538" s="3"/>
      <c r="B3538" s="3" t="str">
        <f>IFERROR(__xludf.DUMMYFUNCTION("""COMPUTED_VALUE"""),"")</f>
        <v/>
      </c>
    </row>
    <row r="3539" customHeight="1" spans="1:2">
      <c r="A3539" s="3"/>
      <c r="B3539" s="3" t="str">
        <f>IFERROR(__xludf.DUMMYFUNCTION("""COMPUTED_VALUE"""),"")</f>
        <v/>
      </c>
    </row>
    <row r="3540" customHeight="1" spans="1:2">
      <c r="A3540" s="3"/>
      <c r="B3540" s="3" t="str">
        <f>IFERROR(__xludf.DUMMYFUNCTION("""COMPUTED_VALUE"""),"")</f>
        <v/>
      </c>
    </row>
    <row r="3541" customHeight="1" spans="1:2">
      <c r="A3541" s="3"/>
      <c r="B3541" s="3" t="str">
        <f>IFERROR(__xludf.DUMMYFUNCTION("""COMPUTED_VALUE"""),"")</f>
        <v/>
      </c>
    </row>
    <row r="3542" customHeight="1" spans="1:2">
      <c r="A3542" s="3"/>
      <c r="B3542" s="3" t="str">
        <f>IFERROR(__xludf.DUMMYFUNCTION("""COMPUTED_VALUE"""),"")</f>
        <v/>
      </c>
    </row>
    <row r="3543" customHeight="1" spans="1:2">
      <c r="A3543" s="3"/>
      <c r="B3543" s="3" t="str">
        <f>IFERROR(__xludf.DUMMYFUNCTION("""COMPUTED_VALUE"""),"")</f>
        <v/>
      </c>
    </row>
    <row r="3544" customHeight="1" spans="1:2">
      <c r="A3544" s="3"/>
      <c r="B3544" s="3" t="str">
        <f>IFERROR(__xludf.DUMMYFUNCTION("""COMPUTED_VALUE"""),"")</f>
        <v/>
      </c>
    </row>
    <row r="3545" customHeight="1" spans="1:2">
      <c r="A3545" s="3"/>
      <c r="B3545" s="3" t="str">
        <f>IFERROR(__xludf.DUMMYFUNCTION("""COMPUTED_VALUE"""),"")</f>
        <v/>
      </c>
    </row>
    <row r="3546" customHeight="1" spans="1:2">
      <c r="A3546" s="3"/>
      <c r="B3546" s="3" t="str">
        <f>IFERROR(__xludf.DUMMYFUNCTION("""COMPUTED_VALUE"""),"")</f>
        <v/>
      </c>
    </row>
    <row r="3547" customHeight="1" spans="1:2">
      <c r="A3547" s="3"/>
      <c r="B3547" s="3" t="str">
        <f>IFERROR(__xludf.DUMMYFUNCTION("""COMPUTED_VALUE"""),"")</f>
        <v/>
      </c>
    </row>
    <row r="3548" customHeight="1" spans="1:2">
      <c r="A3548" s="3"/>
      <c r="B3548" s="3" t="str">
        <f>IFERROR(__xludf.DUMMYFUNCTION("""COMPUTED_VALUE"""),"")</f>
        <v/>
      </c>
    </row>
    <row r="3549" customHeight="1" spans="1:2">
      <c r="A3549" s="3"/>
      <c r="B3549" s="3" t="str">
        <f>IFERROR(__xludf.DUMMYFUNCTION("""COMPUTED_VALUE"""),"")</f>
        <v/>
      </c>
    </row>
    <row r="3550" customHeight="1" spans="1:2">
      <c r="A3550" s="3"/>
      <c r="B3550" s="3" t="str">
        <f>IFERROR(__xludf.DUMMYFUNCTION("""COMPUTED_VALUE"""),"")</f>
        <v/>
      </c>
    </row>
    <row r="3551" customHeight="1" spans="1:2">
      <c r="A3551" s="3"/>
      <c r="B3551" s="3" t="str">
        <f>IFERROR(__xludf.DUMMYFUNCTION("""COMPUTED_VALUE"""),"")</f>
        <v/>
      </c>
    </row>
    <row r="3552" customHeight="1" spans="1:2">
      <c r="A3552" s="3"/>
      <c r="B3552" s="3" t="str">
        <f>IFERROR(__xludf.DUMMYFUNCTION("""COMPUTED_VALUE"""),"")</f>
        <v/>
      </c>
    </row>
    <row r="3553" customHeight="1" spans="1:2">
      <c r="A3553" s="3"/>
      <c r="B3553" s="3" t="str">
        <f>IFERROR(__xludf.DUMMYFUNCTION("""COMPUTED_VALUE"""),"")</f>
        <v/>
      </c>
    </row>
    <row r="3554" customHeight="1" spans="1:2">
      <c r="A3554" s="3"/>
      <c r="B3554" s="3" t="str">
        <f>IFERROR(__xludf.DUMMYFUNCTION("""COMPUTED_VALUE"""),"")</f>
        <v/>
      </c>
    </row>
    <row r="3555" customHeight="1" spans="1:2">
      <c r="A3555" s="3"/>
      <c r="B3555" s="3" t="str">
        <f>IFERROR(__xludf.DUMMYFUNCTION("""COMPUTED_VALUE"""),"")</f>
        <v/>
      </c>
    </row>
    <row r="3556" customHeight="1" spans="1:2">
      <c r="A3556" s="3"/>
      <c r="B3556" s="3" t="str">
        <f>IFERROR(__xludf.DUMMYFUNCTION("""COMPUTED_VALUE"""),"")</f>
        <v/>
      </c>
    </row>
    <row r="3557" customHeight="1" spans="1:2">
      <c r="A3557" s="3"/>
      <c r="B3557" s="3" t="str">
        <f>IFERROR(__xludf.DUMMYFUNCTION("""COMPUTED_VALUE"""),"")</f>
        <v/>
      </c>
    </row>
    <row r="3558" customHeight="1" spans="1:2">
      <c r="A3558" s="3"/>
      <c r="B3558" s="3" t="str">
        <f>IFERROR(__xludf.DUMMYFUNCTION("""COMPUTED_VALUE"""),"")</f>
        <v/>
      </c>
    </row>
    <row r="3559" customHeight="1" spans="1:2">
      <c r="A3559" s="3"/>
      <c r="B3559" s="3" t="str">
        <f>IFERROR(__xludf.DUMMYFUNCTION("""COMPUTED_VALUE"""),"")</f>
        <v/>
      </c>
    </row>
    <row r="3560" customHeight="1" spans="1:2">
      <c r="A3560" s="3"/>
      <c r="B3560" s="3" t="str">
        <f>IFERROR(__xludf.DUMMYFUNCTION("""COMPUTED_VALUE"""),"")</f>
        <v/>
      </c>
    </row>
    <row r="3561" customHeight="1" spans="1:2">
      <c r="A3561" s="3"/>
      <c r="B3561" s="3" t="str">
        <f>IFERROR(__xludf.DUMMYFUNCTION("""COMPUTED_VALUE"""),"")</f>
        <v/>
      </c>
    </row>
    <row r="3562" customHeight="1" spans="1:2">
      <c r="A3562" s="3"/>
      <c r="B3562" s="3" t="str">
        <f>IFERROR(__xludf.DUMMYFUNCTION("""COMPUTED_VALUE"""),"")</f>
        <v/>
      </c>
    </row>
    <row r="3563" customHeight="1" spans="1:2">
      <c r="A3563" s="3"/>
      <c r="B3563" s="3" t="str">
        <f>IFERROR(__xludf.DUMMYFUNCTION("""COMPUTED_VALUE"""),"")</f>
        <v/>
      </c>
    </row>
    <row r="3564" customHeight="1" spans="1:2">
      <c r="A3564" s="3"/>
      <c r="B3564" s="3" t="str">
        <f>IFERROR(__xludf.DUMMYFUNCTION("""COMPUTED_VALUE"""),"")</f>
        <v/>
      </c>
    </row>
    <row r="3565" customHeight="1" spans="1:2">
      <c r="A3565" s="3"/>
      <c r="B3565" s="3" t="str">
        <f>IFERROR(__xludf.DUMMYFUNCTION("""COMPUTED_VALUE"""),"")</f>
        <v/>
      </c>
    </row>
    <row r="3566" customHeight="1" spans="1:2">
      <c r="A3566" s="3"/>
      <c r="B3566" s="3" t="str">
        <f>IFERROR(__xludf.DUMMYFUNCTION("""COMPUTED_VALUE"""),"")</f>
        <v/>
      </c>
    </row>
    <row r="3567" customHeight="1" spans="1:2">
      <c r="A3567" s="3"/>
      <c r="B3567" s="3" t="str">
        <f>IFERROR(__xludf.DUMMYFUNCTION("""COMPUTED_VALUE"""),"")</f>
        <v/>
      </c>
    </row>
    <row r="3568" customHeight="1" spans="1:2">
      <c r="A3568" s="3"/>
      <c r="B3568" s="3" t="str">
        <f>IFERROR(__xludf.DUMMYFUNCTION("""COMPUTED_VALUE"""),"")</f>
        <v/>
      </c>
    </row>
    <row r="3569" customHeight="1" spans="1:2">
      <c r="A3569" s="3"/>
      <c r="B3569" s="3" t="str">
        <f>IFERROR(__xludf.DUMMYFUNCTION("""COMPUTED_VALUE"""),"")</f>
        <v/>
      </c>
    </row>
    <row r="3570" customHeight="1" spans="1:2">
      <c r="A3570" s="3"/>
      <c r="B3570" s="3" t="str">
        <f>IFERROR(__xludf.DUMMYFUNCTION("""COMPUTED_VALUE"""),"")</f>
        <v/>
      </c>
    </row>
    <row r="3571" customHeight="1" spans="1:2">
      <c r="A3571" s="3"/>
      <c r="B3571" s="3" t="str">
        <f>IFERROR(__xludf.DUMMYFUNCTION("""COMPUTED_VALUE"""),"")</f>
        <v/>
      </c>
    </row>
    <row r="3572" customHeight="1" spans="1:2">
      <c r="A3572" s="3"/>
      <c r="B3572" s="3" t="str">
        <f>IFERROR(__xludf.DUMMYFUNCTION("""COMPUTED_VALUE"""),"")</f>
        <v/>
      </c>
    </row>
    <row r="3573" customHeight="1" spans="1:2">
      <c r="A3573" s="3"/>
      <c r="B3573" s="3" t="str">
        <f>IFERROR(__xludf.DUMMYFUNCTION("""COMPUTED_VALUE"""),"")</f>
        <v/>
      </c>
    </row>
    <row r="3574" customHeight="1" spans="1:2">
      <c r="A3574" s="3"/>
      <c r="B3574" s="3" t="str">
        <f>IFERROR(__xludf.DUMMYFUNCTION("""COMPUTED_VALUE"""),"")</f>
        <v/>
      </c>
    </row>
    <row r="3575" customHeight="1" spans="1:2">
      <c r="A3575" s="3"/>
      <c r="B3575" s="3" t="str">
        <f>IFERROR(__xludf.DUMMYFUNCTION("""COMPUTED_VALUE"""),"")</f>
        <v/>
      </c>
    </row>
    <row r="3576" customHeight="1" spans="1:2">
      <c r="A3576" s="3"/>
      <c r="B3576" s="3" t="str">
        <f>IFERROR(__xludf.DUMMYFUNCTION("""COMPUTED_VALUE"""),"")</f>
        <v/>
      </c>
    </row>
    <row r="3577" customHeight="1" spans="1:2">
      <c r="A3577" s="3"/>
      <c r="B3577" s="3" t="str">
        <f>IFERROR(__xludf.DUMMYFUNCTION("""COMPUTED_VALUE"""),"")</f>
        <v/>
      </c>
    </row>
    <row r="3578" customHeight="1" spans="1:2">
      <c r="A3578" s="3"/>
      <c r="B3578" s="3" t="str">
        <f>IFERROR(__xludf.DUMMYFUNCTION("""COMPUTED_VALUE"""),"")</f>
        <v/>
      </c>
    </row>
    <row r="3579" customHeight="1" spans="1:2">
      <c r="A3579" s="3"/>
      <c r="B3579" s="3" t="str">
        <f>IFERROR(__xludf.DUMMYFUNCTION("""COMPUTED_VALUE"""),"")</f>
        <v/>
      </c>
    </row>
    <row r="3580" customHeight="1" spans="1:2">
      <c r="A3580" s="3"/>
      <c r="B3580" s="3" t="str">
        <f>IFERROR(__xludf.DUMMYFUNCTION("""COMPUTED_VALUE"""),"")</f>
        <v/>
      </c>
    </row>
    <row r="3581" customHeight="1" spans="1:2">
      <c r="A3581" s="3"/>
      <c r="B3581" s="3" t="str">
        <f>IFERROR(__xludf.DUMMYFUNCTION("""COMPUTED_VALUE"""),"")</f>
        <v/>
      </c>
    </row>
    <row r="3582" customHeight="1" spans="1:2">
      <c r="A3582" s="3"/>
      <c r="B3582" s="3" t="str">
        <f>IFERROR(__xludf.DUMMYFUNCTION("""COMPUTED_VALUE"""),"")</f>
        <v/>
      </c>
    </row>
    <row r="3583" customHeight="1" spans="1:2">
      <c r="A3583" s="3"/>
      <c r="B3583" s="3" t="str">
        <f>IFERROR(__xludf.DUMMYFUNCTION("""COMPUTED_VALUE"""),"")</f>
        <v/>
      </c>
    </row>
    <row r="3584" customHeight="1" spans="1:2">
      <c r="A3584" s="3"/>
      <c r="B3584" s="3" t="str">
        <f>IFERROR(__xludf.DUMMYFUNCTION("""COMPUTED_VALUE"""),"")</f>
        <v/>
      </c>
    </row>
    <row r="3585" customHeight="1" spans="1:2">
      <c r="A3585" s="3"/>
      <c r="B3585" s="3" t="str">
        <f>IFERROR(__xludf.DUMMYFUNCTION("""COMPUTED_VALUE"""),"")</f>
        <v/>
      </c>
    </row>
    <row r="3586" customHeight="1" spans="1:2">
      <c r="A3586" s="3"/>
      <c r="B3586" s="3" t="str">
        <f>IFERROR(__xludf.DUMMYFUNCTION("""COMPUTED_VALUE"""),"")</f>
        <v/>
      </c>
    </row>
    <row r="3587" customHeight="1" spans="1:2">
      <c r="A3587" s="3"/>
      <c r="B3587" s="3" t="str">
        <f>IFERROR(__xludf.DUMMYFUNCTION("""COMPUTED_VALUE"""),"")</f>
        <v/>
      </c>
    </row>
    <row r="3588" customHeight="1" spans="1:2">
      <c r="A3588" s="3"/>
      <c r="B3588" s="3" t="str">
        <f>IFERROR(__xludf.DUMMYFUNCTION("""COMPUTED_VALUE"""),"")</f>
        <v/>
      </c>
    </row>
    <row r="3589" customHeight="1" spans="1:2">
      <c r="A3589" s="3"/>
      <c r="B3589" s="3" t="str">
        <f>IFERROR(__xludf.DUMMYFUNCTION("""COMPUTED_VALUE"""),"")</f>
        <v/>
      </c>
    </row>
    <row r="3590" customHeight="1" spans="1:2">
      <c r="A3590" s="3"/>
      <c r="B3590" s="3" t="str">
        <f>IFERROR(__xludf.DUMMYFUNCTION("""COMPUTED_VALUE"""),"")</f>
        <v/>
      </c>
    </row>
    <row r="3591" customHeight="1" spans="1:2">
      <c r="A3591" s="3"/>
      <c r="B3591" s="3" t="str">
        <f>IFERROR(__xludf.DUMMYFUNCTION("""COMPUTED_VALUE"""),"")</f>
        <v/>
      </c>
    </row>
    <row r="3592" customHeight="1" spans="1:2">
      <c r="A3592" s="3"/>
      <c r="B3592" s="3" t="str">
        <f>IFERROR(__xludf.DUMMYFUNCTION("""COMPUTED_VALUE"""),"")</f>
        <v/>
      </c>
    </row>
    <row r="3593" customHeight="1" spans="1:2">
      <c r="A3593" s="3"/>
      <c r="B3593" s="3" t="str">
        <f>IFERROR(__xludf.DUMMYFUNCTION("""COMPUTED_VALUE"""),"")</f>
        <v/>
      </c>
    </row>
    <row r="3594" customHeight="1" spans="1:2">
      <c r="A3594" s="3"/>
      <c r="B3594" s="3" t="str">
        <f>IFERROR(__xludf.DUMMYFUNCTION("""COMPUTED_VALUE"""),"")</f>
        <v/>
      </c>
    </row>
    <row r="3595" customHeight="1" spans="1:2">
      <c r="A3595" s="3"/>
      <c r="B3595" s="3" t="str">
        <f>IFERROR(__xludf.DUMMYFUNCTION("""COMPUTED_VALUE"""),"")</f>
        <v/>
      </c>
    </row>
    <row r="3596" customHeight="1" spans="1:2">
      <c r="A3596" s="3"/>
      <c r="B3596" s="3" t="str">
        <f>IFERROR(__xludf.DUMMYFUNCTION("""COMPUTED_VALUE"""),"")</f>
        <v/>
      </c>
    </row>
    <row r="3597" customHeight="1" spans="1:2">
      <c r="A3597" s="3"/>
      <c r="B3597" s="3" t="str">
        <f>IFERROR(__xludf.DUMMYFUNCTION("""COMPUTED_VALUE"""),"")</f>
        <v/>
      </c>
    </row>
    <row r="3598" customHeight="1" spans="1:2">
      <c r="A3598" s="3"/>
      <c r="B3598" s="3" t="str">
        <f>IFERROR(__xludf.DUMMYFUNCTION("""COMPUTED_VALUE"""),"")</f>
        <v/>
      </c>
    </row>
    <row r="3599" customHeight="1" spans="1:2">
      <c r="A3599" s="3"/>
      <c r="B3599" s="3" t="str">
        <f>IFERROR(__xludf.DUMMYFUNCTION("""COMPUTED_VALUE"""),"")</f>
        <v/>
      </c>
    </row>
    <row r="3600" customHeight="1" spans="1:2">
      <c r="A3600" s="3"/>
      <c r="B3600" s="3" t="str">
        <f>IFERROR(__xludf.DUMMYFUNCTION("""COMPUTED_VALUE"""),"")</f>
        <v/>
      </c>
    </row>
    <row r="3601" customHeight="1" spans="1:2">
      <c r="A3601" s="3"/>
      <c r="B3601" s="3" t="str">
        <f>IFERROR(__xludf.DUMMYFUNCTION("""COMPUTED_VALUE"""),"")</f>
        <v/>
      </c>
    </row>
    <row r="3602" customHeight="1" spans="1:2">
      <c r="A3602" s="3"/>
      <c r="B3602" s="3" t="str">
        <f>IFERROR(__xludf.DUMMYFUNCTION("""COMPUTED_VALUE"""),"")</f>
        <v/>
      </c>
    </row>
    <row r="3603" customHeight="1" spans="1:2">
      <c r="A3603" s="3"/>
      <c r="B3603" s="3" t="str">
        <f>IFERROR(__xludf.DUMMYFUNCTION("""COMPUTED_VALUE"""),"")</f>
        <v/>
      </c>
    </row>
    <row r="3604" customHeight="1" spans="1:2">
      <c r="A3604" s="3"/>
      <c r="B3604" s="3" t="str">
        <f>IFERROR(__xludf.DUMMYFUNCTION("""COMPUTED_VALUE"""),"")</f>
        <v/>
      </c>
    </row>
    <row r="3605" customHeight="1" spans="1:2">
      <c r="A3605" s="3"/>
      <c r="B3605" s="3" t="str">
        <f>IFERROR(__xludf.DUMMYFUNCTION("""COMPUTED_VALUE"""),"")</f>
        <v/>
      </c>
    </row>
    <row r="3606" customHeight="1" spans="1:2">
      <c r="A3606" s="3"/>
      <c r="B3606" s="3" t="str">
        <f>IFERROR(__xludf.DUMMYFUNCTION("""COMPUTED_VALUE"""),"")</f>
        <v/>
      </c>
    </row>
    <row r="3607" customHeight="1" spans="1:2">
      <c r="A3607" s="3"/>
      <c r="B3607" s="3" t="str">
        <f>IFERROR(__xludf.DUMMYFUNCTION("""COMPUTED_VALUE"""),"")</f>
        <v/>
      </c>
    </row>
    <row r="3608" customHeight="1" spans="1:2">
      <c r="A3608" s="3"/>
      <c r="B3608" s="3" t="str">
        <f>IFERROR(__xludf.DUMMYFUNCTION("""COMPUTED_VALUE"""),"")</f>
        <v/>
      </c>
    </row>
    <row r="3609" customHeight="1" spans="1:2">
      <c r="A3609" s="3"/>
      <c r="B3609" s="3" t="str">
        <f>IFERROR(__xludf.DUMMYFUNCTION("""COMPUTED_VALUE"""),"")</f>
        <v/>
      </c>
    </row>
    <row r="3610" customHeight="1" spans="1:2">
      <c r="A3610" s="3"/>
      <c r="B3610" s="3" t="str">
        <f>IFERROR(__xludf.DUMMYFUNCTION("""COMPUTED_VALUE"""),"")</f>
        <v/>
      </c>
    </row>
    <row r="3611" customHeight="1" spans="1:2">
      <c r="A3611" s="3"/>
      <c r="B3611" s="3" t="str">
        <f>IFERROR(__xludf.DUMMYFUNCTION("""COMPUTED_VALUE"""),"")</f>
        <v/>
      </c>
    </row>
    <row r="3612" customHeight="1" spans="1:2">
      <c r="A3612" s="3"/>
      <c r="B3612" s="3" t="str">
        <f>IFERROR(__xludf.DUMMYFUNCTION("""COMPUTED_VALUE"""),"")</f>
        <v/>
      </c>
    </row>
    <row r="3613" customHeight="1" spans="1:2">
      <c r="A3613" s="3"/>
      <c r="B3613" s="3" t="str">
        <f>IFERROR(__xludf.DUMMYFUNCTION("""COMPUTED_VALUE"""),"")</f>
        <v/>
      </c>
    </row>
    <row r="3614" customHeight="1" spans="1:2">
      <c r="A3614" s="3"/>
      <c r="B3614" s="3" t="str">
        <f>IFERROR(__xludf.DUMMYFUNCTION("""COMPUTED_VALUE"""),"")</f>
        <v/>
      </c>
    </row>
    <row r="3615" customHeight="1" spans="1:2">
      <c r="A3615" s="3"/>
      <c r="B3615" s="3" t="str">
        <f>IFERROR(__xludf.DUMMYFUNCTION("""COMPUTED_VALUE"""),"")</f>
        <v/>
      </c>
    </row>
    <row r="3616" customHeight="1" spans="1:2">
      <c r="A3616" s="3"/>
      <c r="B3616" s="3" t="str">
        <f>IFERROR(__xludf.DUMMYFUNCTION("""COMPUTED_VALUE"""),"")</f>
        <v/>
      </c>
    </row>
    <row r="3617" customHeight="1" spans="1:2">
      <c r="A3617" s="3"/>
      <c r="B3617" s="3" t="str">
        <f>IFERROR(__xludf.DUMMYFUNCTION("""COMPUTED_VALUE"""),"")</f>
        <v/>
      </c>
    </row>
    <row r="3618" customHeight="1" spans="1:2">
      <c r="A3618" s="3"/>
      <c r="B3618" s="3" t="str">
        <f>IFERROR(__xludf.DUMMYFUNCTION("""COMPUTED_VALUE"""),"")</f>
        <v/>
      </c>
    </row>
    <row r="3619" customHeight="1" spans="1:2">
      <c r="A3619" s="3"/>
      <c r="B3619" s="3" t="str">
        <f>IFERROR(__xludf.DUMMYFUNCTION("""COMPUTED_VALUE"""),"")</f>
        <v/>
      </c>
    </row>
    <row r="3620" customHeight="1" spans="1:2">
      <c r="A3620" s="3"/>
      <c r="B3620" s="3" t="str">
        <f>IFERROR(__xludf.DUMMYFUNCTION("""COMPUTED_VALUE"""),"")</f>
        <v/>
      </c>
    </row>
    <row r="3621" customHeight="1" spans="1:2">
      <c r="A3621" s="3"/>
      <c r="B3621" s="3" t="str">
        <f>IFERROR(__xludf.DUMMYFUNCTION("""COMPUTED_VALUE"""),"")</f>
        <v/>
      </c>
    </row>
    <row r="3622" customHeight="1" spans="1:2">
      <c r="A3622" s="3"/>
      <c r="B3622" s="3" t="str">
        <f>IFERROR(__xludf.DUMMYFUNCTION("""COMPUTED_VALUE"""),"")</f>
        <v/>
      </c>
    </row>
    <row r="3623" customHeight="1" spans="1:2">
      <c r="A3623" s="3"/>
      <c r="B3623" s="3" t="str">
        <f>IFERROR(__xludf.DUMMYFUNCTION("""COMPUTED_VALUE"""),"")</f>
        <v/>
      </c>
    </row>
    <row r="3624" customHeight="1" spans="1:2">
      <c r="A3624" s="3"/>
      <c r="B3624" s="3" t="str">
        <f>IFERROR(__xludf.DUMMYFUNCTION("""COMPUTED_VALUE"""),"")</f>
        <v/>
      </c>
    </row>
    <row r="3625" customHeight="1" spans="1:2">
      <c r="A3625" s="3"/>
      <c r="B3625" s="3" t="str">
        <f>IFERROR(__xludf.DUMMYFUNCTION("""COMPUTED_VALUE"""),"")</f>
        <v/>
      </c>
    </row>
    <row r="3626" customHeight="1" spans="1:2">
      <c r="A3626" s="3"/>
      <c r="B3626" s="3" t="str">
        <f>IFERROR(__xludf.DUMMYFUNCTION("""COMPUTED_VALUE"""),"")</f>
        <v/>
      </c>
    </row>
    <row r="3627" customHeight="1" spans="1:2">
      <c r="A3627" s="3"/>
      <c r="B3627" s="3" t="str">
        <f>IFERROR(__xludf.DUMMYFUNCTION("""COMPUTED_VALUE"""),"")</f>
        <v/>
      </c>
    </row>
    <row r="3628" customHeight="1" spans="1:2">
      <c r="A3628" s="3"/>
      <c r="B3628" s="3" t="str">
        <f>IFERROR(__xludf.DUMMYFUNCTION("""COMPUTED_VALUE"""),"")</f>
        <v/>
      </c>
    </row>
    <row r="3629" customHeight="1" spans="1:2">
      <c r="A3629" s="3"/>
      <c r="B3629" s="3" t="str">
        <f>IFERROR(__xludf.DUMMYFUNCTION("""COMPUTED_VALUE"""),"")</f>
        <v/>
      </c>
    </row>
    <row r="3630" customHeight="1" spans="1:2">
      <c r="A3630" s="3"/>
      <c r="B3630" s="3" t="str">
        <f>IFERROR(__xludf.DUMMYFUNCTION("""COMPUTED_VALUE"""),"")</f>
        <v/>
      </c>
    </row>
    <row r="3631" customHeight="1" spans="1:2">
      <c r="A3631" s="3"/>
      <c r="B3631" s="3" t="str">
        <f>IFERROR(__xludf.DUMMYFUNCTION("""COMPUTED_VALUE"""),"")</f>
        <v/>
      </c>
    </row>
    <row r="3632" customHeight="1" spans="1:2">
      <c r="A3632" s="3"/>
      <c r="B3632" s="3" t="str">
        <f>IFERROR(__xludf.DUMMYFUNCTION("""COMPUTED_VALUE"""),"")</f>
        <v/>
      </c>
    </row>
    <row r="3633" customHeight="1" spans="1:2">
      <c r="A3633" s="3"/>
      <c r="B3633" s="3" t="str">
        <f>IFERROR(__xludf.DUMMYFUNCTION("""COMPUTED_VALUE"""),"")</f>
        <v/>
      </c>
    </row>
    <row r="3634" customHeight="1" spans="1:2">
      <c r="A3634" s="3"/>
      <c r="B3634" s="3" t="str">
        <f>IFERROR(__xludf.DUMMYFUNCTION("""COMPUTED_VALUE"""),"")</f>
        <v/>
      </c>
    </row>
    <row r="3635" customHeight="1" spans="1:2">
      <c r="A3635" s="3"/>
      <c r="B3635" s="3" t="str">
        <f>IFERROR(__xludf.DUMMYFUNCTION("""COMPUTED_VALUE"""),"")</f>
        <v/>
      </c>
    </row>
    <row r="3636" customHeight="1" spans="1:2">
      <c r="A3636" s="3"/>
      <c r="B3636" s="3" t="str">
        <f>IFERROR(__xludf.DUMMYFUNCTION("""COMPUTED_VALUE"""),"")</f>
        <v/>
      </c>
    </row>
    <row r="3637" customHeight="1" spans="1:2">
      <c r="A3637" s="3"/>
      <c r="B3637" s="3" t="str">
        <f>IFERROR(__xludf.DUMMYFUNCTION("""COMPUTED_VALUE"""),"")</f>
        <v/>
      </c>
    </row>
    <row r="3638" customHeight="1" spans="1:2">
      <c r="A3638" s="3"/>
      <c r="B3638" s="3" t="str">
        <f>IFERROR(__xludf.DUMMYFUNCTION("""COMPUTED_VALUE"""),"")</f>
        <v/>
      </c>
    </row>
    <row r="3639" customHeight="1" spans="1:2">
      <c r="A3639" s="3"/>
      <c r="B3639" s="3" t="str">
        <f>IFERROR(__xludf.DUMMYFUNCTION("""COMPUTED_VALUE"""),"")</f>
        <v/>
      </c>
    </row>
    <row r="3640" customHeight="1" spans="1:2">
      <c r="A3640" s="3"/>
      <c r="B3640" s="3" t="str">
        <f>IFERROR(__xludf.DUMMYFUNCTION("""COMPUTED_VALUE"""),"")</f>
        <v/>
      </c>
    </row>
    <row r="3641" customHeight="1" spans="1:2">
      <c r="A3641" s="3"/>
      <c r="B3641" s="3" t="str">
        <f>IFERROR(__xludf.DUMMYFUNCTION("""COMPUTED_VALUE"""),"")</f>
        <v/>
      </c>
    </row>
    <row r="3642" customHeight="1" spans="1:2">
      <c r="A3642" s="3"/>
      <c r="B3642" s="3" t="str">
        <f>IFERROR(__xludf.DUMMYFUNCTION("""COMPUTED_VALUE"""),"")</f>
        <v/>
      </c>
    </row>
    <row r="3643" customHeight="1" spans="1:2">
      <c r="A3643" s="3"/>
      <c r="B3643" s="3" t="str">
        <f>IFERROR(__xludf.DUMMYFUNCTION("""COMPUTED_VALUE"""),"")</f>
        <v/>
      </c>
    </row>
    <row r="3644" customHeight="1" spans="1:2">
      <c r="A3644" s="3"/>
      <c r="B3644" s="3" t="str">
        <f>IFERROR(__xludf.DUMMYFUNCTION("""COMPUTED_VALUE"""),"")</f>
        <v/>
      </c>
    </row>
    <row r="3645" customHeight="1" spans="1:2">
      <c r="A3645" s="3"/>
      <c r="B3645" s="3" t="str">
        <f>IFERROR(__xludf.DUMMYFUNCTION("""COMPUTED_VALUE"""),"")</f>
        <v/>
      </c>
    </row>
    <row r="3646" customHeight="1" spans="1:2">
      <c r="A3646" s="3"/>
      <c r="B3646" s="3" t="str">
        <f>IFERROR(__xludf.DUMMYFUNCTION("""COMPUTED_VALUE"""),"")</f>
        <v/>
      </c>
    </row>
    <row r="3647" customHeight="1" spans="1:2">
      <c r="A3647" s="3"/>
      <c r="B3647" s="3" t="str">
        <f>IFERROR(__xludf.DUMMYFUNCTION("""COMPUTED_VALUE"""),"")</f>
        <v/>
      </c>
    </row>
    <row r="3648" customHeight="1" spans="1:2">
      <c r="A3648" s="3"/>
      <c r="B3648" s="3" t="str">
        <f>IFERROR(__xludf.DUMMYFUNCTION("""COMPUTED_VALUE"""),"")</f>
        <v/>
      </c>
    </row>
    <row r="3649" customHeight="1" spans="1:2">
      <c r="A3649" s="3"/>
      <c r="B3649" s="3" t="str">
        <f>IFERROR(__xludf.DUMMYFUNCTION("""COMPUTED_VALUE"""),"")</f>
        <v/>
      </c>
    </row>
    <row r="3650" customHeight="1" spans="1:2">
      <c r="A3650" s="3"/>
      <c r="B3650" s="3" t="str">
        <f>IFERROR(__xludf.DUMMYFUNCTION("""COMPUTED_VALUE"""),"")</f>
        <v/>
      </c>
    </row>
    <row r="3651" customHeight="1" spans="1:2">
      <c r="A3651" s="3"/>
      <c r="B3651" s="3" t="str">
        <f>IFERROR(__xludf.DUMMYFUNCTION("""COMPUTED_VALUE"""),"")</f>
        <v/>
      </c>
    </row>
    <row r="3652" customHeight="1" spans="1:2">
      <c r="A3652" s="3"/>
      <c r="B3652" s="3" t="str">
        <f>IFERROR(__xludf.DUMMYFUNCTION("""COMPUTED_VALUE"""),"")</f>
        <v/>
      </c>
    </row>
    <row r="3653" customHeight="1" spans="1:2">
      <c r="A3653" s="3"/>
      <c r="B3653" s="3" t="str">
        <f>IFERROR(__xludf.DUMMYFUNCTION("""COMPUTED_VALUE"""),"")</f>
        <v/>
      </c>
    </row>
    <row r="3654" customHeight="1" spans="1:2">
      <c r="A3654" s="3"/>
      <c r="B3654" s="3" t="str">
        <f>IFERROR(__xludf.DUMMYFUNCTION("""COMPUTED_VALUE"""),"")</f>
        <v/>
      </c>
    </row>
    <row r="3655" customHeight="1" spans="1:2">
      <c r="A3655" s="3"/>
      <c r="B3655" s="3" t="str">
        <f>IFERROR(__xludf.DUMMYFUNCTION("""COMPUTED_VALUE"""),"")</f>
        <v/>
      </c>
    </row>
    <row r="3656" customHeight="1" spans="1:2">
      <c r="A3656" s="3"/>
      <c r="B3656" s="3" t="str">
        <f>IFERROR(__xludf.DUMMYFUNCTION("""COMPUTED_VALUE"""),"")</f>
        <v/>
      </c>
    </row>
    <row r="3657" customHeight="1" spans="1:2">
      <c r="A3657" s="3"/>
      <c r="B3657" s="3" t="str">
        <f>IFERROR(__xludf.DUMMYFUNCTION("""COMPUTED_VALUE"""),"")</f>
        <v/>
      </c>
    </row>
    <row r="3658" customHeight="1" spans="1:2">
      <c r="A3658" s="3"/>
      <c r="B3658" s="3" t="str">
        <f>IFERROR(__xludf.DUMMYFUNCTION("""COMPUTED_VALUE"""),"")</f>
        <v/>
      </c>
    </row>
    <row r="3659" customHeight="1" spans="1:2">
      <c r="A3659" s="3"/>
      <c r="B3659" s="3" t="str">
        <f>IFERROR(__xludf.DUMMYFUNCTION("""COMPUTED_VALUE"""),"")</f>
        <v/>
      </c>
    </row>
    <row r="3660" customHeight="1" spans="1:2">
      <c r="A3660" s="3"/>
      <c r="B3660" s="3" t="str">
        <f>IFERROR(__xludf.DUMMYFUNCTION("""COMPUTED_VALUE"""),"")</f>
        <v/>
      </c>
    </row>
    <row r="3661" customHeight="1" spans="1:2">
      <c r="A3661" s="3"/>
      <c r="B3661" s="3" t="str">
        <f>IFERROR(__xludf.DUMMYFUNCTION("""COMPUTED_VALUE"""),"")</f>
        <v/>
      </c>
    </row>
    <row r="3662" customHeight="1" spans="1:2">
      <c r="A3662" s="3"/>
      <c r="B3662" s="3" t="str">
        <f>IFERROR(__xludf.DUMMYFUNCTION("""COMPUTED_VALUE"""),"")</f>
        <v/>
      </c>
    </row>
    <row r="3663" customHeight="1" spans="1:2">
      <c r="A3663" s="3"/>
      <c r="B3663" s="3" t="str">
        <f>IFERROR(__xludf.DUMMYFUNCTION("""COMPUTED_VALUE"""),"")</f>
        <v/>
      </c>
    </row>
    <row r="3664" customHeight="1" spans="1:2">
      <c r="A3664" s="3"/>
      <c r="B3664" s="3" t="str">
        <f>IFERROR(__xludf.DUMMYFUNCTION("""COMPUTED_VALUE"""),"")</f>
        <v/>
      </c>
    </row>
    <row r="3665" customHeight="1" spans="1:2">
      <c r="A3665" s="3"/>
      <c r="B3665" s="3" t="str">
        <f>IFERROR(__xludf.DUMMYFUNCTION("""COMPUTED_VALUE"""),"")</f>
        <v/>
      </c>
    </row>
    <row r="3666" customHeight="1" spans="1:2">
      <c r="A3666" s="3"/>
      <c r="B3666" s="3" t="str">
        <f>IFERROR(__xludf.DUMMYFUNCTION("""COMPUTED_VALUE"""),"")</f>
        <v/>
      </c>
    </row>
    <row r="3667" customHeight="1" spans="1:2">
      <c r="A3667" s="3"/>
      <c r="B3667" s="3" t="str">
        <f>IFERROR(__xludf.DUMMYFUNCTION("""COMPUTED_VALUE"""),"")</f>
        <v/>
      </c>
    </row>
    <row r="3668" customHeight="1" spans="1:2">
      <c r="A3668" s="3"/>
      <c r="B3668" s="3" t="str">
        <f>IFERROR(__xludf.DUMMYFUNCTION("""COMPUTED_VALUE"""),"")</f>
        <v/>
      </c>
    </row>
    <row r="3669" customHeight="1" spans="1:2">
      <c r="A3669" s="3"/>
      <c r="B3669" s="3" t="str">
        <f>IFERROR(__xludf.DUMMYFUNCTION("""COMPUTED_VALUE"""),"")</f>
        <v/>
      </c>
    </row>
    <row r="3670" customHeight="1" spans="1:2">
      <c r="A3670" s="3"/>
      <c r="B3670" s="3" t="str">
        <f>IFERROR(__xludf.DUMMYFUNCTION("""COMPUTED_VALUE"""),"")</f>
        <v/>
      </c>
    </row>
    <row r="3671" customHeight="1" spans="1:2">
      <c r="A3671" s="3"/>
      <c r="B3671" s="3" t="str">
        <f>IFERROR(__xludf.DUMMYFUNCTION("""COMPUTED_VALUE"""),"")</f>
        <v/>
      </c>
    </row>
    <row r="3672" customHeight="1" spans="1:2">
      <c r="A3672" s="3"/>
      <c r="B3672" s="3" t="str">
        <f>IFERROR(__xludf.DUMMYFUNCTION("""COMPUTED_VALUE"""),"")</f>
        <v/>
      </c>
    </row>
    <row r="3673" customHeight="1" spans="1:2">
      <c r="A3673" s="3"/>
      <c r="B3673" s="3" t="str">
        <f>IFERROR(__xludf.DUMMYFUNCTION("""COMPUTED_VALUE"""),"")</f>
        <v/>
      </c>
    </row>
    <row r="3674" customHeight="1" spans="1:2">
      <c r="A3674" s="3"/>
      <c r="B3674" s="3" t="str">
        <f>IFERROR(__xludf.DUMMYFUNCTION("""COMPUTED_VALUE"""),"")</f>
        <v/>
      </c>
    </row>
    <row r="3675" customHeight="1" spans="1:2">
      <c r="A3675" s="3"/>
      <c r="B3675" s="3" t="str">
        <f>IFERROR(__xludf.DUMMYFUNCTION("""COMPUTED_VALUE"""),"")</f>
        <v/>
      </c>
    </row>
    <row r="3676" customHeight="1" spans="1:2">
      <c r="A3676" s="3"/>
      <c r="B3676" s="3" t="str">
        <f>IFERROR(__xludf.DUMMYFUNCTION("""COMPUTED_VALUE"""),"")</f>
        <v/>
      </c>
    </row>
    <row r="3677" customHeight="1" spans="1:2">
      <c r="A3677" s="3"/>
      <c r="B3677" s="3" t="str">
        <f>IFERROR(__xludf.DUMMYFUNCTION("""COMPUTED_VALUE"""),"")</f>
        <v/>
      </c>
    </row>
    <row r="3678" customHeight="1" spans="1:2">
      <c r="A3678" s="3"/>
      <c r="B3678" s="3" t="str">
        <f>IFERROR(__xludf.DUMMYFUNCTION("""COMPUTED_VALUE"""),"")</f>
        <v/>
      </c>
    </row>
    <row r="3679" customHeight="1" spans="1:2">
      <c r="A3679" s="3"/>
      <c r="B3679" s="3" t="str">
        <f>IFERROR(__xludf.DUMMYFUNCTION("""COMPUTED_VALUE"""),"")</f>
        <v/>
      </c>
    </row>
    <row r="3680" customHeight="1" spans="1:2">
      <c r="A3680" s="3"/>
      <c r="B3680" s="3" t="str">
        <f>IFERROR(__xludf.DUMMYFUNCTION("""COMPUTED_VALUE"""),"")</f>
        <v/>
      </c>
    </row>
    <row r="3681" customHeight="1" spans="1:2">
      <c r="A3681" s="3"/>
      <c r="B3681" s="3" t="str">
        <f>IFERROR(__xludf.DUMMYFUNCTION("""COMPUTED_VALUE"""),"")</f>
        <v/>
      </c>
    </row>
    <row r="3682" customHeight="1" spans="1:2">
      <c r="A3682" s="3"/>
      <c r="B3682" s="3" t="str">
        <f>IFERROR(__xludf.DUMMYFUNCTION("""COMPUTED_VALUE"""),"")</f>
        <v/>
      </c>
    </row>
    <row r="3683" customHeight="1" spans="1:2">
      <c r="A3683" s="3"/>
      <c r="B3683" s="3" t="str">
        <f>IFERROR(__xludf.DUMMYFUNCTION("""COMPUTED_VALUE"""),"")</f>
        <v/>
      </c>
    </row>
    <row r="3684" customHeight="1" spans="1:2">
      <c r="A3684" s="3"/>
      <c r="B3684" s="3" t="str">
        <f>IFERROR(__xludf.DUMMYFUNCTION("""COMPUTED_VALUE"""),"")</f>
        <v/>
      </c>
    </row>
    <row r="3685" customHeight="1" spans="1:2">
      <c r="A3685" s="3"/>
      <c r="B3685" s="3" t="str">
        <f>IFERROR(__xludf.DUMMYFUNCTION("""COMPUTED_VALUE"""),"")</f>
        <v/>
      </c>
    </row>
    <row r="3686" customHeight="1" spans="1:2">
      <c r="A3686" s="3"/>
      <c r="B3686" s="3" t="str">
        <f>IFERROR(__xludf.DUMMYFUNCTION("""COMPUTED_VALUE"""),"")</f>
        <v/>
      </c>
    </row>
    <row r="3687" customHeight="1" spans="1:2">
      <c r="A3687" s="3"/>
      <c r="B3687" s="3" t="str">
        <f>IFERROR(__xludf.DUMMYFUNCTION("""COMPUTED_VALUE"""),"")</f>
        <v/>
      </c>
    </row>
    <row r="3688" customHeight="1" spans="1:2">
      <c r="A3688" s="3"/>
      <c r="B3688" s="3" t="str">
        <f>IFERROR(__xludf.DUMMYFUNCTION("""COMPUTED_VALUE"""),"")</f>
        <v/>
      </c>
    </row>
    <row r="3689" customHeight="1" spans="1:2">
      <c r="A3689" s="3"/>
      <c r="B3689" s="3" t="str">
        <f>IFERROR(__xludf.DUMMYFUNCTION("""COMPUTED_VALUE"""),"")</f>
        <v/>
      </c>
    </row>
    <row r="3690" customHeight="1" spans="1:2">
      <c r="A3690" s="3"/>
      <c r="B3690" s="3" t="str">
        <f>IFERROR(__xludf.DUMMYFUNCTION("""COMPUTED_VALUE"""),"")</f>
        <v/>
      </c>
    </row>
    <row r="3691" customHeight="1" spans="1:2">
      <c r="A3691" s="3"/>
      <c r="B3691" s="3" t="str">
        <f>IFERROR(__xludf.DUMMYFUNCTION("""COMPUTED_VALUE"""),"")</f>
        <v/>
      </c>
    </row>
    <row r="3692" customHeight="1" spans="1:2">
      <c r="A3692" s="3"/>
      <c r="B3692" s="3" t="str">
        <f>IFERROR(__xludf.DUMMYFUNCTION("""COMPUTED_VALUE"""),"")</f>
        <v/>
      </c>
    </row>
    <row r="3693" customHeight="1" spans="1:2">
      <c r="A3693" s="3"/>
      <c r="B3693" s="3" t="str">
        <f>IFERROR(__xludf.DUMMYFUNCTION("""COMPUTED_VALUE"""),"")</f>
        <v/>
      </c>
    </row>
    <row r="3694" customHeight="1" spans="1:2">
      <c r="A3694" s="3"/>
      <c r="B3694" s="3" t="str">
        <f>IFERROR(__xludf.DUMMYFUNCTION("""COMPUTED_VALUE"""),"")</f>
        <v/>
      </c>
    </row>
    <row r="3695" customHeight="1" spans="1:2">
      <c r="A3695" s="3"/>
      <c r="B3695" s="3" t="str">
        <f>IFERROR(__xludf.DUMMYFUNCTION("""COMPUTED_VALUE"""),"")</f>
        <v/>
      </c>
    </row>
    <row r="3696" customHeight="1" spans="1:2">
      <c r="A3696" s="3"/>
      <c r="B3696" s="3" t="str">
        <f>IFERROR(__xludf.DUMMYFUNCTION("""COMPUTED_VALUE"""),"")</f>
        <v/>
      </c>
    </row>
    <row r="3697" customHeight="1" spans="1:2">
      <c r="A3697" s="3"/>
      <c r="B3697" s="3" t="str">
        <f>IFERROR(__xludf.DUMMYFUNCTION("""COMPUTED_VALUE"""),"")</f>
        <v/>
      </c>
    </row>
    <row r="3698" customHeight="1" spans="1:2">
      <c r="A3698" s="3"/>
      <c r="B3698" s="3" t="str">
        <f>IFERROR(__xludf.DUMMYFUNCTION("""COMPUTED_VALUE"""),"")</f>
        <v/>
      </c>
    </row>
    <row r="3699" customHeight="1" spans="1:2">
      <c r="A3699" s="3"/>
      <c r="B3699" s="3" t="str">
        <f>IFERROR(__xludf.DUMMYFUNCTION("""COMPUTED_VALUE"""),"")</f>
        <v/>
      </c>
    </row>
    <row r="3700" customHeight="1" spans="1:2">
      <c r="A3700" s="3"/>
      <c r="B3700" s="3" t="str">
        <f>IFERROR(__xludf.DUMMYFUNCTION("""COMPUTED_VALUE"""),"")</f>
        <v/>
      </c>
    </row>
    <row r="3701" customHeight="1" spans="1:2">
      <c r="A3701" s="3"/>
      <c r="B3701" s="3" t="str">
        <f>IFERROR(__xludf.DUMMYFUNCTION("""COMPUTED_VALUE"""),"")</f>
        <v/>
      </c>
    </row>
    <row r="3702" customHeight="1" spans="1:2">
      <c r="A3702" s="3"/>
      <c r="B3702" s="3" t="str">
        <f>IFERROR(__xludf.DUMMYFUNCTION("""COMPUTED_VALUE"""),"")</f>
        <v/>
      </c>
    </row>
    <row r="3703" customHeight="1" spans="1:2">
      <c r="A3703" s="3"/>
      <c r="B3703" s="3" t="str">
        <f>IFERROR(__xludf.DUMMYFUNCTION("""COMPUTED_VALUE"""),"")</f>
        <v/>
      </c>
    </row>
    <row r="3704" customHeight="1" spans="1:2">
      <c r="A3704" s="3"/>
      <c r="B3704" s="3" t="str">
        <f>IFERROR(__xludf.DUMMYFUNCTION("""COMPUTED_VALUE"""),"")</f>
        <v/>
      </c>
    </row>
    <row r="3705" customHeight="1" spans="1:2">
      <c r="A3705" s="3"/>
      <c r="B3705" s="3" t="str">
        <f>IFERROR(__xludf.DUMMYFUNCTION("""COMPUTED_VALUE"""),"")</f>
        <v/>
      </c>
    </row>
    <row r="3706" customHeight="1" spans="1:2">
      <c r="A3706" s="3"/>
      <c r="B3706" s="3" t="str">
        <f>IFERROR(__xludf.DUMMYFUNCTION("""COMPUTED_VALUE"""),"")</f>
        <v/>
      </c>
    </row>
    <row r="3707" customHeight="1" spans="1:2">
      <c r="A3707" s="3"/>
      <c r="B3707" s="3" t="str">
        <f>IFERROR(__xludf.DUMMYFUNCTION("""COMPUTED_VALUE"""),"")</f>
        <v/>
      </c>
    </row>
    <row r="3708" customHeight="1" spans="1:2">
      <c r="A3708" s="3"/>
      <c r="B3708" s="3" t="str">
        <f>IFERROR(__xludf.DUMMYFUNCTION("""COMPUTED_VALUE"""),"")</f>
        <v/>
      </c>
    </row>
    <row r="3709" customHeight="1" spans="1:2">
      <c r="A3709" s="3"/>
      <c r="B3709" s="3" t="str">
        <f>IFERROR(__xludf.DUMMYFUNCTION("""COMPUTED_VALUE"""),"")</f>
        <v/>
      </c>
    </row>
    <row r="3710" customHeight="1" spans="1:2">
      <c r="A3710" s="3"/>
      <c r="B3710" s="3" t="str">
        <f>IFERROR(__xludf.DUMMYFUNCTION("""COMPUTED_VALUE"""),"")</f>
        <v/>
      </c>
    </row>
    <row r="3711" customHeight="1" spans="1:2">
      <c r="A3711" s="3"/>
      <c r="B3711" s="3" t="str">
        <f>IFERROR(__xludf.DUMMYFUNCTION("""COMPUTED_VALUE"""),"")</f>
        <v/>
      </c>
    </row>
    <row r="3712" customHeight="1" spans="1:2">
      <c r="A3712" s="3"/>
      <c r="B3712" s="3" t="str">
        <f>IFERROR(__xludf.DUMMYFUNCTION("""COMPUTED_VALUE"""),"")</f>
        <v/>
      </c>
    </row>
    <row r="3713" customHeight="1" spans="1:2">
      <c r="A3713" s="3"/>
      <c r="B3713" s="3" t="str">
        <f>IFERROR(__xludf.DUMMYFUNCTION("""COMPUTED_VALUE"""),"")</f>
        <v/>
      </c>
    </row>
    <row r="3714" customHeight="1" spans="1:2">
      <c r="A3714" s="3"/>
      <c r="B3714" s="3" t="str">
        <f>IFERROR(__xludf.DUMMYFUNCTION("""COMPUTED_VALUE"""),"")</f>
        <v/>
      </c>
    </row>
    <row r="3715" customHeight="1" spans="1:2">
      <c r="A3715" s="3"/>
      <c r="B3715" s="3" t="str">
        <f>IFERROR(__xludf.DUMMYFUNCTION("""COMPUTED_VALUE"""),"")</f>
        <v/>
      </c>
    </row>
    <row r="3716" customHeight="1" spans="1:2">
      <c r="A3716" s="3"/>
      <c r="B3716" s="3" t="str">
        <f>IFERROR(__xludf.DUMMYFUNCTION("""COMPUTED_VALUE"""),"")</f>
        <v/>
      </c>
    </row>
    <row r="3717" customHeight="1" spans="1:2">
      <c r="A3717" s="3"/>
      <c r="B3717" s="3" t="str">
        <f>IFERROR(__xludf.DUMMYFUNCTION("""COMPUTED_VALUE"""),"")</f>
        <v/>
      </c>
    </row>
    <row r="3718" customHeight="1" spans="1:2">
      <c r="A3718" s="3"/>
      <c r="B3718" s="3" t="str">
        <f>IFERROR(__xludf.DUMMYFUNCTION("""COMPUTED_VALUE"""),"")</f>
        <v/>
      </c>
    </row>
    <row r="3719" customHeight="1" spans="1:2">
      <c r="A3719" s="3"/>
      <c r="B3719" s="3" t="str">
        <f>IFERROR(__xludf.DUMMYFUNCTION("""COMPUTED_VALUE"""),"")</f>
        <v/>
      </c>
    </row>
    <row r="3720" customHeight="1" spans="1:2">
      <c r="A3720" s="3"/>
      <c r="B3720" s="3" t="str">
        <f>IFERROR(__xludf.DUMMYFUNCTION("""COMPUTED_VALUE"""),"")</f>
        <v/>
      </c>
    </row>
    <row r="3721" customHeight="1" spans="1:2">
      <c r="A3721" s="3"/>
      <c r="B3721" s="3" t="str">
        <f>IFERROR(__xludf.DUMMYFUNCTION("""COMPUTED_VALUE"""),"")</f>
        <v/>
      </c>
    </row>
    <row r="3722" customHeight="1" spans="1:2">
      <c r="A3722" s="3"/>
      <c r="B3722" s="3" t="str">
        <f>IFERROR(__xludf.DUMMYFUNCTION("""COMPUTED_VALUE"""),"")</f>
        <v/>
      </c>
    </row>
    <row r="3723" customHeight="1" spans="1:2">
      <c r="A3723" s="3"/>
      <c r="B3723" s="3" t="str">
        <f>IFERROR(__xludf.DUMMYFUNCTION("""COMPUTED_VALUE"""),"")</f>
        <v/>
      </c>
    </row>
    <row r="3724" customHeight="1" spans="1:2">
      <c r="A3724" s="3"/>
      <c r="B3724" s="3" t="str">
        <f>IFERROR(__xludf.DUMMYFUNCTION("""COMPUTED_VALUE"""),"")</f>
        <v/>
      </c>
    </row>
    <row r="3725" customHeight="1" spans="1:2">
      <c r="A3725" s="3"/>
      <c r="B3725" s="3" t="str">
        <f>IFERROR(__xludf.DUMMYFUNCTION("""COMPUTED_VALUE"""),"")</f>
        <v/>
      </c>
    </row>
    <row r="3726" customHeight="1" spans="1:2">
      <c r="A3726" s="3"/>
      <c r="B3726" s="3" t="str">
        <f>IFERROR(__xludf.DUMMYFUNCTION("""COMPUTED_VALUE"""),"")</f>
        <v/>
      </c>
    </row>
    <row r="3727" customHeight="1" spans="1:2">
      <c r="A3727" s="3"/>
      <c r="B3727" s="3" t="str">
        <f>IFERROR(__xludf.DUMMYFUNCTION("""COMPUTED_VALUE"""),"")</f>
        <v/>
      </c>
    </row>
    <row r="3728" customHeight="1" spans="1:2">
      <c r="A3728" s="3"/>
      <c r="B3728" s="3" t="str">
        <f>IFERROR(__xludf.DUMMYFUNCTION("""COMPUTED_VALUE"""),"")</f>
        <v/>
      </c>
    </row>
    <row r="3729" customHeight="1" spans="1:2">
      <c r="A3729" s="3"/>
      <c r="B3729" s="3" t="str">
        <f>IFERROR(__xludf.DUMMYFUNCTION("""COMPUTED_VALUE"""),"")</f>
        <v/>
      </c>
    </row>
    <row r="3730" customHeight="1" spans="1:2">
      <c r="A3730" s="3"/>
      <c r="B3730" s="3" t="str">
        <f>IFERROR(__xludf.DUMMYFUNCTION("""COMPUTED_VALUE"""),"")</f>
        <v/>
      </c>
    </row>
    <row r="3731" customHeight="1" spans="1:2">
      <c r="A3731" s="3"/>
      <c r="B3731" s="3" t="str">
        <f>IFERROR(__xludf.DUMMYFUNCTION("""COMPUTED_VALUE"""),"")</f>
        <v/>
      </c>
    </row>
    <row r="3732" customHeight="1" spans="1:2">
      <c r="A3732" s="3"/>
      <c r="B3732" s="3" t="str">
        <f>IFERROR(__xludf.DUMMYFUNCTION("""COMPUTED_VALUE"""),"")</f>
        <v/>
      </c>
    </row>
    <row r="3733" customHeight="1" spans="1:2">
      <c r="A3733" s="3"/>
      <c r="B3733" s="3" t="str">
        <f>IFERROR(__xludf.DUMMYFUNCTION("""COMPUTED_VALUE"""),"")</f>
        <v/>
      </c>
    </row>
    <row r="3734" customHeight="1" spans="1:2">
      <c r="A3734" s="3"/>
      <c r="B3734" s="3" t="str">
        <f>IFERROR(__xludf.DUMMYFUNCTION("""COMPUTED_VALUE"""),"")</f>
        <v/>
      </c>
    </row>
    <row r="3735" customHeight="1" spans="1:2">
      <c r="A3735" s="3"/>
      <c r="B3735" s="3" t="str">
        <f>IFERROR(__xludf.DUMMYFUNCTION("""COMPUTED_VALUE"""),"")</f>
        <v/>
      </c>
    </row>
    <row r="3736" customHeight="1" spans="1:2">
      <c r="A3736" s="3"/>
      <c r="B3736" s="3" t="str">
        <f>IFERROR(__xludf.DUMMYFUNCTION("""COMPUTED_VALUE"""),"")</f>
        <v/>
      </c>
    </row>
    <row r="3737" customHeight="1" spans="1:2">
      <c r="A3737" s="3"/>
      <c r="B3737" s="3" t="str">
        <f>IFERROR(__xludf.DUMMYFUNCTION("""COMPUTED_VALUE"""),"")</f>
        <v/>
      </c>
    </row>
    <row r="3738" customHeight="1" spans="1:2">
      <c r="A3738" s="3"/>
      <c r="B3738" s="3" t="str">
        <f>IFERROR(__xludf.DUMMYFUNCTION("""COMPUTED_VALUE"""),"")</f>
        <v/>
      </c>
    </row>
    <row r="3739" customHeight="1" spans="1:2">
      <c r="A3739" s="3"/>
      <c r="B3739" s="3" t="str">
        <f>IFERROR(__xludf.DUMMYFUNCTION("""COMPUTED_VALUE"""),"")</f>
        <v/>
      </c>
    </row>
    <row r="3740" customHeight="1" spans="1:2">
      <c r="A3740" s="3"/>
      <c r="B3740" s="3" t="str">
        <f>IFERROR(__xludf.DUMMYFUNCTION("""COMPUTED_VALUE"""),"")</f>
        <v/>
      </c>
    </row>
    <row r="3741" customHeight="1" spans="1:2">
      <c r="A3741" s="3"/>
      <c r="B3741" s="3" t="str">
        <f>IFERROR(__xludf.DUMMYFUNCTION("""COMPUTED_VALUE"""),"")</f>
        <v/>
      </c>
    </row>
    <row r="3742" customHeight="1" spans="1:2">
      <c r="A3742" s="3"/>
      <c r="B3742" s="3" t="str">
        <f>IFERROR(__xludf.DUMMYFUNCTION("""COMPUTED_VALUE"""),"")</f>
        <v/>
      </c>
    </row>
    <row r="3743" customHeight="1" spans="1:2">
      <c r="A3743" s="3"/>
      <c r="B3743" s="3" t="str">
        <f>IFERROR(__xludf.DUMMYFUNCTION("""COMPUTED_VALUE"""),"")</f>
        <v/>
      </c>
    </row>
    <row r="3744" customHeight="1" spans="1:2">
      <c r="A3744" s="3"/>
      <c r="B3744" s="3" t="str">
        <f>IFERROR(__xludf.DUMMYFUNCTION("""COMPUTED_VALUE"""),"")</f>
        <v/>
      </c>
    </row>
    <row r="3745" customHeight="1" spans="1:2">
      <c r="A3745" s="3"/>
      <c r="B3745" s="3" t="str">
        <f>IFERROR(__xludf.DUMMYFUNCTION("""COMPUTED_VALUE"""),"")</f>
        <v/>
      </c>
    </row>
    <row r="3746" customHeight="1" spans="1:2">
      <c r="A3746" s="3"/>
      <c r="B3746" s="3" t="str">
        <f>IFERROR(__xludf.DUMMYFUNCTION("""COMPUTED_VALUE"""),"")</f>
        <v/>
      </c>
    </row>
    <row r="3747" customHeight="1" spans="1:2">
      <c r="A3747" s="3"/>
      <c r="B3747" s="3" t="str">
        <f>IFERROR(__xludf.DUMMYFUNCTION("""COMPUTED_VALUE"""),"")</f>
        <v/>
      </c>
    </row>
    <row r="3748" customHeight="1" spans="1:2">
      <c r="A3748" s="3"/>
      <c r="B3748" s="3" t="str">
        <f>IFERROR(__xludf.DUMMYFUNCTION("""COMPUTED_VALUE"""),"")</f>
        <v/>
      </c>
    </row>
    <row r="3749" customHeight="1" spans="1:2">
      <c r="A3749" s="3"/>
      <c r="B3749" s="3" t="str">
        <f>IFERROR(__xludf.DUMMYFUNCTION("""COMPUTED_VALUE"""),"")</f>
        <v/>
      </c>
    </row>
    <row r="3750" customHeight="1" spans="1:2">
      <c r="A3750" s="3"/>
      <c r="B3750" s="3" t="str">
        <f>IFERROR(__xludf.DUMMYFUNCTION("""COMPUTED_VALUE"""),"")</f>
        <v/>
      </c>
    </row>
    <row r="3751" customHeight="1" spans="1:2">
      <c r="A3751" s="3"/>
      <c r="B3751" s="3" t="str">
        <f>IFERROR(__xludf.DUMMYFUNCTION("""COMPUTED_VALUE"""),"")</f>
        <v/>
      </c>
    </row>
    <row r="3752" customHeight="1" spans="1:2">
      <c r="A3752" s="3"/>
      <c r="B3752" s="3" t="str">
        <f>IFERROR(__xludf.DUMMYFUNCTION("""COMPUTED_VALUE"""),"")</f>
        <v/>
      </c>
    </row>
    <row r="3753" customHeight="1" spans="1:2">
      <c r="A3753" s="3"/>
      <c r="B3753" s="3" t="str">
        <f>IFERROR(__xludf.DUMMYFUNCTION("""COMPUTED_VALUE"""),"")</f>
        <v/>
      </c>
    </row>
    <row r="3754" customHeight="1" spans="1:2">
      <c r="A3754" s="3"/>
      <c r="B3754" s="3" t="str">
        <f>IFERROR(__xludf.DUMMYFUNCTION("""COMPUTED_VALUE"""),"")</f>
        <v/>
      </c>
    </row>
    <row r="3755" customHeight="1" spans="1:2">
      <c r="A3755" s="3"/>
      <c r="B3755" s="3" t="str">
        <f>IFERROR(__xludf.DUMMYFUNCTION("""COMPUTED_VALUE"""),"")</f>
        <v/>
      </c>
    </row>
    <row r="3756" customHeight="1" spans="1:2">
      <c r="A3756" s="3"/>
      <c r="B3756" s="3" t="str">
        <f>IFERROR(__xludf.DUMMYFUNCTION("""COMPUTED_VALUE"""),"")</f>
        <v/>
      </c>
    </row>
    <row r="3757" customHeight="1" spans="1:2">
      <c r="A3757" s="3"/>
      <c r="B3757" s="3" t="str">
        <f>IFERROR(__xludf.DUMMYFUNCTION("""COMPUTED_VALUE"""),"")</f>
        <v/>
      </c>
    </row>
    <row r="3758" customHeight="1" spans="1:2">
      <c r="A3758" s="3"/>
      <c r="B3758" s="3" t="str">
        <f>IFERROR(__xludf.DUMMYFUNCTION("""COMPUTED_VALUE"""),"")</f>
        <v/>
      </c>
    </row>
    <row r="3759" customHeight="1" spans="1:2">
      <c r="A3759" s="3"/>
      <c r="B3759" s="3" t="str">
        <f>IFERROR(__xludf.DUMMYFUNCTION("""COMPUTED_VALUE"""),"")</f>
        <v/>
      </c>
    </row>
    <row r="3760" customHeight="1" spans="1:2">
      <c r="A3760" s="3"/>
      <c r="B3760" s="3" t="str">
        <f>IFERROR(__xludf.DUMMYFUNCTION("""COMPUTED_VALUE"""),"")</f>
        <v/>
      </c>
    </row>
    <row r="3761" customHeight="1" spans="1:2">
      <c r="A3761" s="3"/>
      <c r="B3761" s="3" t="str">
        <f>IFERROR(__xludf.DUMMYFUNCTION("""COMPUTED_VALUE"""),"")</f>
        <v/>
      </c>
    </row>
    <row r="3762" customHeight="1" spans="1:2">
      <c r="A3762" s="3"/>
      <c r="B3762" s="3" t="str">
        <f>IFERROR(__xludf.DUMMYFUNCTION("""COMPUTED_VALUE"""),"")</f>
        <v/>
      </c>
    </row>
    <row r="3763" customHeight="1" spans="1:2">
      <c r="A3763" s="3"/>
      <c r="B3763" s="3" t="str">
        <f>IFERROR(__xludf.DUMMYFUNCTION("""COMPUTED_VALUE"""),"")</f>
        <v/>
      </c>
    </row>
    <row r="3764" customHeight="1" spans="1:2">
      <c r="A3764" s="3"/>
      <c r="B3764" s="3" t="str">
        <f>IFERROR(__xludf.DUMMYFUNCTION("""COMPUTED_VALUE"""),"")</f>
        <v/>
      </c>
    </row>
    <row r="3765" customHeight="1" spans="1:2">
      <c r="A3765" s="3"/>
      <c r="B3765" s="3" t="str">
        <f>IFERROR(__xludf.DUMMYFUNCTION("""COMPUTED_VALUE"""),"")</f>
        <v/>
      </c>
    </row>
    <row r="3766" customHeight="1" spans="1:2">
      <c r="A3766" s="3"/>
      <c r="B3766" s="3" t="str">
        <f>IFERROR(__xludf.DUMMYFUNCTION("""COMPUTED_VALUE"""),"")</f>
        <v/>
      </c>
    </row>
    <row r="3767" customHeight="1" spans="1:2">
      <c r="A3767" s="3"/>
      <c r="B3767" s="3" t="str">
        <f>IFERROR(__xludf.DUMMYFUNCTION("""COMPUTED_VALUE"""),"")</f>
        <v/>
      </c>
    </row>
    <row r="3768" customHeight="1" spans="1:2">
      <c r="A3768" s="3"/>
      <c r="B3768" s="3" t="str">
        <f>IFERROR(__xludf.DUMMYFUNCTION("""COMPUTED_VALUE"""),"")</f>
        <v/>
      </c>
    </row>
    <row r="3769" customHeight="1" spans="1:2">
      <c r="A3769" s="3"/>
      <c r="B3769" s="3" t="str">
        <f>IFERROR(__xludf.DUMMYFUNCTION("""COMPUTED_VALUE"""),"")</f>
        <v/>
      </c>
    </row>
    <row r="3770" customHeight="1" spans="1:2">
      <c r="A3770" s="3"/>
      <c r="B3770" s="3" t="str">
        <f>IFERROR(__xludf.DUMMYFUNCTION("""COMPUTED_VALUE"""),"")</f>
        <v/>
      </c>
    </row>
    <row r="3771" customHeight="1" spans="1:2">
      <c r="A3771" s="3"/>
      <c r="B3771" s="3" t="str">
        <f>IFERROR(__xludf.DUMMYFUNCTION("""COMPUTED_VALUE"""),"")</f>
        <v/>
      </c>
    </row>
    <row r="3772" customHeight="1" spans="1:2">
      <c r="A3772" s="3"/>
      <c r="B3772" s="3" t="str">
        <f>IFERROR(__xludf.DUMMYFUNCTION("""COMPUTED_VALUE"""),"")</f>
        <v/>
      </c>
    </row>
    <row r="3773" customHeight="1" spans="1:2">
      <c r="A3773" s="3"/>
      <c r="B3773" s="3" t="str">
        <f>IFERROR(__xludf.DUMMYFUNCTION("""COMPUTED_VALUE"""),"")</f>
        <v/>
      </c>
    </row>
    <row r="3774" customHeight="1" spans="1:2">
      <c r="A3774" s="3"/>
      <c r="B3774" s="3" t="str">
        <f>IFERROR(__xludf.DUMMYFUNCTION("""COMPUTED_VALUE"""),"")</f>
        <v/>
      </c>
    </row>
    <row r="3775" customHeight="1" spans="1:2">
      <c r="A3775" s="3"/>
      <c r="B3775" s="3" t="str">
        <f>IFERROR(__xludf.DUMMYFUNCTION("""COMPUTED_VALUE"""),"")</f>
        <v/>
      </c>
    </row>
    <row r="3776" customHeight="1" spans="1:2">
      <c r="A3776" s="3"/>
      <c r="B3776" s="3" t="str">
        <f>IFERROR(__xludf.DUMMYFUNCTION("""COMPUTED_VALUE"""),"")</f>
        <v/>
      </c>
    </row>
    <row r="3777" customHeight="1" spans="1:2">
      <c r="A3777" s="3"/>
      <c r="B3777" s="3" t="str">
        <f>IFERROR(__xludf.DUMMYFUNCTION("""COMPUTED_VALUE"""),"")</f>
        <v/>
      </c>
    </row>
    <row r="3778" customHeight="1" spans="1:2">
      <c r="A3778" s="3"/>
      <c r="B3778" s="3" t="str">
        <f>IFERROR(__xludf.DUMMYFUNCTION("""COMPUTED_VALUE"""),"")</f>
        <v/>
      </c>
    </row>
    <row r="3779" customHeight="1" spans="1:2">
      <c r="A3779" s="3"/>
      <c r="B3779" s="3" t="str">
        <f>IFERROR(__xludf.DUMMYFUNCTION("""COMPUTED_VALUE"""),"")</f>
        <v/>
      </c>
    </row>
    <row r="3780" customHeight="1" spans="1:2">
      <c r="A3780" s="3"/>
      <c r="B3780" s="3" t="str">
        <f>IFERROR(__xludf.DUMMYFUNCTION("""COMPUTED_VALUE"""),"")</f>
        <v/>
      </c>
    </row>
    <row r="3781" customHeight="1" spans="1:2">
      <c r="A3781" s="3"/>
      <c r="B3781" s="3" t="str">
        <f>IFERROR(__xludf.DUMMYFUNCTION("""COMPUTED_VALUE"""),"")</f>
        <v/>
      </c>
    </row>
    <row r="3782" customHeight="1" spans="1:2">
      <c r="A3782" s="3"/>
      <c r="B3782" s="3" t="str">
        <f>IFERROR(__xludf.DUMMYFUNCTION("""COMPUTED_VALUE"""),"")</f>
        <v/>
      </c>
    </row>
    <row r="3783" customHeight="1" spans="1:2">
      <c r="A3783" s="3"/>
      <c r="B3783" s="3" t="str">
        <f>IFERROR(__xludf.DUMMYFUNCTION("""COMPUTED_VALUE"""),"")</f>
        <v/>
      </c>
    </row>
    <row r="3784" customHeight="1" spans="1:2">
      <c r="A3784" s="3"/>
      <c r="B3784" s="3" t="str">
        <f>IFERROR(__xludf.DUMMYFUNCTION("""COMPUTED_VALUE"""),"")</f>
        <v/>
      </c>
    </row>
    <row r="3785" customHeight="1" spans="1:2">
      <c r="A3785" s="3"/>
      <c r="B3785" s="3" t="str">
        <f>IFERROR(__xludf.DUMMYFUNCTION("""COMPUTED_VALUE"""),"")</f>
        <v/>
      </c>
    </row>
    <row r="3786" customHeight="1" spans="1:2">
      <c r="A3786" s="3"/>
      <c r="B3786" s="3" t="str">
        <f>IFERROR(__xludf.DUMMYFUNCTION("""COMPUTED_VALUE"""),"")</f>
        <v/>
      </c>
    </row>
    <row r="3787" customHeight="1" spans="1:2">
      <c r="A3787" s="3"/>
      <c r="B3787" s="3" t="str">
        <f>IFERROR(__xludf.DUMMYFUNCTION("""COMPUTED_VALUE"""),"")</f>
        <v/>
      </c>
    </row>
    <row r="3788" customHeight="1" spans="1:2">
      <c r="A3788" s="3"/>
      <c r="B3788" s="3" t="str">
        <f>IFERROR(__xludf.DUMMYFUNCTION("""COMPUTED_VALUE"""),"")</f>
        <v/>
      </c>
    </row>
    <row r="3789" customHeight="1" spans="1:2">
      <c r="A3789" s="3"/>
      <c r="B3789" s="3" t="str">
        <f>IFERROR(__xludf.DUMMYFUNCTION("""COMPUTED_VALUE"""),"")</f>
        <v/>
      </c>
    </row>
    <row r="3790" customHeight="1" spans="1:2">
      <c r="A3790" s="3"/>
      <c r="B3790" s="3" t="str">
        <f>IFERROR(__xludf.DUMMYFUNCTION("""COMPUTED_VALUE"""),"")</f>
        <v/>
      </c>
    </row>
    <row r="3791" customHeight="1" spans="1:2">
      <c r="A3791" s="3"/>
      <c r="B3791" s="3" t="str">
        <f>IFERROR(__xludf.DUMMYFUNCTION("""COMPUTED_VALUE"""),"")</f>
        <v/>
      </c>
    </row>
    <row r="3792" customHeight="1" spans="1:2">
      <c r="A3792" s="3"/>
      <c r="B3792" s="3" t="str">
        <f>IFERROR(__xludf.DUMMYFUNCTION("""COMPUTED_VALUE"""),"")</f>
        <v/>
      </c>
    </row>
    <row r="3793" customHeight="1" spans="1:2">
      <c r="A3793" s="3"/>
      <c r="B3793" s="3" t="str">
        <f>IFERROR(__xludf.DUMMYFUNCTION("""COMPUTED_VALUE"""),"")</f>
        <v/>
      </c>
    </row>
    <row r="3794" customHeight="1" spans="1:2">
      <c r="A3794" s="3"/>
      <c r="B3794" s="3" t="str">
        <f>IFERROR(__xludf.DUMMYFUNCTION("""COMPUTED_VALUE"""),"")</f>
        <v/>
      </c>
    </row>
    <row r="3795" customHeight="1" spans="1:2">
      <c r="A3795" s="3"/>
      <c r="B3795" s="3" t="str">
        <f>IFERROR(__xludf.DUMMYFUNCTION("""COMPUTED_VALUE"""),"")</f>
        <v/>
      </c>
    </row>
    <row r="3796" customHeight="1" spans="1:2">
      <c r="A3796" s="3"/>
      <c r="B3796" s="3" t="str">
        <f>IFERROR(__xludf.DUMMYFUNCTION("""COMPUTED_VALUE"""),"")</f>
        <v/>
      </c>
    </row>
    <row r="3797" customHeight="1" spans="1:2">
      <c r="A3797" s="3"/>
      <c r="B3797" s="3" t="str">
        <f>IFERROR(__xludf.DUMMYFUNCTION("""COMPUTED_VALUE"""),"")</f>
        <v/>
      </c>
    </row>
    <row r="3798" customHeight="1" spans="1:2">
      <c r="A3798" s="3"/>
      <c r="B3798" s="3" t="str">
        <f>IFERROR(__xludf.DUMMYFUNCTION("""COMPUTED_VALUE"""),"")</f>
        <v/>
      </c>
    </row>
    <row r="3799" customHeight="1" spans="1:2">
      <c r="A3799" s="3"/>
      <c r="B3799" s="3" t="str">
        <f>IFERROR(__xludf.DUMMYFUNCTION("""COMPUTED_VALUE"""),"")</f>
        <v/>
      </c>
    </row>
    <row r="3800" customHeight="1" spans="1:2">
      <c r="A3800" s="3"/>
      <c r="B3800" s="3" t="str">
        <f>IFERROR(__xludf.DUMMYFUNCTION("""COMPUTED_VALUE"""),"")</f>
        <v/>
      </c>
    </row>
    <row r="3801" customHeight="1" spans="1:2">
      <c r="A3801" s="3"/>
      <c r="B3801" s="3" t="str">
        <f>IFERROR(__xludf.DUMMYFUNCTION("""COMPUTED_VALUE"""),"")</f>
        <v/>
      </c>
    </row>
    <row r="3802" customHeight="1" spans="1:2">
      <c r="A3802" s="3"/>
      <c r="B3802" s="3" t="str">
        <f>IFERROR(__xludf.DUMMYFUNCTION("""COMPUTED_VALUE"""),"")</f>
        <v/>
      </c>
    </row>
    <row r="3803" customHeight="1" spans="1:2">
      <c r="A3803" s="3"/>
      <c r="B3803" s="3" t="str">
        <f>IFERROR(__xludf.DUMMYFUNCTION("""COMPUTED_VALUE"""),"")</f>
        <v/>
      </c>
    </row>
    <row r="3804" customHeight="1" spans="1:2">
      <c r="A3804" s="3"/>
      <c r="B3804" s="3" t="str">
        <f>IFERROR(__xludf.DUMMYFUNCTION("""COMPUTED_VALUE"""),"")</f>
        <v/>
      </c>
    </row>
    <row r="3805" customHeight="1" spans="1:2">
      <c r="A3805" s="3"/>
      <c r="B3805" s="3" t="str">
        <f>IFERROR(__xludf.DUMMYFUNCTION("""COMPUTED_VALUE"""),"")</f>
        <v/>
      </c>
    </row>
    <row r="3806" customHeight="1" spans="1:2">
      <c r="A3806" s="3"/>
      <c r="B3806" s="3" t="str">
        <f>IFERROR(__xludf.DUMMYFUNCTION("""COMPUTED_VALUE"""),"")</f>
        <v/>
      </c>
    </row>
    <row r="3807" customHeight="1" spans="1:2">
      <c r="A3807" s="3"/>
      <c r="B3807" s="3" t="str">
        <f>IFERROR(__xludf.DUMMYFUNCTION("""COMPUTED_VALUE"""),"")</f>
        <v/>
      </c>
    </row>
    <row r="3808" customHeight="1" spans="1:2">
      <c r="A3808" s="3"/>
      <c r="B3808" s="3" t="str">
        <f>IFERROR(__xludf.DUMMYFUNCTION("""COMPUTED_VALUE"""),"")</f>
        <v/>
      </c>
    </row>
    <row r="3809" customHeight="1" spans="1:2">
      <c r="A3809" s="3"/>
      <c r="B3809" s="3" t="str">
        <f>IFERROR(__xludf.DUMMYFUNCTION("""COMPUTED_VALUE"""),"")</f>
        <v/>
      </c>
    </row>
    <row r="3810" customHeight="1" spans="1:2">
      <c r="A3810" s="3"/>
      <c r="B3810" s="3" t="str">
        <f>IFERROR(__xludf.DUMMYFUNCTION("""COMPUTED_VALUE"""),"")</f>
        <v/>
      </c>
    </row>
    <row r="3811" customHeight="1" spans="1:2">
      <c r="A3811" s="3"/>
      <c r="B3811" s="3" t="str">
        <f>IFERROR(__xludf.DUMMYFUNCTION("""COMPUTED_VALUE"""),"")</f>
        <v/>
      </c>
    </row>
    <row r="3812" customHeight="1" spans="1:2">
      <c r="A3812" s="3"/>
      <c r="B3812" s="3" t="str">
        <f>IFERROR(__xludf.DUMMYFUNCTION("""COMPUTED_VALUE"""),"")</f>
        <v/>
      </c>
    </row>
    <row r="3813" customHeight="1" spans="1:2">
      <c r="A3813" s="3"/>
      <c r="B3813" s="3" t="str">
        <f>IFERROR(__xludf.DUMMYFUNCTION("""COMPUTED_VALUE"""),"")</f>
        <v/>
      </c>
    </row>
    <row r="3814" customHeight="1" spans="1:2">
      <c r="A3814" s="3"/>
      <c r="B3814" s="3" t="str">
        <f>IFERROR(__xludf.DUMMYFUNCTION("""COMPUTED_VALUE"""),"")</f>
        <v/>
      </c>
    </row>
    <row r="3815" customHeight="1" spans="1:2">
      <c r="A3815" s="3"/>
      <c r="B3815" s="3" t="str">
        <f>IFERROR(__xludf.DUMMYFUNCTION("""COMPUTED_VALUE"""),"")</f>
        <v/>
      </c>
    </row>
    <row r="3816" customHeight="1" spans="1:2">
      <c r="A3816" s="3"/>
      <c r="B3816" s="3" t="str">
        <f>IFERROR(__xludf.DUMMYFUNCTION("""COMPUTED_VALUE"""),"")</f>
        <v/>
      </c>
    </row>
    <row r="3817" customHeight="1" spans="1:2">
      <c r="A3817" s="3"/>
      <c r="B3817" s="3" t="str">
        <f>IFERROR(__xludf.DUMMYFUNCTION("""COMPUTED_VALUE"""),"")</f>
        <v/>
      </c>
    </row>
    <row r="3818" customHeight="1" spans="1:2">
      <c r="A3818" s="3"/>
      <c r="B3818" s="3" t="str">
        <f>IFERROR(__xludf.DUMMYFUNCTION("""COMPUTED_VALUE"""),"")</f>
        <v/>
      </c>
    </row>
    <row r="3819" customHeight="1" spans="1:2">
      <c r="A3819" s="3"/>
      <c r="B3819" s="3" t="str">
        <f>IFERROR(__xludf.DUMMYFUNCTION("""COMPUTED_VALUE"""),"")</f>
        <v/>
      </c>
    </row>
    <row r="3820" customHeight="1" spans="1:2">
      <c r="A3820" s="3"/>
      <c r="B3820" s="3" t="str">
        <f>IFERROR(__xludf.DUMMYFUNCTION("""COMPUTED_VALUE"""),"")</f>
        <v/>
      </c>
    </row>
    <row r="3821" customHeight="1" spans="1:2">
      <c r="A3821" s="3"/>
      <c r="B3821" s="3" t="str">
        <f>IFERROR(__xludf.DUMMYFUNCTION("""COMPUTED_VALUE"""),"")</f>
        <v/>
      </c>
    </row>
    <row r="3822" customHeight="1" spans="1:2">
      <c r="A3822" s="3"/>
      <c r="B3822" s="3" t="str">
        <f>IFERROR(__xludf.DUMMYFUNCTION("""COMPUTED_VALUE"""),"")</f>
        <v/>
      </c>
    </row>
    <row r="3823" customHeight="1" spans="1:2">
      <c r="A3823" s="3"/>
      <c r="B3823" s="3" t="str">
        <f>IFERROR(__xludf.DUMMYFUNCTION("""COMPUTED_VALUE"""),"")</f>
        <v/>
      </c>
    </row>
    <row r="3824" customHeight="1" spans="1:2">
      <c r="A3824" s="3"/>
      <c r="B3824" s="3" t="str">
        <f>IFERROR(__xludf.DUMMYFUNCTION("""COMPUTED_VALUE"""),"")</f>
        <v/>
      </c>
    </row>
    <row r="3825" customHeight="1" spans="1:2">
      <c r="A3825" s="3"/>
      <c r="B3825" s="3" t="str">
        <f>IFERROR(__xludf.DUMMYFUNCTION("""COMPUTED_VALUE"""),"")</f>
        <v/>
      </c>
    </row>
    <row r="3826" customHeight="1" spans="1:2">
      <c r="A3826" s="3"/>
      <c r="B3826" s="3" t="str">
        <f>IFERROR(__xludf.DUMMYFUNCTION("""COMPUTED_VALUE"""),"")</f>
        <v/>
      </c>
    </row>
    <row r="3827" customHeight="1" spans="1:2">
      <c r="A3827" s="3"/>
      <c r="B3827" s="3" t="str">
        <f>IFERROR(__xludf.DUMMYFUNCTION("""COMPUTED_VALUE"""),"")</f>
        <v/>
      </c>
    </row>
    <row r="3828" customHeight="1" spans="1:2">
      <c r="A3828" s="3"/>
      <c r="B3828" s="3" t="str">
        <f>IFERROR(__xludf.DUMMYFUNCTION("""COMPUTED_VALUE"""),"")</f>
        <v/>
      </c>
    </row>
    <row r="3829" customHeight="1" spans="1:2">
      <c r="A3829" s="3"/>
      <c r="B3829" s="3" t="str">
        <f>IFERROR(__xludf.DUMMYFUNCTION("""COMPUTED_VALUE"""),"")</f>
        <v/>
      </c>
    </row>
    <row r="3830" customHeight="1" spans="1:2">
      <c r="A3830" s="3"/>
      <c r="B3830" s="3" t="str">
        <f>IFERROR(__xludf.DUMMYFUNCTION("""COMPUTED_VALUE"""),"")</f>
        <v/>
      </c>
    </row>
    <row r="3831" customHeight="1" spans="1:2">
      <c r="A3831" s="3"/>
      <c r="B3831" s="3" t="str">
        <f>IFERROR(__xludf.DUMMYFUNCTION("""COMPUTED_VALUE"""),"")</f>
        <v/>
      </c>
    </row>
    <row r="3832" customHeight="1" spans="1:2">
      <c r="A3832" s="3"/>
      <c r="B3832" s="3" t="str">
        <f>IFERROR(__xludf.DUMMYFUNCTION("""COMPUTED_VALUE"""),"")</f>
        <v/>
      </c>
    </row>
    <row r="3833" customHeight="1" spans="1:2">
      <c r="A3833" s="3"/>
      <c r="B3833" s="3" t="str">
        <f>IFERROR(__xludf.DUMMYFUNCTION("""COMPUTED_VALUE"""),"")</f>
        <v/>
      </c>
    </row>
    <row r="3834" customHeight="1" spans="1:2">
      <c r="A3834" s="3"/>
      <c r="B3834" s="3" t="str">
        <f>IFERROR(__xludf.DUMMYFUNCTION("""COMPUTED_VALUE"""),"")</f>
        <v/>
      </c>
    </row>
    <row r="3835" customHeight="1" spans="1:2">
      <c r="A3835" s="3"/>
      <c r="B3835" s="3" t="str">
        <f>IFERROR(__xludf.DUMMYFUNCTION("""COMPUTED_VALUE"""),"")</f>
        <v/>
      </c>
    </row>
    <row r="3836" customHeight="1" spans="1:2">
      <c r="A3836" s="3"/>
      <c r="B3836" s="3" t="str">
        <f>IFERROR(__xludf.DUMMYFUNCTION("""COMPUTED_VALUE"""),"")</f>
        <v/>
      </c>
    </row>
    <row r="3837" customHeight="1" spans="1:2">
      <c r="A3837" s="3"/>
      <c r="B3837" s="3" t="str">
        <f>IFERROR(__xludf.DUMMYFUNCTION("""COMPUTED_VALUE"""),"")</f>
        <v/>
      </c>
    </row>
    <row r="3838" customHeight="1" spans="1:2">
      <c r="A3838" s="3"/>
      <c r="B3838" s="3" t="str">
        <f>IFERROR(__xludf.DUMMYFUNCTION("""COMPUTED_VALUE"""),"")</f>
        <v/>
      </c>
    </row>
    <row r="3839" customHeight="1" spans="1:2">
      <c r="A3839" s="3"/>
      <c r="B3839" s="3" t="str">
        <f>IFERROR(__xludf.DUMMYFUNCTION("""COMPUTED_VALUE"""),"")</f>
        <v/>
      </c>
    </row>
    <row r="3840" customHeight="1" spans="1:2">
      <c r="A3840" s="3"/>
      <c r="B3840" s="3" t="str">
        <f>IFERROR(__xludf.DUMMYFUNCTION("""COMPUTED_VALUE"""),"")</f>
        <v/>
      </c>
    </row>
    <row r="3841" customHeight="1" spans="1:2">
      <c r="A3841" s="3"/>
      <c r="B3841" s="3" t="str">
        <f>IFERROR(__xludf.DUMMYFUNCTION("""COMPUTED_VALUE"""),"")</f>
        <v/>
      </c>
    </row>
    <row r="3842" customHeight="1" spans="1:2">
      <c r="A3842" s="3"/>
      <c r="B3842" s="3" t="str">
        <f>IFERROR(__xludf.DUMMYFUNCTION("""COMPUTED_VALUE"""),"")</f>
        <v/>
      </c>
    </row>
    <row r="3843" customHeight="1" spans="1:2">
      <c r="A3843" s="3"/>
      <c r="B3843" s="3" t="str">
        <f>IFERROR(__xludf.DUMMYFUNCTION("""COMPUTED_VALUE"""),"")</f>
        <v/>
      </c>
    </row>
    <row r="3844" customHeight="1" spans="1:2">
      <c r="A3844" s="3"/>
      <c r="B3844" s="3" t="str">
        <f>IFERROR(__xludf.DUMMYFUNCTION("""COMPUTED_VALUE"""),"")</f>
        <v/>
      </c>
    </row>
    <row r="3845" customHeight="1" spans="1:2">
      <c r="A3845" s="3"/>
      <c r="B3845" s="3" t="str">
        <f>IFERROR(__xludf.DUMMYFUNCTION("""COMPUTED_VALUE"""),"")</f>
        <v/>
      </c>
    </row>
    <row r="3846" customHeight="1" spans="1:2">
      <c r="A3846" s="3"/>
      <c r="B3846" s="3" t="str">
        <f>IFERROR(__xludf.DUMMYFUNCTION("""COMPUTED_VALUE"""),"")</f>
        <v/>
      </c>
    </row>
    <row r="3847" customHeight="1" spans="1:2">
      <c r="A3847" s="3"/>
      <c r="B3847" s="3" t="str">
        <f>IFERROR(__xludf.DUMMYFUNCTION("""COMPUTED_VALUE"""),"")</f>
        <v/>
      </c>
    </row>
    <row r="3848" customHeight="1" spans="1:2">
      <c r="A3848" s="3"/>
      <c r="B3848" s="3" t="str">
        <f>IFERROR(__xludf.DUMMYFUNCTION("""COMPUTED_VALUE"""),"")</f>
        <v/>
      </c>
    </row>
    <row r="3849" customHeight="1" spans="1:2">
      <c r="A3849" s="3"/>
      <c r="B3849" s="3" t="str">
        <f>IFERROR(__xludf.DUMMYFUNCTION("""COMPUTED_VALUE"""),"")</f>
        <v/>
      </c>
    </row>
    <row r="3850" customHeight="1" spans="1:2">
      <c r="A3850" s="3"/>
      <c r="B3850" s="3" t="str">
        <f>IFERROR(__xludf.DUMMYFUNCTION("""COMPUTED_VALUE"""),"")</f>
        <v/>
      </c>
    </row>
    <row r="3851" customHeight="1" spans="1:2">
      <c r="A3851" s="3"/>
      <c r="B3851" s="3" t="str">
        <f>IFERROR(__xludf.DUMMYFUNCTION("""COMPUTED_VALUE"""),"")</f>
        <v/>
      </c>
    </row>
    <row r="3852" customHeight="1" spans="1:2">
      <c r="A3852" s="3"/>
      <c r="B3852" s="3" t="str">
        <f>IFERROR(__xludf.DUMMYFUNCTION("""COMPUTED_VALUE"""),"")</f>
        <v/>
      </c>
    </row>
    <row r="3853" customHeight="1" spans="1:2">
      <c r="A3853" s="3"/>
      <c r="B3853" s="3" t="str">
        <f>IFERROR(__xludf.DUMMYFUNCTION("""COMPUTED_VALUE"""),"")</f>
        <v/>
      </c>
    </row>
    <row r="3854" customHeight="1" spans="1:2">
      <c r="A3854" s="3"/>
      <c r="B3854" s="3" t="str">
        <f>IFERROR(__xludf.DUMMYFUNCTION("""COMPUTED_VALUE"""),"")</f>
        <v/>
      </c>
    </row>
    <row r="3855" customHeight="1" spans="1:2">
      <c r="A3855" s="3"/>
      <c r="B3855" s="3" t="str">
        <f>IFERROR(__xludf.DUMMYFUNCTION("""COMPUTED_VALUE"""),"")</f>
        <v/>
      </c>
    </row>
    <row r="3856" customHeight="1" spans="1:2">
      <c r="A3856" s="3"/>
      <c r="B3856" s="3" t="str">
        <f>IFERROR(__xludf.DUMMYFUNCTION("""COMPUTED_VALUE"""),"")</f>
        <v/>
      </c>
    </row>
    <row r="3857" customHeight="1" spans="1:2">
      <c r="A3857" s="3"/>
      <c r="B3857" s="3" t="str">
        <f>IFERROR(__xludf.DUMMYFUNCTION("""COMPUTED_VALUE"""),"")</f>
        <v/>
      </c>
    </row>
    <row r="3858" customHeight="1" spans="1:2">
      <c r="A3858" s="3"/>
      <c r="B3858" s="3" t="str">
        <f>IFERROR(__xludf.DUMMYFUNCTION("""COMPUTED_VALUE"""),"")</f>
        <v/>
      </c>
    </row>
    <row r="3859" customHeight="1" spans="1:2">
      <c r="A3859" s="3"/>
      <c r="B3859" s="3" t="str">
        <f>IFERROR(__xludf.DUMMYFUNCTION("""COMPUTED_VALUE"""),"")</f>
        <v/>
      </c>
    </row>
    <row r="3860" customHeight="1" spans="1:2">
      <c r="A3860" s="3"/>
      <c r="B3860" s="3" t="str">
        <f>IFERROR(__xludf.DUMMYFUNCTION("""COMPUTED_VALUE"""),"")</f>
        <v/>
      </c>
    </row>
    <row r="3861" customHeight="1" spans="1:2">
      <c r="A3861" s="3"/>
      <c r="B3861" s="3" t="str">
        <f>IFERROR(__xludf.DUMMYFUNCTION("""COMPUTED_VALUE"""),"")</f>
        <v/>
      </c>
    </row>
    <row r="3862" customHeight="1" spans="1:2">
      <c r="A3862" s="3"/>
      <c r="B3862" s="3" t="str">
        <f>IFERROR(__xludf.DUMMYFUNCTION("""COMPUTED_VALUE"""),"")</f>
        <v/>
      </c>
    </row>
    <row r="3863" customHeight="1" spans="1:2">
      <c r="A3863" s="3"/>
      <c r="B3863" s="3" t="str">
        <f>IFERROR(__xludf.DUMMYFUNCTION("""COMPUTED_VALUE"""),"")</f>
        <v/>
      </c>
    </row>
    <row r="3864" customHeight="1" spans="1:2">
      <c r="A3864" s="3"/>
      <c r="B3864" s="3" t="str">
        <f>IFERROR(__xludf.DUMMYFUNCTION("""COMPUTED_VALUE"""),"")</f>
        <v/>
      </c>
    </row>
    <row r="3865" customHeight="1" spans="1:2">
      <c r="A3865" s="3"/>
      <c r="B3865" s="3" t="str">
        <f>IFERROR(__xludf.DUMMYFUNCTION("""COMPUTED_VALUE"""),"")</f>
        <v/>
      </c>
    </row>
    <row r="3866" customHeight="1" spans="1:2">
      <c r="A3866" s="3"/>
      <c r="B3866" s="3" t="str">
        <f>IFERROR(__xludf.DUMMYFUNCTION("""COMPUTED_VALUE"""),"")</f>
        <v/>
      </c>
    </row>
    <row r="3867" customHeight="1" spans="1:2">
      <c r="A3867" s="3"/>
      <c r="B3867" s="3" t="str">
        <f>IFERROR(__xludf.DUMMYFUNCTION("""COMPUTED_VALUE"""),"")</f>
        <v/>
      </c>
    </row>
    <row r="3868" customHeight="1" spans="1:2">
      <c r="A3868" s="3"/>
      <c r="B3868" s="3" t="str">
        <f>IFERROR(__xludf.DUMMYFUNCTION("""COMPUTED_VALUE"""),"")</f>
        <v/>
      </c>
    </row>
    <row r="3869" customHeight="1" spans="1:2">
      <c r="A3869" s="3"/>
      <c r="B3869" s="3" t="str">
        <f>IFERROR(__xludf.DUMMYFUNCTION("""COMPUTED_VALUE"""),"")</f>
        <v/>
      </c>
    </row>
    <row r="3870" customHeight="1" spans="1:2">
      <c r="A3870" s="3"/>
      <c r="B3870" s="3" t="str">
        <f>IFERROR(__xludf.DUMMYFUNCTION("""COMPUTED_VALUE"""),"")</f>
        <v/>
      </c>
    </row>
    <row r="3871" customHeight="1" spans="1:2">
      <c r="A3871" s="3"/>
      <c r="B3871" s="3" t="str">
        <f>IFERROR(__xludf.DUMMYFUNCTION("""COMPUTED_VALUE"""),"")</f>
        <v/>
      </c>
    </row>
    <row r="3872" customHeight="1" spans="1:2">
      <c r="A3872" s="3"/>
      <c r="B3872" s="3" t="str">
        <f>IFERROR(__xludf.DUMMYFUNCTION("""COMPUTED_VALUE"""),"")</f>
        <v/>
      </c>
    </row>
    <row r="3873" customHeight="1" spans="1:2">
      <c r="A3873" s="3"/>
      <c r="B3873" s="3" t="str">
        <f>IFERROR(__xludf.DUMMYFUNCTION("""COMPUTED_VALUE"""),"")</f>
        <v/>
      </c>
    </row>
    <row r="3874" customHeight="1" spans="1:2">
      <c r="A3874" s="3"/>
      <c r="B3874" s="3" t="str">
        <f>IFERROR(__xludf.DUMMYFUNCTION("""COMPUTED_VALUE"""),"")</f>
        <v/>
      </c>
    </row>
    <row r="3875" customHeight="1" spans="1:2">
      <c r="A3875" s="3"/>
      <c r="B3875" s="3" t="str">
        <f>IFERROR(__xludf.DUMMYFUNCTION("""COMPUTED_VALUE"""),"")</f>
        <v/>
      </c>
    </row>
    <row r="3876" customHeight="1" spans="1:2">
      <c r="A3876" s="3"/>
      <c r="B3876" s="3" t="str">
        <f>IFERROR(__xludf.DUMMYFUNCTION("""COMPUTED_VALUE"""),"")</f>
        <v/>
      </c>
    </row>
    <row r="3877" customHeight="1" spans="1:2">
      <c r="A3877" s="3"/>
      <c r="B3877" s="3" t="str">
        <f>IFERROR(__xludf.DUMMYFUNCTION("""COMPUTED_VALUE"""),"")</f>
        <v/>
      </c>
    </row>
    <row r="3878" customHeight="1" spans="1:2">
      <c r="A3878" s="3"/>
      <c r="B3878" s="3" t="str">
        <f>IFERROR(__xludf.DUMMYFUNCTION("""COMPUTED_VALUE"""),"")</f>
        <v/>
      </c>
    </row>
    <row r="3879" customHeight="1" spans="1:2">
      <c r="A3879" s="3"/>
      <c r="B3879" s="3" t="str">
        <f>IFERROR(__xludf.DUMMYFUNCTION("""COMPUTED_VALUE"""),"")</f>
        <v/>
      </c>
    </row>
    <row r="3880" customHeight="1" spans="1:2">
      <c r="A3880" s="3"/>
      <c r="B3880" s="3" t="str">
        <f>IFERROR(__xludf.DUMMYFUNCTION("""COMPUTED_VALUE"""),"")</f>
        <v/>
      </c>
    </row>
    <row r="3881" customHeight="1" spans="1:2">
      <c r="A3881" s="3"/>
      <c r="B3881" s="3" t="str">
        <f>IFERROR(__xludf.DUMMYFUNCTION("""COMPUTED_VALUE"""),"")</f>
        <v/>
      </c>
    </row>
    <row r="3882" customHeight="1" spans="1:2">
      <c r="A3882" s="3"/>
      <c r="B3882" s="3" t="str">
        <f>IFERROR(__xludf.DUMMYFUNCTION("""COMPUTED_VALUE"""),"")</f>
        <v/>
      </c>
    </row>
    <row r="3883" customHeight="1" spans="1:2">
      <c r="A3883" s="3"/>
      <c r="B3883" s="3" t="str">
        <f>IFERROR(__xludf.DUMMYFUNCTION("""COMPUTED_VALUE"""),"")</f>
        <v/>
      </c>
    </row>
    <row r="3884" customHeight="1" spans="1:2">
      <c r="A3884" s="3"/>
      <c r="B3884" s="3" t="str">
        <f>IFERROR(__xludf.DUMMYFUNCTION("""COMPUTED_VALUE"""),"")</f>
        <v/>
      </c>
    </row>
    <row r="3885" customHeight="1" spans="1:2">
      <c r="A3885" s="3"/>
      <c r="B3885" s="3" t="str">
        <f>IFERROR(__xludf.DUMMYFUNCTION("""COMPUTED_VALUE"""),"")</f>
        <v/>
      </c>
    </row>
    <row r="3886" customHeight="1" spans="1:2">
      <c r="A3886" s="3"/>
      <c r="B3886" s="3" t="str">
        <f>IFERROR(__xludf.DUMMYFUNCTION("""COMPUTED_VALUE"""),"")</f>
        <v/>
      </c>
    </row>
    <row r="3887" customHeight="1" spans="1:2">
      <c r="A3887" s="3"/>
      <c r="B3887" s="3" t="str">
        <f>IFERROR(__xludf.DUMMYFUNCTION("""COMPUTED_VALUE"""),"")</f>
        <v/>
      </c>
    </row>
    <row r="3888" customHeight="1" spans="1:2">
      <c r="A3888" s="3"/>
      <c r="B3888" s="3" t="str">
        <f>IFERROR(__xludf.DUMMYFUNCTION("""COMPUTED_VALUE"""),"")</f>
        <v/>
      </c>
    </row>
    <row r="3889" customHeight="1" spans="1:2">
      <c r="A3889" s="3"/>
      <c r="B3889" s="3" t="str">
        <f>IFERROR(__xludf.DUMMYFUNCTION("""COMPUTED_VALUE"""),"")</f>
        <v/>
      </c>
    </row>
    <row r="3890" customHeight="1" spans="1:2">
      <c r="A3890" s="3"/>
      <c r="B3890" s="3" t="str">
        <f>IFERROR(__xludf.DUMMYFUNCTION("""COMPUTED_VALUE"""),"")</f>
        <v/>
      </c>
    </row>
    <row r="3891" customHeight="1" spans="1:2">
      <c r="A3891" s="3"/>
      <c r="B3891" s="3" t="str">
        <f>IFERROR(__xludf.DUMMYFUNCTION("""COMPUTED_VALUE"""),"")</f>
        <v/>
      </c>
    </row>
    <row r="3892" customHeight="1" spans="1:2">
      <c r="A3892" s="3"/>
      <c r="B3892" s="3" t="str">
        <f>IFERROR(__xludf.DUMMYFUNCTION("""COMPUTED_VALUE"""),"")</f>
        <v/>
      </c>
    </row>
    <row r="3893" customHeight="1" spans="1:2">
      <c r="A3893" s="3"/>
      <c r="B3893" s="3" t="str">
        <f>IFERROR(__xludf.DUMMYFUNCTION("""COMPUTED_VALUE"""),"")</f>
        <v/>
      </c>
    </row>
    <row r="3894" customHeight="1" spans="1:2">
      <c r="A3894" s="3"/>
      <c r="B3894" s="3" t="str">
        <f>IFERROR(__xludf.DUMMYFUNCTION("""COMPUTED_VALUE"""),"")</f>
        <v/>
      </c>
    </row>
    <row r="3895" customHeight="1" spans="1:2">
      <c r="A3895" s="3"/>
      <c r="B3895" s="3" t="str">
        <f>IFERROR(__xludf.DUMMYFUNCTION("""COMPUTED_VALUE"""),"")</f>
        <v/>
      </c>
    </row>
    <row r="3896" customHeight="1" spans="1:2">
      <c r="A3896" s="3"/>
      <c r="B3896" s="3" t="str">
        <f>IFERROR(__xludf.DUMMYFUNCTION("""COMPUTED_VALUE"""),"")</f>
        <v/>
      </c>
    </row>
    <row r="3897" customHeight="1" spans="1:2">
      <c r="A3897" s="3"/>
      <c r="B3897" s="3" t="str">
        <f>IFERROR(__xludf.DUMMYFUNCTION("""COMPUTED_VALUE"""),"")</f>
        <v/>
      </c>
    </row>
    <row r="3898" customHeight="1" spans="1:2">
      <c r="A3898" s="3"/>
      <c r="B3898" s="3" t="str">
        <f>IFERROR(__xludf.DUMMYFUNCTION("""COMPUTED_VALUE"""),"")</f>
        <v/>
      </c>
    </row>
    <row r="3899" customHeight="1" spans="1:2">
      <c r="A3899" s="3"/>
      <c r="B3899" s="3" t="str">
        <f>IFERROR(__xludf.DUMMYFUNCTION("""COMPUTED_VALUE"""),"")</f>
        <v/>
      </c>
    </row>
    <row r="3900" customHeight="1" spans="1:2">
      <c r="A3900" s="3"/>
      <c r="B3900" s="3" t="str">
        <f>IFERROR(__xludf.DUMMYFUNCTION("""COMPUTED_VALUE"""),"")</f>
        <v/>
      </c>
    </row>
    <row r="3901" customHeight="1" spans="1:2">
      <c r="A3901" s="3"/>
      <c r="B3901" s="3" t="str">
        <f>IFERROR(__xludf.DUMMYFUNCTION("""COMPUTED_VALUE"""),"")</f>
        <v/>
      </c>
    </row>
    <row r="3902" customHeight="1" spans="1:2">
      <c r="A3902" s="3"/>
      <c r="B3902" s="3" t="str">
        <f>IFERROR(__xludf.DUMMYFUNCTION("""COMPUTED_VALUE"""),"")</f>
        <v/>
      </c>
    </row>
    <row r="3903" customHeight="1" spans="1:2">
      <c r="A3903" s="3"/>
      <c r="B3903" s="3" t="str">
        <f>IFERROR(__xludf.DUMMYFUNCTION("""COMPUTED_VALUE"""),"")</f>
        <v/>
      </c>
    </row>
    <row r="3904" customHeight="1" spans="1:2">
      <c r="A3904" s="3"/>
      <c r="B3904" s="3" t="str">
        <f>IFERROR(__xludf.DUMMYFUNCTION("""COMPUTED_VALUE"""),"")</f>
        <v/>
      </c>
    </row>
    <row r="3905" customHeight="1" spans="1:2">
      <c r="A3905" s="3"/>
      <c r="B3905" s="3" t="str">
        <f>IFERROR(__xludf.DUMMYFUNCTION("""COMPUTED_VALUE"""),"")</f>
        <v/>
      </c>
    </row>
    <row r="3906" customHeight="1" spans="1:2">
      <c r="A3906" s="3"/>
      <c r="B3906" s="3" t="str">
        <f>IFERROR(__xludf.DUMMYFUNCTION("""COMPUTED_VALUE"""),"")</f>
        <v/>
      </c>
    </row>
    <row r="3907" customHeight="1" spans="1:2">
      <c r="A3907" s="3"/>
      <c r="B3907" s="3" t="str">
        <f>IFERROR(__xludf.DUMMYFUNCTION("""COMPUTED_VALUE"""),"")</f>
        <v/>
      </c>
    </row>
    <row r="3908" customHeight="1" spans="1:2">
      <c r="A3908" s="3"/>
      <c r="B3908" s="3" t="str">
        <f>IFERROR(__xludf.DUMMYFUNCTION("""COMPUTED_VALUE"""),"")</f>
        <v/>
      </c>
    </row>
    <row r="3909" customHeight="1" spans="1:2">
      <c r="A3909" s="3"/>
      <c r="B3909" s="3" t="str">
        <f>IFERROR(__xludf.DUMMYFUNCTION("""COMPUTED_VALUE"""),"")</f>
        <v/>
      </c>
    </row>
    <row r="3910" customHeight="1" spans="1:2">
      <c r="A3910" s="3"/>
      <c r="B3910" s="3" t="str">
        <f>IFERROR(__xludf.DUMMYFUNCTION("""COMPUTED_VALUE"""),"")</f>
        <v/>
      </c>
    </row>
    <row r="3911" customHeight="1" spans="1:2">
      <c r="A3911" s="3"/>
      <c r="B3911" s="3" t="str">
        <f>IFERROR(__xludf.DUMMYFUNCTION("""COMPUTED_VALUE"""),"")</f>
        <v/>
      </c>
    </row>
    <row r="3912" customHeight="1" spans="1:2">
      <c r="A3912" s="3"/>
      <c r="B3912" s="3" t="str">
        <f>IFERROR(__xludf.DUMMYFUNCTION("""COMPUTED_VALUE"""),"")</f>
        <v/>
      </c>
    </row>
    <row r="3913" customHeight="1" spans="1:2">
      <c r="A3913" s="3"/>
      <c r="B3913" s="3" t="str">
        <f>IFERROR(__xludf.DUMMYFUNCTION("""COMPUTED_VALUE"""),"")</f>
        <v/>
      </c>
    </row>
    <row r="3914" customHeight="1" spans="1:2">
      <c r="A3914" s="3"/>
      <c r="B3914" s="3" t="str">
        <f>IFERROR(__xludf.DUMMYFUNCTION("""COMPUTED_VALUE"""),"")</f>
        <v/>
      </c>
    </row>
    <row r="3915" customHeight="1" spans="1:2">
      <c r="A3915" s="3"/>
      <c r="B3915" s="3" t="str">
        <f>IFERROR(__xludf.DUMMYFUNCTION("""COMPUTED_VALUE"""),"")</f>
        <v/>
      </c>
    </row>
    <row r="3916" customHeight="1" spans="1:2">
      <c r="A3916" s="3"/>
      <c r="B3916" s="3" t="str">
        <f>IFERROR(__xludf.DUMMYFUNCTION("""COMPUTED_VALUE"""),"")</f>
        <v/>
      </c>
    </row>
    <row r="3917" customHeight="1" spans="1:2">
      <c r="A3917" s="3"/>
      <c r="B3917" s="3" t="str">
        <f>IFERROR(__xludf.DUMMYFUNCTION("""COMPUTED_VALUE"""),"")</f>
        <v/>
      </c>
    </row>
    <row r="3918" customHeight="1" spans="1:2">
      <c r="A3918" s="3"/>
      <c r="B3918" s="3" t="str">
        <f>IFERROR(__xludf.DUMMYFUNCTION("""COMPUTED_VALUE"""),"")</f>
        <v/>
      </c>
    </row>
    <row r="3919" customHeight="1" spans="1:2">
      <c r="A3919" s="3"/>
      <c r="B3919" s="3" t="str">
        <f>IFERROR(__xludf.DUMMYFUNCTION("""COMPUTED_VALUE"""),"")</f>
        <v/>
      </c>
    </row>
    <row r="3920" customHeight="1" spans="1:2">
      <c r="A3920" s="3"/>
      <c r="B3920" s="3" t="str">
        <f>IFERROR(__xludf.DUMMYFUNCTION("""COMPUTED_VALUE"""),"")</f>
        <v/>
      </c>
    </row>
    <row r="3921" customHeight="1" spans="1:2">
      <c r="A3921" s="3"/>
      <c r="B3921" s="3" t="str">
        <f>IFERROR(__xludf.DUMMYFUNCTION("""COMPUTED_VALUE"""),"")</f>
        <v/>
      </c>
    </row>
    <row r="3922" customHeight="1" spans="1:2">
      <c r="A3922" s="3"/>
      <c r="B3922" s="3" t="str">
        <f>IFERROR(__xludf.DUMMYFUNCTION("""COMPUTED_VALUE"""),"")</f>
        <v/>
      </c>
    </row>
    <row r="3923" customHeight="1" spans="1:2">
      <c r="A3923" s="3"/>
      <c r="B3923" s="3" t="str">
        <f>IFERROR(__xludf.DUMMYFUNCTION("""COMPUTED_VALUE"""),"")</f>
        <v/>
      </c>
    </row>
    <row r="3924" customHeight="1" spans="1:2">
      <c r="A3924" s="3"/>
      <c r="B3924" s="3" t="str">
        <f>IFERROR(__xludf.DUMMYFUNCTION("""COMPUTED_VALUE"""),"")</f>
        <v/>
      </c>
    </row>
    <row r="3925" customHeight="1" spans="1:2">
      <c r="A3925" s="3"/>
      <c r="B3925" s="3" t="str">
        <f>IFERROR(__xludf.DUMMYFUNCTION("""COMPUTED_VALUE"""),"")</f>
        <v/>
      </c>
    </row>
    <row r="3926" customHeight="1" spans="1:2">
      <c r="A3926" s="3"/>
      <c r="B3926" s="3" t="str">
        <f>IFERROR(__xludf.DUMMYFUNCTION("""COMPUTED_VALUE"""),"")</f>
        <v/>
      </c>
    </row>
    <row r="3927" customHeight="1" spans="1:2">
      <c r="A3927" s="3"/>
      <c r="B3927" s="3" t="str">
        <f>IFERROR(__xludf.DUMMYFUNCTION("""COMPUTED_VALUE"""),"")</f>
        <v/>
      </c>
    </row>
    <row r="3928" customHeight="1" spans="1:2">
      <c r="A3928" s="3"/>
      <c r="B3928" s="3" t="str">
        <f>IFERROR(__xludf.DUMMYFUNCTION("""COMPUTED_VALUE"""),"")</f>
        <v/>
      </c>
    </row>
    <row r="3929" customHeight="1" spans="1:2">
      <c r="A3929" s="3"/>
      <c r="B3929" s="3" t="str">
        <f>IFERROR(__xludf.DUMMYFUNCTION("""COMPUTED_VALUE"""),"")</f>
        <v/>
      </c>
    </row>
    <row r="3930" customHeight="1" spans="1:2">
      <c r="A3930" s="3"/>
      <c r="B3930" s="3" t="str">
        <f>IFERROR(__xludf.DUMMYFUNCTION("""COMPUTED_VALUE"""),"")</f>
        <v/>
      </c>
    </row>
    <row r="3931" customHeight="1" spans="1:2">
      <c r="A3931" s="3"/>
      <c r="B3931" s="3" t="str">
        <f>IFERROR(__xludf.DUMMYFUNCTION("""COMPUTED_VALUE"""),"")</f>
        <v/>
      </c>
    </row>
    <row r="3932" customHeight="1" spans="1:2">
      <c r="A3932" s="3"/>
      <c r="B3932" s="3" t="str">
        <f>IFERROR(__xludf.DUMMYFUNCTION("""COMPUTED_VALUE"""),"")</f>
        <v/>
      </c>
    </row>
    <row r="3933" customHeight="1" spans="1:2">
      <c r="A3933" s="3"/>
      <c r="B3933" s="3" t="str">
        <f>IFERROR(__xludf.DUMMYFUNCTION("""COMPUTED_VALUE"""),"")</f>
        <v/>
      </c>
    </row>
    <row r="3934" customHeight="1" spans="1:2">
      <c r="A3934" s="3"/>
      <c r="B3934" s="3" t="str">
        <f>IFERROR(__xludf.DUMMYFUNCTION("""COMPUTED_VALUE"""),"")</f>
        <v/>
      </c>
    </row>
    <row r="3935" customHeight="1" spans="1:2">
      <c r="A3935" s="3"/>
      <c r="B3935" s="3" t="str">
        <f>IFERROR(__xludf.DUMMYFUNCTION("""COMPUTED_VALUE"""),"")</f>
        <v/>
      </c>
    </row>
    <row r="3936" customHeight="1" spans="1:2">
      <c r="A3936" s="3"/>
      <c r="B3936" s="3" t="str">
        <f>IFERROR(__xludf.DUMMYFUNCTION("""COMPUTED_VALUE"""),"")</f>
        <v/>
      </c>
    </row>
    <row r="3937" customHeight="1" spans="1:2">
      <c r="A3937" s="3"/>
      <c r="B3937" s="3" t="str">
        <f>IFERROR(__xludf.DUMMYFUNCTION("""COMPUTED_VALUE"""),"")</f>
        <v/>
      </c>
    </row>
    <row r="3938" customHeight="1" spans="1:2">
      <c r="A3938" s="3"/>
      <c r="B3938" s="3" t="str">
        <f>IFERROR(__xludf.DUMMYFUNCTION("""COMPUTED_VALUE"""),"")</f>
        <v/>
      </c>
    </row>
    <row r="3939" customHeight="1" spans="1:2">
      <c r="A3939" s="3"/>
      <c r="B3939" s="3" t="str">
        <f>IFERROR(__xludf.DUMMYFUNCTION("""COMPUTED_VALUE"""),"")</f>
        <v/>
      </c>
    </row>
    <row r="3940" customHeight="1" spans="1:2">
      <c r="A3940" s="3"/>
      <c r="B3940" s="3" t="str">
        <f>IFERROR(__xludf.DUMMYFUNCTION("""COMPUTED_VALUE"""),"")</f>
        <v/>
      </c>
    </row>
    <row r="3941" customHeight="1" spans="1:2">
      <c r="A3941" s="3"/>
      <c r="B3941" s="3" t="str">
        <f>IFERROR(__xludf.DUMMYFUNCTION("""COMPUTED_VALUE"""),"")</f>
        <v/>
      </c>
    </row>
    <row r="3942" customHeight="1" spans="1:2">
      <c r="A3942" s="3"/>
      <c r="B3942" s="3" t="str">
        <f>IFERROR(__xludf.DUMMYFUNCTION("""COMPUTED_VALUE"""),"")</f>
        <v/>
      </c>
    </row>
    <row r="3943" customHeight="1" spans="1:2">
      <c r="A3943" s="3"/>
      <c r="B3943" s="3" t="str">
        <f>IFERROR(__xludf.DUMMYFUNCTION("""COMPUTED_VALUE"""),"")</f>
        <v/>
      </c>
    </row>
    <row r="3944" customHeight="1" spans="1:2">
      <c r="A3944" s="3"/>
      <c r="B3944" s="3" t="str">
        <f>IFERROR(__xludf.DUMMYFUNCTION("""COMPUTED_VALUE"""),"")</f>
        <v/>
      </c>
    </row>
    <row r="3945" customHeight="1" spans="1:2">
      <c r="A3945" s="3"/>
      <c r="B3945" s="3" t="str">
        <f>IFERROR(__xludf.DUMMYFUNCTION("""COMPUTED_VALUE"""),"")</f>
        <v/>
      </c>
    </row>
    <row r="3946" customHeight="1" spans="1:2">
      <c r="A3946" s="3"/>
      <c r="B3946" s="3" t="str">
        <f>IFERROR(__xludf.DUMMYFUNCTION("""COMPUTED_VALUE"""),"")</f>
        <v/>
      </c>
    </row>
    <row r="3947" customHeight="1" spans="1:2">
      <c r="A3947" s="3"/>
      <c r="B3947" s="3" t="str">
        <f>IFERROR(__xludf.DUMMYFUNCTION("""COMPUTED_VALUE"""),"")</f>
        <v/>
      </c>
    </row>
    <row r="3948" customHeight="1" spans="1:2">
      <c r="A3948" s="3"/>
      <c r="B3948" s="3" t="str">
        <f>IFERROR(__xludf.DUMMYFUNCTION("""COMPUTED_VALUE"""),"")</f>
        <v/>
      </c>
    </row>
    <row r="3949" customHeight="1" spans="1:2">
      <c r="A3949" s="3"/>
      <c r="B3949" s="3" t="str">
        <f>IFERROR(__xludf.DUMMYFUNCTION("""COMPUTED_VALUE"""),"")</f>
        <v/>
      </c>
    </row>
    <row r="3950" customHeight="1" spans="1:2">
      <c r="A3950" s="3"/>
      <c r="B3950" s="3" t="str">
        <f>IFERROR(__xludf.DUMMYFUNCTION("""COMPUTED_VALUE"""),"")</f>
        <v/>
      </c>
    </row>
    <row r="3951" customHeight="1" spans="1:2">
      <c r="A3951" s="3"/>
      <c r="B3951" s="3" t="str">
        <f>IFERROR(__xludf.DUMMYFUNCTION("""COMPUTED_VALUE"""),"")</f>
        <v/>
      </c>
    </row>
    <row r="3952" customHeight="1" spans="1:2">
      <c r="A3952" s="3"/>
      <c r="B3952" s="3" t="str">
        <f>IFERROR(__xludf.DUMMYFUNCTION("""COMPUTED_VALUE"""),"")</f>
        <v/>
      </c>
    </row>
    <row r="3953" customHeight="1" spans="1:2">
      <c r="A3953" s="3"/>
      <c r="B3953" s="3" t="str">
        <f>IFERROR(__xludf.DUMMYFUNCTION("""COMPUTED_VALUE"""),"")</f>
        <v/>
      </c>
    </row>
    <row r="3954" customHeight="1" spans="1:2">
      <c r="A3954" s="3"/>
      <c r="B3954" s="3" t="str">
        <f>IFERROR(__xludf.DUMMYFUNCTION("""COMPUTED_VALUE"""),"")</f>
        <v/>
      </c>
    </row>
    <row r="3955" customHeight="1" spans="1:2">
      <c r="A3955" s="3"/>
      <c r="B3955" s="3" t="str">
        <f>IFERROR(__xludf.DUMMYFUNCTION("""COMPUTED_VALUE"""),"")</f>
        <v/>
      </c>
    </row>
    <row r="3956" customHeight="1" spans="1:2">
      <c r="A3956" s="3"/>
      <c r="B3956" s="3" t="str">
        <f>IFERROR(__xludf.DUMMYFUNCTION("""COMPUTED_VALUE"""),"")</f>
        <v/>
      </c>
    </row>
    <row r="3957" customHeight="1" spans="1:2">
      <c r="A3957" s="3"/>
      <c r="B3957" s="3" t="str">
        <f>IFERROR(__xludf.DUMMYFUNCTION("""COMPUTED_VALUE"""),"")</f>
        <v/>
      </c>
    </row>
    <row r="3958" customHeight="1" spans="1:2">
      <c r="A3958" s="3"/>
      <c r="B3958" s="3" t="str">
        <f>IFERROR(__xludf.DUMMYFUNCTION("""COMPUTED_VALUE"""),"")</f>
        <v/>
      </c>
    </row>
    <row r="3959" customHeight="1" spans="1:2">
      <c r="A3959" s="3"/>
      <c r="B3959" s="3" t="str">
        <f>IFERROR(__xludf.DUMMYFUNCTION("""COMPUTED_VALUE"""),"")</f>
        <v/>
      </c>
    </row>
    <row r="3960" customHeight="1" spans="1:2">
      <c r="A3960" s="3"/>
      <c r="B3960" s="3" t="str">
        <f>IFERROR(__xludf.DUMMYFUNCTION("""COMPUTED_VALUE"""),"")</f>
        <v/>
      </c>
    </row>
    <row r="3961" customHeight="1" spans="1:2">
      <c r="A3961" s="3"/>
      <c r="B3961" s="3" t="str">
        <f>IFERROR(__xludf.DUMMYFUNCTION("""COMPUTED_VALUE"""),"")</f>
        <v/>
      </c>
    </row>
    <row r="3962" customHeight="1" spans="1:2">
      <c r="A3962" s="3"/>
      <c r="B3962" s="3" t="str">
        <f>IFERROR(__xludf.DUMMYFUNCTION("""COMPUTED_VALUE"""),"")</f>
        <v/>
      </c>
    </row>
    <row r="3963" customHeight="1" spans="1:2">
      <c r="A3963" s="3"/>
      <c r="B3963" s="3" t="str">
        <f>IFERROR(__xludf.DUMMYFUNCTION("""COMPUTED_VALUE"""),"")</f>
        <v/>
      </c>
    </row>
    <row r="3964" customHeight="1" spans="1:2">
      <c r="A3964" s="3"/>
      <c r="B3964" s="3" t="str">
        <f>IFERROR(__xludf.DUMMYFUNCTION("""COMPUTED_VALUE"""),"")</f>
        <v/>
      </c>
    </row>
    <row r="3965" customHeight="1" spans="1:2">
      <c r="A3965" s="3"/>
      <c r="B3965" s="3" t="str">
        <f>IFERROR(__xludf.DUMMYFUNCTION("""COMPUTED_VALUE"""),"")</f>
        <v/>
      </c>
    </row>
    <row r="3966" customHeight="1" spans="1:2">
      <c r="A3966" s="3"/>
      <c r="B3966" s="3" t="str">
        <f>IFERROR(__xludf.DUMMYFUNCTION("""COMPUTED_VALUE"""),"")</f>
        <v/>
      </c>
    </row>
    <row r="3967" customHeight="1" spans="1:2">
      <c r="A3967" s="3"/>
      <c r="B3967" s="3" t="str">
        <f>IFERROR(__xludf.DUMMYFUNCTION("""COMPUTED_VALUE"""),"")</f>
        <v/>
      </c>
    </row>
    <row r="3968" customHeight="1" spans="1:2">
      <c r="A3968" s="3"/>
      <c r="B3968" s="3" t="str">
        <f>IFERROR(__xludf.DUMMYFUNCTION("""COMPUTED_VALUE"""),"")</f>
        <v/>
      </c>
    </row>
    <row r="3969" customHeight="1" spans="1:2">
      <c r="A3969" s="3"/>
      <c r="B3969" s="3" t="str">
        <f>IFERROR(__xludf.DUMMYFUNCTION("""COMPUTED_VALUE"""),"")</f>
        <v/>
      </c>
    </row>
    <row r="3970" customHeight="1" spans="1:2">
      <c r="A3970" s="3"/>
      <c r="B3970" s="3" t="str">
        <f>IFERROR(__xludf.DUMMYFUNCTION("""COMPUTED_VALUE"""),"")</f>
        <v/>
      </c>
    </row>
    <row r="3971" customHeight="1" spans="1:2">
      <c r="A3971" s="3"/>
      <c r="B3971" s="3" t="str">
        <f>IFERROR(__xludf.DUMMYFUNCTION("""COMPUTED_VALUE"""),"")</f>
        <v/>
      </c>
    </row>
    <row r="3972" customHeight="1" spans="1:2">
      <c r="A3972" s="3"/>
      <c r="B3972" s="3" t="str">
        <f>IFERROR(__xludf.DUMMYFUNCTION("""COMPUTED_VALUE"""),"")</f>
        <v/>
      </c>
    </row>
    <row r="3973" customHeight="1" spans="1:2">
      <c r="A3973" s="3"/>
      <c r="B3973" s="3" t="str">
        <f>IFERROR(__xludf.DUMMYFUNCTION("""COMPUTED_VALUE"""),"")</f>
        <v/>
      </c>
    </row>
    <row r="3974" customHeight="1" spans="1:2">
      <c r="A3974" s="3"/>
      <c r="B3974" s="3" t="str">
        <f>IFERROR(__xludf.DUMMYFUNCTION("""COMPUTED_VALUE"""),"")</f>
        <v/>
      </c>
    </row>
    <row r="3975" customHeight="1" spans="1:2">
      <c r="A3975" s="3"/>
      <c r="B3975" s="3" t="str">
        <f>IFERROR(__xludf.DUMMYFUNCTION("""COMPUTED_VALUE"""),"")</f>
        <v/>
      </c>
    </row>
    <row r="3976" customHeight="1" spans="1:2">
      <c r="A3976" s="3"/>
      <c r="B3976" s="3" t="str">
        <f>IFERROR(__xludf.DUMMYFUNCTION("""COMPUTED_VALUE"""),"")</f>
        <v/>
      </c>
    </row>
    <row r="3977" customHeight="1" spans="1:2">
      <c r="A3977" s="3"/>
      <c r="B3977" s="3" t="str">
        <f>IFERROR(__xludf.DUMMYFUNCTION("""COMPUTED_VALUE"""),"")</f>
        <v/>
      </c>
    </row>
    <row r="3978" customHeight="1" spans="1:2">
      <c r="A3978" s="3"/>
      <c r="B3978" s="3" t="str">
        <f>IFERROR(__xludf.DUMMYFUNCTION("""COMPUTED_VALUE"""),"")</f>
        <v/>
      </c>
    </row>
    <row r="3979" customHeight="1" spans="1:2">
      <c r="A3979" s="3"/>
      <c r="B3979" s="3" t="str">
        <f>IFERROR(__xludf.DUMMYFUNCTION("""COMPUTED_VALUE"""),"")</f>
        <v/>
      </c>
    </row>
    <row r="3980" customHeight="1" spans="1:2">
      <c r="A3980" s="3"/>
      <c r="B3980" s="3" t="str">
        <f>IFERROR(__xludf.DUMMYFUNCTION("""COMPUTED_VALUE"""),"")</f>
        <v/>
      </c>
    </row>
    <row r="3981" customHeight="1" spans="1:2">
      <c r="A3981" s="3"/>
      <c r="B3981" s="3" t="str">
        <f>IFERROR(__xludf.DUMMYFUNCTION("""COMPUTED_VALUE"""),"")</f>
        <v/>
      </c>
    </row>
    <row r="3982" customHeight="1" spans="1:2">
      <c r="A3982" s="3"/>
      <c r="B3982" s="3" t="str">
        <f>IFERROR(__xludf.DUMMYFUNCTION("""COMPUTED_VALUE"""),"")</f>
        <v/>
      </c>
    </row>
    <row r="3983" customHeight="1" spans="1:2">
      <c r="A3983" s="3"/>
      <c r="B3983" s="3" t="str">
        <f>IFERROR(__xludf.DUMMYFUNCTION("""COMPUTED_VALUE"""),"")</f>
        <v/>
      </c>
    </row>
    <row r="3984" customHeight="1" spans="1:2">
      <c r="A3984" s="3"/>
      <c r="B3984" s="3" t="str">
        <f>IFERROR(__xludf.DUMMYFUNCTION("""COMPUTED_VALUE"""),"")</f>
        <v/>
      </c>
    </row>
    <row r="3985" customHeight="1" spans="1:2">
      <c r="A3985" s="3"/>
      <c r="B3985" s="3" t="str">
        <f>IFERROR(__xludf.DUMMYFUNCTION("""COMPUTED_VALUE"""),"")</f>
        <v/>
      </c>
    </row>
    <row r="3986" customHeight="1" spans="1:2">
      <c r="A3986" s="3"/>
      <c r="B3986" s="3" t="str">
        <f>IFERROR(__xludf.DUMMYFUNCTION("""COMPUTED_VALUE"""),"")</f>
        <v/>
      </c>
    </row>
    <row r="3987" customHeight="1" spans="1:2">
      <c r="A3987" s="3"/>
      <c r="B3987" s="3" t="str">
        <f>IFERROR(__xludf.DUMMYFUNCTION("""COMPUTED_VALUE"""),"")</f>
        <v/>
      </c>
    </row>
    <row r="3988" customHeight="1" spans="1:2">
      <c r="A3988" s="3"/>
      <c r="B3988" s="3" t="str">
        <f>IFERROR(__xludf.DUMMYFUNCTION("""COMPUTED_VALUE"""),"")</f>
        <v/>
      </c>
    </row>
    <row r="3989" customHeight="1" spans="1:2">
      <c r="A3989" s="3"/>
      <c r="B3989" s="3" t="str">
        <f>IFERROR(__xludf.DUMMYFUNCTION("""COMPUTED_VALUE"""),"")</f>
        <v/>
      </c>
    </row>
    <row r="3990" customHeight="1" spans="1:2">
      <c r="A3990" s="3"/>
      <c r="B3990" s="3" t="str">
        <f>IFERROR(__xludf.DUMMYFUNCTION("""COMPUTED_VALUE"""),"")</f>
        <v/>
      </c>
    </row>
    <row r="3991" customHeight="1" spans="1:2">
      <c r="A3991" s="3"/>
      <c r="B3991" s="3" t="str">
        <f>IFERROR(__xludf.DUMMYFUNCTION("""COMPUTED_VALUE"""),"")</f>
        <v/>
      </c>
    </row>
    <row r="3992" customHeight="1" spans="1:2">
      <c r="A3992" s="3"/>
      <c r="B3992" s="3" t="str">
        <f>IFERROR(__xludf.DUMMYFUNCTION("""COMPUTED_VALUE"""),"")</f>
        <v/>
      </c>
    </row>
    <row r="3993" customHeight="1" spans="1:2">
      <c r="A3993" s="3"/>
      <c r="B3993" s="3" t="str">
        <f>IFERROR(__xludf.DUMMYFUNCTION("""COMPUTED_VALUE"""),"")</f>
        <v/>
      </c>
    </row>
    <row r="3994" customHeight="1" spans="1:2">
      <c r="A3994" s="3"/>
      <c r="B3994" s="3" t="str">
        <f>IFERROR(__xludf.DUMMYFUNCTION("""COMPUTED_VALUE"""),"")</f>
        <v/>
      </c>
    </row>
    <row r="3995" customHeight="1" spans="1:2">
      <c r="A3995" s="3"/>
      <c r="B3995" s="3" t="str">
        <f>IFERROR(__xludf.DUMMYFUNCTION("""COMPUTED_VALUE"""),"")</f>
        <v/>
      </c>
    </row>
    <row r="3996" customHeight="1" spans="1:2">
      <c r="A3996" s="3"/>
      <c r="B3996" s="3" t="str">
        <f>IFERROR(__xludf.DUMMYFUNCTION("""COMPUTED_VALUE"""),"")</f>
        <v/>
      </c>
    </row>
    <row r="3997" customHeight="1" spans="1:2">
      <c r="A3997" s="3"/>
      <c r="B3997" s="3" t="str">
        <f>IFERROR(__xludf.DUMMYFUNCTION("""COMPUTED_VALUE"""),"")</f>
        <v/>
      </c>
    </row>
    <row r="3998" customHeight="1" spans="1:2">
      <c r="A3998" s="3"/>
      <c r="B3998" s="3" t="str">
        <f>IFERROR(__xludf.DUMMYFUNCTION("""COMPUTED_VALUE"""),"")</f>
        <v/>
      </c>
    </row>
    <row r="3999" customHeight="1" spans="1:2">
      <c r="A3999" s="3"/>
      <c r="B3999" s="3" t="str">
        <f>IFERROR(__xludf.DUMMYFUNCTION("""COMPUTED_VALUE"""),"")</f>
        <v/>
      </c>
    </row>
    <row r="4000" customHeight="1" spans="1:2">
      <c r="A4000" s="3"/>
      <c r="B4000" s="3" t="str">
        <f>IFERROR(__xludf.DUMMYFUNCTION("""COMPUTED_VALUE"""),"")</f>
        <v/>
      </c>
    </row>
    <row r="4001" customHeight="1" spans="1:2">
      <c r="A4001" s="3"/>
      <c r="B4001" s="3" t="str">
        <f>IFERROR(__xludf.DUMMYFUNCTION("""COMPUTED_VALUE"""),"")</f>
        <v/>
      </c>
    </row>
    <row r="4002" customHeight="1" spans="1:2">
      <c r="A4002" s="3"/>
      <c r="B4002" s="3" t="str">
        <f>IFERROR(__xludf.DUMMYFUNCTION("""COMPUTED_VALUE"""),"")</f>
        <v/>
      </c>
    </row>
    <row r="4003" customHeight="1" spans="1:2">
      <c r="A4003" s="3"/>
      <c r="B4003" s="3" t="str">
        <f>IFERROR(__xludf.DUMMYFUNCTION("""COMPUTED_VALUE"""),"")</f>
        <v/>
      </c>
    </row>
    <row r="4004" customHeight="1" spans="1:2">
      <c r="A4004" s="3"/>
      <c r="B4004" s="3" t="str">
        <f>IFERROR(__xludf.DUMMYFUNCTION("""COMPUTED_VALUE"""),"")</f>
        <v/>
      </c>
    </row>
    <row r="4005" customHeight="1" spans="1:2">
      <c r="A4005" s="3"/>
      <c r="B4005" s="3" t="str">
        <f>IFERROR(__xludf.DUMMYFUNCTION("""COMPUTED_VALUE"""),"")</f>
        <v/>
      </c>
    </row>
    <row r="4006" customHeight="1" spans="1:2">
      <c r="A4006" s="3"/>
      <c r="B4006" s="3" t="str">
        <f>IFERROR(__xludf.DUMMYFUNCTION("""COMPUTED_VALUE"""),"")</f>
        <v/>
      </c>
    </row>
    <row r="4007" customHeight="1" spans="1:2">
      <c r="A4007" s="3"/>
      <c r="B4007" s="3" t="str">
        <f>IFERROR(__xludf.DUMMYFUNCTION("""COMPUTED_VALUE"""),"")</f>
        <v/>
      </c>
    </row>
    <row r="4008" customHeight="1" spans="1:2">
      <c r="A4008" s="3"/>
      <c r="B4008" s="3" t="str">
        <f>IFERROR(__xludf.DUMMYFUNCTION("""COMPUTED_VALUE"""),"")</f>
        <v/>
      </c>
    </row>
    <row r="4009" customHeight="1" spans="1:2">
      <c r="A4009" s="3"/>
      <c r="B4009" s="3" t="str">
        <f>IFERROR(__xludf.DUMMYFUNCTION("""COMPUTED_VALUE"""),"")</f>
        <v/>
      </c>
    </row>
    <row r="4010" customHeight="1" spans="1:2">
      <c r="A4010" s="3"/>
      <c r="B4010" s="3" t="str">
        <f>IFERROR(__xludf.DUMMYFUNCTION("""COMPUTED_VALUE"""),"")</f>
        <v/>
      </c>
    </row>
    <row r="4011" customHeight="1" spans="1:2">
      <c r="A4011" s="3"/>
      <c r="B4011" s="3" t="str">
        <f>IFERROR(__xludf.DUMMYFUNCTION("""COMPUTED_VALUE"""),"")</f>
        <v/>
      </c>
    </row>
    <row r="4012" customHeight="1" spans="1:2">
      <c r="A4012" s="3"/>
      <c r="B4012" s="3" t="str">
        <f>IFERROR(__xludf.DUMMYFUNCTION("""COMPUTED_VALUE"""),"")</f>
        <v/>
      </c>
    </row>
    <row r="4013" customHeight="1" spans="1:2">
      <c r="A4013" s="3"/>
      <c r="B4013" s="3" t="str">
        <f>IFERROR(__xludf.DUMMYFUNCTION("""COMPUTED_VALUE"""),"")</f>
        <v/>
      </c>
    </row>
    <row r="4014" customHeight="1" spans="1:2">
      <c r="A4014" s="3"/>
      <c r="B4014" s="3" t="str">
        <f>IFERROR(__xludf.DUMMYFUNCTION("""COMPUTED_VALUE"""),"")</f>
        <v/>
      </c>
    </row>
    <row r="4015" customHeight="1" spans="1:2">
      <c r="A4015" s="3"/>
      <c r="B4015" s="3" t="str">
        <f>IFERROR(__xludf.DUMMYFUNCTION("""COMPUTED_VALUE"""),"")</f>
        <v/>
      </c>
    </row>
    <row r="4016" customHeight="1" spans="1:2">
      <c r="A4016" s="3"/>
      <c r="B4016" s="3" t="str">
        <f>IFERROR(__xludf.DUMMYFUNCTION("""COMPUTED_VALUE"""),"")</f>
        <v/>
      </c>
    </row>
    <row r="4017" customHeight="1" spans="1:2">
      <c r="A4017" s="3"/>
      <c r="B4017" s="3" t="str">
        <f>IFERROR(__xludf.DUMMYFUNCTION("""COMPUTED_VALUE"""),"")</f>
        <v/>
      </c>
    </row>
    <row r="4018" customHeight="1" spans="1:2">
      <c r="A4018" s="3"/>
      <c r="B4018" s="3" t="str">
        <f>IFERROR(__xludf.DUMMYFUNCTION("""COMPUTED_VALUE"""),"")</f>
        <v/>
      </c>
    </row>
    <row r="4019" customHeight="1" spans="1:2">
      <c r="A4019" s="3"/>
      <c r="B4019" s="3" t="str">
        <f>IFERROR(__xludf.DUMMYFUNCTION("""COMPUTED_VALUE"""),"")</f>
        <v/>
      </c>
    </row>
    <row r="4020" customHeight="1" spans="1:2">
      <c r="A4020" s="3"/>
      <c r="B4020" s="3" t="str">
        <f>IFERROR(__xludf.DUMMYFUNCTION("""COMPUTED_VALUE"""),"")</f>
        <v/>
      </c>
    </row>
    <row r="4021" customHeight="1" spans="1:2">
      <c r="A4021" s="3"/>
      <c r="B4021" s="3" t="str">
        <f>IFERROR(__xludf.DUMMYFUNCTION("""COMPUTED_VALUE"""),"")</f>
        <v/>
      </c>
    </row>
    <row r="4022" customHeight="1" spans="1:2">
      <c r="A4022" s="3"/>
      <c r="B4022" s="3" t="str">
        <f>IFERROR(__xludf.DUMMYFUNCTION("""COMPUTED_VALUE"""),"")</f>
        <v/>
      </c>
    </row>
    <row r="4023" customHeight="1" spans="1:2">
      <c r="A4023" s="3"/>
      <c r="B4023" s="3" t="str">
        <f>IFERROR(__xludf.DUMMYFUNCTION("""COMPUTED_VALUE"""),"")</f>
        <v/>
      </c>
    </row>
    <row r="4024" customHeight="1" spans="1:2">
      <c r="A4024" s="3"/>
      <c r="B4024" s="3" t="str">
        <f>IFERROR(__xludf.DUMMYFUNCTION("""COMPUTED_VALUE"""),"")</f>
        <v/>
      </c>
    </row>
    <row r="4025" customHeight="1" spans="1:2">
      <c r="A4025" s="3"/>
      <c r="B4025" s="3" t="str">
        <f>IFERROR(__xludf.DUMMYFUNCTION("""COMPUTED_VALUE"""),"")</f>
        <v/>
      </c>
    </row>
    <row r="4026" customHeight="1" spans="1:2">
      <c r="A4026" s="3"/>
      <c r="B4026" s="3" t="str">
        <f>IFERROR(__xludf.DUMMYFUNCTION("""COMPUTED_VALUE"""),"")</f>
        <v/>
      </c>
    </row>
    <row r="4027" customHeight="1" spans="1:2">
      <c r="A4027" s="3"/>
      <c r="B4027" s="3" t="str">
        <f>IFERROR(__xludf.DUMMYFUNCTION("""COMPUTED_VALUE"""),"")</f>
        <v/>
      </c>
    </row>
    <row r="4028" customHeight="1" spans="1:2">
      <c r="A4028" s="3"/>
      <c r="B4028" s="3" t="str">
        <f>IFERROR(__xludf.DUMMYFUNCTION("""COMPUTED_VALUE"""),"")</f>
        <v/>
      </c>
    </row>
    <row r="4029" customHeight="1" spans="1:2">
      <c r="A4029" s="3"/>
      <c r="B4029" s="3" t="str">
        <f>IFERROR(__xludf.DUMMYFUNCTION("""COMPUTED_VALUE"""),"")</f>
        <v/>
      </c>
    </row>
    <row r="4030" customHeight="1" spans="1:2">
      <c r="A4030" s="3"/>
      <c r="B4030" s="3" t="str">
        <f>IFERROR(__xludf.DUMMYFUNCTION("""COMPUTED_VALUE"""),"")</f>
        <v/>
      </c>
    </row>
    <row r="4031" customHeight="1" spans="1:2">
      <c r="A4031" s="3"/>
      <c r="B4031" s="3" t="str">
        <f>IFERROR(__xludf.DUMMYFUNCTION("""COMPUTED_VALUE"""),"")</f>
        <v/>
      </c>
    </row>
    <row r="4032" customHeight="1" spans="1:2">
      <c r="A4032" s="3"/>
      <c r="B4032" s="3" t="str">
        <f>IFERROR(__xludf.DUMMYFUNCTION("""COMPUTED_VALUE"""),"")</f>
        <v/>
      </c>
    </row>
    <row r="4033" customHeight="1" spans="1:2">
      <c r="A4033" s="3"/>
      <c r="B4033" s="3" t="str">
        <f>IFERROR(__xludf.DUMMYFUNCTION("""COMPUTED_VALUE"""),"")</f>
        <v/>
      </c>
    </row>
    <row r="4034" customHeight="1" spans="1:2">
      <c r="A4034" s="3"/>
      <c r="B4034" s="3" t="str">
        <f>IFERROR(__xludf.DUMMYFUNCTION("""COMPUTED_VALUE"""),"")</f>
        <v/>
      </c>
    </row>
    <row r="4035" customHeight="1" spans="1:2">
      <c r="A4035" s="3"/>
      <c r="B4035" s="3" t="str">
        <f>IFERROR(__xludf.DUMMYFUNCTION("""COMPUTED_VALUE"""),"")</f>
        <v/>
      </c>
    </row>
    <row r="4036" customHeight="1" spans="1:2">
      <c r="A4036" s="3"/>
      <c r="B4036" s="3" t="str">
        <f>IFERROR(__xludf.DUMMYFUNCTION("""COMPUTED_VALUE"""),"")</f>
        <v/>
      </c>
    </row>
    <row r="4037" customHeight="1" spans="1:2">
      <c r="A4037" s="3"/>
      <c r="B4037" s="3" t="str">
        <f>IFERROR(__xludf.DUMMYFUNCTION("""COMPUTED_VALUE"""),"")</f>
        <v/>
      </c>
    </row>
    <row r="4038" customHeight="1" spans="1:2">
      <c r="A4038" s="3"/>
      <c r="B4038" s="3" t="str">
        <f>IFERROR(__xludf.DUMMYFUNCTION("""COMPUTED_VALUE"""),"")</f>
        <v/>
      </c>
    </row>
    <row r="4039" customHeight="1" spans="1:2">
      <c r="A4039" s="3"/>
      <c r="B4039" s="3" t="str">
        <f>IFERROR(__xludf.DUMMYFUNCTION("""COMPUTED_VALUE"""),"")</f>
        <v/>
      </c>
    </row>
    <row r="4040" customHeight="1" spans="1:2">
      <c r="A4040" s="3"/>
      <c r="B4040" s="3" t="str">
        <f>IFERROR(__xludf.DUMMYFUNCTION("""COMPUTED_VALUE"""),"")</f>
        <v/>
      </c>
    </row>
    <row r="4041" customHeight="1" spans="1:2">
      <c r="A4041" s="3"/>
      <c r="B4041" s="3" t="str">
        <f>IFERROR(__xludf.DUMMYFUNCTION("""COMPUTED_VALUE"""),"")</f>
        <v/>
      </c>
    </row>
    <row r="4042" customHeight="1" spans="1:2">
      <c r="A4042" s="3"/>
      <c r="B4042" s="3" t="str">
        <f>IFERROR(__xludf.DUMMYFUNCTION("""COMPUTED_VALUE"""),"")</f>
        <v/>
      </c>
    </row>
    <row r="4043" customHeight="1" spans="1:2">
      <c r="A4043" s="3"/>
      <c r="B4043" s="3" t="str">
        <f>IFERROR(__xludf.DUMMYFUNCTION("""COMPUTED_VALUE"""),"")</f>
        <v/>
      </c>
    </row>
    <row r="4044" customHeight="1" spans="1:2">
      <c r="A4044" s="3"/>
      <c r="B4044" s="3" t="str">
        <f>IFERROR(__xludf.DUMMYFUNCTION("""COMPUTED_VALUE"""),"")</f>
        <v/>
      </c>
    </row>
    <row r="4045" customHeight="1" spans="1:2">
      <c r="A4045" s="3"/>
      <c r="B4045" s="3" t="str">
        <f>IFERROR(__xludf.DUMMYFUNCTION("""COMPUTED_VALUE"""),"")</f>
        <v/>
      </c>
    </row>
    <row r="4046" customHeight="1" spans="1:2">
      <c r="A4046" s="3"/>
      <c r="B4046" s="3" t="str">
        <f>IFERROR(__xludf.DUMMYFUNCTION("""COMPUTED_VALUE"""),"")</f>
        <v/>
      </c>
    </row>
    <row r="4047" customHeight="1" spans="1:2">
      <c r="A4047" s="3"/>
      <c r="B4047" s="3" t="str">
        <f>IFERROR(__xludf.DUMMYFUNCTION("""COMPUTED_VALUE"""),"")</f>
        <v/>
      </c>
    </row>
    <row r="4048" customHeight="1" spans="1:2">
      <c r="A4048" s="3"/>
      <c r="B4048" s="3" t="str">
        <f>IFERROR(__xludf.DUMMYFUNCTION("""COMPUTED_VALUE"""),"")</f>
        <v/>
      </c>
    </row>
    <row r="4049" customHeight="1" spans="1:2">
      <c r="A4049" s="3"/>
      <c r="B4049" s="3" t="str">
        <f>IFERROR(__xludf.DUMMYFUNCTION("""COMPUTED_VALUE"""),"")</f>
        <v/>
      </c>
    </row>
    <row r="4050" customHeight="1" spans="1:2">
      <c r="A4050" s="3"/>
      <c r="B4050" s="3" t="str">
        <f>IFERROR(__xludf.DUMMYFUNCTION("""COMPUTED_VALUE"""),"")</f>
        <v/>
      </c>
    </row>
    <row r="4051" customHeight="1" spans="1:2">
      <c r="A4051" s="3"/>
      <c r="B4051" s="3" t="str">
        <f>IFERROR(__xludf.DUMMYFUNCTION("""COMPUTED_VALUE"""),"")</f>
        <v/>
      </c>
    </row>
    <row r="4052" customHeight="1" spans="1:2">
      <c r="A4052" s="3"/>
      <c r="B4052" s="3" t="str">
        <f>IFERROR(__xludf.DUMMYFUNCTION("""COMPUTED_VALUE"""),"")</f>
        <v/>
      </c>
    </row>
    <row r="4053" customHeight="1" spans="1:2">
      <c r="A4053" s="3"/>
      <c r="B4053" s="3" t="str">
        <f>IFERROR(__xludf.DUMMYFUNCTION("""COMPUTED_VALUE"""),"")</f>
        <v/>
      </c>
    </row>
    <row r="4054" customHeight="1" spans="1:2">
      <c r="A4054" s="3"/>
      <c r="B4054" s="3" t="str">
        <f>IFERROR(__xludf.DUMMYFUNCTION("""COMPUTED_VALUE"""),"")</f>
        <v/>
      </c>
    </row>
    <row r="4055" customHeight="1" spans="1:2">
      <c r="A4055" s="3"/>
      <c r="B4055" s="3" t="str">
        <f>IFERROR(__xludf.DUMMYFUNCTION("""COMPUTED_VALUE"""),"")</f>
        <v/>
      </c>
    </row>
    <row r="4056" customHeight="1" spans="1:2">
      <c r="A4056" s="3"/>
      <c r="B4056" s="3" t="str">
        <f>IFERROR(__xludf.DUMMYFUNCTION("""COMPUTED_VALUE"""),"")</f>
        <v/>
      </c>
    </row>
    <row r="4057" customHeight="1" spans="1:2">
      <c r="A4057" s="3"/>
      <c r="B4057" s="3" t="str">
        <f>IFERROR(__xludf.DUMMYFUNCTION("""COMPUTED_VALUE"""),"")</f>
        <v/>
      </c>
    </row>
    <row r="4058" customHeight="1" spans="1:2">
      <c r="A4058" s="3"/>
      <c r="B4058" s="3" t="str">
        <f>IFERROR(__xludf.DUMMYFUNCTION("""COMPUTED_VALUE"""),"")</f>
        <v/>
      </c>
    </row>
    <row r="4059" customHeight="1" spans="1:2">
      <c r="A4059" s="3"/>
      <c r="B4059" s="3" t="str">
        <f>IFERROR(__xludf.DUMMYFUNCTION("""COMPUTED_VALUE"""),"")</f>
        <v/>
      </c>
    </row>
    <row r="4060" customHeight="1" spans="1:2">
      <c r="A4060" s="3"/>
      <c r="B4060" s="3" t="str">
        <f>IFERROR(__xludf.DUMMYFUNCTION("""COMPUTED_VALUE"""),"")</f>
        <v/>
      </c>
    </row>
    <row r="4061" customHeight="1" spans="1:2">
      <c r="A4061" s="3"/>
      <c r="B4061" s="3" t="str">
        <f>IFERROR(__xludf.DUMMYFUNCTION("""COMPUTED_VALUE"""),"")</f>
        <v/>
      </c>
    </row>
    <row r="4062" customHeight="1" spans="1:2">
      <c r="A4062" s="3"/>
      <c r="B4062" s="3" t="str">
        <f>IFERROR(__xludf.DUMMYFUNCTION("""COMPUTED_VALUE"""),"")</f>
        <v/>
      </c>
    </row>
    <row r="4063" customHeight="1" spans="1:2">
      <c r="A4063" s="3"/>
      <c r="B4063" s="3" t="str">
        <f>IFERROR(__xludf.DUMMYFUNCTION("""COMPUTED_VALUE"""),"")</f>
        <v/>
      </c>
    </row>
    <row r="4064" customHeight="1" spans="1:2">
      <c r="A4064" s="3"/>
      <c r="B4064" s="3" t="str">
        <f>IFERROR(__xludf.DUMMYFUNCTION("""COMPUTED_VALUE"""),"")</f>
        <v/>
      </c>
    </row>
    <row r="4065" customHeight="1" spans="1:2">
      <c r="A4065" s="3"/>
      <c r="B4065" s="3" t="str">
        <f>IFERROR(__xludf.DUMMYFUNCTION("""COMPUTED_VALUE"""),"")</f>
        <v/>
      </c>
    </row>
    <row r="4066" customHeight="1" spans="1:2">
      <c r="A4066" s="3"/>
      <c r="B4066" s="3" t="str">
        <f>IFERROR(__xludf.DUMMYFUNCTION("""COMPUTED_VALUE"""),"")</f>
        <v/>
      </c>
    </row>
    <row r="4067" customHeight="1" spans="1:2">
      <c r="A4067" s="3"/>
      <c r="B4067" s="3" t="str">
        <f>IFERROR(__xludf.DUMMYFUNCTION("""COMPUTED_VALUE"""),"")</f>
        <v/>
      </c>
    </row>
    <row r="4068" customHeight="1" spans="1:2">
      <c r="A4068" s="3"/>
      <c r="B4068" s="3" t="str">
        <f>IFERROR(__xludf.DUMMYFUNCTION("""COMPUTED_VALUE"""),"")</f>
        <v/>
      </c>
    </row>
    <row r="4069" customHeight="1" spans="1:2">
      <c r="A4069" s="3"/>
      <c r="B4069" s="3" t="str">
        <f>IFERROR(__xludf.DUMMYFUNCTION("""COMPUTED_VALUE"""),"")</f>
        <v/>
      </c>
    </row>
    <row r="4070" customHeight="1" spans="1:2">
      <c r="A4070" s="3"/>
      <c r="B4070" s="3" t="str">
        <f>IFERROR(__xludf.DUMMYFUNCTION("""COMPUTED_VALUE"""),"")</f>
        <v/>
      </c>
    </row>
    <row r="4071" customHeight="1" spans="1:2">
      <c r="A4071" s="3"/>
      <c r="B4071" s="3" t="str">
        <f>IFERROR(__xludf.DUMMYFUNCTION("""COMPUTED_VALUE"""),"")</f>
        <v/>
      </c>
    </row>
    <row r="4072" customHeight="1" spans="1:2">
      <c r="A4072" s="3"/>
      <c r="B4072" s="3" t="str">
        <f>IFERROR(__xludf.DUMMYFUNCTION("""COMPUTED_VALUE"""),"")</f>
        <v/>
      </c>
    </row>
    <row r="4073" customHeight="1" spans="1:2">
      <c r="A4073" s="3"/>
      <c r="B4073" s="3" t="str">
        <f>IFERROR(__xludf.DUMMYFUNCTION("""COMPUTED_VALUE"""),"")</f>
        <v/>
      </c>
    </row>
    <row r="4074" customHeight="1" spans="1:2">
      <c r="A4074" s="3"/>
      <c r="B4074" s="3" t="str">
        <f>IFERROR(__xludf.DUMMYFUNCTION("""COMPUTED_VALUE"""),"")</f>
        <v/>
      </c>
    </row>
    <row r="4075" customHeight="1" spans="1:2">
      <c r="A4075" s="3"/>
      <c r="B4075" s="3" t="str">
        <f>IFERROR(__xludf.DUMMYFUNCTION("""COMPUTED_VALUE"""),"")</f>
        <v/>
      </c>
    </row>
    <row r="4076" customHeight="1" spans="1:2">
      <c r="A4076" s="3"/>
      <c r="B4076" s="3" t="str">
        <f>IFERROR(__xludf.DUMMYFUNCTION("""COMPUTED_VALUE"""),"")</f>
        <v/>
      </c>
    </row>
    <row r="4077" customHeight="1" spans="1:2">
      <c r="A4077" s="3"/>
      <c r="B4077" s="3" t="str">
        <f>IFERROR(__xludf.DUMMYFUNCTION("""COMPUTED_VALUE"""),"")</f>
        <v/>
      </c>
    </row>
    <row r="4078" customHeight="1" spans="1:2">
      <c r="A4078" s="3"/>
      <c r="B4078" s="3" t="str">
        <f>IFERROR(__xludf.DUMMYFUNCTION("""COMPUTED_VALUE"""),"")</f>
        <v/>
      </c>
    </row>
    <row r="4079" customHeight="1" spans="1:2">
      <c r="A4079" s="3"/>
      <c r="B4079" s="3" t="str">
        <f>IFERROR(__xludf.DUMMYFUNCTION("""COMPUTED_VALUE"""),"")</f>
        <v/>
      </c>
    </row>
    <row r="4080" customHeight="1" spans="1:2">
      <c r="A4080" s="3"/>
      <c r="B4080" s="3" t="str">
        <f>IFERROR(__xludf.DUMMYFUNCTION("""COMPUTED_VALUE"""),"")</f>
        <v/>
      </c>
    </row>
    <row r="4081" customHeight="1" spans="1:2">
      <c r="A4081" s="3"/>
      <c r="B4081" s="3" t="str">
        <f>IFERROR(__xludf.DUMMYFUNCTION("""COMPUTED_VALUE"""),"")</f>
        <v/>
      </c>
    </row>
    <row r="4082" customHeight="1" spans="1:2">
      <c r="A4082" s="3"/>
      <c r="B4082" s="3" t="str">
        <f>IFERROR(__xludf.DUMMYFUNCTION("""COMPUTED_VALUE"""),"")</f>
        <v/>
      </c>
    </row>
    <row r="4083" customHeight="1" spans="1:2">
      <c r="A4083" s="3"/>
      <c r="B4083" s="3" t="str">
        <f>IFERROR(__xludf.DUMMYFUNCTION("""COMPUTED_VALUE"""),"")</f>
        <v/>
      </c>
    </row>
    <row r="4084" customHeight="1" spans="1:2">
      <c r="A4084" s="3"/>
      <c r="B4084" s="3" t="str">
        <f>IFERROR(__xludf.DUMMYFUNCTION("""COMPUTED_VALUE"""),"")</f>
        <v/>
      </c>
    </row>
    <row r="4085" customHeight="1" spans="1:2">
      <c r="A4085" s="3"/>
      <c r="B4085" s="3" t="str">
        <f>IFERROR(__xludf.DUMMYFUNCTION("""COMPUTED_VALUE"""),"")</f>
        <v/>
      </c>
    </row>
    <row r="4086" customHeight="1" spans="1:2">
      <c r="A4086" s="3"/>
      <c r="B4086" s="3" t="str">
        <f>IFERROR(__xludf.DUMMYFUNCTION("""COMPUTED_VALUE"""),"")</f>
        <v/>
      </c>
    </row>
    <row r="4087" customHeight="1" spans="1:2">
      <c r="A4087" s="3"/>
      <c r="B4087" s="3" t="str">
        <f>IFERROR(__xludf.DUMMYFUNCTION("""COMPUTED_VALUE"""),"")</f>
        <v/>
      </c>
    </row>
    <row r="4088" customHeight="1" spans="1:2">
      <c r="A4088" s="3"/>
      <c r="B4088" s="3" t="str">
        <f>IFERROR(__xludf.DUMMYFUNCTION("""COMPUTED_VALUE"""),"")</f>
        <v/>
      </c>
    </row>
    <row r="4089" customHeight="1" spans="1:2">
      <c r="A4089" s="3"/>
      <c r="B4089" s="3" t="str">
        <f>IFERROR(__xludf.DUMMYFUNCTION("""COMPUTED_VALUE"""),"")</f>
        <v/>
      </c>
    </row>
    <row r="4090" customHeight="1" spans="1:2">
      <c r="A4090" s="3"/>
      <c r="B4090" s="3" t="str">
        <f>IFERROR(__xludf.DUMMYFUNCTION("""COMPUTED_VALUE"""),"")</f>
        <v/>
      </c>
    </row>
    <row r="4091" customHeight="1" spans="1:2">
      <c r="A4091" s="3"/>
      <c r="B4091" s="3" t="str">
        <f>IFERROR(__xludf.DUMMYFUNCTION("""COMPUTED_VALUE"""),"")</f>
        <v/>
      </c>
    </row>
    <row r="4092" customHeight="1" spans="1:2">
      <c r="A4092" s="3"/>
      <c r="B4092" s="3" t="str">
        <f>IFERROR(__xludf.DUMMYFUNCTION("""COMPUTED_VALUE"""),"")</f>
        <v/>
      </c>
    </row>
    <row r="4093" customHeight="1" spans="1:2">
      <c r="A4093" s="3"/>
      <c r="B4093" s="3" t="str">
        <f>IFERROR(__xludf.DUMMYFUNCTION("""COMPUTED_VALUE"""),"")</f>
        <v/>
      </c>
    </row>
    <row r="4094" customHeight="1" spans="1:2">
      <c r="A4094" s="3"/>
      <c r="B4094" s="3" t="str">
        <f>IFERROR(__xludf.DUMMYFUNCTION("""COMPUTED_VALUE"""),"")</f>
        <v/>
      </c>
    </row>
    <row r="4095" customHeight="1" spans="1:2">
      <c r="A4095" s="3"/>
      <c r="B4095" s="3" t="str">
        <f>IFERROR(__xludf.DUMMYFUNCTION("""COMPUTED_VALUE"""),"")</f>
        <v/>
      </c>
    </row>
    <row r="4096" customHeight="1" spans="1:2">
      <c r="A4096" s="3"/>
      <c r="B4096" s="3" t="str">
        <f>IFERROR(__xludf.DUMMYFUNCTION("""COMPUTED_VALUE"""),"")</f>
        <v/>
      </c>
    </row>
    <row r="4097" customHeight="1" spans="1:2">
      <c r="A4097" s="3"/>
      <c r="B4097" s="3" t="str">
        <f>IFERROR(__xludf.DUMMYFUNCTION("""COMPUTED_VALUE"""),"")</f>
        <v/>
      </c>
    </row>
    <row r="4098" customHeight="1" spans="1:2">
      <c r="A4098" s="3"/>
      <c r="B4098" s="3" t="str">
        <f>IFERROR(__xludf.DUMMYFUNCTION("""COMPUTED_VALUE"""),"")</f>
        <v/>
      </c>
    </row>
    <row r="4099" customHeight="1" spans="1:2">
      <c r="A4099" s="3"/>
      <c r="B4099" s="3" t="str">
        <f>IFERROR(__xludf.DUMMYFUNCTION("""COMPUTED_VALUE"""),"")</f>
        <v/>
      </c>
    </row>
    <row r="4100" customHeight="1" spans="1:2">
      <c r="A4100" s="3"/>
      <c r="B4100" s="3" t="str">
        <f>IFERROR(__xludf.DUMMYFUNCTION("""COMPUTED_VALUE"""),"")</f>
        <v/>
      </c>
    </row>
    <row r="4101" customHeight="1" spans="1:2">
      <c r="A4101" s="3"/>
      <c r="B4101" s="3" t="str">
        <f>IFERROR(__xludf.DUMMYFUNCTION("""COMPUTED_VALUE"""),"")</f>
        <v/>
      </c>
    </row>
    <row r="4102" customHeight="1" spans="1:2">
      <c r="A4102" s="3"/>
      <c r="B4102" s="3" t="str">
        <f>IFERROR(__xludf.DUMMYFUNCTION("""COMPUTED_VALUE"""),"")</f>
        <v/>
      </c>
    </row>
    <row r="4103" customHeight="1" spans="1:2">
      <c r="A4103" s="3"/>
      <c r="B4103" s="3" t="str">
        <f>IFERROR(__xludf.DUMMYFUNCTION("""COMPUTED_VALUE"""),"")</f>
        <v/>
      </c>
    </row>
    <row r="4104" customHeight="1" spans="1:2">
      <c r="A4104" s="3"/>
      <c r="B4104" s="3" t="str">
        <f>IFERROR(__xludf.DUMMYFUNCTION("""COMPUTED_VALUE"""),"")</f>
        <v/>
      </c>
    </row>
    <row r="4105" customHeight="1" spans="1:2">
      <c r="A4105" s="3"/>
      <c r="B4105" s="3" t="str">
        <f>IFERROR(__xludf.DUMMYFUNCTION("""COMPUTED_VALUE"""),"")</f>
        <v/>
      </c>
    </row>
    <row r="4106" customHeight="1" spans="1:2">
      <c r="A4106" s="3"/>
      <c r="B4106" s="3" t="str">
        <f>IFERROR(__xludf.DUMMYFUNCTION("""COMPUTED_VALUE"""),"")</f>
        <v/>
      </c>
    </row>
    <row r="4107" customHeight="1" spans="1:2">
      <c r="A4107" s="3"/>
      <c r="B4107" s="3" t="str">
        <f>IFERROR(__xludf.DUMMYFUNCTION("""COMPUTED_VALUE"""),"")</f>
        <v/>
      </c>
    </row>
    <row r="4108" customHeight="1" spans="1:2">
      <c r="A4108" s="3"/>
      <c r="B4108" s="3" t="str">
        <f>IFERROR(__xludf.DUMMYFUNCTION("""COMPUTED_VALUE"""),"")</f>
        <v/>
      </c>
    </row>
    <row r="4109" customHeight="1" spans="1:2">
      <c r="A4109" s="3"/>
      <c r="B4109" s="3" t="str">
        <f>IFERROR(__xludf.DUMMYFUNCTION("""COMPUTED_VALUE"""),"")</f>
        <v/>
      </c>
    </row>
    <row r="4110" customHeight="1" spans="1:2">
      <c r="A4110" s="3"/>
      <c r="B4110" s="3" t="str">
        <f>IFERROR(__xludf.DUMMYFUNCTION("""COMPUTED_VALUE"""),"")</f>
        <v/>
      </c>
    </row>
    <row r="4111" customHeight="1" spans="1:2">
      <c r="A4111" s="3"/>
      <c r="B4111" s="3" t="str">
        <f>IFERROR(__xludf.DUMMYFUNCTION("""COMPUTED_VALUE"""),"")</f>
        <v/>
      </c>
    </row>
    <row r="4112" customHeight="1" spans="1:2">
      <c r="A4112" s="3"/>
      <c r="B4112" s="3" t="str">
        <f>IFERROR(__xludf.DUMMYFUNCTION("""COMPUTED_VALUE"""),"")</f>
        <v/>
      </c>
    </row>
    <row r="4113" customHeight="1" spans="1:2">
      <c r="A4113" s="3"/>
      <c r="B4113" s="3" t="str">
        <f>IFERROR(__xludf.DUMMYFUNCTION("""COMPUTED_VALUE"""),"")</f>
        <v/>
      </c>
    </row>
    <row r="4114" customHeight="1" spans="1:2">
      <c r="A4114" s="3"/>
      <c r="B4114" s="3" t="str">
        <f>IFERROR(__xludf.DUMMYFUNCTION("""COMPUTED_VALUE"""),"")</f>
        <v/>
      </c>
    </row>
    <row r="4115" customHeight="1" spans="1:2">
      <c r="A4115" s="3"/>
      <c r="B4115" s="3" t="str">
        <f>IFERROR(__xludf.DUMMYFUNCTION("""COMPUTED_VALUE"""),"")</f>
        <v/>
      </c>
    </row>
    <row r="4116" customHeight="1" spans="1:2">
      <c r="A4116" s="3"/>
      <c r="B4116" s="3" t="str">
        <f>IFERROR(__xludf.DUMMYFUNCTION("""COMPUTED_VALUE"""),"")</f>
        <v/>
      </c>
    </row>
    <row r="4117" customHeight="1" spans="1:2">
      <c r="A4117" s="3"/>
      <c r="B4117" s="3" t="str">
        <f>IFERROR(__xludf.DUMMYFUNCTION("""COMPUTED_VALUE"""),"")</f>
        <v/>
      </c>
    </row>
    <row r="4118" customHeight="1" spans="1:2">
      <c r="A4118" s="3"/>
      <c r="B4118" s="3" t="str">
        <f>IFERROR(__xludf.DUMMYFUNCTION("""COMPUTED_VALUE"""),"")</f>
        <v/>
      </c>
    </row>
    <row r="4119" customHeight="1" spans="1:2">
      <c r="A4119" s="3"/>
      <c r="B4119" s="3" t="str">
        <f>IFERROR(__xludf.DUMMYFUNCTION("""COMPUTED_VALUE"""),"")</f>
        <v/>
      </c>
    </row>
    <row r="4120" customHeight="1" spans="1:2">
      <c r="A4120" s="3"/>
      <c r="B4120" s="3" t="str">
        <f>IFERROR(__xludf.DUMMYFUNCTION("""COMPUTED_VALUE"""),"")</f>
        <v/>
      </c>
    </row>
    <row r="4121" customHeight="1" spans="1:2">
      <c r="A4121" s="3"/>
      <c r="B4121" s="3" t="str">
        <f>IFERROR(__xludf.DUMMYFUNCTION("""COMPUTED_VALUE"""),"")</f>
        <v/>
      </c>
    </row>
    <row r="4122" customHeight="1" spans="1:2">
      <c r="A4122" s="3"/>
      <c r="B4122" s="3" t="str">
        <f>IFERROR(__xludf.DUMMYFUNCTION("""COMPUTED_VALUE"""),"")</f>
        <v/>
      </c>
    </row>
    <row r="4123" customHeight="1" spans="1:2">
      <c r="A4123" s="3"/>
      <c r="B4123" s="3" t="str">
        <f>IFERROR(__xludf.DUMMYFUNCTION("""COMPUTED_VALUE"""),"")</f>
        <v/>
      </c>
    </row>
    <row r="4124" customHeight="1" spans="1:2">
      <c r="A4124" s="3"/>
      <c r="B4124" s="3" t="str">
        <f>IFERROR(__xludf.DUMMYFUNCTION("""COMPUTED_VALUE"""),"")</f>
        <v/>
      </c>
    </row>
    <row r="4125" customHeight="1" spans="1:2">
      <c r="A4125" s="3"/>
      <c r="B4125" s="3" t="str">
        <f>IFERROR(__xludf.DUMMYFUNCTION("""COMPUTED_VALUE"""),"")</f>
        <v/>
      </c>
    </row>
    <row r="4126" customHeight="1" spans="1:2">
      <c r="A4126" s="3"/>
      <c r="B4126" s="3" t="str">
        <f>IFERROR(__xludf.DUMMYFUNCTION("""COMPUTED_VALUE"""),"")</f>
        <v/>
      </c>
    </row>
    <row r="4127" customHeight="1" spans="1:2">
      <c r="A4127" s="3"/>
      <c r="B4127" s="3" t="str">
        <f>IFERROR(__xludf.DUMMYFUNCTION("""COMPUTED_VALUE"""),"")</f>
        <v/>
      </c>
    </row>
    <row r="4128" customHeight="1" spans="1:2">
      <c r="A4128" s="3"/>
      <c r="B4128" s="3" t="str">
        <f>IFERROR(__xludf.DUMMYFUNCTION("""COMPUTED_VALUE"""),"")</f>
        <v/>
      </c>
    </row>
    <row r="4129" customHeight="1" spans="1:2">
      <c r="A4129" s="3"/>
      <c r="B4129" s="3" t="str">
        <f>IFERROR(__xludf.DUMMYFUNCTION("""COMPUTED_VALUE"""),"")</f>
        <v/>
      </c>
    </row>
    <row r="4130" customHeight="1" spans="1:2">
      <c r="A4130" s="3"/>
      <c r="B4130" s="3" t="str">
        <f>IFERROR(__xludf.DUMMYFUNCTION("""COMPUTED_VALUE"""),"")</f>
        <v/>
      </c>
    </row>
    <row r="4131" customHeight="1" spans="1:2">
      <c r="A4131" s="3"/>
      <c r="B4131" s="3" t="str">
        <f>IFERROR(__xludf.DUMMYFUNCTION("""COMPUTED_VALUE"""),"")</f>
        <v/>
      </c>
    </row>
    <row r="4132" customHeight="1" spans="1:2">
      <c r="A4132" s="3"/>
      <c r="B4132" s="3" t="str">
        <f>IFERROR(__xludf.DUMMYFUNCTION("""COMPUTED_VALUE"""),"")</f>
        <v/>
      </c>
    </row>
    <row r="4133" customHeight="1" spans="1:2">
      <c r="A4133" s="3"/>
      <c r="B4133" s="3" t="str">
        <f>IFERROR(__xludf.DUMMYFUNCTION("""COMPUTED_VALUE"""),"")</f>
        <v/>
      </c>
    </row>
    <row r="4134" customHeight="1" spans="1:2">
      <c r="A4134" s="3"/>
      <c r="B4134" s="3" t="str">
        <f>IFERROR(__xludf.DUMMYFUNCTION("""COMPUTED_VALUE"""),"")</f>
        <v/>
      </c>
    </row>
    <row r="4135" customHeight="1" spans="1:2">
      <c r="A4135" s="3"/>
      <c r="B4135" s="3" t="str">
        <f>IFERROR(__xludf.DUMMYFUNCTION("""COMPUTED_VALUE"""),"")</f>
        <v/>
      </c>
    </row>
    <row r="4136" customHeight="1" spans="1:2">
      <c r="A4136" s="3"/>
      <c r="B4136" s="3" t="str">
        <f>IFERROR(__xludf.DUMMYFUNCTION("""COMPUTED_VALUE"""),"")</f>
        <v/>
      </c>
    </row>
    <row r="4137" customHeight="1" spans="1:2">
      <c r="A4137" s="3"/>
      <c r="B4137" s="3" t="str">
        <f>IFERROR(__xludf.DUMMYFUNCTION("""COMPUTED_VALUE"""),"")</f>
        <v/>
      </c>
    </row>
    <row r="4138" customHeight="1" spans="1:2">
      <c r="A4138" s="3"/>
      <c r="B4138" s="3" t="str">
        <f>IFERROR(__xludf.DUMMYFUNCTION("""COMPUTED_VALUE"""),"")</f>
        <v/>
      </c>
    </row>
    <row r="4139" customHeight="1" spans="1:2">
      <c r="A4139" s="3"/>
      <c r="B4139" s="3" t="str">
        <f>IFERROR(__xludf.DUMMYFUNCTION("""COMPUTED_VALUE"""),"")</f>
        <v/>
      </c>
    </row>
    <row r="4140" customHeight="1" spans="1:2">
      <c r="A4140" s="3"/>
      <c r="B4140" s="3" t="str">
        <f>IFERROR(__xludf.DUMMYFUNCTION("""COMPUTED_VALUE"""),"")</f>
        <v/>
      </c>
    </row>
    <row r="4141" customHeight="1" spans="1:2">
      <c r="A4141" s="3"/>
      <c r="B4141" s="3" t="str">
        <f>IFERROR(__xludf.DUMMYFUNCTION("""COMPUTED_VALUE"""),"")</f>
        <v/>
      </c>
    </row>
    <row r="4142" customHeight="1" spans="1:2">
      <c r="A4142" s="3"/>
      <c r="B4142" s="3" t="str">
        <f>IFERROR(__xludf.DUMMYFUNCTION("""COMPUTED_VALUE"""),"")</f>
        <v/>
      </c>
    </row>
    <row r="4143" customHeight="1" spans="1:2">
      <c r="A4143" s="3"/>
      <c r="B4143" s="3" t="str">
        <f>IFERROR(__xludf.DUMMYFUNCTION("""COMPUTED_VALUE"""),"")</f>
        <v/>
      </c>
    </row>
    <row r="4144" customHeight="1" spans="1:2">
      <c r="A4144" s="3"/>
      <c r="B4144" s="3" t="str">
        <f>IFERROR(__xludf.DUMMYFUNCTION("""COMPUTED_VALUE"""),"")</f>
        <v/>
      </c>
    </row>
    <row r="4145" customHeight="1" spans="1:2">
      <c r="A4145" s="3"/>
      <c r="B4145" s="3" t="str">
        <f>IFERROR(__xludf.DUMMYFUNCTION("""COMPUTED_VALUE"""),"")</f>
        <v/>
      </c>
    </row>
    <row r="4146" customHeight="1" spans="1:2">
      <c r="A4146" s="3"/>
      <c r="B4146" s="3" t="str">
        <f>IFERROR(__xludf.DUMMYFUNCTION("""COMPUTED_VALUE"""),"")</f>
        <v/>
      </c>
    </row>
    <row r="4147" customHeight="1" spans="1:2">
      <c r="A4147" s="3"/>
      <c r="B4147" s="3" t="str">
        <f>IFERROR(__xludf.DUMMYFUNCTION("""COMPUTED_VALUE"""),"")</f>
        <v/>
      </c>
    </row>
    <row r="4148" customHeight="1" spans="1:2">
      <c r="A4148" s="3"/>
      <c r="B4148" s="3" t="str">
        <f>IFERROR(__xludf.DUMMYFUNCTION("""COMPUTED_VALUE"""),"")</f>
        <v/>
      </c>
    </row>
    <row r="4149" customHeight="1" spans="1:2">
      <c r="A4149" s="3"/>
      <c r="B4149" s="3" t="str">
        <f>IFERROR(__xludf.DUMMYFUNCTION("""COMPUTED_VALUE"""),"")</f>
        <v/>
      </c>
    </row>
    <row r="4150" customHeight="1" spans="1:2">
      <c r="A4150" s="3"/>
      <c r="B4150" s="3" t="str">
        <f>IFERROR(__xludf.DUMMYFUNCTION("""COMPUTED_VALUE"""),"")</f>
        <v/>
      </c>
    </row>
    <row r="4151" customHeight="1" spans="1:2">
      <c r="A4151" s="3"/>
      <c r="B4151" s="3" t="str">
        <f>IFERROR(__xludf.DUMMYFUNCTION("""COMPUTED_VALUE"""),"")</f>
        <v/>
      </c>
    </row>
    <row r="4152" customHeight="1" spans="1:2">
      <c r="A4152" s="3"/>
      <c r="B4152" s="3" t="str">
        <f>IFERROR(__xludf.DUMMYFUNCTION("""COMPUTED_VALUE"""),"")</f>
        <v/>
      </c>
    </row>
    <row r="4153" customHeight="1" spans="1:2">
      <c r="A4153" s="3"/>
      <c r="B4153" s="3" t="str">
        <f>IFERROR(__xludf.DUMMYFUNCTION("""COMPUTED_VALUE"""),"")</f>
        <v/>
      </c>
    </row>
    <row r="4154" customHeight="1" spans="1:2">
      <c r="A4154" s="3"/>
      <c r="B4154" s="3" t="str">
        <f>IFERROR(__xludf.DUMMYFUNCTION("""COMPUTED_VALUE"""),"")</f>
        <v/>
      </c>
    </row>
    <row r="4155" customHeight="1" spans="1:2">
      <c r="A4155" s="3"/>
      <c r="B4155" s="3" t="str">
        <f>IFERROR(__xludf.DUMMYFUNCTION("""COMPUTED_VALUE"""),"")</f>
        <v/>
      </c>
    </row>
    <row r="4156" customHeight="1" spans="1:2">
      <c r="A4156" s="3"/>
      <c r="B4156" s="3" t="str">
        <f>IFERROR(__xludf.DUMMYFUNCTION("""COMPUTED_VALUE"""),"")</f>
        <v/>
      </c>
    </row>
    <row r="4157" customHeight="1" spans="1:2">
      <c r="A4157" s="3"/>
      <c r="B4157" s="3" t="str">
        <f>IFERROR(__xludf.DUMMYFUNCTION("""COMPUTED_VALUE"""),"")</f>
        <v/>
      </c>
    </row>
    <row r="4158" customHeight="1" spans="1:2">
      <c r="A4158" s="3"/>
      <c r="B4158" s="3" t="str">
        <f>IFERROR(__xludf.DUMMYFUNCTION("""COMPUTED_VALUE"""),"")</f>
        <v/>
      </c>
    </row>
    <row r="4159" customHeight="1" spans="1:2">
      <c r="A4159" s="3"/>
      <c r="B4159" s="3" t="str">
        <f>IFERROR(__xludf.DUMMYFUNCTION("""COMPUTED_VALUE"""),"")</f>
        <v/>
      </c>
    </row>
    <row r="4160" customHeight="1" spans="1:2">
      <c r="A4160" s="3"/>
      <c r="B4160" s="3" t="str">
        <f>IFERROR(__xludf.DUMMYFUNCTION("""COMPUTED_VALUE"""),"")</f>
        <v/>
      </c>
    </row>
    <row r="4161" customHeight="1" spans="1:2">
      <c r="A4161" s="3"/>
      <c r="B4161" s="3" t="str">
        <f>IFERROR(__xludf.DUMMYFUNCTION("""COMPUTED_VALUE"""),"")</f>
        <v/>
      </c>
    </row>
    <row r="4162" customHeight="1" spans="1:2">
      <c r="A4162" s="3"/>
      <c r="B4162" s="3" t="str">
        <f>IFERROR(__xludf.DUMMYFUNCTION("""COMPUTED_VALUE"""),"")</f>
        <v/>
      </c>
    </row>
    <row r="4163" customHeight="1" spans="1:2">
      <c r="A4163" s="3"/>
      <c r="B4163" s="3" t="str">
        <f>IFERROR(__xludf.DUMMYFUNCTION("""COMPUTED_VALUE"""),"")</f>
        <v/>
      </c>
    </row>
    <row r="4164" customHeight="1" spans="1:2">
      <c r="A4164" s="3"/>
      <c r="B4164" s="3" t="str">
        <f>IFERROR(__xludf.DUMMYFUNCTION("""COMPUTED_VALUE"""),"")</f>
        <v/>
      </c>
    </row>
    <row r="4165" customHeight="1" spans="1:2">
      <c r="A4165" s="3"/>
      <c r="B4165" s="3" t="str">
        <f>IFERROR(__xludf.DUMMYFUNCTION("""COMPUTED_VALUE"""),"")</f>
        <v/>
      </c>
    </row>
    <row r="4166" customHeight="1" spans="1:2">
      <c r="A4166" s="3"/>
      <c r="B4166" s="3" t="str">
        <f>IFERROR(__xludf.DUMMYFUNCTION("""COMPUTED_VALUE"""),"")</f>
        <v/>
      </c>
    </row>
    <row r="4167" customHeight="1" spans="1:2">
      <c r="A4167" s="3"/>
      <c r="B4167" s="3" t="str">
        <f>IFERROR(__xludf.DUMMYFUNCTION("""COMPUTED_VALUE"""),"")</f>
        <v/>
      </c>
    </row>
    <row r="4168" customHeight="1" spans="1:2">
      <c r="A4168" s="3"/>
      <c r="B4168" s="3" t="str">
        <f>IFERROR(__xludf.DUMMYFUNCTION("""COMPUTED_VALUE"""),"")</f>
        <v/>
      </c>
    </row>
    <row r="4169" customHeight="1" spans="1:2">
      <c r="A4169" s="3"/>
      <c r="B4169" s="3" t="str">
        <f>IFERROR(__xludf.DUMMYFUNCTION("""COMPUTED_VALUE"""),"")</f>
        <v/>
      </c>
    </row>
    <row r="4170" customHeight="1" spans="1:2">
      <c r="A4170" s="3"/>
      <c r="B4170" s="3" t="str">
        <f>IFERROR(__xludf.DUMMYFUNCTION("""COMPUTED_VALUE"""),"")</f>
        <v/>
      </c>
    </row>
    <row r="4171" customHeight="1" spans="1:2">
      <c r="A4171" s="3"/>
      <c r="B4171" s="3" t="str">
        <f>IFERROR(__xludf.DUMMYFUNCTION("""COMPUTED_VALUE"""),"")</f>
        <v/>
      </c>
    </row>
    <row r="4172" customHeight="1" spans="1:2">
      <c r="A4172" s="3"/>
      <c r="B4172" s="3" t="str">
        <f>IFERROR(__xludf.DUMMYFUNCTION("""COMPUTED_VALUE"""),"")</f>
        <v/>
      </c>
    </row>
    <row r="4173" customHeight="1" spans="1:2">
      <c r="A4173" s="3"/>
      <c r="B4173" s="3" t="str">
        <f>IFERROR(__xludf.DUMMYFUNCTION("""COMPUTED_VALUE"""),"")</f>
        <v/>
      </c>
    </row>
    <row r="4174" customHeight="1" spans="1:2">
      <c r="A4174" s="3"/>
      <c r="B4174" s="3" t="str">
        <f>IFERROR(__xludf.DUMMYFUNCTION("""COMPUTED_VALUE"""),"")</f>
        <v/>
      </c>
    </row>
    <row r="4175" customHeight="1" spans="1:2">
      <c r="A4175" s="3"/>
      <c r="B4175" s="3" t="str">
        <f>IFERROR(__xludf.DUMMYFUNCTION("""COMPUTED_VALUE"""),"")</f>
        <v/>
      </c>
    </row>
    <row r="4176" customHeight="1" spans="1:2">
      <c r="A4176" s="3"/>
      <c r="B4176" s="3" t="str">
        <f>IFERROR(__xludf.DUMMYFUNCTION("""COMPUTED_VALUE"""),"")</f>
        <v/>
      </c>
    </row>
    <row r="4177" customHeight="1" spans="1:2">
      <c r="A4177" s="3"/>
      <c r="B4177" s="3" t="str">
        <f>IFERROR(__xludf.DUMMYFUNCTION("""COMPUTED_VALUE"""),"")</f>
        <v/>
      </c>
    </row>
    <row r="4178" customHeight="1" spans="1:2">
      <c r="A4178" s="3"/>
      <c r="B4178" s="3" t="str">
        <f>IFERROR(__xludf.DUMMYFUNCTION("""COMPUTED_VALUE"""),"")</f>
        <v/>
      </c>
    </row>
    <row r="4179" customHeight="1" spans="1:2">
      <c r="A4179" s="3"/>
      <c r="B4179" s="3" t="str">
        <f>IFERROR(__xludf.DUMMYFUNCTION("""COMPUTED_VALUE"""),"")</f>
        <v/>
      </c>
    </row>
    <row r="4180" customHeight="1" spans="1:2">
      <c r="A4180" s="3"/>
      <c r="B4180" s="3" t="str">
        <f>IFERROR(__xludf.DUMMYFUNCTION("""COMPUTED_VALUE"""),"")</f>
        <v/>
      </c>
    </row>
    <row r="4181" customHeight="1" spans="1:2">
      <c r="A4181" s="3"/>
      <c r="B4181" s="3" t="str">
        <f>IFERROR(__xludf.DUMMYFUNCTION("""COMPUTED_VALUE"""),"")</f>
        <v/>
      </c>
    </row>
    <row r="4182" customHeight="1" spans="1:2">
      <c r="A4182" s="3"/>
      <c r="B4182" s="3" t="str">
        <f>IFERROR(__xludf.DUMMYFUNCTION("""COMPUTED_VALUE"""),"")</f>
        <v/>
      </c>
    </row>
    <row r="4183" customHeight="1" spans="1:2">
      <c r="A4183" s="3"/>
      <c r="B4183" s="3" t="str">
        <f>IFERROR(__xludf.DUMMYFUNCTION("""COMPUTED_VALUE"""),"")</f>
        <v/>
      </c>
    </row>
    <row r="4184" customHeight="1" spans="1:2">
      <c r="A4184" s="3"/>
      <c r="B4184" s="3" t="str">
        <f>IFERROR(__xludf.DUMMYFUNCTION("""COMPUTED_VALUE"""),"")</f>
        <v/>
      </c>
    </row>
    <row r="4185" customHeight="1" spans="1:2">
      <c r="A4185" s="3"/>
      <c r="B4185" s="3" t="str">
        <f>IFERROR(__xludf.DUMMYFUNCTION("""COMPUTED_VALUE"""),"")</f>
        <v/>
      </c>
    </row>
    <row r="4186" customHeight="1" spans="1:2">
      <c r="A4186" s="3"/>
      <c r="B4186" s="3" t="str">
        <f>IFERROR(__xludf.DUMMYFUNCTION("""COMPUTED_VALUE"""),"")</f>
        <v/>
      </c>
    </row>
    <row r="4187" customHeight="1" spans="1:2">
      <c r="A4187" s="3"/>
      <c r="B4187" s="3" t="str">
        <f>IFERROR(__xludf.DUMMYFUNCTION("""COMPUTED_VALUE"""),"")</f>
        <v/>
      </c>
    </row>
    <row r="4188" customHeight="1" spans="1:2">
      <c r="A4188" s="3"/>
      <c r="B4188" s="3" t="str">
        <f>IFERROR(__xludf.DUMMYFUNCTION("""COMPUTED_VALUE"""),"")</f>
        <v/>
      </c>
    </row>
    <row r="4189" customHeight="1" spans="1:2">
      <c r="A4189" s="3"/>
      <c r="B4189" s="3" t="str">
        <f>IFERROR(__xludf.DUMMYFUNCTION("""COMPUTED_VALUE"""),"")</f>
        <v/>
      </c>
    </row>
    <row r="4190" customHeight="1" spans="1:2">
      <c r="A4190" s="3"/>
      <c r="B4190" s="3" t="str">
        <f>IFERROR(__xludf.DUMMYFUNCTION("""COMPUTED_VALUE"""),"")</f>
        <v/>
      </c>
    </row>
    <row r="4191" customHeight="1" spans="1:2">
      <c r="A4191" s="3"/>
      <c r="B4191" s="3" t="str">
        <f>IFERROR(__xludf.DUMMYFUNCTION("""COMPUTED_VALUE"""),"")</f>
        <v/>
      </c>
    </row>
    <row r="4192" customHeight="1" spans="1:2">
      <c r="A4192" s="3"/>
      <c r="B4192" s="3" t="str">
        <f>IFERROR(__xludf.DUMMYFUNCTION("""COMPUTED_VALUE"""),"")</f>
        <v/>
      </c>
    </row>
    <row r="4193" customHeight="1" spans="1:2">
      <c r="A4193" s="3"/>
      <c r="B4193" s="3" t="str">
        <f>IFERROR(__xludf.DUMMYFUNCTION("""COMPUTED_VALUE"""),"")</f>
        <v/>
      </c>
    </row>
    <row r="4194" customHeight="1" spans="1:2">
      <c r="A4194" s="3"/>
      <c r="B4194" s="3" t="str">
        <f>IFERROR(__xludf.DUMMYFUNCTION("""COMPUTED_VALUE"""),"")</f>
        <v/>
      </c>
    </row>
    <row r="4195" customHeight="1" spans="1:2">
      <c r="A4195" s="3"/>
      <c r="B4195" s="3" t="str">
        <f>IFERROR(__xludf.DUMMYFUNCTION("""COMPUTED_VALUE"""),"")</f>
        <v/>
      </c>
    </row>
    <row r="4196" customHeight="1" spans="1:2">
      <c r="A4196" s="3"/>
      <c r="B4196" s="3" t="str">
        <f>IFERROR(__xludf.DUMMYFUNCTION("""COMPUTED_VALUE"""),"")</f>
        <v/>
      </c>
    </row>
    <row r="4197" customHeight="1" spans="1:2">
      <c r="A4197" s="3"/>
      <c r="B4197" s="3" t="str">
        <f>IFERROR(__xludf.DUMMYFUNCTION("""COMPUTED_VALUE"""),"")</f>
        <v/>
      </c>
    </row>
    <row r="4198" customHeight="1" spans="1:2">
      <c r="A4198" s="3"/>
      <c r="B4198" s="3" t="str">
        <f>IFERROR(__xludf.DUMMYFUNCTION("""COMPUTED_VALUE"""),"")</f>
        <v/>
      </c>
    </row>
    <row r="4199" customHeight="1" spans="1:2">
      <c r="A4199" s="3"/>
      <c r="B4199" s="3" t="str">
        <f>IFERROR(__xludf.DUMMYFUNCTION("""COMPUTED_VALUE"""),"")</f>
        <v/>
      </c>
    </row>
    <row r="4200" customHeight="1" spans="1:2">
      <c r="A4200" s="3"/>
      <c r="B4200" s="3" t="str">
        <f>IFERROR(__xludf.DUMMYFUNCTION("""COMPUTED_VALUE"""),"")</f>
        <v/>
      </c>
    </row>
    <row r="4201" customHeight="1" spans="1:2">
      <c r="A4201" s="3"/>
      <c r="B4201" s="3" t="str">
        <f>IFERROR(__xludf.DUMMYFUNCTION("""COMPUTED_VALUE"""),"")</f>
        <v/>
      </c>
    </row>
    <row r="4202" customHeight="1" spans="1:2">
      <c r="A4202" s="3"/>
      <c r="B4202" s="3" t="str">
        <f>IFERROR(__xludf.DUMMYFUNCTION("""COMPUTED_VALUE"""),"")</f>
        <v/>
      </c>
    </row>
    <row r="4203" customHeight="1" spans="1:2">
      <c r="A4203" s="3"/>
      <c r="B4203" s="3" t="str">
        <f>IFERROR(__xludf.DUMMYFUNCTION("""COMPUTED_VALUE"""),"")</f>
        <v/>
      </c>
    </row>
    <row r="4204" customHeight="1" spans="1:2">
      <c r="A4204" s="3"/>
      <c r="B4204" s="3" t="str">
        <f>IFERROR(__xludf.DUMMYFUNCTION("""COMPUTED_VALUE"""),"")</f>
        <v/>
      </c>
    </row>
    <row r="4205" customHeight="1" spans="1:2">
      <c r="A4205" s="3"/>
      <c r="B4205" s="3" t="str">
        <f>IFERROR(__xludf.DUMMYFUNCTION("""COMPUTED_VALUE"""),"")</f>
        <v/>
      </c>
    </row>
    <row r="4206" customHeight="1" spans="1:2">
      <c r="A4206" s="3"/>
      <c r="B4206" s="3" t="str">
        <f>IFERROR(__xludf.DUMMYFUNCTION("""COMPUTED_VALUE"""),"")</f>
        <v/>
      </c>
    </row>
    <row r="4207" customHeight="1" spans="1:2">
      <c r="A4207" s="3"/>
      <c r="B4207" s="3" t="str">
        <f>IFERROR(__xludf.DUMMYFUNCTION("""COMPUTED_VALUE"""),"")</f>
        <v/>
      </c>
    </row>
    <row r="4208" customHeight="1" spans="1:2">
      <c r="A4208" s="3"/>
      <c r="B4208" s="3" t="str">
        <f>IFERROR(__xludf.DUMMYFUNCTION("""COMPUTED_VALUE"""),"")</f>
        <v/>
      </c>
    </row>
    <row r="4209" customHeight="1" spans="1:2">
      <c r="A4209" s="3"/>
      <c r="B4209" s="3" t="str">
        <f>IFERROR(__xludf.DUMMYFUNCTION("""COMPUTED_VALUE"""),"")</f>
        <v/>
      </c>
    </row>
    <row r="4210" customHeight="1" spans="1:2">
      <c r="A4210" s="3"/>
      <c r="B4210" s="3" t="str">
        <f>IFERROR(__xludf.DUMMYFUNCTION("""COMPUTED_VALUE"""),"")</f>
        <v/>
      </c>
    </row>
    <row r="4211" customHeight="1" spans="1:2">
      <c r="A4211" s="3"/>
      <c r="B4211" s="3" t="str">
        <f>IFERROR(__xludf.DUMMYFUNCTION("""COMPUTED_VALUE"""),"")</f>
        <v/>
      </c>
    </row>
    <row r="4212" customHeight="1" spans="1:2">
      <c r="A4212" s="3"/>
      <c r="B4212" s="3" t="str">
        <f>IFERROR(__xludf.DUMMYFUNCTION("""COMPUTED_VALUE"""),"")</f>
        <v/>
      </c>
    </row>
    <row r="4213" customHeight="1" spans="1:2">
      <c r="A4213" s="3"/>
      <c r="B4213" s="3" t="str">
        <f>IFERROR(__xludf.DUMMYFUNCTION("""COMPUTED_VALUE"""),"")</f>
        <v/>
      </c>
    </row>
    <row r="4214" customHeight="1" spans="1:2">
      <c r="A4214" s="3"/>
      <c r="B4214" s="3" t="str">
        <f>IFERROR(__xludf.DUMMYFUNCTION("""COMPUTED_VALUE"""),"")</f>
        <v/>
      </c>
    </row>
    <row r="4215" customHeight="1" spans="1:2">
      <c r="A4215" s="3"/>
      <c r="B4215" s="3" t="str">
        <f>IFERROR(__xludf.DUMMYFUNCTION("""COMPUTED_VALUE"""),"")</f>
        <v/>
      </c>
    </row>
    <row r="4216" customHeight="1" spans="1:2">
      <c r="A4216" s="3"/>
      <c r="B4216" s="3" t="str">
        <f>IFERROR(__xludf.DUMMYFUNCTION("""COMPUTED_VALUE"""),"")</f>
        <v/>
      </c>
    </row>
    <row r="4217" customHeight="1" spans="1:2">
      <c r="A4217" s="3"/>
      <c r="B4217" s="3" t="str">
        <f>IFERROR(__xludf.DUMMYFUNCTION("""COMPUTED_VALUE"""),"")</f>
        <v/>
      </c>
    </row>
    <row r="4218" customHeight="1" spans="1:2">
      <c r="A4218" s="3"/>
      <c r="B4218" s="3" t="str">
        <f>IFERROR(__xludf.DUMMYFUNCTION("""COMPUTED_VALUE"""),"")</f>
        <v/>
      </c>
    </row>
    <row r="4219" customHeight="1" spans="1:2">
      <c r="A4219" s="3"/>
      <c r="B4219" s="3" t="str">
        <f>IFERROR(__xludf.DUMMYFUNCTION("""COMPUTED_VALUE"""),"")</f>
        <v/>
      </c>
    </row>
    <row r="4220" customHeight="1" spans="1:2">
      <c r="A4220" s="3"/>
      <c r="B4220" s="3" t="str">
        <f>IFERROR(__xludf.DUMMYFUNCTION("""COMPUTED_VALUE"""),"")</f>
        <v/>
      </c>
    </row>
    <row r="4221" customHeight="1" spans="1:2">
      <c r="A4221" s="3"/>
      <c r="B4221" s="3" t="str">
        <f>IFERROR(__xludf.DUMMYFUNCTION("""COMPUTED_VALUE"""),"")</f>
        <v/>
      </c>
    </row>
    <row r="4222" customHeight="1" spans="1:2">
      <c r="A4222" s="3"/>
      <c r="B4222" s="3" t="str">
        <f>IFERROR(__xludf.DUMMYFUNCTION("""COMPUTED_VALUE"""),"")</f>
        <v/>
      </c>
    </row>
    <row r="4223" customHeight="1" spans="1:2">
      <c r="A4223" s="3"/>
      <c r="B4223" s="3" t="str">
        <f>IFERROR(__xludf.DUMMYFUNCTION("""COMPUTED_VALUE"""),"")</f>
        <v/>
      </c>
    </row>
    <row r="4224" customHeight="1" spans="1:2">
      <c r="A4224" s="3"/>
      <c r="B4224" s="3" t="str">
        <f>IFERROR(__xludf.DUMMYFUNCTION("""COMPUTED_VALUE"""),"")</f>
        <v/>
      </c>
    </row>
    <row r="4225" customHeight="1" spans="1:2">
      <c r="A4225" s="3"/>
      <c r="B4225" s="3" t="str">
        <f>IFERROR(__xludf.DUMMYFUNCTION("""COMPUTED_VALUE"""),"")</f>
        <v/>
      </c>
    </row>
    <row r="4226" customHeight="1" spans="1:2">
      <c r="A4226" s="3"/>
      <c r="B4226" s="3" t="str">
        <f>IFERROR(__xludf.DUMMYFUNCTION("""COMPUTED_VALUE"""),"")</f>
        <v/>
      </c>
    </row>
    <row r="4227" customHeight="1" spans="1:2">
      <c r="A4227" s="3"/>
      <c r="B4227" s="3" t="str">
        <f>IFERROR(__xludf.DUMMYFUNCTION("""COMPUTED_VALUE"""),"")</f>
        <v/>
      </c>
    </row>
    <row r="4228" customHeight="1" spans="1:2">
      <c r="A4228" s="3"/>
      <c r="B4228" s="3" t="str">
        <f>IFERROR(__xludf.DUMMYFUNCTION("""COMPUTED_VALUE"""),"")</f>
        <v/>
      </c>
    </row>
    <row r="4229" customHeight="1" spans="1:2">
      <c r="A4229" s="3"/>
      <c r="B4229" s="3" t="str">
        <f>IFERROR(__xludf.DUMMYFUNCTION("""COMPUTED_VALUE"""),"")</f>
        <v/>
      </c>
    </row>
    <row r="4230" customHeight="1" spans="1:2">
      <c r="A4230" s="3"/>
      <c r="B4230" s="3" t="str">
        <f>IFERROR(__xludf.DUMMYFUNCTION("""COMPUTED_VALUE"""),"")</f>
        <v/>
      </c>
    </row>
    <row r="4231" customHeight="1" spans="1:2">
      <c r="A4231" s="3"/>
      <c r="B4231" s="3" t="str">
        <f>IFERROR(__xludf.DUMMYFUNCTION("""COMPUTED_VALUE"""),"")</f>
        <v/>
      </c>
    </row>
    <row r="4232" customHeight="1" spans="1:2">
      <c r="A4232" s="3"/>
      <c r="B4232" s="3" t="str">
        <f>IFERROR(__xludf.DUMMYFUNCTION("""COMPUTED_VALUE"""),"")</f>
        <v/>
      </c>
    </row>
    <row r="4233" customHeight="1" spans="1:2">
      <c r="A4233" s="3"/>
      <c r="B4233" s="3" t="str">
        <f>IFERROR(__xludf.DUMMYFUNCTION("""COMPUTED_VALUE"""),"")</f>
        <v/>
      </c>
    </row>
    <row r="4234" customHeight="1" spans="1:2">
      <c r="A4234" s="3"/>
      <c r="B4234" s="3" t="str">
        <f>IFERROR(__xludf.DUMMYFUNCTION("""COMPUTED_VALUE"""),"")</f>
        <v/>
      </c>
    </row>
    <row r="4235" customHeight="1" spans="1:2">
      <c r="A4235" s="3"/>
      <c r="B4235" s="3" t="str">
        <f>IFERROR(__xludf.DUMMYFUNCTION("""COMPUTED_VALUE"""),"")</f>
        <v/>
      </c>
    </row>
    <row r="4236" customHeight="1" spans="1:2">
      <c r="A4236" s="3"/>
      <c r="B4236" s="3" t="str">
        <f>IFERROR(__xludf.DUMMYFUNCTION("""COMPUTED_VALUE"""),"")</f>
        <v/>
      </c>
    </row>
    <row r="4237" customHeight="1" spans="1:2">
      <c r="A4237" s="3"/>
      <c r="B4237" s="3" t="str">
        <f>IFERROR(__xludf.DUMMYFUNCTION("""COMPUTED_VALUE"""),"")</f>
        <v/>
      </c>
    </row>
    <row r="4238" customHeight="1" spans="1:2">
      <c r="A4238" s="3"/>
      <c r="B4238" s="3" t="str">
        <f>IFERROR(__xludf.DUMMYFUNCTION("""COMPUTED_VALUE"""),"")</f>
        <v/>
      </c>
    </row>
    <row r="4239" customHeight="1" spans="1:2">
      <c r="A4239" s="3"/>
      <c r="B4239" s="3" t="str">
        <f>IFERROR(__xludf.DUMMYFUNCTION("""COMPUTED_VALUE"""),"")</f>
        <v/>
      </c>
    </row>
    <row r="4240" customHeight="1" spans="1:2">
      <c r="A4240" s="3"/>
      <c r="B4240" s="3" t="str">
        <f>IFERROR(__xludf.DUMMYFUNCTION("""COMPUTED_VALUE"""),"")</f>
        <v/>
      </c>
    </row>
    <row r="4241" customHeight="1" spans="1:2">
      <c r="A4241" s="3"/>
      <c r="B4241" s="3" t="str">
        <f>IFERROR(__xludf.DUMMYFUNCTION("""COMPUTED_VALUE"""),"")</f>
        <v/>
      </c>
    </row>
    <row r="4242" customHeight="1" spans="1:2">
      <c r="A4242" s="3"/>
      <c r="B4242" s="3" t="str">
        <f>IFERROR(__xludf.DUMMYFUNCTION("""COMPUTED_VALUE"""),"")</f>
        <v/>
      </c>
    </row>
    <row r="4243" customHeight="1" spans="1:2">
      <c r="A4243" s="3"/>
      <c r="B4243" s="3" t="str">
        <f>IFERROR(__xludf.DUMMYFUNCTION("""COMPUTED_VALUE"""),"")</f>
        <v/>
      </c>
    </row>
    <row r="4244" customHeight="1" spans="1:2">
      <c r="A4244" s="3"/>
      <c r="B4244" s="3" t="str">
        <f>IFERROR(__xludf.DUMMYFUNCTION("""COMPUTED_VALUE"""),"")</f>
        <v/>
      </c>
    </row>
    <row r="4245" customHeight="1" spans="1:2">
      <c r="A4245" s="3"/>
      <c r="B4245" s="3" t="str">
        <f>IFERROR(__xludf.DUMMYFUNCTION("""COMPUTED_VALUE"""),"")</f>
        <v/>
      </c>
    </row>
    <row r="4246" customHeight="1" spans="1:2">
      <c r="A4246" s="3"/>
      <c r="B4246" s="3" t="str">
        <f>IFERROR(__xludf.DUMMYFUNCTION("""COMPUTED_VALUE"""),"")</f>
        <v/>
      </c>
    </row>
    <row r="4247" customHeight="1" spans="1:2">
      <c r="A4247" s="3"/>
      <c r="B4247" s="3" t="str">
        <f>IFERROR(__xludf.DUMMYFUNCTION("""COMPUTED_VALUE"""),"")</f>
        <v/>
      </c>
    </row>
    <row r="4248" customHeight="1" spans="1:2">
      <c r="A4248" s="3"/>
      <c r="B4248" s="3" t="str">
        <f>IFERROR(__xludf.DUMMYFUNCTION("""COMPUTED_VALUE"""),"")</f>
        <v/>
      </c>
    </row>
    <row r="4249" customHeight="1" spans="1:2">
      <c r="A4249" s="3"/>
      <c r="B4249" s="3" t="str">
        <f>IFERROR(__xludf.DUMMYFUNCTION("""COMPUTED_VALUE"""),"")</f>
        <v/>
      </c>
    </row>
    <row r="4250" customHeight="1" spans="1:2">
      <c r="A4250" s="3"/>
      <c r="B4250" s="3" t="str">
        <f>IFERROR(__xludf.DUMMYFUNCTION("""COMPUTED_VALUE"""),"")</f>
        <v/>
      </c>
    </row>
    <row r="4251" customHeight="1" spans="1:2">
      <c r="A4251" s="3"/>
      <c r="B4251" s="3" t="str">
        <f>IFERROR(__xludf.DUMMYFUNCTION("""COMPUTED_VALUE"""),"")</f>
        <v/>
      </c>
    </row>
    <row r="4252" customHeight="1" spans="1:2">
      <c r="A4252" s="3"/>
      <c r="B4252" s="3" t="str">
        <f>IFERROR(__xludf.DUMMYFUNCTION("""COMPUTED_VALUE"""),"")</f>
        <v/>
      </c>
    </row>
    <row r="4253" customHeight="1" spans="1:2">
      <c r="A4253" s="3"/>
      <c r="B4253" s="3" t="str">
        <f>IFERROR(__xludf.DUMMYFUNCTION("""COMPUTED_VALUE"""),"")</f>
        <v/>
      </c>
    </row>
    <row r="4254" customHeight="1" spans="1:2">
      <c r="A4254" s="3"/>
      <c r="B4254" s="3" t="str">
        <f>IFERROR(__xludf.DUMMYFUNCTION("""COMPUTED_VALUE"""),"")</f>
        <v/>
      </c>
    </row>
    <row r="4255" customHeight="1" spans="1:2">
      <c r="A4255" s="3"/>
      <c r="B4255" s="3" t="str">
        <f>IFERROR(__xludf.DUMMYFUNCTION("""COMPUTED_VALUE"""),"")</f>
        <v/>
      </c>
    </row>
    <row r="4256" customHeight="1" spans="1:2">
      <c r="A4256" s="3"/>
      <c r="B4256" s="3" t="str">
        <f>IFERROR(__xludf.DUMMYFUNCTION("""COMPUTED_VALUE"""),"")</f>
        <v/>
      </c>
    </row>
    <row r="4257" customHeight="1" spans="1:2">
      <c r="A4257" s="3"/>
      <c r="B4257" s="3" t="str">
        <f>IFERROR(__xludf.DUMMYFUNCTION("""COMPUTED_VALUE"""),"")</f>
        <v/>
      </c>
    </row>
    <row r="4258" customHeight="1" spans="1:2">
      <c r="A4258" s="3"/>
      <c r="B4258" s="3" t="str">
        <f>IFERROR(__xludf.DUMMYFUNCTION("""COMPUTED_VALUE"""),"")</f>
        <v/>
      </c>
    </row>
    <row r="4259" customHeight="1" spans="1:2">
      <c r="A4259" s="3"/>
      <c r="B4259" s="3" t="str">
        <f>IFERROR(__xludf.DUMMYFUNCTION("""COMPUTED_VALUE"""),"")</f>
        <v/>
      </c>
    </row>
    <row r="4260" customHeight="1" spans="1:2">
      <c r="A4260" s="3"/>
      <c r="B4260" s="3" t="str">
        <f>IFERROR(__xludf.DUMMYFUNCTION("""COMPUTED_VALUE"""),"")</f>
        <v/>
      </c>
    </row>
    <row r="4261" customHeight="1" spans="1:2">
      <c r="A4261" s="3"/>
      <c r="B4261" s="3" t="str">
        <f>IFERROR(__xludf.DUMMYFUNCTION("""COMPUTED_VALUE"""),"")</f>
        <v/>
      </c>
    </row>
    <row r="4262" customHeight="1" spans="1:2">
      <c r="A4262" s="3"/>
      <c r="B4262" s="3" t="str">
        <f>IFERROR(__xludf.DUMMYFUNCTION("""COMPUTED_VALUE"""),"")</f>
        <v/>
      </c>
    </row>
    <row r="4263" customHeight="1" spans="1:2">
      <c r="A4263" s="3"/>
      <c r="B4263" s="3" t="str">
        <f>IFERROR(__xludf.DUMMYFUNCTION("""COMPUTED_VALUE"""),"")</f>
        <v/>
      </c>
    </row>
    <row r="4264" customHeight="1" spans="1:2">
      <c r="A4264" s="3"/>
      <c r="B4264" s="3" t="str">
        <f>IFERROR(__xludf.DUMMYFUNCTION("""COMPUTED_VALUE"""),"")</f>
        <v/>
      </c>
    </row>
    <row r="4265" customHeight="1" spans="1:2">
      <c r="A4265" s="3"/>
      <c r="B4265" s="3" t="str">
        <f>IFERROR(__xludf.DUMMYFUNCTION("""COMPUTED_VALUE"""),"")</f>
        <v/>
      </c>
    </row>
    <row r="4266" customHeight="1" spans="1:2">
      <c r="A4266" s="3"/>
      <c r="B4266" s="3" t="str">
        <f>IFERROR(__xludf.DUMMYFUNCTION("""COMPUTED_VALUE"""),"")</f>
        <v/>
      </c>
    </row>
    <row r="4267" customHeight="1" spans="1:2">
      <c r="A4267" s="3"/>
      <c r="B4267" s="3" t="str">
        <f>IFERROR(__xludf.DUMMYFUNCTION("""COMPUTED_VALUE"""),"")</f>
        <v/>
      </c>
    </row>
    <row r="4268" customHeight="1" spans="1:2">
      <c r="A4268" s="3"/>
      <c r="B4268" s="3" t="str">
        <f>IFERROR(__xludf.DUMMYFUNCTION("""COMPUTED_VALUE"""),"")</f>
        <v/>
      </c>
    </row>
    <row r="4269" customHeight="1" spans="1:2">
      <c r="A4269" s="3"/>
      <c r="B4269" s="3" t="str">
        <f>IFERROR(__xludf.DUMMYFUNCTION("""COMPUTED_VALUE"""),"")</f>
        <v/>
      </c>
    </row>
    <row r="4270" customHeight="1" spans="1:2">
      <c r="A4270" s="3"/>
      <c r="B4270" s="3" t="str">
        <f>IFERROR(__xludf.DUMMYFUNCTION("""COMPUTED_VALUE"""),"")</f>
        <v/>
      </c>
    </row>
    <row r="4271" customHeight="1" spans="1:2">
      <c r="A4271" s="3"/>
      <c r="B4271" s="3" t="str">
        <f>IFERROR(__xludf.DUMMYFUNCTION("""COMPUTED_VALUE"""),"")</f>
        <v/>
      </c>
    </row>
    <row r="4272" customHeight="1" spans="1:2">
      <c r="A4272" s="3"/>
      <c r="B4272" s="3" t="str">
        <f>IFERROR(__xludf.DUMMYFUNCTION("""COMPUTED_VALUE"""),"")</f>
        <v/>
      </c>
    </row>
    <row r="4273" customHeight="1" spans="1:2">
      <c r="A4273" s="3"/>
      <c r="B4273" s="3" t="str">
        <f>IFERROR(__xludf.DUMMYFUNCTION("""COMPUTED_VALUE"""),"")</f>
        <v/>
      </c>
    </row>
    <row r="4274" customHeight="1" spans="1:2">
      <c r="A4274" s="3"/>
      <c r="B4274" s="3" t="str">
        <f>IFERROR(__xludf.DUMMYFUNCTION("""COMPUTED_VALUE"""),"")</f>
        <v/>
      </c>
    </row>
    <row r="4275" customHeight="1" spans="1:2">
      <c r="A4275" s="3"/>
      <c r="B4275" s="3" t="str">
        <f>IFERROR(__xludf.DUMMYFUNCTION("""COMPUTED_VALUE"""),"")</f>
        <v/>
      </c>
    </row>
    <row r="4276" customHeight="1" spans="1:2">
      <c r="A4276" s="3"/>
      <c r="B4276" s="3" t="str">
        <f>IFERROR(__xludf.DUMMYFUNCTION("""COMPUTED_VALUE"""),"")</f>
        <v/>
      </c>
    </row>
    <row r="4277" customHeight="1" spans="1:2">
      <c r="A4277" s="3"/>
      <c r="B4277" s="3" t="str">
        <f>IFERROR(__xludf.DUMMYFUNCTION("""COMPUTED_VALUE"""),"")</f>
        <v/>
      </c>
    </row>
    <row r="4278" customHeight="1" spans="1:2">
      <c r="A4278" s="3"/>
      <c r="B4278" s="3" t="str">
        <f>IFERROR(__xludf.DUMMYFUNCTION("""COMPUTED_VALUE"""),"")</f>
        <v/>
      </c>
    </row>
    <row r="4279" customHeight="1" spans="1:2">
      <c r="A4279" s="3"/>
      <c r="B4279" s="3" t="str">
        <f>IFERROR(__xludf.DUMMYFUNCTION("""COMPUTED_VALUE"""),"")</f>
        <v/>
      </c>
    </row>
    <row r="4280" customHeight="1" spans="1:2">
      <c r="A4280" s="3"/>
      <c r="B4280" s="3" t="str">
        <f>IFERROR(__xludf.DUMMYFUNCTION("""COMPUTED_VALUE"""),"")</f>
        <v/>
      </c>
    </row>
    <row r="4281" customHeight="1" spans="1:2">
      <c r="A4281" s="3"/>
      <c r="B4281" s="3" t="str">
        <f>IFERROR(__xludf.DUMMYFUNCTION("""COMPUTED_VALUE"""),"")</f>
        <v/>
      </c>
    </row>
    <row r="4282" customHeight="1" spans="1:2">
      <c r="A4282" s="3"/>
      <c r="B4282" s="3" t="str">
        <f>IFERROR(__xludf.DUMMYFUNCTION("""COMPUTED_VALUE"""),"")</f>
        <v/>
      </c>
    </row>
    <row r="4283" customHeight="1" spans="1:2">
      <c r="A4283" s="3"/>
      <c r="B4283" s="3" t="str">
        <f>IFERROR(__xludf.DUMMYFUNCTION("""COMPUTED_VALUE"""),"")</f>
        <v/>
      </c>
    </row>
    <row r="4284" customHeight="1" spans="1:2">
      <c r="A4284" s="3"/>
      <c r="B4284" s="3" t="str">
        <f>IFERROR(__xludf.DUMMYFUNCTION("""COMPUTED_VALUE"""),"")</f>
        <v/>
      </c>
    </row>
    <row r="4285" customHeight="1" spans="1:2">
      <c r="A4285" s="3"/>
      <c r="B4285" s="3" t="str">
        <f>IFERROR(__xludf.DUMMYFUNCTION("""COMPUTED_VALUE"""),"")</f>
        <v/>
      </c>
    </row>
    <row r="4286" customHeight="1" spans="1:2">
      <c r="A4286" s="3"/>
      <c r="B4286" s="3" t="str">
        <f>IFERROR(__xludf.DUMMYFUNCTION("""COMPUTED_VALUE"""),"")</f>
        <v/>
      </c>
    </row>
    <row r="4287" customHeight="1" spans="1:2">
      <c r="A4287" s="3"/>
      <c r="B4287" s="3" t="str">
        <f>IFERROR(__xludf.DUMMYFUNCTION("""COMPUTED_VALUE"""),"")</f>
        <v/>
      </c>
    </row>
    <row r="4288" customHeight="1" spans="1:2">
      <c r="A4288" s="3"/>
      <c r="B4288" s="3" t="str">
        <f>IFERROR(__xludf.DUMMYFUNCTION("""COMPUTED_VALUE"""),"")</f>
        <v/>
      </c>
    </row>
    <row r="4289" customHeight="1" spans="1:2">
      <c r="A4289" s="3"/>
      <c r="B4289" s="3" t="str">
        <f>IFERROR(__xludf.DUMMYFUNCTION("""COMPUTED_VALUE"""),"")</f>
        <v/>
      </c>
    </row>
    <row r="4290" customHeight="1" spans="1:2">
      <c r="A4290" s="3"/>
      <c r="B4290" s="3" t="str">
        <f>IFERROR(__xludf.DUMMYFUNCTION("""COMPUTED_VALUE"""),"")</f>
        <v/>
      </c>
    </row>
    <row r="4291" customHeight="1" spans="1:2">
      <c r="A4291" s="3"/>
      <c r="B4291" s="3" t="str">
        <f>IFERROR(__xludf.DUMMYFUNCTION("""COMPUTED_VALUE"""),"")</f>
        <v/>
      </c>
    </row>
    <row r="4292" customHeight="1" spans="1:2">
      <c r="A4292" s="3"/>
      <c r="B4292" s="3" t="str">
        <f>IFERROR(__xludf.DUMMYFUNCTION("""COMPUTED_VALUE"""),"")</f>
        <v/>
      </c>
    </row>
    <row r="4293" customHeight="1" spans="1:2">
      <c r="A4293" s="3"/>
      <c r="B4293" s="3" t="str">
        <f>IFERROR(__xludf.DUMMYFUNCTION("""COMPUTED_VALUE"""),"")</f>
        <v/>
      </c>
    </row>
    <row r="4294" customHeight="1" spans="1:2">
      <c r="A4294" s="3"/>
      <c r="B4294" s="3" t="str">
        <f>IFERROR(__xludf.DUMMYFUNCTION("""COMPUTED_VALUE"""),"")</f>
        <v/>
      </c>
    </row>
    <row r="4295" customHeight="1" spans="1:2">
      <c r="A4295" s="3"/>
      <c r="B4295" s="3" t="str">
        <f>IFERROR(__xludf.DUMMYFUNCTION("""COMPUTED_VALUE"""),"")</f>
        <v/>
      </c>
    </row>
    <row r="4296" customHeight="1" spans="1:2">
      <c r="A4296" s="3"/>
      <c r="B4296" s="3" t="str">
        <f>IFERROR(__xludf.DUMMYFUNCTION("""COMPUTED_VALUE"""),"")</f>
        <v/>
      </c>
    </row>
    <row r="4297" customHeight="1" spans="1:2">
      <c r="A4297" s="3"/>
      <c r="B4297" s="3" t="str">
        <f>IFERROR(__xludf.DUMMYFUNCTION("""COMPUTED_VALUE"""),"")</f>
        <v/>
      </c>
    </row>
    <row r="4298" customHeight="1" spans="1:2">
      <c r="A4298" s="3"/>
      <c r="B4298" s="3" t="str">
        <f>IFERROR(__xludf.DUMMYFUNCTION("""COMPUTED_VALUE"""),"")</f>
        <v/>
      </c>
    </row>
    <row r="4299" customHeight="1" spans="1:2">
      <c r="A4299" s="3"/>
      <c r="B4299" s="3" t="str">
        <f>IFERROR(__xludf.DUMMYFUNCTION("""COMPUTED_VALUE"""),"")</f>
        <v/>
      </c>
    </row>
    <row r="4300" customHeight="1" spans="1:2">
      <c r="A4300" s="3"/>
      <c r="B4300" s="3" t="str">
        <f>IFERROR(__xludf.DUMMYFUNCTION("""COMPUTED_VALUE"""),"")</f>
        <v/>
      </c>
    </row>
    <row r="4301" customHeight="1" spans="1:2">
      <c r="A4301" s="3"/>
      <c r="B4301" s="3" t="str">
        <f>IFERROR(__xludf.DUMMYFUNCTION("""COMPUTED_VALUE"""),"")</f>
        <v/>
      </c>
    </row>
    <row r="4302" customHeight="1" spans="1:2">
      <c r="A4302" s="3"/>
      <c r="B4302" s="3" t="str">
        <f>IFERROR(__xludf.DUMMYFUNCTION("""COMPUTED_VALUE"""),"")</f>
        <v/>
      </c>
    </row>
    <row r="4303" customHeight="1" spans="1:2">
      <c r="A4303" s="3"/>
      <c r="B4303" s="3" t="str">
        <f>IFERROR(__xludf.DUMMYFUNCTION("""COMPUTED_VALUE"""),"")</f>
        <v/>
      </c>
    </row>
    <row r="4304" customHeight="1" spans="1:2">
      <c r="A4304" s="3"/>
      <c r="B4304" s="3" t="str">
        <f>IFERROR(__xludf.DUMMYFUNCTION("""COMPUTED_VALUE"""),"")</f>
        <v/>
      </c>
    </row>
    <row r="4305" customHeight="1" spans="1:2">
      <c r="A4305" s="3"/>
      <c r="B4305" s="3" t="str">
        <f>IFERROR(__xludf.DUMMYFUNCTION("""COMPUTED_VALUE"""),"")</f>
        <v/>
      </c>
    </row>
    <row r="4306" customHeight="1" spans="1:2">
      <c r="A4306" s="3"/>
      <c r="B4306" s="3" t="str">
        <f>IFERROR(__xludf.DUMMYFUNCTION("""COMPUTED_VALUE"""),"")</f>
        <v/>
      </c>
    </row>
    <row r="4307" customHeight="1" spans="1:2">
      <c r="A4307" s="3"/>
      <c r="B4307" s="3" t="str">
        <f>IFERROR(__xludf.DUMMYFUNCTION("""COMPUTED_VALUE"""),"")</f>
        <v/>
      </c>
    </row>
    <row r="4308" customHeight="1" spans="1:2">
      <c r="A4308" s="3"/>
      <c r="B4308" s="3" t="str">
        <f>IFERROR(__xludf.DUMMYFUNCTION("""COMPUTED_VALUE"""),"")</f>
        <v/>
      </c>
    </row>
    <row r="4309" customHeight="1" spans="1:2">
      <c r="A4309" s="3"/>
      <c r="B4309" s="3" t="str">
        <f>IFERROR(__xludf.DUMMYFUNCTION("""COMPUTED_VALUE"""),"")</f>
        <v/>
      </c>
    </row>
    <row r="4310" customHeight="1" spans="1:2">
      <c r="A4310" s="3"/>
      <c r="B4310" s="3" t="str">
        <f>IFERROR(__xludf.DUMMYFUNCTION("""COMPUTED_VALUE"""),"")</f>
        <v/>
      </c>
    </row>
    <row r="4311" customHeight="1" spans="1:2">
      <c r="A4311" s="3"/>
      <c r="B4311" s="3" t="str">
        <f>IFERROR(__xludf.DUMMYFUNCTION("""COMPUTED_VALUE"""),"")</f>
        <v/>
      </c>
    </row>
    <row r="4312" customHeight="1" spans="1:2">
      <c r="A4312" s="3"/>
      <c r="B4312" s="3" t="str">
        <f>IFERROR(__xludf.DUMMYFUNCTION("""COMPUTED_VALUE"""),"")</f>
        <v/>
      </c>
    </row>
    <row r="4313" customHeight="1" spans="1:2">
      <c r="A4313" s="3"/>
      <c r="B4313" s="3" t="str">
        <f>IFERROR(__xludf.DUMMYFUNCTION("""COMPUTED_VALUE"""),"")</f>
        <v/>
      </c>
    </row>
    <row r="4314" customHeight="1" spans="1:2">
      <c r="A4314" s="3"/>
      <c r="B4314" s="3" t="str">
        <f>IFERROR(__xludf.DUMMYFUNCTION("""COMPUTED_VALUE"""),"")</f>
        <v/>
      </c>
    </row>
    <row r="4315" customHeight="1" spans="1:2">
      <c r="A4315" s="3"/>
      <c r="B4315" s="3" t="str">
        <f>IFERROR(__xludf.DUMMYFUNCTION("""COMPUTED_VALUE"""),"")</f>
        <v/>
      </c>
    </row>
    <row r="4316" customHeight="1" spans="1:2">
      <c r="A4316" s="3"/>
      <c r="B4316" s="3" t="str">
        <f>IFERROR(__xludf.DUMMYFUNCTION("""COMPUTED_VALUE"""),"")</f>
        <v/>
      </c>
    </row>
    <row r="4317" customHeight="1" spans="1:2">
      <c r="A4317" s="3"/>
      <c r="B4317" s="3" t="str">
        <f>IFERROR(__xludf.DUMMYFUNCTION("""COMPUTED_VALUE"""),"")</f>
        <v/>
      </c>
    </row>
    <row r="4318" customHeight="1" spans="1:2">
      <c r="A4318" s="3"/>
      <c r="B4318" s="3" t="str">
        <f>IFERROR(__xludf.DUMMYFUNCTION("""COMPUTED_VALUE"""),"")</f>
        <v/>
      </c>
    </row>
    <row r="4319" customHeight="1" spans="1:2">
      <c r="A4319" s="3"/>
      <c r="B4319" s="3" t="str">
        <f>IFERROR(__xludf.DUMMYFUNCTION("""COMPUTED_VALUE"""),"")</f>
        <v/>
      </c>
    </row>
    <row r="4320" customHeight="1" spans="1:2">
      <c r="A4320" s="3"/>
      <c r="B4320" s="3" t="str">
        <f>IFERROR(__xludf.DUMMYFUNCTION("""COMPUTED_VALUE"""),"")</f>
        <v/>
      </c>
    </row>
    <row r="4321" customHeight="1" spans="1:2">
      <c r="A4321" s="3"/>
      <c r="B4321" s="3" t="str">
        <f>IFERROR(__xludf.DUMMYFUNCTION("""COMPUTED_VALUE"""),"")</f>
        <v/>
      </c>
    </row>
    <row r="4322" customHeight="1" spans="1:2">
      <c r="A4322" s="3"/>
      <c r="B4322" s="3" t="str">
        <f>IFERROR(__xludf.DUMMYFUNCTION("""COMPUTED_VALUE"""),"")</f>
        <v/>
      </c>
    </row>
    <row r="4323" customHeight="1" spans="1:2">
      <c r="A4323" s="3"/>
      <c r="B4323" s="3" t="str">
        <f>IFERROR(__xludf.DUMMYFUNCTION("""COMPUTED_VALUE"""),"")</f>
        <v/>
      </c>
    </row>
    <row r="4324" customHeight="1" spans="1:2">
      <c r="A4324" s="3"/>
      <c r="B4324" s="3" t="str">
        <f>IFERROR(__xludf.DUMMYFUNCTION("""COMPUTED_VALUE"""),"")</f>
        <v/>
      </c>
    </row>
    <row r="4325" customHeight="1" spans="1:2">
      <c r="A4325" s="3"/>
      <c r="B4325" s="3" t="str">
        <f>IFERROR(__xludf.DUMMYFUNCTION("""COMPUTED_VALUE"""),"")</f>
        <v/>
      </c>
    </row>
    <row r="4326" customHeight="1" spans="1:2">
      <c r="A4326" s="3"/>
      <c r="B4326" s="3" t="str">
        <f>IFERROR(__xludf.DUMMYFUNCTION("""COMPUTED_VALUE"""),"")</f>
        <v/>
      </c>
    </row>
    <row r="4327" customHeight="1" spans="1:2">
      <c r="A4327" s="3"/>
      <c r="B4327" s="3" t="str">
        <f>IFERROR(__xludf.DUMMYFUNCTION("""COMPUTED_VALUE"""),"")</f>
        <v/>
      </c>
    </row>
    <row r="4328" customHeight="1" spans="1:2">
      <c r="A4328" s="3"/>
      <c r="B4328" s="3" t="str">
        <f>IFERROR(__xludf.DUMMYFUNCTION("""COMPUTED_VALUE"""),"")</f>
        <v/>
      </c>
    </row>
    <row r="4329" customHeight="1" spans="1:2">
      <c r="A4329" s="3"/>
      <c r="B4329" s="3" t="str">
        <f>IFERROR(__xludf.DUMMYFUNCTION("""COMPUTED_VALUE"""),"")</f>
        <v/>
      </c>
    </row>
    <row r="4330" customHeight="1" spans="1:2">
      <c r="A4330" s="3"/>
      <c r="B4330" s="3" t="str">
        <f>IFERROR(__xludf.DUMMYFUNCTION("""COMPUTED_VALUE"""),"")</f>
        <v/>
      </c>
    </row>
    <row r="4331" customHeight="1" spans="1:2">
      <c r="A4331" s="3"/>
      <c r="B4331" s="3" t="str">
        <f>IFERROR(__xludf.DUMMYFUNCTION("""COMPUTED_VALUE"""),"")</f>
        <v/>
      </c>
    </row>
    <row r="4332" customHeight="1" spans="1:2">
      <c r="A4332" s="3"/>
      <c r="B4332" s="3" t="str">
        <f>IFERROR(__xludf.DUMMYFUNCTION("""COMPUTED_VALUE"""),"")</f>
        <v/>
      </c>
    </row>
    <row r="4333" customHeight="1" spans="1:2">
      <c r="A4333" s="3"/>
      <c r="B4333" s="3" t="str">
        <f>IFERROR(__xludf.DUMMYFUNCTION("""COMPUTED_VALUE"""),"")</f>
        <v/>
      </c>
    </row>
    <row r="4334" customHeight="1" spans="1:2">
      <c r="A4334" s="3"/>
      <c r="B4334" s="3" t="str">
        <f>IFERROR(__xludf.DUMMYFUNCTION("""COMPUTED_VALUE"""),"")</f>
        <v/>
      </c>
    </row>
    <row r="4335" customHeight="1" spans="1:2">
      <c r="A4335" s="3"/>
      <c r="B4335" s="3" t="str">
        <f>IFERROR(__xludf.DUMMYFUNCTION("""COMPUTED_VALUE"""),"")</f>
        <v/>
      </c>
    </row>
    <row r="4336" customHeight="1" spans="1:2">
      <c r="A4336" s="3"/>
      <c r="B4336" s="3" t="str">
        <f>IFERROR(__xludf.DUMMYFUNCTION("""COMPUTED_VALUE"""),"")</f>
        <v/>
      </c>
    </row>
    <row r="4337" customHeight="1" spans="1:2">
      <c r="A4337" s="3"/>
      <c r="B4337" s="3" t="str">
        <f>IFERROR(__xludf.DUMMYFUNCTION("""COMPUTED_VALUE"""),"")</f>
        <v/>
      </c>
    </row>
    <row r="4338" customHeight="1" spans="1:2">
      <c r="A4338" s="3"/>
      <c r="B4338" s="3" t="str">
        <f>IFERROR(__xludf.DUMMYFUNCTION("""COMPUTED_VALUE"""),"")</f>
        <v/>
      </c>
    </row>
    <row r="4339" customHeight="1" spans="1:2">
      <c r="A4339" s="3"/>
      <c r="B4339" s="3" t="str">
        <f>IFERROR(__xludf.DUMMYFUNCTION("""COMPUTED_VALUE"""),"")</f>
        <v/>
      </c>
    </row>
    <row r="4340" customHeight="1" spans="1:2">
      <c r="A4340" s="3"/>
      <c r="B4340" s="3" t="str">
        <f>IFERROR(__xludf.DUMMYFUNCTION("""COMPUTED_VALUE"""),"")</f>
        <v/>
      </c>
    </row>
    <row r="4341" customHeight="1" spans="1:2">
      <c r="A4341" s="3"/>
      <c r="B4341" s="3" t="str">
        <f>IFERROR(__xludf.DUMMYFUNCTION("""COMPUTED_VALUE"""),"")</f>
        <v/>
      </c>
    </row>
    <row r="4342" customHeight="1" spans="1:2">
      <c r="A4342" s="3"/>
      <c r="B4342" s="3" t="str">
        <f>IFERROR(__xludf.DUMMYFUNCTION("""COMPUTED_VALUE"""),"")</f>
        <v/>
      </c>
    </row>
    <row r="4343" customHeight="1" spans="1:2">
      <c r="A4343" s="3"/>
      <c r="B4343" s="3" t="str">
        <f>IFERROR(__xludf.DUMMYFUNCTION("""COMPUTED_VALUE"""),"")</f>
        <v/>
      </c>
    </row>
    <row r="4344" customHeight="1" spans="1:2">
      <c r="A4344" s="3"/>
      <c r="B4344" s="3" t="str">
        <f>IFERROR(__xludf.DUMMYFUNCTION("""COMPUTED_VALUE"""),"")</f>
        <v/>
      </c>
    </row>
    <row r="4345" customHeight="1" spans="1:2">
      <c r="A4345" s="3"/>
      <c r="B4345" s="3" t="str">
        <f>IFERROR(__xludf.DUMMYFUNCTION("""COMPUTED_VALUE"""),"")</f>
        <v/>
      </c>
    </row>
    <row r="4346" customHeight="1" spans="1:2">
      <c r="A4346" s="3"/>
      <c r="B4346" s="3" t="str">
        <f>IFERROR(__xludf.DUMMYFUNCTION("""COMPUTED_VALUE"""),"")</f>
        <v/>
      </c>
    </row>
    <row r="4347" customHeight="1" spans="1:2">
      <c r="A4347" s="3"/>
      <c r="B4347" s="3" t="str">
        <f>IFERROR(__xludf.DUMMYFUNCTION("""COMPUTED_VALUE"""),"")</f>
        <v/>
      </c>
    </row>
    <row r="4348" customHeight="1" spans="1:2">
      <c r="A4348" s="3"/>
      <c r="B4348" s="3" t="str">
        <f>IFERROR(__xludf.DUMMYFUNCTION("""COMPUTED_VALUE"""),"")</f>
        <v/>
      </c>
    </row>
    <row r="4349" customHeight="1" spans="1:2">
      <c r="A4349" s="3"/>
      <c r="B4349" s="3" t="str">
        <f>IFERROR(__xludf.DUMMYFUNCTION("""COMPUTED_VALUE"""),"")</f>
        <v/>
      </c>
    </row>
    <row r="4350" customHeight="1" spans="1:2">
      <c r="A4350" s="3"/>
      <c r="B4350" s="3" t="str">
        <f>IFERROR(__xludf.DUMMYFUNCTION("""COMPUTED_VALUE"""),"")</f>
        <v/>
      </c>
    </row>
    <row r="4351" customHeight="1" spans="1:2">
      <c r="A4351" s="3"/>
      <c r="B4351" s="3" t="str">
        <f>IFERROR(__xludf.DUMMYFUNCTION("""COMPUTED_VALUE"""),"")</f>
        <v/>
      </c>
    </row>
    <row r="4352" customHeight="1" spans="1:2">
      <c r="A4352" s="3"/>
      <c r="B4352" s="3" t="str">
        <f>IFERROR(__xludf.DUMMYFUNCTION("""COMPUTED_VALUE"""),"")</f>
        <v/>
      </c>
    </row>
    <row r="4353" customHeight="1" spans="1:2">
      <c r="A4353" s="3"/>
      <c r="B4353" s="3" t="str">
        <f>IFERROR(__xludf.DUMMYFUNCTION("""COMPUTED_VALUE"""),"")</f>
        <v/>
      </c>
    </row>
    <row r="4354" customHeight="1" spans="1:2">
      <c r="A4354" s="3"/>
      <c r="B4354" s="3" t="str">
        <f>IFERROR(__xludf.DUMMYFUNCTION("""COMPUTED_VALUE"""),"")</f>
        <v/>
      </c>
    </row>
    <row r="4355" customHeight="1" spans="1:2">
      <c r="A4355" s="3"/>
      <c r="B4355" s="3" t="str">
        <f>IFERROR(__xludf.DUMMYFUNCTION("""COMPUTED_VALUE"""),"")</f>
        <v/>
      </c>
    </row>
    <row r="4356" customHeight="1" spans="1:2">
      <c r="A4356" s="3"/>
      <c r="B4356" s="3" t="str">
        <f>IFERROR(__xludf.DUMMYFUNCTION("""COMPUTED_VALUE"""),"")</f>
        <v/>
      </c>
    </row>
    <row r="4357" customHeight="1" spans="1:2">
      <c r="A4357" s="3"/>
      <c r="B4357" s="3" t="str">
        <f>IFERROR(__xludf.DUMMYFUNCTION("""COMPUTED_VALUE"""),"")</f>
        <v/>
      </c>
    </row>
    <row r="4358" customHeight="1" spans="1:2">
      <c r="A4358" s="3"/>
      <c r="B4358" s="3" t="str">
        <f>IFERROR(__xludf.DUMMYFUNCTION("""COMPUTED_VALUE"""),"")</f>
        <v/>
      </c>
    </row>
    <row r="4359" customHeight="1" spans="1:2">
      <c r="A4359" s="3"/>
      <c r="B4359" s="3" t="str">
        <f>IFERROR(__xludf.DUMMYFUNCTION("""COMPUTED_VALUE"""),"")</f>
        <v/>
      </c>
    </row>
    <row r="4360" customHeight="1" spans="1:2">
      <c r="A4360" s="3"/>
      <c r="B4360" s="3" t="str">
        <f>IFERROR(__xludf.DUMMYFUNCTION("""COMPUTED_VALUE"""),"")</f>
        <v/>
      </c>
    </row>
    <row r="4361" customHeight="1" spans="1:2">
      <c r="A4361" s="3"/>
      <c r="B4361" s="3" t="str">
        <f>IFERROR(__xludf.DUMMYFUNCTION("""COMPUTED_VALUE"""),"")</f>
        <v/>
      </c>
    </row>
    <row r="4362" customHeight="1" spans="1:2">
      <c r="A4362" s="3"/>
      <c r="B4362" s="3" t="str">
        <f>IFERROR(__xludf.DUMMYFUNCTION("""COMPUTED_VALUE"""),"")</f>
        <v/>
      </c>
    </row>
    <row r="4363" customHeight="1" spans="1:2">
      <c r="A4363" s="3"/>
      <c r="B4363" s="3" t="str">
        <f>IFERROR(__xludf.DUMMYFUNCTION("""COMPUTED_VALUE"""),"")</f>
        <v/>
      </c>
    </row>
    <row r="4364" customHeight="1" spans="1:2">
      <c r="A4364" s="3"/>
      <c r="B4364" s="3" t="str">
        <f>IFERROR(__xludf.DUMMYFUNCTION("""COMPUTED_VALUE"""),"")</f>
        <v/>
      </c>
    </row>
    <row r="4365" customHeight="1" spans="1:2">
      <c r="A4365" s="3"/>
      <c r="B4365" s="3" t="str">
        <f>IFERROR(__xludf.DUMMYFUNCTION("""COMPUTED_VALUE"""),"")</f>
        <v/>
      </c>
    </row>
    <row r="4366" customHeight="1" spans="1:2">
      <c r="A4366" s="3"/>
      <c r="B4366" s="3" t="str">
        <f>IFERROR(__xludf.DUMMYFUNCTION("""COMPUTED_VALUE"""),"")</f>
        <v/>
      </c>
    </row>
    <row r="4367" customHeight="1" spans="1:2">
      <c r="A4367" s="3"/>
      <c r="B4367" s="3" t="str">
        <f>IFERROR(__xludf.DUMMYFUNCTION("""COMPUTED_VALUE"""),"")</f>
        <v/>
      </c>
    </row>
    <row r="4368" customHeight="1" spans="1:2">
      <c r="A4368" s="3"/>
      <c r="B4368" s="3" t="str">
        <f>IFERROR(__xludf.DUMMYFUNCTION("""COMPUTED_VALUE"""),"")</f>
        <v/>
      </c>
    </row>
    <row r="4369" customHeight="1" spans="1:2">
      <c r="A4369" s="3"/>
      <c r="B4369" s="3" t="str">
        <f>IFERROR(__xludf.DUMMYFUNCTION("""COMPUTED_VALUE"""),"")</f>
        <v/>
      </c>
    </row>
    <row r="4370" customHeight="1" spans="1:2">
      <c r="A4370" s="3"/>
      <c r="B4370" s="3" t="str">
        <f>IFERROR(__xludf.DUMMYFUNCTION("""COMPUTED_VALUE"""),"")</f>
        <v/>
      </c>
    </row>
    <row r="4371" customHeight="1" spans="1:2">
      <c r="A4371" s="3"/>
      <c r="B4371" s="3" t="str">
        <f>IFERROR(__xludf.DUMMYFUNCTION("""COMPUTED_VALUE"""),"")</f>
        <v/>
      </c>
    </row>
    <row r="4372" customHeight="1" spans="1:2">
      <c r="A4372" s="3"/>
      <c r="B4372" s="3" t="str">
        <f>IFERROR(__xludf.DUMMYFUNCTION("""COMPUTED_VALUE"""),"")</f>
        <v/>
      </c>
    </row>
    <row r="4373" customHeight="1" spans="1:2">
      <c r="A4373" s="3"/>
      <c r="B4373" s="3" t="str">
        <f>IFERROR(__xludf.DUMMYFUNCTION("""COMPUTED_VALUE"""),"")</f>
        <v/>
      </c>
    </row>
    <row r="4374" customHeight="1" spans="1:2">
      <c r="A4374" s="3"/>
      <c r="B4374" s="3" t="str">
        <f>IFERROR(__xludf.DUMMYFUNCTION("""COMPUTED_VALUE"""),"")</f>
        <v/>
      </c>
    </row>
    <row r="4375" customHeight="1" spans="1:2">
      <c r="A4375" s="3"/>
      <c r="B4375" s="3" t="str">
        <f>IFERROR(__xludf.DUMMYFUNCTION("""COMPUTED_VALUE"""),"")</f>
        <v/>
      </c>
    </row>
    <row r="4376" customHeight="1" spans="1:2">
      <c r="A4376" s="3"/>
      <c r="B4376" s="3" t="str">
        <f>IFERROR(__xludf.DUMMYFUNCTION("""COMPUTED_VALUE"""),"")</f>
        <v/>
      </c>
    </row>
    <row r="4377" customHeight="1" spans="1:2">
      <c r="A4377" s="3"/>
      <c r="B4377" s="3" t="str">
        <f>IFERROR(__xludf.DUMMYFUNCTION("""COMPUTED_VALUE"""),"")</f>
        <v/>
      </c>
    </row>
    <row r="4378" customHeight="1" spans="1:2">
      <c r="A4378" s="3"/>
      <c r="B4378" s="3" t="str">
        <f>IFERROR(__xludf.DUMMYFUNCTION("""COMPUTED_VALUE"""),"")</f>
        <v/>
      </c>
    </row>
    <row r="4379" customHeight="1" spans="1:2">
      <c r="A4379" s="3"/>
      <c r="B4379" s="3" t="str">
        <f>IFERROR(__xludf.DUMMYFUNCTION("""COMPUTED_VALUE"""),"")</f>
        <v/>
      </c>
    </row>
    <row r="4380" customHeight="1" spans="1:2">
      <c r="A4380" s="3"/>
      <c r="B4380" s="3" t="str">
        <f>IFERROR(__xludf.DUMMYFUNCTION("""COMPUTED_VALUE"""),"")</f>
        <v/>
      </c>
    </row>
    <row r="4381" customHeight="1" spans="1:2">
      <c r="A4381" s="3"/>
      <c r="B4381" s="3" t="str">
        <f>IFERROR(__xludf.DUMMYFUNCTION("""COMPUTED_VALUE"""),"")</f>
        <v/>
      </c>
    </row>
    <row r="4382" customHeight="1" spans="1:2">
      <c r="A4382" s="3"/>
      <c r="B4382" s="3" t="str">
        <f>IFERROR(__xludf.DUMMYFUNCTION("""COMPUTED_VALUE"""),"")</f>
        <v/>
      </c>
    </row>
    <row r="4383" customHeight="1" spans="1:2">
      <c r="A4383" s="3"/>
      <c r="B4383" s="3" t="str">
        <f>IFERROR(__xludf.DUMMYFUNCTION("""COMPUTED_VALUE"""),"")</f>
        <v/>
      </c>
    </row>
    <row r="4384" customHeight="1" spans="1:2">
      <c r="A4384" s="3"/>
      <c r="B4384" s="3" t="str">
        <f>IFERROR(__xludf.DUMMYFUNCTION("""COMPUTED_VALUE"""),"")</f>
        <v/>
      </c>
    </row>
    <row r="4385" customHeight="1" spans="1:2">
      <c r="A4385" s="3"/>
      <c r="B4385" s="3" t="str">
        <f>IFERROR(__xludf.DUMMYFUNCTION("""COMPUTED_VALUE"""),"")</f>
        <v/>
      </c>
    </row>
    <row r="4386" customHeight="1" spans="1:2">
      <c r="A4386" s="3"/>
      <c r="B4386" s="3" t="str">
        <f>IFERROR(__xludf.DUMMYFUNCTION("""COMPUTED_VALUE"""),"")</f>
        <v/>
      </c>
    </row>
    <row r="4387" customHeight="1" spans="1:2">
      <c r="A4387" s="3"/>
      <c r="B4387" s="3" t="str">
        <f>IFERROR(__xludf.DUMMYFUNCTION("""COMPUTED_VALUE"""),"")</f>
        <v/>
      </c>
    </row>
    <row r="4388" customHeight="1" spans="1:2">
      <c r="A4388" s="3"/>
      <c r="B4388" s="3" t="str">
        <f>IFERROR(__xludf.DUMMYFUNCTION("""COMPUTED_VALUE"""),"")</f>
        <v/>
      </c>
    </row>
    <row r="4389" customHeight="1" spans="1:2">
      <c r="A4389" s="3"/>
      <c r="B4389" s="3" t="str">
        <f>IFERROR(__xludf.DUMMYFUNCTION("""COMPUTED_VALUE"""),"")</f>
        <v/>
      </c>
    </row>
    <row r="4390" customHeight="1" spans="1:2">
      <c r="A4390" s="3"/>
      <c r="B4390" s="3" t="str">
        <f>IFERROR(__xludf.DUMMYFUNCTION("""COMPUTED_VALUE"""),"")</f>
        <v/>
      </c>
    </row>
    <row r="4391" customHeight="1" spans="1:2">
      <c r="A4391" s="3"/>
      <c r="B4391" s="3" t="str">
        <f>IFERROR(__xludf.DUMMYFUNCTION("""COMPUTED_VALUE"""),"")</f>
        <v/>
      </c>
    </row>
    <row r="4392" customHeight="1" spans="1:2">
      <c r="A4392" s="3"/>
      <c r="B4392" s="3" t="str">
        <f>IFERROR(__xludf.DUMMYFUNCTION("""COMPUTED_VALUE"""),"")</f>
        <v/>
      </c>
    </row>
    <row r="4393" customHeight="1" spans="1:2">
      <c r="A4393" s="3"/>
      <c r="B4393" s="3" t="str">
        <f>IFERROR(__xludf.DUMMYFUNCTION("""COMPUTED_VALUE"""),"")</f>
        <v/>
      </c>
    </row>
    <row r="4394" customHeight="1" spans="1:2">
      <c r="A4394" s="3"/>
      <c r="B4394" s="3" t="str">
        <f>IFERROR(__xludf.DUMMYFUNCTION("""COMPUTED_VALUE"""),"")</f>
        <v/>
      </c>
    </row>
    <row r="4395" customHeight="1" spans="1:2">
      <c r="A4395" s="3"/>
      <c r="B4395" s="3" t="str">
        <f>IFERROR(__xludf.DUMMYFUNCTION("""COMPUTED_VALUE"""),"")</f>
        <v/>
      </c>
    </row>
    <row r="4396" customHeight="1" spans="1:2">
      <c r="A4396" s="3"/>
      <c r="B4396" s="3" t="str">
        <f>IFERROR(__xludf.DUMMYFUNCTION("""COMPUTED_VALUE"""),"")</f>
        <v/>
      </c>
    </row>
    <row r="4397" customHeight="1" spans="1:2">
      <c r="A4397" s="3"/>
      <c r="B4397" s="3" t="str">
        <f>IFERROR(__xludf.DUMMYFUNCTION("""COMPUTED_VALUE"""),"")</f>
        <v/>
      </c>
    </row>
    <row r="4398" customHeight="1" spans="1:2">
      <c r="A4398" s="3"/>
      <c r="B4398" s="3" t="str">
        <f>IFERROR(__xludf.DUMMYFUNCTION("""COMPUTED_VALUE"""),"")</f>
        <v/>
      </c>
    </row>
    <row r="4399" customHeight="1" spans="1:2">
      <c r="A4399" s="3"/>
      <c r="B4399" s="3" t="str">
        <f>IFERROR(__xludf.DUMMYFUNCTION("""COMPUTED_VALUE"""),"")</f>
        <v/>
      </c>
    </row>
    <row r="4400" customHeight="1" spans="1:2">
      <c r="A4400" s="3"/>
      <c r="B4400" s="3" t="str">
        <f>IFERROR(__xludf.DUMMYFUNCTION("""COMPUTED_VALUE"""),"")</f>
        <v/>
      </c>
    </row>
    <row r="4401" customHeight="1" spans="1:2">
      <c r="A4401" s="3"/>
      <c r="B4401" s="3" t="str">
        <f>IFERROR(__xludf.DUMMYFUNCTION("""COMPUTED_VALUE"""),"")</f>
        <v/>
      </c>
    </row>
    <row r="4402" customHeight="1" spans="1:2">
      <c r="A4402" s="3"/>
      <c r="B4402" s="3" t="str">
        <f>IFERROR(__xludf.DUMMYFUNCTION("""COMPUTED_VALUE"""),"")</f>
        <v/>
      </c>
    </row>
    <row r="4403" customHeight="1" spans="1:2">
      <c r="A4403" s="3"/>
      <c r="B4403" s="3" t="str">
        <f>IFERROR(__xludf.DUMMYFUNCTION("""COMPUTED_VALUE"""),"")</f>
        <v/>
      </c>
    </row>
    <row r="4404" customHeight="1" spans="1:2">
      <c r="A4404" s="3"/>
      <c r="B4404" s="3" t="str">
        <f>IFERROR(__xludf.DUMMYFUNCTION("""COMPUTED_VALUE"""),"")</f>
        <v/>
      </c>
    </row>
    <row r="4405" customHeight="1" spans="1:2">
      <c r="A4405" s="3"/>
      <c r="B4405" s="3" t="str">
        <f>IFERROR(__xludf.DUMMYFUNCTION("""COMPUTED_VALUE"""),"")</f>
        <v/>
      </c>
    </row>
    <row r="4406" customHeight="1" spans="1:2">
      <c r="A4406" s="3"/>
      <c r="B4406" s="3" t="str">
        <f>IFERROR(__xludf.DUMMYFUNCTION("""COMPUTED_VALUE"""),"")</f>
        <v/>
      </c>
    </row>
    <row r="4407" customHeight="1" spans="1:2">
      <c r="A4407" s="3"/>
      <c r="B4407" s="3" t="str">
        <f>IFERROR(__xludf.DUMMYFUNCTION("""COMPUTED_VALUE"""),"")</f>
        <v/>
      </c>
    </row>
    <row r="4408" customHeight="1" spans="1:2">
      <c r="A4408" s="3"/>
      <c r="B4408" s="3" t="str">
        <f>IFERROR(__xludf.DUMMYFUNCTION("""COMPUTED_VALUE"""),"")</f>
        <v/>
      </c>
    </row>
    <row r="4409" customHeight="1" spans="1:2">
      <c r="A4409" s="3"/>
      <c r="B4409" s="3" t="str">
        <f>IFERROR(__xludf.DUMMYFUNCTION("""COMPUTED_VALUE"""),"")</f>
        <v/>
      </c>
    </row>
    <row r="4410" customHeight="1" spans="1:2">
      <c r="A4410" s="3"/>
      <c r="B4410" s="3" t="str">
        <f>IFERROR(__xludf.DUMMYFUNCTION("""COMPUTED_VALUE"""),"")</f>
        <v/>
      </c>
    </row>
    <row r="4411" customHeight="1" spans="1:2">
      <c r="A4411" s="3"/>
      <c r="B4411" s="3" t="str">
        <f>IFERROR(__xludf.DUMMYFUNCTION("""COMPUTED_VALUE"""),"")</f>
        <v/>
      </c>
    </row>
    <row r="4412" customHeight="1" spans="1:2">
      <c r="A4412" s="3"/>
      <c r="B4412" s="3" t="str">
        <f>IFERROR(__xludf.DUMMYFUNCTION("""COMPUTED_VALUE"""),"")</f>
        <v/>
      </c>
    </row>
    <row r="4413" customHeight="1" spans="1:2">
      <c r="A4413" s="3"/>
      <c r="B4413" s="3" t="str">
        <f>IFERROR(__xludf.DUMMYFUNCTION("""COMPUTED_VALUE"""),"")</f>
        <v/>
      </c>
    </row>
    <row r="4414" customHeight="1" spans="1:2">
      <c r="A4414" s="3"/>
      <c r="B4414" s="3" t="str">
        <f>IFERROR(__xludf.DUMMYFUNCTION("""COMPUTED_VALUE"""),"")</f>
        <v/>
      </c>
    </row>
    <row r="4415" customHeight="1" spans="1:2">
      <c r="A4415" s="3"/>
      <c r="B4415" s="3" t="str">
        <f>IFERROR(__xludf.DUMMYFUNCTION("""COMPUTED_VALUE"""),"")</f>
        <v/>
      </c>
    </row>
    <row r="4416" customHeight="1" spans="1:2">
      <c r="A4416" s="3"/>
      <c r="B4416" s="3" t="str">
        <f>IFERROR(__xludf.DUMMYFUNCTION("""COMPUTED_VALUE"""),"")</f>
        <v/>
      </c>
    </row>
    <row r="4417" customHeight="1" spans="1:2">
      <c r="A4417" s="3"/>
      <c r="B4417" s="3" t="str">
        <f>IFERROR(__xludf.DUMMYFUNCTION("""COMPUTED_VALUE"""),"")</f>
        <v/>
      </c>
    </row>
    <row r="4418" customHeight="1" spans="1:2">
      <c r="A4418" s="3"/>
      <c r="B4418" s="3" t="str">
        <f>IFERROR(__xludf.DUMMYFUNCTION("""COMPUTED_VALUE"""),"")</f>
        <v/>
      </c>
    </row>
    <row r="4419" customHeight="1" spans="1:2">
      <c r="A4419" s="3"/>
      <c r="B4419" s="3" t="str">
        <f>IFERROR(__xludf.DUMMYFUNCTION("""COMPUTED_VALUE"""),"")</f>
        <v/>
      </c>
    </row>
    <row r="4420" customHeight="1" spans="1:2">
      <c r="A4420" s="3"/>
      <c r="B4420" s="3" t="str">
        <f>IFERROR(__xludf.DUMMYFUNCTION("""COMPUTED_VALUE"""),"")</f>
        <v/>
      </c>
    </row>
    <row r="4421" customHeight="1" spans="1:2">
      <c r="A4421" s="3"/>
      <c r="B4421" s="3" t="str">
        <f>IFERROR(__xludf.DUMMYFUNCTION("""COMPUTED_VALUE"""),"")</f>
        <v/>
      </c>
    </row>
    <row r="4422" customHeight="1" spans="1:2">
      <c r="A4422" s="3"/>
      <c r="B4422" s="3" t="str">
        <f>IFERROR(__xludf.DUMMYFUNCTION("""COMPUTED_VALUE"""),"")</f>
        <v/>
      </c>
    </row>
    <row r="4423" customHeight="1" spans="1:2">
      <c r="A4423" s="3"/>
      <c r="B4423" s="3" t="str">
        <f>IFERROR(__xludf.DUMMYFUNCTION("""COMPUTED_VALUE"""),"")</f>
        <v/>
      </c>
    </row>
    <row r="4424" customHeight="1" spans="1:2">
      <c r="A4424" s="3"/>
      <c r="B4424" s="3" t="str">
        <f>IFERROR(__xludf.DUMMYFUNCTION("""COMPUTED_VALUE"""),"")</f>
        <v/>
      </c>
    </row>
    <row r="4425" customHeight="1" spans="1:2">
      <c r="A4425" s="3"/>
      <c r="B4425" s="3" t="str">
        <f>IFERROR(__xludf.DUMMYFUNCTION("""COMPUTED_VALUE"""),"")</f>
        <v/>
      </c>
    </row>
    <row r="4426" customHeight="1" spans="1:2">
      <c r="A4426" s="3"/>
      <c r="B4426" s="3" t="str">
        <f>IFERROR(__xludf.DUMMYFUNCTION("""COMPUTED_VALUE"""),"")</f>
        <v/>
      </c>
    </row>
    <row r="4427" customHeight="1" spans="1:2">
      <c r="A4427" s="3"/>
      <c r="B4427" s="3" t="str">
        <f>IFERROR(__xludf.DUMMYFUNCTION("""COMPUTED_VALUE"""),"")</f>
        <v/>
      </c>
    </row>
    <row r="4428" customHeight="1" spans="1:2">
      <c r="A4428" s="3"/>
      <c r="B4428" s="3" t="str">
        <f>IFERROR(__xludf.DUMMYFUNCTION("""COMPUTED_VALUE"""),"")</f>
        <v/>
      </c>
    </row>
    <row r="4429" customHeight="1" spans="1:2">
      <c r="A4429" s="3"/>
      <c r="B4429" s="3" t="str">
        <f>IFERROR(__xludf.DUMMYFUNCTION("""COMPUTED_VALUE"""),"")</f>
        <v/>
      </c>
    </row>
    <row r="4430" customHeight="1" spans="1:2">
      <c r="A4430" s="3"/>
      <c r="B4430" s="3" t="str">
        <f>IFERROR(__xludf.DUMMYFUNCTION("""COMPUTED_VALUE"""),"")</f>
        <v/>
      </c>
    </row>
    <row r="4431" customHeight="1" spans="1:2">
      <c r="A4431" s="3"/>
      <c r="B4431" s="3" t="str">
        <f>IFERROR(__xludf.DUMMYFUNCTION("""COMPUTED_VALUE"""),"")</f>
        <v/>
      </c>
    </row>
    <row r="4432" customHeight="1" spans="1:2">
      <c r="A4432" s="3"/>
      <c r="B4432" s="3" t="str">
        <f>IFERROR(__xludf.DUMMYFUNCTION("""COMPUTED_VALUE"""),"")</f>
        <v/>
      </c>
    </row>
    <row r="4433" customHeight="1" spans="1:2">
      <c r="A4433" s="3"/>
      <c r="B4433" s="3" t="str">
        <f>IFERROR(__xludf.DUMMYFUNCTION("""COMPUTED_VALUE"""),"")</f>
        <v/>
      </c>
    </row>
    <row r="4434" customHeight="1" spans="1:2">
      <c r="A4434" s="3"/>
      <c r="B4434" s="3" t="str">
        <f>IFERROR(__xludf.DUMMYFUNCTION("""COMPUTED_VALUE"""),"")</f>
        <v/>
      </c>
    </row>
    <row r="4435" customHeight="1" spans="1:2">
      <c r="A4435" s="3"/>
      <c r="B4435" s="3" t="str">
        <f>IFERROR(__xludf.DUMMYFUNCTION("""COMPUTED_VALUE"""),"")</f>
        <v/>
      </c>
    </row>
    <row r="4436" customHeight="1" spans="1:2">
      <c r="A4436" s="3"/>
      <c r="B4436" s="3" t="str">
        <f>IFERROR(__xludf.DUMMYFUNCTION("""COMPUTED_VALUE"""),"")</f>
        <v/>
      </c>
    </row>
    <row r="4437" customHeight="1" spans="1:2">
      <c r="A4437" s="3"/>
      <c r="B4437" s="3" t="str">
        <f>IFERROR(__xludf.DUMMYFUNCTION("""COMPUTED_VALUE"""),"")</f>
        <v/>
      </c>
    </row>
    <row r="4438" customHeight="1" spans="1:2">
      <c r="A4438" s="3"/>
      <c r="B4438" s="3" t="str">
        <f>IFERROR(__xludf.DUMMYFUNCTION("""COMPUTED_VALUE"""),"")</f>
        <v/>
      </c>
    </row>
    <row r="4439" customHeight="1" spans="1:2">
      <c r="A4439" s="3"/>
      <c r="B4439" s="3" t="str">
        <f>IFERROR(__xludf.DUMMYFUNCTION("""COMPUTED_VALUE"""),"")</f>
        <v/>
      </c>
    </row>
    <row r="4440" customHeight="1" spans="1:2">
      <c r="A4440" s="3"/>
      <c r="B4440" s="3" t="str">
        <f>IFERROR(__xludf.DUMMYFUNCTION("""COMPUTED_VALUE"""),"")</f>
        <v/>
      </c>
    </row>
    <row r="4441" customHeight="1" spans="1:2">
      <c r="A4441" s="3"/>
      <c r="B4441" s="3" t="str">
        <f>IFERROR(__xludf.DUMMYFUNCTION("""COMPUTED_VALUE"""),"")</f>
        <v/>
      </c>
    </row>
    <row r="4442" customHeight="1" spans="1:2">
      <c r="A4442" s="3"/>
      <c r="B4442" s="3" t="str">
        <f>IFERROR(__xludf.DUMMYFUNCTION("""COMPUTED_VALUE"""),"")</f>
        <v/>
      </c>
    </row>
    <row r="4443" customHeight="1" spans="1:2">
      <c r="A4443" s="3"/>
      <c r="B4443" s="3" t="str">
        <f>IFERROR(__xludf.DUMMYFUNCTION("""COMPUTED_VALUE"""),"")</f>
        <v/>
      </c>
    </row>
    <row r="4444" customHeight="1" spans="1:2">
      <c r="A4444" s="3"/>
      <c r="B4444" s="3" t="str">
        <f>IFERROR(__xludf.DUMMYFUNCTION("""COMPUTED_VALUE"""),"")</f>
        <v/>
      </c>
    </row>
    <row r="4445" customHeight="1" spans="1:2">
      <c r="A4445" s="3"/>
      <c r="B4445" s="3" t="str">
        <f>IFERROR(__xludf.DUMMYFUNCTION("""COMPUTED_VALUE"""),"")</f>
        <v/>
      </c>
    </row>
    <row r="4446" customHeight="1" spans="1:2">
      <c r="A4446" s="3"/>
      <c r="B4446" s="3" t="str">
        <f>IFERROR(__xludf.DUMMYFUNCTION("""COMPUTED_VALUE"""),"")</f>
        <v/>
      </c>
    </row>
    <row r="4447" customHeight="1" spans="1:2">
      <c r="A4447" s="3"/>
      <c r="B4447" s="3" t="str">
        <f>IFERROR(__xludf.DUMMYFUNCTION("""COMPUTED_VALUE"""),"")</f>
        <v/>
      </c>
    </row>
    <row r="4448" customHeight="1" spans="1:2">
      <c r="A4448" s="3"/>
      <c r="B4448" s="3" t="str">
        <f>IFERROR(__xludf.DUMMYFUNCTION("""COMPUTED_VALUE"""),"")</f>
        <v/>
      </c>
    </row>
    <row r="4449" customHeight="1" spans="1:2">
      <c r="A4449" s="3"/>
      <c r="B4449" s="3" t="str">
        <f>IFERROR(__xludf.DUMMYFUNCTION("""COMPUTED_VALUE"""),"")</f>
        <v/>
      </c>
    </row>
    <row r="4450" customHeight="1" spans="1:2">
      <c r="A4450" s="3"/>
      <c r="B4450" s="3" t="str">
        <f>IFERROR(__xludf.DUMMYFUNCTION("""COMPUTED_VALUE"""),"")</f>
        <v/>
      </c>
    </row>
    <row r="4451" customHeight="1" spans="1:2">
      <c r="A4451" s="3"/>
      <c r="B4451" s="3" t="str">
        <f>IFERROR(__xludf.DUMMYFUNCTION("""COMPUTED_VALUE"""),"")</f>
        <v/>
      </c>
    </row>
    <row r="4452" customHeight="1" spans="1:2">
      <c r="A4452" s="3"/>
      <c r="B4452" s="3" t="str">
        <f>IFERROR(__xludf.DUMMYFUNCTION("""COMPUTED_VALUE"""),"")</f>
        <v/>
      </c>
    </row>
    <row r="4453" customHeight="1" spans="1:2">
      <c r="A4453" s="3"/>
      <c r="B4453" s="3" t="str">
        <f>IFERROR(__xludf.DUMMYFUNCTION("""COMPUTED_VALUE"""),"")</f>
        <v/>
      </c>
    </row>
    <row r="4454" customHeight="1" spans="1:2">
      <c r="A4454" s="3"/>
      <c r="B4454" s="3" t="str">
        <f>IFERROR(__xludf.DUMMYFUNCTION("""COMPUTED_VALUE"""),"")</f>
        <v/>
      </c>
    </row>
    <row r="4455" customHeight="1" spans="1:2">
      <c r="A4455" s="3"/>
      <c r="B4455" s="3" t="str">
        <f>IFERROR(__xludf.DUMMYFUNCTION("""COMPUTED_VALUE"""),"")</f>
        <v/>
      </c>
    </row>
    <row r="4456" customHeight="1" spans="1:2">
      <c r="A4456" s="3"/>
      <c r="B4456" s="3" t="str">
        <f>IFERROR(__xludf.DUMMYFUNCTION("""COMPUTED_VALUE"""),"")</f>
        <v/>
      </c>
    </row>
    <row r="4457" customHeight="1" spans="1:2">
      <c r="A4457" s="3"/>
      <c r="B4457" s="3" t="str">
        <f>IFERROR(__xludf.DUMMYFUNCTION("""COMPUTED_VALUE"""),"")</f>
        <v/>
      </c>
    </row>
    <row r="4458" customHeight="1" spans="1:2">
      <c r="A4458" s="3"/>
      <c r="B4458" s="3" t="str">
        <f>IFERROR(__xludf.DUMMYFUNCTION("""COMPUTED_VALUE"""),"")</f>
        <v/>
      </c>
    </row>
    <row r="4459" customHeight="1" spans="1:2">
      <c r="A4459" s="3"/>
      <c r="B4459" s="3" t="str">
        <f>IFERROR(__xludf.DUMMYFUNCTION("""COMPUTED_VALUE"""),"")</f>
        <v/>
      </c>
    </row>
    <row r="4460" customHeight="1" spans="1:2">
      <c r="A4460" s="3"/>
      <c r="B4460" s="3" t="str">
        <f>IFERROR(__xludf.DUMMYFUNCTION("""COMPUTED_VALUE"""),"")</f>
        <v/>
      </c>
    </row>
    <row r="4461" customHeight="1" spans="1:2">
      <c r="A4461" s="3"/>
      <c r="B4461" s="3" t="str">
        <f>IFERROR(__xludf.DUMMYFUNCTION("""COMPUTED_VALUE"""),"")</f>
        <v/>
      </c>
    </row>
    <row r="4462" customHeight="1" spans="1:2">
      <c r="A4462" s="3"/>
      <c r="B4462" s="3" t="str">
        <f>IFERROR(__xludf.DUMMYFUNCTION("""COMPUTED_VALUE"""),"")</f>
        <v/>
      </c>
    </row>
    <row r="4463" customHeight="1" spans="1:2">
      <c r="A4463" s="3"/>
      <c r="B4463" s="3" t="str">
        <f>IFERROR(__xludf.DUMMYFUNCTION("""COMPUTED_VALUE"""),"")</f>
        <v/>
      </c>
    </row>
    <row r="4464" customHeight="1" spans="1:2">
      <c r="A4464" s="3"/>
      <c r="B4464" s="3" t="str">
        <f>IFERROR(__xludf.DUMMYFUNCTION("""COMPUTED_VALUE"""),"")</f>
        <v/>
      </c>
    </row>
    <row r="4465" customHeight="1" spans="1:2">
      <c r="A4465" s="3"/>
      <c r="B4465" s="3" t="str">
        <f>IFERROR(__xludf.DUMMYFUNCTION("""COMPUTED_VALUE"""),"")</f>
        <v/>
      </c>
    </row>
    <row r="4466" customHeight="1" spans="1:2">
      <c r="A4466" s="3"/>
      <c r="B4466" s="3" t="str">
        <f>IFERROR(__xludf.DUMMYFUNCTION("""COMPUTED_VALUE"""),"")</f>
        <v/>
      </c>
    </row>
    <row r="4467" customHeight="1" spans="1:2">
      <c r="A4467" s="3"/>
      <c r="B4467" s="3" t="str">
        <f>IFERROR(__xludf.DUMMYFUNCTION("""COMPUTED_VALUE"""),"")</f>
        <v/>
      </c>
    </row>
    <row r="4468" customHeight="1" spans="1:2">
      <c r="A4468" s="3"/>
      <c r="B4468" s="3" t="str">
        <f>IFERROR(__xludf.DUMMYFUNCTION("""COMPUTED_VALUE"""),"")</f>
        <v/>
      </c>
    </row>
    <row r="4469" customHeight="1" spans="1:2">
      <c r="A4469" s="3"/>
      <c r="B4469" s="3" t="str">
        <f>IFERROR(__xludf.DUMMYFUNCTION("""COMPUTED_VALUE"""),"")</f>
        <v/>
      </c>
    </row>
    <row r="4470" customHeight="1" spans="1:2">
      <c r="A4470" s="3"/>
      <c r="B4470" s="3" t="str">
        <f>IFERROR(__xludf.DUMMYFUNCTION("""COMPUTED_VALUE"""),"")</f>
        <v/>
      </c>
    </row>
    <row r="4471" customHeight="1" spans="1:2">
      <c r="A4471" s="3"/>
      <c r="B4471" s="3" t="str">
        <f>IFERROR(__xludf.DUMMYFUNCTION("""COMPUTED_VALUE"""),"")</f>
        <v/>
      </c>
    </row>
    <row r="4472" customHeight="1" spans="1:2">
      <c r="A4472" s="3"/>
      <c r="B4472" s="3" t="str">
        <f>IFERROR(__xludf.DUMMYFUNCTION("""COMPUTED_VALUE"""),"")</f>
        <v/>
      </c>
    </row>
    <row r="4473" customHeight="1" spans="1:2">
      <c r="A4473" s="3"/>
      <c r="B4473" s="3" t="str">
        <f>IFERROR(__xludf.DUMMYFUNCTION("""COMPUTED_VALUE"""),"")</f>
        <v/>
      </c>
    </row>
    <row r="4474" customHeight="1" spans="1:2">
      <c r="A4474" s="3"/>
      <c r="B4474" s="3" t="str">
        <f>IFERROR(__xludf.DUMMYFUNCTION("""COMPUTED_VALUE"""),"")</f>
        <v/>
      </c>
    </row>
    <row r="4475" customHeight="1" spans="1:2">
      <c r="A4475" s="3"/>
      <c r="B4475" s="3" t="str">
        <f>IFERROR(__xludf.DUMMYFUNCTION("""COMPUTED_VALUE"""),"")</f>
        <v/>
      </c>
    </row>
    <row r="4476" customHeight="1" spans="1:2">
      <c r="A4476" s="3"/>
      <c r="B4476" s="3" t="str">
        <f>IFERROR(__xludf.DUMMYFUNCTION("""COMPUTED_VALUE"""),"")</f>
        <v/>
      </c>
    </row>
    <row r="4477" customHeight="1" spans="1:2">
      <c r="A4477" s="3"/>
      <c r="B4477" s="3" t="str">
        <f>IFERROR(__xludf.DUMMYFUNCTION("""COMPUTED_VALUE"""),"")</f>
        <v/>
      </c>
    </row>
    <row r="4478" customHeight="1" spans="1:2">
      <c r="A4478" s="3"/>
      <c r="B4478" s="3" t="str">
        <f>IFERROR(__xludf.DUMMYFUNCTION("""COMPUTED_VALUE"""),"")</f>
        <v/>
      </c>
    </row>
    <row r="4479" customHeight="1" spans="1:2">
      <c r="A4479" s="3"/>
      <c r="B4479" s="3" t="str">
        <f>IFERROR(__xludf.DUMMYFUNCTION("""COMPUTED_VALUE"""),"")</f>
        <v/>
      </c>
    </row>
    <row r="4480" customHeight="1" spans="1:2">
      <c r="A4480" s="3"/>
      <c r="B4480" s="3" t="str">
        <f>IFERROR(__xludf.DUMMYFUNCTION("""COMPUTED_VALUE"""),"")</f>
        <v/>
      </c>
    </row>
    <row r="4481" customHeight="1" spans="1:2">
      <c r="A4481" s="3"/>
      <c r="B4481" s="3" t="str">
        <f>IFERROR(__xludf.DUMMYFUNCTION("""COMPUTED_VALUE"""),"")</f>
        <v/>
      </c>
    </row>
    <row r="4482" customHeight="1" spans="1:2">
      <c r="A4482" s="3"/>
      <c r="B4482" s="3" t="str">
        <f>IFERROR(__xludf.DUMMYFUNCTION("""COMPUTED_VALUE"""),"")</f>
        <v/>
      </c>
    </row>
    <row r="4483" customHeight="1" spans="1:2">
      <c r="A4483" s="3"/>
      <c r="B4483" s="3" t="str">
        <f>IFERROR(__xludf.DUMMYFUNCTION("""COMPUTED_VALUE"""),"")</f>
        <v/>
      </c>
    </row>
    <row r="4484" customHeight="1" spans="1:2">
      <c r="A4484" s="3"/>
      <c r="B4484" s="3" t="str">
        <f>IFERROR(__xludf.DUMMYFUNCTION("""COMPUTED_VALUE"""),"")</f>
        <v/>
      </c>
    </row>
    <row r="4485" customHeight="1" spans="1:2">
      <c r="A4485" s="3"/>
      <c r="B4485" s="3" t="str">
        <f>IFERROR(__xludf.DUMMYFUNCTION("""COMPUTED_VALUE"""),"")</f>
        <v/>
      </c>
    </row>
    <row r="4486" customHeight="1" spans="1:2">
      <c r="A4486" s="3"/>
      <c r="B4486" s="3" t="str">
        <f>IFERROR(__xludf.DUMMYFUNCTION("""COMPUTED_VALUE"""),"")</f>
        <v/>
      </c>
    </row>
    <row r="4487" customHeight="1" spans="1:2">
      <c r="A4487" s="3"/>
      <c r="B4487" s="3" t="str">
        <f>IFERROR(__xludf.DUMMYFUNCTION("""COMPUTED_VALUE"""),"")</f>
        <v/>
      </c>
    </row>
    <row r="4488" customHeight="1" spans="1:2">
      <c r="A4488" s="3"/>
      <c r="B4488" s="3" t="str">
        <f>IFERROR(__xludf.DUMMYFUNCTION("""COMPUTED_VALUE"""),"")</f>
        <v/>
      </c>
    </row>
    <row r="4489" customHeight="1" spans="1:2">
      <c r="A4489" s="3"/>
      <c r="B4489" s="3" t="str">
        <f>IFERROR(__xludf.DUMMYFUNCTION("""COMPUTED_VALUE"""),"")</f>
        <v/>
      </c>
    </row>
    <row r="4490" customHeight="1" spans="1:2">
      <c r="A4490" s="3"/>
      <c r="B4490" s="3" t="str">
        <f>IFERROR(__xludf.DUMMYFUNCTION("""COMPUTED_VALUE"""),"")</f>
        <v/>
      </c>
    </row>
    <row r="4491" customHeight="1" spans="1:2">
      <c r="A4491" s="3"/>
      <c r="B4491" s="3" t="str">
        <f>IFERROR(__xludf.DUMMYFUNCTION("""COMPUTED_VALUE"""),"")</f>
        <v/>
      </c>
    </row>
    <row r="4492" customHeight="1" spans="1:2">
      <c r="A4492" s="3"/>
      <c r="B4492" s="3" t="str">
        <f>IFERROR(__xludf.DUMMYFUNCTION("""COMPUTED_VALUE"""),"")</f>
        <v/>
      </c>
    </row>
    <row r="4493" customHeight="1" spans="1:2">
      <c r="A4493" s="3"/>
      <c r="B4493" s="3" t="str">
        <f>IFERROR(__xludf.DUMMYFUNCTION("""COMPUTED_VALUE"""),"")</f>
        <v/>
      </c>
    </row>
    <row r="4494" customHeight="1" spans="1:2">
      <c r="A4494" s="3"/>
      <c r="B4494" s="3" t="str">
        <f>IFERROR(__xludf.DUMMYFUNCTION("""COMPUTED_VALUE"""),"")</f>
        <v/>
      </c>
    </row>
    <row r="4495" customHeight="1" spans="1:2">
      <c r="A4495" s="3"/>
      <c r="B4495" s="3" t="str">
        <f>IFERROR(__xludf.DUMMYFUNCTION("""COMPUTED_VALUE"""),"")</f>
        <v/>
      </c>
    </row>
    <row r="4496" customHeight="1" spans="1:2">
      <c r="A4496" s="3"/>
      <c r="B4496" s="3" t="str">
        <f>IFERROR(__xludf.DUMMYFUNCTION("""COMPUTED_VALUE"""),"")</f>
        <v/>
      </c>
    </row>
    <row r="4497" customHeight="1" spans="1:2">
      <c r="A4497" s="3"/>
      <c r="B4497" s="3" t="str">
        <f>IFERROR(__xludf.DUMMYFUNCTION("""COMPUTED_VALUE"""),"")</f>
        <v/>
      </c>
    </row>
    <row r="4498" customHeight="1" spans="1:2">
      <c r="A4498" s="3"/>
      <c r="B4498" s="3" t="str">
        <f>IFERROR(__xludf.DUMMYFUNCTION("""COMPUTED_VALUE"""),"")</f>
        <v/>
      </c>
    </row>
    <row r="4499" customHeight="1" spans="1:2">
      <c r="A4499" s="3"/>
      <c r="B4499" s="3" t="str">
        <f>IFERROR(__xludf.DUMMYFUNCTION("""COMPUTED_VALUE"""),"")</f>
        <v/>
      </c>
    </row>
    <row r="4500" customHeight="1" spans="1:2">
      <c r="A4500" s="3"/>
      <c r="B4500" s="3" t="str">
        <f>IFERROR(__xludf.DUMMYFUNCTION("""COMPUTED_VALUE"""),"")</f>
        <v/>
      </c>
    </row>
    <row r="4501" customHeight="1" spans="1:2">
      <c r="A4501" s="3"/>
      <c r="B4501" s="3" t="str">
        <f>IFERROR(__xludf.DUMMYFUNCTION("""COMPUTED_VALUE"""),"")</f>
        <v/>
      </c>
    </row>
    <row r="4502" customHeight="1" spans="1:2">
      <c r="A4502" s="3"/>
      <c r="B4502" s="3" t="str">
        <f>IFERROR(__xludf.DUMMYFUNCTION("""COMPUTED_VALUE"""),"")</f>
        <v/>
      </c>
    </row>
    <row r="4503" customHeight="1" spans="1:2">
      <c r="A4503" s="3"/>
      <c r="B4503" s="3" t="str">
        <f>IFERROR(__xludf.DUMMYFUNCTION("""COMPUTED_VALUE"""),"")</f>
        <v/>
      </c>
    </row>
    <row r="4504" customHeight="1" spans="1:2">
      <c r="A4504" s="3"/>
      <c r="B4504" s="3" t="str">
        <f>IFERROR(__xludf.DUMMYFUNCTION("""COMPUTED_VALUE"""),"")</f>
        <v/>
      </c>
    </row>
    <row r="4505" customHeight="1" spans="1:2">
      <c r="A4505" s="3"/>
      <c r="B4505" s="3" t="str">
        <f>IFERROR(__xludf.DUMMYFUNCTION("""COMPUTED_VALUE"""),"")</f>
        <v/>
      </c>
    </row>
    <row r="4506" customHeight="1" spans="1:2">
      <c r="A4506" s="3"/>
      <c r="B4506" s="3" t="str">
        <f>IFERROR(__xludf.DUMMYFUNCTION("""COMPUTED_VALUE"""),"")</f>
        <v/>
      </c>
    </row>
    <row r="4507" customHeight="1" spans="1:2">
      <c r="A4507" s="3"/>
      <c r="B4507" s="3" t="str">
        <f>IFERROR(__xludf.DUMMYFUNCTION("""COMPUTED_VALUE"""),"")</f>
        <v/>
      </c>
    </row>
    <row r="4508" customHeight="1" spans="1:2">
      <c r="A4508" s="3"/>
      <c r="B4508" s="3" t="str">
        <f>IFERROR(__xludf.DUMMYFUNCTION("""COMPUTED_VALUE"""),"")</f>
        <v/>
      </c>
    </row>
    <row r="4509" customHeight="1" spans="1:2">
      <c r="A4509" s="3"/>
      <c r="B4509" s="3" t="str">
        <f>IFERROR(__xludf.DUMMYFUNCTION("""COMPUTED_VALUE"""),"")</f>
        <v/>
      </c>
    </row>
    <row r="4510" customHeight="1" spans="1:2">
      <c r="A4510" s="3"/>
      <c r="B4510" s="3" t="str">
        <f>IFERROR(__xludf.DUMMYFUNCTION("""COMPUTED_VALUE"""),"")</f>
        <v/>
      </c>
    </row>
    <row r="4511" customHeight="1" spans="1:2">
      <c r="A4511" s="3"/>
      <c r="B4511" s="3" t="str">
        <f>IFERROR(__xludf.DUMMYFUNCTION("""COMPUTED_VALUE"""),"")</f>
        <v/>
      </c>
    </row>
    <row r="4512" customHeight="1" spans="1:2">
      <c r="A4512" s="3"/>
      <c r="B4512" s="3" t="str">
        <f>IFERROR(__xludf.DUMMYFUNCTION("""COMPUTED_VALUE"""),"")</f>
        <v/>
      </c>
    </row>
    <row r="4513" customHeight="1" spans="1:2">
      <c r="A4513" s="3"/>
      <c r="B4513" s="3" t="str">
        <f>IFERROR(__xludf.DUMMYFUNCTION("""COMPUTED_VALUE"""),"")</f>
        <v/>
      </c>
    </row>
    <row r="4514" customHeight="1" spans="1:2">
      <c r="A4514" s="3"/>
      <c r="B4514" s="3" t="str">
        <f>IFERROR(__xludf.DUMMYFUNCTION("""COMPUTED_VALUE"""),"")</f>
        <v/>
      </c>
    </row>
    <row r="4515" customHeight="1" spans="1:2">
      <c r="A4515" s="3"/>
      <c r="B4515" s="3" t="str">
        <f>IFERROR(__xludf.DUMMYFUNCTION("""COMPUTED_VALUE"""),"")</f>
        <v/>
      </c>
    </row>
    <row r="4516" customHeight="1" spans="1:2">
      <c r="A4516" s="3"/>
      <c r="B4516" s="3" t="str">
        <f>IFERROR(__xludf.DUMMYFUNCTION("""COMPUTED_VALUE"""),"")</f>
        <v/>
      </c>
    </row>
    <row r="4517" customHeight="1" spans="1:2">
      <c r="A4517" s="3"/>
      <c r="B4517" s="3" t="str">
        <f>IFERROR(__xludf.DUMMYFUNCTION("""COMPUTED_VALUE"""),"")</f>
        <v/>
      </c>
    </row>
    <row r="4518" customHeight="1" spans="1:2">
      <c r="A4518" s="3"/>
      <c r="B4518" s="3" t="str">
        <f>IFERROR(__xludf.DUMMYFUNCTION("""COMPUTED_VALUE"""),"")</f>
        <v/>
      </c>
    </row>
    <row r="4519" customHeight="1" spans="1:2">
      <c r="A4519" s="3"/>
      <c r="B4519" s="3" t="str">
        <f>IFERROR(__xludf.DUMMYFUNCTION("""COMPUTED_VALUE"""),"")</f>
        <v/>
      </c>
    </row>
    <row r="4520" customHeight="1" spans="1:2">
      <c r="A4520" s="3"/>
      <c r="B4520" s="3" t="str">
        <f>IFERROR(__xludf.DUMMYFUNCTION("""COMPUTED_VALUE"""),"")</f>
        <v/>
      </c>
    </row>
    <row r="4521" customHeight="1" spans="1:2">
      <c r="A4521" s="3"/>
      <c r="B4521" s="3" t="str">
        <f>IFERROR(__xludf.DUMMYFUNCTION("""COMPUTED_VALUE"""),"")</f>
        <v/>
      </c>
    </row>
    <row r="4522" customHeight="1" spans="1:2">
      <c r="A4522" s="3"/>
      <c r="B4522" s="3" t="str">
        <f>IFERROR(__xludf.DUMMYFUNCTION("""COMPUTED_VALUE"""),"")</f>
        <v/>
      </c>
    </row>
    <row r="4523" customHeight="1" spans="1:2">
      <c r="A4523" s="3"/>
      <c r="B4523" s="3" t="str">
        <f>IFERROR(__xludf.DUMMYFUNCTION("""COMPUTED_VALUE"""),"")</f>
        <v/>
      </c>
    </row>
    <row r="4524" customHeight="1" spans="1:2">
      <c r="A4524" s="3"/>
      <c r="B4524" s="3" t="str">
        <f>IFERROR(__xludf.DUMMYFUNCTION("""COMPUTED_VALUE"""),"")</f>
        <v/>
      </c>
    </row>
    <row r="4525" customHeight="1" spans="1:2">
      <c r="A4525" s="3"/>
      <c r="B4525" s="3" t="str">
        <f>IFERROR(__xludf.DUMMYFUNCTION("""COMPUTED_VALUE"""),"")</f>
        <v/>
      </c>
    </row>
    <row r="4526" customHeight="1" spans="1:2">
      <c r="A4526" s="3"/>
      <c r="B4526" s="3" t="str">
        <f>IFERROR(__xludf.DUMMYFUNCTION("""COMPUTED_VALUE"""),"")</f>
        <v/>
      </c>
    </row>
    <row r="4527" customHeight="1" spans="1:2">
      <c r="A4527" s="3"/>
      <c r="B4527" s="3" t="str">
        <f>IFERROR(__xludf.DUMMYFUNCTION("""COMPUTED_VALUE"""),"")</f>
        <v/>
      </c>
    </row>
    <row r="4528" customHeight="1" spans="1:2">
      <c r="A4528" s="3"/>
      <c r="B4528" s="3" t="str">
        <f>IFERROR(__xludf.DUMMYFUNCTION("""COMPUTED_VALUE"""),"")</f>
        <v/>
      </c>
    </row>
    <row r="4529" customHeight="1" spans="1:2">
      <c r="A4529" s="3"/>
      <c r="B4529" s="3" t="str">
        <f>IFERROR(__xludf.DUMMYFUNCTION("""COMPUTED_VALUE"""),"")</f>
        <v/>
      </c>
    </row>
    <row r="4530" customHeight="1" spans="1:2">
      <c r="A4530" s="3"/>
      <c r="B4530" s="3" t="str">
        <f>IFERROR(__xludf.DUMMYFUNCTION("""COMPUTED_VALUE"""),"")</f>
        <v/>
      </c>
    </row>
    <row r="4531" customHeight="1" spans="1:2">
      <c r="A4531" s="3"/>
      <c r="B4531" s="3" t="str">
        <f>IFERROR(__xludf.DUMMYFUNCTION("""COMPUTED_VALUE"""),"")</f>
        <v/>
      </c>
    </row>
    <row r="4532" customHeight="1" spans="1:2">
      <c r="A4532" s="3"/>
      <c r="B4532" s="3" t="str">
        <f>IFERROR(__xludf.DUMMYFUNCTION("""COMPUTED_VALUE"""),"")</f>
        <v/>
      </c>
    </row>
    <row r="4533" customHeight="1" spans="1:2">
      <c r="A4533" s="3"/>
      <c r="B4533" s="3" t="str">
        <f>IFERROR(__xludf.DUMMYFUNCTION("""COMPUTED_VALUE"""),"")</f>
        <v/>
      </c>
    </row>
    <row r="4534" customHeight="1" spans="1:2">
      <c r="A4534" s="3"/>
      <c r="B4534" s="3" t="str">
        <f>IFERROR(__xludf.DUMMYFUNCTION("""COMPUTED_VALUE"""),"")</f>
        <v/>
      </c>
    </row>
    <row r="4535" customHeight="1" spans="1:2">
      <c r="A4535" s="3"/>
      <c r="B4535" s="3" t="str">
        <f>IFERROR(__xludf.DUMMYFUNCTION("""COMPUTED_VALUE"""),"")</f>
        <v/>
      </c>
    </row>
    <row r="4536" customHeight="1" spans="1:2">
      <c r="A4536" s="3"/>
      <c r="B4536" s="3" t="str">
        <f>IFERROR(__xludf.DUMMYFUNCTION("""COMPUTED_VALUE"""),"")</f>
        <v/>
      </c>
    </row>
    <row r="4537" customHeight="1" spans="1:2">
      <c r="A4537" s="3"/>
      <c r="B4537" s="3" t="str">
        <f>IFERROR(__xludf.DUMMYFUNCTION("""COMPUTED_VALUE"""),"")</f>
        <v/>
      </c>
    </row>
    <row r="4538" customHeight="1" spans="1:2">
      <c r="A4538" s="3"/>
      <c r="B4538" s="3" t="str">
        <f>IFERROR(__xludf.DUMMYFUNCTION("""COMPUTED_VALUE"""),"")</f>
        <v/>
      </c>
    </row>
    <row r="4539" customHeight="1" spans="1:2">
      <c r="A4539" s="3"/>
      <c r="B4539" s="3" t="str">
        <f>IFERROR(__xludf.DUMMYFUNCTION("""COMPUTED_VALUE"""),"")</f>
        <v/>
      </c>
    </row>
    <row r="4540" customHeight="1" spans="1:2">
      <c r="A4540" s="3"/>
      <c r="B4540" s="3" t="str">
        <f>IFERROR(__xludf.DUMMYFUNCTION("""COMPUTED_VALUE"""),"")</f>
        <v/>
      </c>
    </row>
    <row r="4541" customHeight="1" spans="1:2">
      <c r="A4541" s="3"/>
      <c r="B4541" s="3" t="str">
        <f>IFERROR(__xludf.DUMMYFUNCTION("""COMPUTED_VALUE"""),"")</f>
        <v/>
      </c>
    </row>
    <row r="4542" customHeight="1" spans="1:2">
      <c r="A4542" s="3"/>
      <c r="B4542" s="3" t="str">
        <f>IFERROR(__xludf.DUMMYFUNCTION("""COMPUTED_VALUE"""),"")</f>
        <v/>
      </c>
    </row>
    <row r="4543" customHeight="1" spans="1:2">
      <c r="A4543" s="3"/>
      <c r="B4543" s="3" t="str">
        <f>IFERROR(__xludf.DUMMYFUNCTION("""COMPUTED_VALUE"""),"")</f>
        <v/>
      </c>
    </row>
    <row r="4544" customHeight="1" spans="1:2">
      <c r="A4544" s="3"/>
      <c r="B4544" s="3" t="str">
        <f>IFERROR(__xludf.DUMMYFUNCTION("""COMPUTED_VALUE"""),"")</f>
        <v/>
      </c>
    </row>
    <row r="4545" customHeight="1" spans="1:2">
      <c r="A4545" s="3"/>
      <c r="B4545" s="3" t="str">
        <f>IFERROR(__xludf.DUMMYFUNCTION("""COMPUTED_VALUE"""),"")</f>
        <v/>
      </c>
    </row>
    <row r="4546" customHeight="1" spans="1:2">
      <c r="A4546" s="3"/>
      <c r="B4546" s="3" t="str">
        <f>IFERROR(__xludf.DUMMYFUNCTION("""COMPUTED_VALUE"""),"")</f>
        <v/>
      </c>
    </row>
    <row r="4547" customHeight="1" spans="1:2">
      <c r="A4547" s="3"/>
      <c r="B4547" s="3" t="str">
        <f>IFERROR(__xludf.DUMMYFUNCTION("""COMPUTED_VALUE"""),"")</f>
        <v/>
      </c>
    </row>
    <row r="4548" customHeight="1" spans="1:2">
      <c r="A4548" s="3"/>
      <c r="B4548" s="3" t="str">
        <f>IFERROR(__xludf.DUMMYFUNCTION("""COMPUTED_VALUE"""),"")</f>
        <v/>
      </c>
    </row>
    <row r="4549" customHeight="1" spans="1:2">
      <c r="A4549" s="3"/>
      <c r="B4549" s="3" t="str">
        <f>IFERROR(__xludf.DUMMYFUNCTION("""COMPUTED_VALUE"""),"")</f>
        <v/>
      </c>
    </row>
    <row r="4550" customHeight="1" spans="1:2">
      <c r="A4550" s="3"/>
      <c r="B4550" s="3" t="str">
        <f>IFERROR(__xludf.DUMMYFUNCTION("""COMPUTED_VALUE"""),"")</f>
        <v/>
      </c>
    </row>
    <row r="4551" customHeight="1" spans="1:2">
      <c r="A4551" s="3"/>
      <c r="B4551" s="3" t="str">
        <f>IFERROR(__xludf.DUMMYFUNCTION("""COMPUTED_VALUE"""),"")</f>
        <v/>
      </c>
    </row>
    <row r="4552" customHeight="1" spans="1:2">
      <c r="A4552" s="3"/>
      <c r="B4552" s="3" t="str">
        <f>IFERROR(__xludf.DUMMYFUNCTION("""COMPUTED_VALUE"""),"")</f>
        <v/>
      </c>
    </row>
    <row r="4553" customHeight="1" spans="1:2">
      <c r="A4553" s="3"/>
      <c r="B4553" s="3" t="str">
        <f>IFERROR(__xludf.DUMMYFUNCTION("""COMPUTED_VALUE"""),"")</f>
        <v/>
      </c>
    </row>
    <row r="4554" customHeight="1" spans="1:2">
      <c r="A4554" s="3"/>
      <c r="B4554" s="3" t="str">
        <f>IFERROR(__xludf.DUMMYFUNCTION("""COMPUTED_VALUE"""),"")</f>
        <v/>
      </c>
    </row>
    <row r="4555" customHeight="1" spans="1:2">
      <c r="A4555" s="3"/>
      <c r="B4555" s="3" t="str">
        <f>IFERROR(__xludf.DUMMYFUNCTION("""COMPUTED_VALUE"""),"")</f>
        <v/>
      </c>
    </row>
    <row r="4556" customHeight="1" spans="1:2">
      <c r="A4556" s="3"/>
      <c r="B4556" s="3" t="str">
        <f>IFERROR(__xludf.DUMMYFUNCTION("""COMPUTED_VALUE"""),"")</f>
        <v/>
      </c>
    </row>
    <row r="4557" customHeight="1" spans="1:2">
      <c r="A4557" s="3"/>
      <c r="B4557" s="3" t="str">
        <f>IFERROR(__xludf.DUMMYFUNCTION("""COMPUTED_VALUE"""),"")</f>
        <v/>
      </c>
    </row>
    <row r="4558" customHeight="1" spans="1:2">
      <c r="A4558" s="3"/>
      <c r="B4558" s="3" t="str">
        <f>IFERROR(__xludf.DUMMYFUNCTION("""COMPUTED_VALUE"""),"")</f>
        <v/>
      </c>
    </row>
    <row r="4559" customHeight="1" spans="1:2">
      <c r="A4559" s="3"/>
      <c r="B4559" s="3" t="str">
        <f>IFERROR(__xludf.DUMMYFUNCTION("""COMPUTED_VALUE"""),"")</f>
        <v/>
      </c>
    </row>
    <row r="4560" customHeight="1" spans="1:2">
      <c r="A4560" s="3"/>
      <c r="B4560" s="3" t="str">
        <f>IFERROR(__xludf.DUMMYFUNCTION("""COMPUTED_VALUE"""),"")</f>
        <v/>
      </c>
    </row>
    <row r="4561" customHeight="1" spans="1:2">
      <c r="A4561" s="3"/>
      <c r="B4561" s="3" t="str">
        <f>IFERROR(__xludf.DUMMYFUNCTION("""COMPUTED_VALUE"""),"")</f>
        <v/>
      </c>
    </row>
    <row r="4562" customHeight="1" spans="1:2">
      <c r="A4562" s="3"/>
      <c r="B4562" s="3" t="str">
        <f>IFERROR(__xludf.DUMMYFUNCTION("""COMPUTED_VALUE"""),"")</f>
        <v/>
      </c>
    </row>
    <row r="4563" customHeight="1" spans="1:2">
      <c r="A4563" s="3"/>
      <c r="B4563" s="3" t="str">
        <f>IFERROR(__xludf.DUMMYFUNCTION("""COMPUTED_VALUE"""),"")</f>
        <v/>
      </c>
    </row>
    <row r="4564" customHeight="1" spans="1:2">
      <c r="A4564" s="3"/>
      <c r="B4564" s="3" t="str">
        <f>IFERROR(__xludf.DUMMYFUNCTION("""COMPUTED_VALUE"""),"")</f>
        <v/>
      </c>
    </row>
    <row r="4565" customHeight="1" spans="1:2">
      <c r="A4565" s="3"/>
      <c r="B4565" s="3" t="str">
        <f>IFERROR(__xludf.DUMMYFUNCTION("""COMPUTED_VALUE"""),"")</f>
        <v/>
      </c>
    </row>
    <row r="4566" customHeight="1" spans="1:2">
      <c r="A4566" s="3"/>
      <c r="B4566" s="3" t="str">
        <f>IFERROR(__xludf.DUMMYFUNCTION("""COMPUTED_VALUE"""),"")</f>
        <v/>
      </c>
    </row>
    <row r="4567" customHeight="1" spans="1:2">
      <c r="A4567" s="3"/>
      <c r="B4567" s="3" t="str">
        <f>IFERROR(__xludf.DUMMYFUNCTION("""COMPUTED_VALUE"""),"")</f>
        <v/>
      </c>
    </row>
    <row r="4568" customHeight="1" spans="1:2">
      <c r="A4568" s="3"/>
      <c r="B4568" s="3" t="str">
        <f>IFERROR(__xludf.DUMMYFUNCTION("""COMPUTED_VALUE"""),"")</f>
        <v/>
      </c>
    </row>
    <row r="4569" customHeight="1" spans="1:2">
      <c r="A4569" s="3"/>
      <c r="B4569" s="3" t="str">
        <f>IFERROR(__xludf.DUMMYFUNCTION("""COMPUTED_VALUE"""),"")</f>
        <v/>
      </c>
    </row>
    <row r="4570" customHeight="1" spans="1:2">
      <c r="A4570" s="3"/>
      <c r="B4570" s="3" t="str">
        <f>IFERROR(__xludf.DUMMYFUNCTION("""COMPUTED_VALUE"""),"")</f>
        <v/>
      </c>
    </row>
    <row r="4571" customHeight="1" spans="1:2">
      <c r="A4571" s="3"/>
      <c r="B4571" s="3" t="str">
        <f>IFERROR(__xludf.DUMMYFUNCTION("""COMPUTED_VALUE"""),"")</f>
        <v/>
      </c>
    </row>
    <row r="4572" customHeight="1" spans="1:2">
      <c r="A4572" s="3"/>
      <c r="B4572" s="3" t="str">
        <f>IFERROR(__xludf.DUMMYFUNCTION("""COMPUTED_VALUE"""),"")</f>
        <v/>
      </c>
    </row>
    <row r="4573" customHeight="1" spans="1:2">
      <c r="A4573" s="3"/>
      <c r="B4573" s="3" t="str">
        <f>IFERROR(__xludf.DUMMYFUNCTION("""COMPUTED_VALUE"""),"")</f>
        <v/>
      </c>
    </row>
    <row r="4574" customHeight="1" spans="1:2">
      <c r="A4574" s="3"/>
      <c r="B4574" s="3" t="str">
        <f>IFERROR(__xludf.DUMMYFUNCTION("""COMPUTED_VALUE"""),"")</f>
        <v/>
      </c>
    </row>
    <row r="4575" customHeight="1" spans="1:2">
      <c r="A4575" s="3"/>
      <c r="B4575" s="3" t="str">
        <f>IFERROR(__xludf.DUMMYFUNCTION("""COMPUTED_VALUE"""),"")</f>
        <v/>
      </c>
    </row>
    <row r="4576" customHeight="1" spans="1:2">
      <c r="A4576" s="3"/>
      <c r="B4576" s="3" t="str">
        <f>IFERROR(__xludf.DUMMYFUNCTION("""COMPUTED_VALUE"""),"")</f>
        <v/>
      </c>
    </row>
    <row r="4577" customHeight="1" spans="1:2">
      <c r="A4577" s="3"/>
      <c r="B4577" s="3" t="str">
        <f>IFERROR(__xludf.DUMMYFUNCTION("""COMPUTED_VALUE"""),"")</f>
        <v/>
      </c>
    </row>
    <row r="4578" customHeight="1" spans="1:2">
      <c r="A4578" s="3"/>
      <c r="B4578" s="3" t="str">
        <f>IFERROR(__xludf.DUMMYFUNCTION("""COMPUTED_VALUE"""),"")</f>
        <v/>
      </c>
    </row>
    <row r="4579" customHeight="1" spans="1:2">
      <c r="A4579" s="3"/>
      <c r="B4579" s="3" t="str">
        <f>IFERROR(__xludf.DUMMYFUNCTION("""COMPUTED_VALUE"""),"")</f>
        <v/>
      </c>
    </row>
    <row r="4580" customHeight="1" spans="1:2">
      <c r="A4580" s="3"/>
      <c r="B4580" s="3" t="str">
        <f>IFERROR(__xludf.DUMMYFUNCTION("""COMPUTED_VALUE"""),"")</f>
        <v/>
      </c>
    </row>
    <row r="4581" customHeight="1" spans="1:2">
      <c r="A4581" s="3"/>
      <c r="B4581" s="3" t="str">
        <f>IFERROR(__xludf.DUMMYFUNCTION("""COMPUTED_VALUE"""),"")</f>
        <v/>
      </c>
    </row>
    <row r="4582" customHeight="1" spans="1:2">
      <c r="A4582" s="3"/>
      <c r="B4582" s="3" t="str">
        <f>IFERROR(__xludf.DUMMYFUNCTION("""COMPUTED_VALUE"""),"")</f>
        <v/>
      </c>
    </row>
    <row r="4583" customHeight="1" spans="1:2">
      <c r="A4583" s="3"/>
      <c r="B4583" s="3" t="str">
        <f>IFERROR(__xludf.DUMMYFUNCTION("""COMPUTED_VALUE"""),"")</f>
        <v/>
      </c>
    </row>
    <row r="4584" customHeight="1" spans="1:2">
      <c r="A4584" s="3"/>
      <c r="B4584" s="3" t="str">
        <f>IFERROR(__xludf.DUMMYFUNCTION("""COMPUTED_VALUE"""),"")</f>
        <v/>
      </c>
    </row>
    <row r="4585" customHeight="1" spans="1:2">
      <c r="A4585" s="3"/>
      <c r="B4585" s="3" t="str">
        <f>IFERROR(__xludf.DUMMYFUNCTION("""COMPUTED_VALUE"""),"")</f>
        <v/>
      </c>
    </row>
    <row r="4586" customHeight="1" spans="1:2">
      <c r="A4586" s="3"/>
      <c r="B4586" s="3" t="str">
        <f>IFERROR(__xludf.DUMMYFUNCTION("""COMPUTED_VALUE"""),"")</f>
        <v/>
      </c>
    </row>
    <row r="4587" customHeight="1" spans="1:2">
      <c r="A4587" s="3"/>
      <c r="B4587" s="3" t="str">
        <f>IFERROR(__xludf.DUMMYFUNCTION("""COMPUTED_VALUE"""),"")</f>
        <v/>
      </c>
    </row>
    <row r="4588" customHeight="1" spans="1:2">
      <c r="A4588" s="3"/>
      <c r="B4588" s="3" t="str">
        <f>IFERROR(__xludf.DUMMYFUNCTION("""COMPUTED_VALUE"""),"")</f>
        <v/>
      </c>
    </row>
    <row r="4589" customHeight="1" spans="1:2">
      <c r="A4589" s="3"/>
      <c r="B4589" s="3" t="str">
        <f>IFERROR(__xludf.DUMMYFUNCTION("""COMPUTED_VALUE"""),"")</f>
        <v/>
      </c>
    </row>
    <row r="4590" customHeight="1" spans="1:2">
      <c r="A4590" s="3"/>
      <c r="B4590" s="3" t="str">
        <f>IFERROR(__xludf.DUMMYFUNCTION("""COMPUTED_VALUE"""),"")</f>
        <v/>
      </c>
    </row>
    <row r="4591" customHeight="1" spans="1:2">
      <c r="A4591" s="3"/>
      <c r="B4591" s="3" t="str">
        <f>IFERROR(__xludf.DUMMYFUNCTION("""COMPUTED_VALUE"""),"")</f>
        <v/>
      </c>
    </row>
    <row r="4592" customHeight="1" spans="1:2">
      <c r="A4592" s="3"/>
      <c r="B4592" s="3" t="str">
        <f>IFERROR(__xludf.DUMMYFUNCTION("""COMPUTED_VALUE"""),"")</f>
        <v/>
      </c>
    </row>
    <row r="4593" customHeight="1" spans="1:2">
      <c r="A4593" s="3"/>
      <c r="B4593" s="3" t="str">
        <f>IFERROR(__xludf.DUMMYFUNCTION("""COMPUTED_VALUE"""),"")</f>
        <v/>
      </c>
    </row>
    <row r="4594" customHeight="1" spans="1:2">
      <c r="A4594" s="3"/>
      <c r="B4594" s="3" t="str">
        <f>IFERROR(__xludf.DUMMYFUNCTION("""COMPUTED_VALUE"""),"")</f>
        <v/>
      </c>
    </row>
    <row r="4595" customHeight="1" spans="1:2">
      <c r="A4595" s="3"/>
      <c r="B4595" s="3" t="str">
        <f>IFERROR(__xludf.DUMMYFUNCTION("""COMPUTED_VALUE"""),"")</f>
        <v/>
      </c>
    </row>
    <row r="4596" customHeight="1" spans="1:2">
      <c r="A4596" s="3"/>
      <c r="B4596" s="3" t="str">
        <f>IFERROR(__xludf.DUMMYFUNCTION("""COMPUTED_VALUE"""),"")</f>
        <v/>
      </c>
    </row>
    <row r="4597" customHeight="1" spans="1:2">
      <c r="A4597" s="3"/>
      <c r="B4597" s="3" t="str">
        <f>IFERROR(__xludf.DUMMYFUNCTION("""COMPUTED_VALUE"""),"")</f>
        <v/>
      </c>
    </row>
    <row r="4598" customHeight="1" spans="1:2">
      <c r="A4598" s="3"/>
      <c r="B4598" s="3" t="str">
        <f>IFERROR(__xludf.DUMMYFUNCTION("""COMPUTED_VALUE"""),"")</f>
        <v/>
      </c>
    </row>
    <row r="4599" customHeight="1" spans="1:2">
      <c r="A4599" s="3"/>
      <c r="B4599" s="3" t="str">
        <f>IFERROR(__xludf.DUMMYFUNCTION("""COMPUTED_VALUE"""),"")</f>
        <v/>
      </c>
    </row>
    <row r="4600" customHeight="1" spans="1:2">
      <c r="A4600" s="3"/>
      <c r="B4600" s="3" t="str">
        <f>IFERROR(__xludf.DUMMYFUNCTION("""COMPUTED_VALUE"""),"")</f>
        <v/>
      </c>
    </row>
    <row r="4601" customHeight="1" spans="1:2">
      <c r="A4601" s="3"/>
      <c r="B4601" s="3" t="str">
        <f>IFERROR(__xludf.DUMMYFUNCTION("""COMPUTED_VALUE"""),"")</f>
        <v/>
      </c>
    </row>
    <row r="4602" customHeight="1" spans="1:2">
      <c r="A4602" s="3"/>
      <c r="B4602" s="3" t="str">
        <f>IFERROR(__xludf.DUMMYFUNCTION("""COMPUTED_VALUE"""),"")</f>
        <v/>
      </c>
    </row>
    <row r="4603" customHeight="1" spans="1:2">
      <c r="A4603" s="3"/>
      <c r="B4603" s="3" t="str">
        <f>IFERROR(__xludf.DUMMYFUNCTION("""COMPUTED_VALUE"""),"")</f>
        <v/>
      </c>
    </row>
    <row r="4604" customHeight="1" spans="1:2">
      <c r="A4604" s="3"/>
      <c r="B4604" s="3" t="str">
        <f>IFERROR(__xludf.DUMMYFUNCTION("""COMPUTED_VALUE"""),"")</f>
        <v/>
      </c>
    </row>
    <row r="4605" customHeight="1" spans="1:2">
      <c r="A4605" s="3"/>
      <c r="B4605" s="3" t="str">
        <f>IFERROR(__xludf.DUMMYFUNCTION("""COMPUTED_VALUE"""),"")</f>
        <v/>
      </c>
    </row>
    <row r="4606" customHeight="1" spans="1:2">
      <c r="A4606" s="3"/>
      <c r="B4606" s="3" t="str">
        <f>IFERROR(__xludf.DUMMYFUNCTION("""COMPUTED_VALUE"""),"")</f>
        <v/>
      </c>
    </row>
    <row r="4607" customHeight="1" spans="1:2">
      <c r="A4607" s="3"/>
      <c r="B4607" s="3" t="str">
        <f>IFERROR(__xludf.DUMMYFUNCTION("""COMPUTED_VALUE"""),"")</f>
        <v/>
      </c>
    </row>
    <row r="4608" customHeight="1" spans="1:2">
      <c r="A4608" s="3"/>
      <c r="B4608" s="3" t="str">
        <f>IFERROR(__xludf.DUMMYFUNCTION("""COMPUTED_VALUE"""),"")</f>
        <v/>
      </c>
    </row>
    <row r="4609" customHeight="1" spans="1:2">
      <c r="A4609" s="3"/>
      <c r="B4609" s="3" t="str">
        <f>IFERROR(__xludf.DUMMYFUNCTION("""COMPUTED_VALUE"""),"")</f>
        <v/>
      </c>
    </row>
    <row r="4610" customHeight="1" spans="1:2">
      <c r="A4610" s="3"/>
      <c r="B4610" s="3" t="str">
        <f>IFERROR(__xludf.DUMMYFUNCTION("""COMPUTED_VALUE"""),"")</f>
        <v/>
      </c>
    </row>
    <row r="4611" customHeight="1" spans="1:2">
      <c r="A4611" s="3"/>
      <c r="B4611" s="3" t="str">
        <f>IFERROR(__xludf.DUMMYFUNCTION("""COMPUTED_VALUE"""),"")</f>
        <v/>
      </c>
    </row>
    <row r="4612" customHeight="1" spans="1:2">
      <c r="A4612" s="3"/>
      <c r="B4612" s="3" t="str">
        <f>IFERROR(__xludf.DUMMYFUNCTION("""COMPUTED_VALUE"""),"")</f>
        <v/>
      </c>
    </row>
    <row r="4613" customHeight="1" spans="1:2">
      <c r="A4613" s="3"/>
      <c r="B4613" s="3" t="str">
        <f>IFERROR(__xludf.DUMMYFUNCTION("""COMPUTED_VALUE"""),"")</f>
        <v/>
      </c>
    </row>
    <row r="4614" customHeight="1" spans="1:2">
      <c r="A4614" s="3"/>
      <c r="B4614" s="3" t="str">
        <f>IFERROR(__xludf.DUMMYFUNCTION("""COMPUTED_VALUE"""),"")</f>
        <v/>
      </c>
    </row>
    <row r="4615" customHeight="1" spans="1:2">
      <c r="A4615" s="3"/>
      <c r="B4615" s="3" t="str">
        <f>IFERROR(__xludf.DUMMYFUNCTION("""COMPUTED_VALUE"""),"")</f>
        <v/>
      </c>
    </row>
    <row r="4616" customHeight="1" spans="1:2">
      <c r="A4616" s="3"/>
      <c r="B4616" s="3" t="str">
        <f>IFERROR(__xludf.DUMMYFUNCTION("""COMPUTED_VALUE"""),"")</f>
        <v/>
      </c>
    </row>
    <row r="4617" customHeight="1" spans="1:2">
      <c r="A4617" s="3"/>
      <c r="B4617" s="3" t="str">
        <f>IFERROR(__xludf.DUMMYFUNCTION("""COMPUTED_VALUE"""),"")</f>
        <v/>
      </c>
    </row>
    <row r="4618" customHeight="1" spans="1:2">
      <c r="A4618" s="3"/>
      <c r="B4618" s="3" t="str">
        <f>IFERROR(__xludf.DUMMYFUNCTION("""COMPUTED_VALUE"""),"")</f>
        <v/>
      </c>
    </row>
    <row r="4619" customHeight="1" spans="1:2">
      <c r="A4619" s="3"/>
      <c r="B4619" s="3" t="str">
        <f>IFERROR(__xludf.DUMMYFUNCTION("""COMPUTED_VALUE"""),"")</f>
        <v/>
      </c>
    </row>
    <row r="4620" customHeight="1" spans="1:2">
      <c r="A4620" s="3"/>
      <c r="B4620" s="3" t="str">
        <f>IFERROR(__xludf.DUMMYFUNCTION("""COMPUTED_VALUE"""),"")</f>
        <v/>
      </c>
    </row>
    <row r="4621" customHeight="1" spans="1:2">
      <c r="A4621" s="3"/>
      <c r="B4621" s="3" t="str">
        <f>IFERROR(__xludf.DUMMYFUNCTION("""COMPUTED_VALUE"""),"")</f>
        <v/>
      </c>
    </row>
    <row r="4622" customHeight="1" spans="1:2">
      <c r="A4622" s="3"/>
      <c r="B4622" s="3" t="str">
        <f>IFERROR(__xludf.DUMMYFUNCTION("""COMPUTED_VALUE"""),"")</f>
        <v/>
      </c>
    </row>
    <row r="4623" customHeight="1" spans="1:2">
      <c r="A4623" s="3"/>
      <c r="B4623" s="3" t="str">
        <f>IFERROR(__xludf.DUMMYFUNCTION("""COMPUTED_VALUE"""),"")</f>
        <v/>
      </c>
    </row>
    <row r="4624" customHeight="1" spans="1:2">
      <c r="A4624" s="3"/>
      <c r="B4624" s="3" t="str">
        <f>IFERROR(__xludf.DUMMYFUNCTION("""COMPUTED_VALUE"""),"")</f>
        <v/>
      </c>
    </row>
    <row r="4625" customHeight="1" spans="1:2">
      <c r="A4625" s="3"/>
      <c r="B4625" s="3" t="str">
        <f>IFERROR(__xludf.DUMMYFUNCTION("""COMPUTED_VALUE"""),"")</f>
        <v/>
      </c>
    </row>
    <row r="4626" customHeight="1" spans="1:2">
      <c r="A4626" s="3"/>
      <c r="B4626" s="3" t="str">
        <f>IFERROR(__xludf.DUMMYFUNCTION("""COMPUTED_VALUE"""),"")</f>
        <v/>
      </c>
    </row>
    <row r="4627" customHeight="1" spans="1:2">
      <c r="A4627" s="3"/>
      <c r="B4627" s="3" t="str">
        <f>IFERROR(__xludf.DUMMYFUNCTION("""COMPUTED_VALUE"""),"")</f>
        <v/>
      </c>
    </row>
    <row r="4628" customHeight="1" spans="1:2">
      <c r="A4628" s="3"/>
      <c r="B4628" s="3" t="str">
        <f>IFERROR(__xludf.DUMMYFUNCTION("""COMPUTED_VALUE"""),"")</f>
        <v/>
      </c>
    </row>
    <row r="4629" customHeight="1" spans="1:2">
      <c r="A4629" s="3"/>
      <c r="B4629" s="3" t="str">
        <f>IFERROR(__xludf.DUMMYFUNCTION("""COMPUTED_VALUE"""),"")</f>
        <v/>
      </c>
    </row>
    <row r="4630" customHeight="1" spans="1:2">
      <c r="A4630" s="3"/>
      <c r="B4630" s="3" t="str">
        <f>IFERROR(__xludf.DUMMYFUNCTION("""COMPUTED_VALUE"""),"")</f>
        <v/>
      </c>
    </row>
    <row r="4631" customHeight="1" spans="1:2">
      <c r="A4631" s="3"/>
      <c r="B4631" s="3" t="str">
        <f>IFERROR(__xludf.DUMMYFUNCTION("""COMPUTED_VALUE"""),"")</f>
        <v/>
      </c>
    </row>
    <row r="4632" customHeight="1" spans="1:2">
      <c r="A4632" s="3"/>
      <c r="B4632" s="3" t="str">
        <f>IFERROR(__xludf.DUMMYFUNCTION("""COMPUTED_VALUE"""),"")</f>
        <v/>
      </c>
    </row>
    <row r="4633" customHeight="1" spans="1:2">
      <c r="A4633" s="3"/>
      <c r="B4633" s="3" t="str">
        <f>IFERROR(__xludf.DUMMYFUNCTION("""COMPUTED_VALUE"""),"")</f>
        <v/>
      </c>
    </row>
    <row r="4634" customHeight="1" spans="1:2">
      <c r="A4634" s="3"/>
      <c r="B4634" s="3" t="str">
        <f>IFERROR(__xludf.DUMMYFUNCTION("""COMPUTED_VALUE"""),"")</f>
        <v/>
      </c>
    </row>
    <row r="4635" customHeight="1" spans="1:2">
      <c r="A4635" s="3"/>
      <c r="B4635" s="3" t="str">
        <f>IFERROR(__xludf.DUMMYFUNCTION("""COMPUTED_VALUE"""),"")</f>
        <v/>
      </c>
    </row>
    <row r="4636" customHeight="1" spans="1:2">
      <c r="A4636" s="3"/>
      <c r="B4636" s="3" t="str">
        <f>IFERROR(__xludf.DUMMYFUNCTION("""COMPUTED_VALUE"""),"")</f>
        <v/>
      </c>
    </row>
    <row r="4637" customHeight="1" spans="1:2">
      <c r="A4637" s="3"/>
      <c r="B4637" s="3" t="str">
        <f>IFERROR(__xludf.DUMMYFUNCTION("""COMPUTED_VALUE"""),"")</f>
        <v/>
      </c>
    </row>
    <row r="4638" customHeight="1" spans="1:2">
      <c r="A4638" s="3"/>
      <c r="B4638" s="3" t="str">
        <f>IFERROR(__xludf.DUMMYFUNCTION("""COMPUTED_VALUE"""),"")</f>
        <v/>
      </c>
    </row>
    <row r="4639" customHeight="1" spans="1:2">
      <c r="A4639" s="3"/>
      <c r="B4639" s="3" t="str">
        <f>IFERROR(__xludf.DUMMYFUNCTION("""COMPUTED_VALUE"""),"")</f>
        <v/>
      </c>
    </row>
    <row r="4640" customHeight="1" spans="1:2">
      <c r="A4640" s="3"/>
      <c r="B4640" s="3" t="str">
        <f>IFERROR(__xludf.DUMMYFUNCTION("""COMPUTED_VALUE"""),"")</f>
        <v/>
      </c>
    </row>
    <row r="4641" customHeight="1" spans="1:2">
      <c r="A4641" s="3"/>
      <c r="B4641" s="3" t="str">
        <f>IFERROR(__xludf.DUMMYFUNCTION("""COMPUTED_VALUE"""),"")</f>
        <v/>
      </c>
    </row>
    <row r="4642" customHeight="1" spans="1:2">
      <c r="A4642" s="3"/>
      <c r="B4642" s="3" t="str">
        <f>IFERROR(__xludf.DUMMYFUNCTION("""COMPUTED_VALUE"""),"")</f>
        <v/>
      </c>
    </row>
    <row r="4643" customHeight="1" spans="1:2">
      <c r="A4643" s="3"/>
      <c r="B4643" s="3" t="str">
        <f>IFERROR(__xludf.DUMMYFUNCTION("""COMPUTED_VALUE"""),"")</f>
        <v/>
      </c>
    </row>
    <row r="4644" customHeight="1" spans="1:2">
      <c r="A4644" s="3"/>
      <c r="B4644" s="3" t="str">
        <f>IFERROR(__xludf.DUMMYFUNCTION("""COMPUTED_VALUE"""),"")</f>
        <v/>
      </c>
    </row>
    <row r="4645" customHeight="1" spans="1:2">
      <c r="A4645" s="3"/>
      <c r="B4645" s="3" t="str">
        <f>IFERROR(__xludf.DUMMYFUNCTION("""COMPUTED_VALUE"""),"")</f>
        <v/>
      </c>
    </row>
    <row r="4646" customHeight="1" spans="1:2">
      <c r="A4646" s="3"/>
      <c r="B4646" s="3" t="str">
        <f>IFERROR(__xludf.DUMMYFUNCTION("""COMPUTED_VALUE"""),"")</f>
        <v/>
      </c>
    </row>
    <row r="4647" customHeight="1" spans="1:2">
      <c r="A4647" s="3"/>
      <c r="B4647" s="3" t="str">
        <f>IFERROR(__xludf.DUMMYFUNCTION("""COMPUTED_VALUE"""),"")</f>
        <v/>
      </c>
    </row>
    <row r="4648" customHeight="1" spans="1:2">
      <c r="A4648" s="3"/>
      <c r="B4648" s="3" t="str">
        <f>IFERROR(__xludf.DUMMYFUNCTION("""COMPUTED_VALUE"""),"")</f>
        <v/>
      </c>
    </row>
    <row r="4649" customHeight="1" spans="1:2">
      <c r="A4649" s="3"/>
      <c r="B4649" s="3" t="str">
        <f>IFERROR(__xludf.DUMMYFUNCTION("""COMPUTED_VALUE"""),"")</f>
        <v/>
      </c>
    </row>
    <row r="4650" customHeight="1" spans="1:2">
      <c r="A4650" s="3"/>
      <c r="B4650" s="3" t="str">
        <f>IFERROR(__xludf.DUMMYFUNCTION("""COMPUTED_VALUE"""),"")</f>
        <v/>
      </c>
    </row>
    <row r="4651" customHeight="1" spans="1:2">
      <c r="A4651" s="3"/>
      <c r="B4651" s="3" t="str">
        <f>IFERROR(__xludf.DUMMYFUNCTION("""COMPUTED_VALUE"""),"")</f>
        <v/>
      </c>
    </row>
    <row r="4652" customHeight="1" spans="1:2">
      <c r="A4652" s="3"/>
      <c r="B4652" s="3" t="str">
        <f>IFERROR(__xludf.DUMMYFUNCTION("""COMPUTED_VALUE"""),"")</f>
        <v/>
      </c>
    </row>
    <row r="4653" customHeight="1" spans="1:2">
      <c r="A4653" s="3"/>
      <c r="B4653" s="3" t="str">
        <f>IFERROR(__xludf.DUMMYFUNCTION("""COMPUTED_VALUE"""),"")</f>
        <v/>
      </c>
    </row>
    <row r="4654" customHeight="1" spans="1:2">
      <c r="A4654" s="3"/>
      <c r="B4654" s="3" t="str">
        <f>IFERROR(__xludf.DUMMYFUNCTION("""COMPUTED_VALUE"""),"")</f>
        <v/>
      </c>
    </row>
    <row r="4655" customHeight="1" spans="1:2">
      <c r="A4655" s="3"/>
      <c r="B4655" s="3" t="str">
        <f>IFERROR(__xludf.DUMMYFUNCTION("""COMPUTED_VALUE"""),"")</f>
        <v/>
      </c>
    </row>
    <row r="4656" customHeight="1" spans="1:2">
      <c r="A4656" s="3"/>
      <c r="B4656" s="3" t="str">
        <f>IFERROR(__xludf.DUMMYFUNCTION("""COMPUTED_VALUE"""),"")</f>
        <v/>
      </c>
    </row>
    <row r="4657" customHeight="1" spans="1:2">
      <c r="A4657" s="3"/>
      <c r="B4657" s="3" t="str">
        <f>IFERROR(__xludf.DUMMYFUNCTION("""COMPUTED_VALUE"""),"")</f>
        <v/>
      </c>
    </row>
    <row r="4658" customHeight="1" spans="1:2">
      <c r="A4658" s="3"/>
      <c r="B4658" s="3" t="str">
        <f>IFERROR(__xludf.DUMMYFUNCTION("""COMPUTED_VALUE"""),"")</f>
        <v/>
      </c>
    </row>
    <row r="4659" customHeight="1" spans="1:2">
      <c r="A4659" s="3"/>
      <c r="B4659" s="3" t="str">
        <f>IFERROR(__xludf.DUMMYFUNCTION("""COMPUTED_VALUE"""),"")</f>
        <v/>
      </c>
    </row>
    <row r="4660" customHeight="1" spans="1:2">
      <c r="A4660" s="3"/>
      <c r="B4660" s="3" t="str">
        <f>IFERROR(__xludf.DUMMYFUNCTION("""COMPUTED_VALUE"""),"")</f>
        <v/>
      </c>
    </row>
    <row r="4661" customHeight="1" spans="1:2">
      <c r="A4661" s="3"/>
      <c r="B4661" s="3" t="str">
        <f>IFERROR(__xludf.DUMMYFUNCTION("""COMPUTED_VALUE"""),"")</f>
        <v/>
      </c>
    </row>
    <row r="4662" customHeight="1" spans="1:2">
      <c r="A4662" s="3"/>
      <c r="B4662" s="3" t="str">
        <f>IFERROR(__xludf.DUMMYFUNCTION("""COMPUTED_VALUE"""),"")</f>
        <v/>
      </c>
    </row>
    <row r="4663" customHeight="1" spans="1:2">
      <c r="A4663" s="3"/>
      <c r="B4663" s="3" t="str">
        <f>IFERROR(__xludf.DUMMYFUNCTION("""COMPUTED_VALUE"""),"")</f>
        <v/>
      </c>
    </row>
    <row r="4664" customHeight="1" spans="1:2">
      <c r="A4664" s="3"/>
      <c r="B4664" s="3" t="str">
        <f>IFERROR(__xludf.DUMMYFUNCTION("""COMPUTED_VALUE"""),"")</f>
        <v/>
      </c>
    </row>
    <row r="4665" customHeight="1" spans="1:2">
      <c r="A4665" s="3"/>
      <c r="B4665" s="3" t="str">
        <f>IFERROR(__xludf.DUMMYFUNCTION("""COMPUTED_VALUE"""),"")</f>
        <v/>
      </c>
    </row>
    <row r="4666" customHeight="1" spans="1:2">
      <c r="A4666" s="3"/>
      <c r="B4666" s="3" t="str">
        <f>IFERROR(__xludf.DUMMYFUNCTION("""COMPUTED_VALUE"""),"")</f>
        <v/>
      </c>
    </row>
    <row r="4667" customHeight="1" spans="1:2">
      <c r="A4667" s="3"/>
      <c r="B4667" s="3" t="str">
        <f>IFERROR(__xludf.DUMMYFUNCTION("""COMPUTED_VALUE"""),"")</f>
        <v/>
      </c>
    </row>
    <row r="4668" customHeight="1" spans="1:2">
      <c r="A4668" s="3"/>
      <c r="B4668" s="3" t="str">
        <f>IFERROR(__xludf.DUMMYFUNCTION("""COMPUTED_VALUE"""),"")</f>
        <v/>
      </c>
    </row>
    <row r="4669" customHeight="1" spans="1:2">
      <c r="A4669" s="3"/>
      <c r="B4669" s="3" t="str">
        <f>IFERROR(__xludf.DUMMYFUNCTION("""COMPUTED_VALUE"""),"")</f>
        <v/>
      </c>
    </row>
    <row r="4670" customHeight="1" spans="1:2">
      <c r="A4670" s="3"/>
      <c r="B4670" s="3" t="str">
        <f>IFERROR(__xludf.DUMMYFUNCTION("""COMPUTED_VALUE"""),"")</f>
        <v/>
      </c>
    </row>
    <row r="4671" customHeight="1" spans="1:2">
      <c r="A4671" s="3"/>
      <c r="B4671" s="3" t="str">
        <f>IFERROR(__xludf.DUMMYFUNCTION("""COMPUTED_VALUE"""),"")</f>
        <v/>
      </c>
    </row>
    <row r="4672" customHeight="1" spans="1:2">
      <c r="A4672" s="3"/>
      <c r="B4672" s="3" t="str">
        <f>IFERROR(__xludf.DUMMYFUNCTION("""COMPUTED_VALUE"""),"")</f>
        <v/>
      </c>
    </row>
    <row r="4673" customHeight="1" spans="1:2">
      <c r="A4673" s="3"/>
      <c r="B4673" s="3" t="str">
        <f>IFERROR(__xludf.DUMMYFUNCTION("""COMPUTED_VALUE"""),"")</f>
        <v/>
      </c>
    </row>
    <row r="4674" customHeight="1" spans="1:2">
      <c r="A4674" s="3"/>
      <c r="B4674" s="3" t="str">
        <f>IFERROR(__xludf.DUMMYFUNCTION("""COMPUTED_VALUE"""),"")</f>
        <v/>
      </c>
    </row>
    <row r="4675" customHeight="1" spans="1:2">
      <c r="A4675" s="3"/>
      <c r="B4675" s="3" t="str">
        <f>IFERROR(__xludf.DUMMYFUNCTION("""COMPUTED_VALUE"""),"")</f>
        <v/>
      </c>
    </row>
    <row r="4676" customHeight="1" spans="1:2">
      <c r="A4676" s="3"/>
      <c r="B4676" s="3" t="str">
        <f>IFERROR(__xludf.DUMMYFUNCTION("""COMPUTED_VALUE"""),"")</f>
        <v/>
      </c>
    </row>
    <row r="4677" customHeight="1" spans="1:2">
      <c r="A4677" s="3"/>
      <c r="B4677" s="3" t="str">
        <f>IFERROR(__xludf.DUMMYFUNCTION("""COMPUTED_VALUE"""),"")</f>
        <v/>
      </c>
    </row>
    <row r="4678" customHeight="1" spans="1:2">
      <c r="A4678" s="3"/>
      <c r="B4678" s="3" t="str">
        <f>IFERROR(__xludf.DUMMYFUNCTION("""COMPUTED_VALUE"""),"")</f>
        <v/>
      </c>
    </row>
    <row r="4679" customHeight="1" spans="1:2">
      <c r="A4679" s="3"/>
      <c r="B4679" s="3" t="str">
        <f>IFERROR(__xludf.DUMMYFUNCTION("""COMPUTED_VALUE"""),"")</f>
        <v/>
      </c>
    </row>
    <row r="4680" customHeight="1" spans="1:2">
      <c r="A4680" s="3"/>
      <c r="B4680" s="3" t="str">
        <f>IFERROR(__xludf.DUMMYFUNCTION("""COMPUTED_VALUE"""),"")</f>
        <v/>
      </c>
    </row>
    <row r="4681" customHeight="1" spans="1:2">
      <c r="A4681" s="3"/>
      <c r="B4681" s="3" t="str">
        <f>IFERROR(__xludf.DUMMYFUNCTION("""COMPUTED_VALUE"""),"")</f>
        <v/>
      </c>
    </row>
    <row r="4682" customHeight="1" spans="1:2">
      <c r="A4682" s="3"/>
      <c r="B4682" s="3" t="str">
        <f>IFERROR(__xludf.DUMMYFUNCTION("""COMPUTED_VALUE"""),"")</f>
        <v/>
      </c>
    </row>
    <row r="4683" customHeight="1" spans="1:2">
      <c r="A4683" s="3"/>
      <c r="B4683" s="3" t="str">
        <f>IFERROR(__xludf.DUMMYFUNCTION("""COMPUTED_VALUE"""),"")</f>
        <v/>
      </c>
    </row>
    <row r="4684" customHeight="1" spans="1:2">
      <c r="A4684" s="3"/>
      <c r="B4684" s="3" t="str">
        <f>IFERROR(__xludf.DUMMYFUNCTION("""COMPUTED_VALUE"""),"")</f>
        <v/>
      </c>
    </row>
    <row r="4685" customHeight="1" spans="1:2">
      <c r="A4685" s="3"/>
      <c r="B4685" s="3" t="str">
        <f>IFERROR(__xludf.DUMMYFUNCTION("""COMPUTED_VALUE"""),"")</f>
        <v/>
      </c>
    </row>
    <row r="4686" customHeight="1" spans="1:2">
      <c r="A4686" s="3"/>
      <c r="B4686" s="3" t="str">
        <f>IFERROR(__xludf.DUMMYFUNCTION("""COMPUTED_VALUE"""),"")</f>
        <v/>
      </c>
    </row>
    <row r="4687" customHeight="1" spans="1:2">
      <c r="A4687" s="3"/>
      <c r="B4687" s="3" t="str">
        <f>IFERROR(__xludf.DUMMYFUNCTION("""COMPUTED_VALUE"""),"")</f>
        <v/>
      </c>
    </row>
    <row r="4688" customHeight="1" spans="1:2">
      <c r="A4688" s="3"/>
      <c r="B4688" s="3" t="str">
        <f>IFERROR(__xludf.DUMMYFUNCTION("""COMPUTED_VALUE"""),"")</f>
        <v/>
      </c>
    </row>
    <row r="4689" customHeight="1" spans="1:2">
      <c r="A4689" s="3"/>
      <c r="B4689" s="3" t="str">
        <f>IFERROR(__xludf.DUMMYFUNCTION("""COMPUTED_VALUE"""),"")</f>
        <v/>
      </c>
    </row>
    <row r="4690" customHeight="1" spans="1:2">
      <c r="A4690" s="3"/>
      <c r="B4690" s="3" t="str">
        <f>IFERROR(__xludf.DUMMYFUNCTION("""COMPUTED_VALUE"""),"")</f>
        <v/>
      </c>
    </row>
    <row r="4691" customHeight="1" spans="1:2">
      <c r="A4691" s="3"/>
      <c r="B4691" s="3" t="str">
        <f>IFERROR(__xludf.DUMMYFUNCTION("""COMPUTED_VALUE"""),"")</f>
        <v/>
      </c>
    </row>
    <row r="4692" customHeight="1" spans="1:2">
      <c r="A4692" s="3"/>
      <c r="B4692" s="3" t="str">
        <f>IFERROR(__xludf.DUMMYFUNCTION("""COMPUTED_VALUE"""),"")</f>
        <v/>
      </c>
    </row>
    <row r="4693" customHeight="1" spans="1:2">
      <c r="A4693" s="3"/>
      <c r="B4693" s="3" t="str">
        <f>IFERROR(__xludf.DUMMYFUNCTION("""COMPUTED_VALUE"""),"")</f>
        <v/>
      </c>
    </row>
    <row r="4694" customHeight="1" spans="1:2">
      <c r="A4694" s="3"/>
      <c r="B4694" s="3" t="str">
        <f>IFERROR(__xludf.DUMMYFUNCTION("""COMPUTED_VALUE"""),"")</f>
        <v/>
      </c>
    </row>
    <row r="4695" customHeight="1" spans="1:2">
      <c r="A4695" s="3"/>
      <c r="B4695" s="3" t="str">
        <f>IFERROR(__xludf.DUMMYFUNCTION("""COMPUTED_VALUE"""),"")</f>
        <v/>
      </c>
    </row>
    <row r="4696" customHeight="1" spans="1:2">
      <c r="A4696" s="3"/>
      <c r="B4696" s="3" t="str">
        <f>IFERROR(__xludf.DUMMYFUNCTION("""COMPUTED_VALUE"""),"")</f>
        <v/>
      </c>
    </row>
    <row r="4697" customHeight="1" spans="1:2">
      <c r="A4697" s="3"/>
      <c r="B4697" s="3" t="str">
        <f>IFERROR(__xludf.DUMMYFUNCTION("""COMPUTED_VALUE"""),"")</f>
        <v/>
      </c>
    </row>
    <row r="4698" customHeight="1" spans="1:2">
      <c r="A4698" s="3"/>
      <c r="B4698" s="3" t="str">
        <f>IFERROR(__xludf.DUMMYFUNCTION("""COMPUTED_VALUE"""),"")</f>
        <v/>
      </c>
    </row>
    <row r="4699" customHeight="1" spans="1:2">
      <c r="A4699" s="3"/>
      <c r="B4699" s="3" t="str">
        <f>IFERROR(__xludf.DUMMYFUNCTION("""COMPUTED_VALUE"""),"")</f>
        <v/>
      </c>
    </row>
    <row r="4700" customHeight="1" spans="1:2">
      <c r="A4700" s="3"/>
      <c r="B4700" s="3" t="str">
        <f>IFERROR(__xludf.DUMMYFUNCTION("""COMPUTED_VALUE"""),"")</f>
        <v/>
      </c>
    </row>
    <row r="4701" customHeight="1" spans="1:2">
      <c r="A4701" s="3"/>
      <c r="B4701" s="3" t="str">
        <f>IFERROR(__xludf.DUMMYFUNCTION("""COMPUTED_VALUE"""),"")</f>
        <v/>
      </c>
    </row>
    <row r="4702" customHeight="1" spans="1:2">
      <c r="A4702" s="3"/>
      <c r="B4702" s="3" t="str">
        <f>IFERROR(__xludf.DUMMYFUNCTION("""COMPUTED_VALUE"""),"")</f>
        <v/>
      </c>
    </row>
    <row r="4703" customHeight="1" spans="1:2">
      <c r="A4703" s="3"/>
      <c r="B4703" s="3" t="str">
        <f>IFERROR(__xludf.DUMMYFUNCTION("""COMPUTED_VALUE"""),"")</f>
        <v/>
      </c>
    </row>
    <row r="4704" customHeight="1" spans="1:2">
      <c r="A4704" s="3"/>
      <c r="B4704" s="3" t="str">
        <f>IFERROR(__xludf.DUMMYFUNCTION("""COMPUTED_VALUE"""),"")</f>
        <v/>
      </c>
    </row>
    <row r="4705" customHeight="1" spans="1:2">
      <c r="A4705" s="3"/>
      <c r="B4705" s="3" t="str">
        <f>IFERROR(__xludf.DUMMYFUNCTION("""COMPUTED_VALUE"""),"")</f>
        <v/>
      </c>
    </row>
    <row r="4706" customHeight="1" spans="1:2">
      <c r="A4706" s="3"/>
      <c r="B4706" s="3" t="str">
        <f>IFERROR(__xludf.DUMMYFUNCTION("""COMPUTED_VALUE"""),"")</f>
        <v/>
      </c>
    </row>
    <row r="4707" customHeight="1" spans="1:2">
      <c r="A4707" s="3"/>
      <c r="B4707" s="3" t="str">
        <f>IFERROR(__xludf.DUMMYFUNCTION("""COMPUTED_VALUE"""),"")</f>
        <v/>
      </c>
    </row>
    <row r="4708" customHeight="1" spans="1:2">
      <c r="A4708" s="3"/>
      <c r="B4708" s="3" t="str">
        <f>IFERROR(__xludf.DUMMYFUNCTION("""COMPUTED_VALUE"""),"")</f>
        <v/>
      </c>
    </row>
    <row r="4709" customHeight="1" spans="1:2">
      <c r="A4709" s="3"/>
      <c r="B4709" s="3" t="str">
        <f>IFERROR(__xludf.DUMMYFUNCTION("""COMPUTED_VALUE"""),"")</f>
        <v/>
      </c>
    </row>
    <row r="4710" customHeight="1" spans="1:2">
      <c r="A4710" s="3"/>
      <c r="B4710" s="3" t="str">
        <f>IFERROR(__xludf.DUMMYFUNCTION("""COMPUTED_VALUE"""),"")</f>
        <v/>
      </c>
    </row>
    <row r="4711" customHeight="1" spans="1:2">
      <c r="A4711" s="3"/>
      <c r="B4711" s="3" t="str">
        <f>IFERROR(__xludf.DUMMYFUNCTION("""COMPUTED_VALUE"""),"")</f>
        <v/>
      </c>
    </row>
    <row r="4712" customHeight="1" spans="1:2">
      <c r="A4712" s="3"/>
      <c r="B4712" s="3" t="str">
        <f>IFERROR(__xludf.DUMMYFUNCTION("""COMPUTED_VALUE"""),"")</f>
        <v/>
      </c>
    </row>
    <row r="4713" customHeight="1" spans="1:2">
      <c r="A4713" s="3"/>
      <c r="B4713" s="3" t="str">
        <f>IFERROR(__xludf.DUMMYFUNCTION("""COMPUTED_VALUE"""),"")</f>
        <v/>
      </c>
    </row>
    <row r="4714" customHeight="1" spans="1:2">
      <c r="A4714" s="3"/>
      <c r="B4714" s="3" t="str">
        <f>IFERROR(__xludf.DUMMYFUNCTION("""COMPUTED_VALUE"""),"")</f>
        <v/>
      </c>
    </row>
    <row r="4715" customHeight="1" spans="1:2">
      <c r="A4715" s="3"/>
      <c r="B4715" s="3" t="str">
        <f>IFERROR(__xludf.DUMMYFUNCTION("""COMPUTED_VALUE"""),"")</f>
        <v/>
      </c>
    </row>
    <row r="4716" customHeight="1" spans="1:2">
      <c r="A4716" s="3"/>
      <c r="B4716" s="3" t="str">
        <f>IFERROR(__xludf.DUMMYFUNCTION("""COMPUTED_VALUE"""),"")</f>
        <v/>
      </c>
    </row>
    <row r="4717" customHeight="1" spans="1:2">
      <c r="A4717" s="3"/>
      <c r="B4717" s="3" t="str">
        <f>IFERROR(__xludf.DUMMYFUNCTION("""COMPUTED_VALUE"""),"")</f>
        <v/>
      </c>
    </row>
    <row r="4718" customHeight="1" spans="1:2">
      <c r="A4718" s="3"/>
      <c r="B4718" s="3" t="str">
        <f>IFERROR(__xludf.DUMMYFUNCTION("""COMPUTED_VALUE"""),"")</f>
        <v/>
      </c>
    </row>
    <row r="4719" customHeight="1" spans="1:2">
      <c r="A4719" s="3"/>
      <c r="B4719" s="3" t="str">
        <f>IFERROR(__xludf.DUMMYFUNCTION("""COMPUTED_VALUE"""),"")</f>
        <v/>
      </c>
    </row>
    <row r="4720" customHeight="1" spans="1:2">
      <c r="A4720" s="3"/>
      <c r="B4720" s="3" t="str">
        <f>IFERROR(__xludf.DUMMYFUNCTION("""COMPUTED_VALUE"""),"")</f>
        <v/>
      </c>
    </row>
    <row r="4721" customHeight="1" spans="1:2">
      <c r="A4721" s="3"/>
      <c r="B4721" s="3" t="str">
        <f>IFERROR(__xludf.DUMMYFUNCTION("""COMPUTED_VALUE"""),"")</f>
        <v/>
      </c>
    </row>
    <row r="4722" customHeight="1" spans="1:2">
      <c r="A4722" s="3"/>
      <c r="B4722" s="3" t="str">
        <f>IFERROR(__xludf.DUMMYFUNCTION("""COMPUTED_VALUE"""),"")</f>
        <v/>
      </c>
    </row>
    <row r="4723" customHeight="1" spans="1:2">
      <c r="A4723" s="3"/>
      <c r="B4723" s="3" t="str">
        <f>IFERROR(__xludf.DUMMYFUNCTION("""COMPUTED_VALUE"""),"")</f>
        <v/>
      </c>
    </row>
    <row r="4724" customHeight="1" spans="1:2">
      <c r="A4724" s="3"/>
      <c r="B4724" s="3" t="str">
        <f>IFERROR(__xludf.DUMMYFUNCTION("""COMPUTED_VALUE"""),"")</f>
        <v/>
      </c>
    </row>
    <row r="4725" customHeight="1" spans="1:2">
      <c r="A4725" s="3"/>
      <c r="B4725" s="3" t="str">
        <f>IFERROR(__xludf.DUMMYFUNCTION("""COMPUTED_VALUE"""),"")</f>
        <v/>
      </c>
    </row>
    <row r="4726" customHeight="1" spans="1:2">
      <c r="A4726" s="3"/>
      <c r="B4726" s="3" t="str">
        <f>IFERROR(__xludf.DUMMYFUNCTION("""COMPUTED_VALUE"""),"")</f>
        <v/>
      </c>
    </row>
    <row r="4727" customHeight="1" spans="1:2">
      <c r="A4727" s="3"/>
      <c r="B4727" s="3" t="str">
        <f>IFERROR(__xludf.DUMMYFUNCTION("""COMPUTED_VALUE"""),"")</f>
        <v/>
      </c>
    </row>
    <row r="4728" customHeight="1" spans="1:2">
      <c r="A4728" s="3"/>
      <c r="B4728" s="3" t="str">
        <f>IFERROR(__xludf.DUMMYFUNCTION("""COMPUTED_VALUE"""),"")</f>
        <v/>
      </c>
    </row>
    <row r="4729" customHeight="1" spans="1:2">
      <c r="A4729" s="3"/>
      <c r="B4729" s="3" t="str">
        <f>IFERROR(__xludf.DUMMYFUNCTION("""COMPUTED_VALUE"""),"")</f>
        <v/>
      </c>
    </row>
    <row r="4730" customHeight="1" spans="1:2">
      <c r="A4730" s="3"/>
      <c r="B4730" s="3" t="str">
        <f>IFERROR(__xludf.DUMMYFUNCTION("""COMPUTED_VALUE"""),"")</f>
        <v/>
      </c>
    </row>
    <row r="4731" customHeight="1" spans="1:2">
      <c r="A4731" s="3"/>
      <c r="B4731" s="3" t="str">
        <f>IFERROR(__xludf.DUMMYFUNCTION("""COMPUTED_VALUE"""),"")</f>
        <v/>
      </c>
    </row>
    <row r="4732" customHeight="1" spans="1:2">
      <c r="A4732" s="3"/>
      <c r="B4732" s="3" t="str">
        <f>IFERROR(__xludf.DUMMYFUNCTION("""COMPUTED_VALUE"""),"")</f>
        <v/>
      </c>
    </row>
    <row r="4733" customHeight="1" spans="1:2">
      <c r="A4733" s="3"/>
      <c r="B4733" s="3" t="str">
        <f>IFERROR(__xludf.DUMMYFUNCTION("""COMPUTED_VALUE"""),"")</f>
        <v/>
      </c>
    </row>
    <row r="4734" customHeight="1" spans="1:2">
      <c r="A4734" s="3"/>
      <c r="B4734" s="3" t="str">
        <f>IFERROR(__xludf.DUMMYFUNCTION("""COMPUTED_VALUE"""),"")</f>
        <v/>
      </c>
    </row>
    <row r="4735" customHeight="1" spans="1:2">
      <c r="A4735" s="3"/>
      <c r="B4735" s="3" t="str">
        <f>IFERROR(__xludf.DUMMYFUNCTION("""COMPUTED_VALUE"""),"")</f>
        <v/>
      </c>
    </row>
    <row r="4736" customHeight="1" spans="1:2">
      <c r="A4736" s="3"/>
      <c r="B4736" s="3" t="str">
        <f>IFERROR(__xludf.DUMMYFUNCTION("""COMPUTED_VALUE"""),"")</f>
        <v/>
      </c>
    </row>
    <row r="4737" customHeight="1" spans="1:2">
      <c r="A4737" s="3"/>
      <c r="B4737" s="3" t="str">
        <f>IFERROR(__xludf.DUMMYFUNCTION("""COMPUTED_VALUE"""),"")</f>
        <v/>
      </c>
    </row>
    <row r="4738" customHeight="1" spans="1:2">
      <c r="A4738" s="3"/>
      <c r="B4738" s="3" t="str">
        <f>IFERROR(__xludf.DUMMYFUNCTION("""COMPUTED_VALUE"""),"")</f>
        <v/>
      </c>
    </row>
    <row r="4739" customHeight="1" spans="1:2">
      <c r="A4739" s="3"/>
      <c r="B4739" s="3" t="str">
        <f>IFERROR(__xludf.DUMMYFUNCTION("""COMPUTED_VALUE"""),"")</f>
        <v/>
      </c>
    </row>
    <row r="4740" customHeight="1" spans="1:2">
      <c r="A4740" s="3"/>
      <c r="B4740" s="3" t="str">
        <f>IFERROR(__xludf.DUMMYFUNCTION("""COMPUTED_VALUE"""),"")</f>
        <v/>
      </c>
    </row>
    <row r="4741" customHeight="1" spans="1:2">
      <c r="A4741" s="3"/>
      <c r="B4741" s="3" t="str">
        <f>IFERROR(__xludf.DUMMYFUNCTION("""COMPUTED_VALUE"""),"")</f>
        <v/>
      </c>
    </row>
    <row r="4742" customHeight="1" spans="1:2">
      <c r="A4742" s="3"/>
      <c r="B4742" s="3" t="str">
        <f>IFERROR(__xludf.DUMMYFUNCTION("""COMPUTED_VALUE"""),"")</f>
        <v/>
      </c>
    </row>
    <row r="4743" customHeight="1" spans="1:2">
      <c r="A4743" s="3"/>
      <c r="B4743" s="3" t="str">
        <f>IFERROR(__xludf.DUMMYFUNCTION("""COMPUTED_VALUE"""),"")</f>
        <v/>
      </c>
    </row>
    <row r="4744" customHeight="1" spans="1:2">
      <c r="A4744" s="3"/>
      <c r="B4744" s="3" t="str">
        <f>IFERROR(__xludf.DUMMYFUNCTION("""COMPUTED_VALUE"""),"")</f>
        <v/>
      </c>
    </row>
    <row r="4745" customHeight="1" spans="1:2">
      <c r="A4745" s="3"/>
      <c r="B4745" s="3" t="str">
        <f>IFERROR(__xludf.DUMMYFUNCTION("""COMPUTED_VALUE"""),"")</f>
        <v/>
      </c>
    </row>
    <row r="4746" customHeight="1" spans="1:2">
      <c r="A4746" s="3"/>
      <c r="B4746" s="3" t="str">
        <f>IFERROR(__xludf.DUMMYFUNCTION("""COMPUTED_VALUE"""),"")</f>
        <v/>
      </c>
    </row>
    <row r="4747" customHeight="1" spans="1:2">
      <c r="A4747" s="3"/>
      <c r="B4747" s="3" t="str">
        <f>IFERROR(__xludf.DUMMYFUNCTION("""COMPUTED_VALUE"""),"")</f>
        <v/>
      </c>
    </row>
    <row r="4748" customHeight="1" spans="1:2">
      <c r="A4748" s="3"/>
      <c r="B4748" s="3" t="str">
        <f>IFERROR(__xludf.DUMMYFUNCTION("""COMPUTED_VALUE"""),"")</f>
        <v/>
      </c>
    </row>
    <row r="4749" customHeight="1" spans="1:2">
      <c r="A4749" s="3"/>
      <c r="B4749" s="3" t="str">
        <f>IFERROR(__xludf.DUMMYFUNCTION("""COMPUTED_VALUE"""),"")</f>
        <v/>
      </c>
    </row>
    <row r="4750" customHeight="1" spans="1:2">
      <c r="A4750" s="3"/>
      <c r="B4750" s="3" t="str">
        <f>IFERROR(__xludf.DUMMYFUNCTION("""COMPUTED_VALUE"""),"")</f>
        <v/>
      </c>
    </row>
    <row r="4751" customHeight="1" spans="1:2">
      <c r="A4751" s="3"/>
      <c r="B4751" s="3" t="str">
        <f>IFERROR(__xludf.DUMMYFUNCTION("""COMPUTED_VALUE"""),"")</f>
        <v/>
      </c>
    </row>
    <row r="4752" customHeight="1" spans="1:2">
      <c r="A4752" s="3"/>
      <c r="B4752" s="3" t="str">
        <f>IFERROR(__xludf.DUMMYFUNCTION("""COMPUTED_VALUE"""),"")</f>
        <v/>
      </c>
    </row>
    <row r="4753" customHeight="1" spans="1:2">
      <c r="A4753" s="3"/>
      <c r="B4753" s="3" t="str">
        <f>IFERROR(__xludf.DUMMYFUNCTION("""COMPUTED_VALUE"""),"")</f>
        <v/>
      </c>
    </row>
    <row r="4754" customHeight="1" spans="1:2">
      <c r="A4754" s="3"/>
      <c r="B4754" s="3" t="str">
        <f>IFERROR(__xludf.DUMMYFUNCTION("""COMPUTED_VALUE"""),"")</f>
        <v/>
      </c>
    </row>
    <row r="4755" customHeight="1" spans="1:2">
      <c r="A4755" s="3"/>
      <c r="B4755" s="3" t="str">
        <f>IFERROR(__xludf.DUMMYFUNCTION("""COMPUTED_VALUE"""),"")</f>
        <v/>
      </c>
    </row>
    <row r="4756" customHeight="1" spans="1:2">
      <c r="A4756" s="3"/>
      <c r="B4756" s="3" t="str">
        <f>IFERROR(__xludf.DUMMYFUNCTION("""COMPUTED_VALUE"""),"")</f>
        <v/>
      </c>
    </row>
    <row r="4757" customHeight="1" spans="1:2">
      <c r="A4757" s="3"/>
      <c r="B4757" s="3" t="str">
        <f>IFERROR(__xludf.DUMMYFUNCTION("""COMPUTED_VALUE"""),"")</f>
        <v/>
      </c>
    </row>
    <row r="4758" customHeight="1" spans="1:2">
      <c r="A4758" s="3"/>
      <c r="B4758" s="3" t="str">
        <f>IFERROR(__xludf.DUMMYFUNCTION("""COMPUTED_VALUE"""),"")</f>
        <v/>
      </c>
    </row>
    <row r="4759" customHeight="1" spans="1:2">
      <c r="A4759" s="3"/>
      <c r="B4759" s="3" t="str">
        <f>IFERROR(__xludf.DUMMYFUNCTION("""COMPUTED_VALUE"""),"")</f>
        <v/>
      </c>
    </row>
    <row r="4760" customHeight="1" spans="1:2">
      <c r="A4760" s="3"/>
      <c r="B4760" s="3" t="str">
        <f>IFERROR(__xludf.DUMMYFUNCTION("""COMPUTED_VALUE"""),"")</f>
        <v/>
      </c>
    </row>
    <row r="4761" customHeight="1" spans="1:2">
      <c r="A4761" s="3"/>
      <c r="B4761" s="3" t="str">
        <f>IFERROR(__xludf.DUMMYFUNCTION("""COMPUTED_VALUE"""),"")</f>
        <v/>
      </c>
    </row>
    <row r="4762" customHeight="1" spans="1:2">
      <c r="A4762" s="3"/>
      <c r="B4762" s="3" t="str">
        <f>IFERROR(__xludf.DUMMYFUNCTION("""COMPUTED_VALUE"""),"")</f>
        <v/>
      </c>
    </row>
    <row r="4763" customHeight="1" spans="1:2">
      <c r="A4763" s="3"/>
      <c r="B4763" s="3" t="str">
        <f>IFERROR(__xludf.DUMMYFUNCTION("""COMPUTED_VALUE"""),"")</f>
        <v/>
      </c>
    </row>
    <row r="4764" customHeight="1" spans="1:2">
      <c r="A4764" s="3"/>
      <c r="B4764" s="3" t="str">
        <f>IFERROR(__xludf.DUMMYFUNCTION("""COMPUTED_VALUE"""),"")</f>
        <v/>
      </c>
    </row>
    <row r="4765" customHeight="1" spans="1:2">
      <c r="A4765" s="3"/>
      <c r="B4765" s="3" t="str">
        <f>IFERROR(__xludf.DUMMYFUNCTION("""COMPUTED_VALUE"""),"")</f>
        <v/>
      </c>
    </row>
    <row r="4766" customHeight="1" spans="1:2">
      <c r="A4766" s="3"/>
      <c r="B4766" s="3" t="str">
        <f>IFERROR(__xludf.DUMMYFUNCTION("""COMPUTED_VALUE"""),"")</f>
        <v/>
      </c>
    </row>
    <row r="4767" customHeight="1" spans="1:2">
      <c r="A4767" s="3"/>
      <c r="B4767" s="3" t="str">
        <f>IFERROR(__xludf.DUMMYFUNCTION("""COMPUTED_VALUE"""),"")</f>
        <v/>
      </c>
    </row>
    <row r="4768" customHeight="1" spans="1:2">
      <c r="A4768" s="3"/>
      <c r="B4768" s="3" t="str">
        <f>IFERROR(__xludf.DUMMYFUNCTION("""COMPUTED_VALUE"""),"")</f>
        <v/>
      </c>
    </row>
    <row r="4769" customHeight="1" spans="1:2">
      <c r="A4769" s="3"/>
      <c r="B4769" s="3" t="str">
        <f>IFERROR(__xludf.DUMMYFUNCTION("""COMPUTED_VALUE"""),"")</f>
        <v/>
      </c>
    </row>
    <row r="4770" customHeight="1" spans="1:2">
      <c r="A4770" s="3"/>
      <c r="B4770" s="3" t="str">
        <f>IFERROR(__xludf.DUMMYFUNCTION("""COMPUTED_VALUE"""),"")</f>
        <v/>
      </c>
    </row>
    <row r="4771" customHeight="1" spans="1:2">
      <c r="A4771" s="3"/>
      <c r="B4771" s="3" t="str">
        <f>IFERROR(__xludf.DUMMYFUNCTION("""COMPUTED_VALUE"""),"")</f>
        <v/>
      </c>
    </row>
    <row r="4772" customHeight="1" spans="1:2">
      <c r="A4772" s="3"/>
      <c r="B4772" s="3" t="str">
        <f>IFERROR(__xludf.DUMMYFUNCTION("""COMPUTED_VALUE"""),"")</f>
        <v/>
      </c>
    </row>
    <row r="4773" customHeight="1" spans="1:2">
      <c r="A4773" s="3"/>
      <c r="B4773" s="3" t="str">
        <f>IFERROR(__xludf.DUMMYFUNCTION("""COMPUTED_VALUE"""),"")</f>
        <v/>
      </c>
    </row>
    <row r="4774" customHeight="1" spans="1:2">
      <c r="A4774" s="3"/>
      <c r="B4774" s="3" t="str">
        <f>IFERROR(__xludf.DUMMYFUNCTION("""COMPUTED_VALUE"""),"")</f>
        <v/>
      </c>
    </row>
    <row r="4775" customHeight="1" spans="1:2">
      <c r="A4775" s="3"/>
      <c r="B4775" s="3" t="str">
        <f>IFERROR(__xludf.DUMMYFUNCTION("""COMPUTED_VALUE"""),"")</f>
        <v/>
      </c>
    </row>
    <row r="4776" customHeight="1" spans="1:2">
      <c r="A4776" s="3"/>
      <c r="B4776" s="3" t="str">
        <f>IFERROR(__xludf.DUMMYFUNCTION("""COMPUTED_VALUE"""),"")</f>
        <v/>
      </c>
    </row>
    <row r="4777" customHeight="1" spans="1:2">
      <c r="A4777" s="3"/>
      <c r="B4777" s="3" t="str">
        <f>IFERROR(__xludf.DUMMYFUNCTION("""COMPUTED_VALUE"""),"")</f>
        <v/>
      </c>
    </row>
    <row r="4778" customHeight="1" spans="1:2">
      <c r="A4778" s="3"/>
      <c r="B4778" s="3" t="str">
        <f>IFERROR(__xludf.DUMMYFUNCTION("""COMPUTED_VALUE"""),"")</f>
        <v/>
      </c>
    </row>
    <row r="4779" customHeight="1" spans="1:2">
      <c r="A4779" s="3"/>
      <c r="B4779" s="3" t="str">
        <f>IFERROR(__xludf.DUMMYFUNCTION("""COMPUTED_VALUE"""),"")</f>
        <v/>
      </c>
    </row>
    <row r="4780" customHeight="1" spans="1:2">
      <c r="A4780" s="3"/>
      <c r="B4780" s="3" t="str">
        <f>IFERROR(__xludf.DUMMYFUNCTION("""COMPUTED_VALUE"""),"")</f>
        <v/>
      </c>
    </row>
    <row r="4781" customHeight="1" spans="1:2">
      <c r="A4781" s="3"/>
      <c r="B4781" s="3" t="str">
        <f>IFERROR(__xludf.DUMMYFUNCTION("""COMPUTED_VALUE"""),"")</f>
        <v/>
      </c>
    </row>
    <row r="4782" customHeight="1" spans="1:2">
      <c r="A4782" s="3"/>
      <c r="B4782" s="3" t="str">
        <f>IFERROR(__xludf.DUMMYFUNCTION("""COMPUTED_VALUE"""),"")</f>
        <v/>
      </c>
    </row>
    <row r="4783" customHeight="1" spans="1:2">
      <c r="A4783" s="3"/>
      <c r="B4783" s="3" t="str">
        <f>IFERROR(__xludf.DUMMYFUNCTION("""COMPUTED_VALUE"""),"")</f>
        <v/>
      </c>
    </row>
    <row r="4784" customHeight="1" spans="1:2">
      <c r="A4784" s="3"/>
      <c r="B4784" s="3" t="str">
        <f>IFERROR(__xludf.DUMMYFUNCTION("""COMPUTED_VALUE"""),"")</f>
        <v/>
      </c>
    </row>
    <row r="4785" customHeight="1" spans="1:2">
      <c r="A4785" s="3"/>
      <c r="B4785" s="3" t="str">
        <f>IFERROR(__xludf.DUMMYFUNCTION("""COMPUTED_VALUE"""),"")</f>
        <v/>
      </c>
    </row>
    <row r="4786" customHeight="1" spans="1:2">
      <c r="A4786" s="3"/>
      <c r="B4786" s="3" t="str">
        <f>IFERROR(__xludf.DUMMYFUNCTION("""COMPUTED_VALUE"""),"")</f>
        <v/>
      </c>
    </row>
    <row r="4787" customHeight="1" spans="1:2">
      <c r="A4787" s="3"/>
      <c r="B4787" s="3" t="str">
        <f>IFERROR(__xludf.DUMMYFUNCTION("""COMPUTED_VALUE"""),"")</f>
        <v/>
      </c>
    </row>
    <row r="4788" customHeight="1" spans="1:2">
      <c r="A4788" s="3"/>
      <c r="B4788" s="3" t="str">
        <f>IFERROR(__xludf.DUMMYFUNCTION("""COMPUTED_VALUE"""),"")</f>
        <v/>
      </c>
    </row>
    <row r="4789" customHeight="1" spans="1:2">
      <c r="A4789" s="3"/>
      <c r="B4789" s="3" t="str">
        <f>IFERROR(__xludf.DUMMYFUNCTION("""COMPUTED_VALUE"""),"")</f>
        <v/>
      </c>
    </row>
    <row r="4790" customHeight="1" spans="1:2">
      <c r="A4790" s="3"/>
      <c r="B4790" s="3" t="str">
        <f>IFERROR(__xludf.DUMMYFUNCTION("""COMPUTED_VALUE"""),"")</f>
        <v/>
      </c>
    </row>
    <row r="4791" customHeight="1" spans="1:2">
      <c r="A4791" s="3"/>
      <c r="B4791" s="3" t="str">
        <f>IFERROR(__xludf.DUMMYFUNCTION("""COMPUTED_VALUE"""),"")</f>
        <v/>
      </c>
    </row>
    <row r="4792" customHeight="1" spans="1:2">
      <c r="A4792" s="3"/>
      <c r="B4792" s="3" t="str">
        <f>IFERROR(__xludf.DUMMYFUNCTION("""COMPUTED_VALUE"""),"")</f>
        <v/>
      </c>
    </row>
    <row r="4793" customHeight="1" spans="1:2">
      <c r="A4793" s="3"/>
      <c r="B4793" s="3" t="str">
        <f>IFERROR(__xludf.DUMMYFUNCTION("""COMPUTED_VALUE"""),"")</f>
        <v/>
      </c>
    </row>
    <row r="4794" customHeight="1" spans="1:2">
      <c r="A4794" s="3"/>
      <c r="B4794" s="3" t="str">
        <f>IFERROR(__xludf.DUMMYFUNCTION("""COMPUTED_VALUE"""),"")</f>
        <v/>
      </c>
    </row>
    <row r="4795" customHeight="1" spans="1:2">
      <c r="A4795" s="3"/>
      <c r="B4795" s="3" t="str">
        <f>IFERROR(__xludf.DUMMYFUNCTION("""COMPUTED_VALUE"""),"")</f>
        <v/>
      </c>
    </row>
    <row r="4796" customHeight="1" spans="1:2">
      <c r="A4796" s="3"/>
      <c r="B4796" s="3" t="str">
        <f>IFERROR(__xludf.DUMMYFUNCTION("""COMPUTED_VALUE"""),"")</f>
        <v/>
      </c>
    </row>
    <row r="4797" customHeight="1" spans="1:2">
      <c r="A4797" s="3"/>
      <c r="B4797" s="3" t="str">
        <f>IFERROR(__xludf.DUMMYFUNCTION("""COMPUTED_VALUE"""),"")</f>
        <v/>
      </c>
    </row>
    <row r="4798" customHeight="1" spans="1:2">
      <c r="A4798" s="3"/>
      <c r="B4798" s="3" t="str">
        <f>IFERROR(__xludf.DUMMYFUNCTION("""COMPUTED_VALUE"""),"")</f>
        <v/>
      </c>
    </row>
    <row r="4799" customHeight="1" spans="1:2">
      <c r="A4799" s="3"/>
      <c r="B4799" s="3" t="str">
        <f>IFERROR(__xludf.DUMMYFUNCTION("""COMPUTED_VALUE"""),"")</f>
        <v/>
      </c>
    </row>
    <row r="4800" customHeight="1" spans="1:2">
      <c r="A4800" s="3"/>
      <c r="B4800" s="3" t="str">
        <f>IFERROR(__xludf.DUMMYFUNCTION("""COMPUTED_VALUE"""),"")</f>
        <v/>
      </c>
    </row>
    <row r="4801" customHeight="1" spans="1:2">
      <c r="A4801" s="3"/>
      <c r="B4801" s="3" t="str">
        <f>IFERROR(__xludf.DUMMYFUNCTION("""COMPUTED_VALUE"""),"")</f>
        <v/>
      </c>
    </row>
    <row r="4802" customHeight="1" spans="1:2">
      <c r="A4802" s="3"/>
      <c r="B4802" s="3" t="str">
        <f>IFERROR(__xludf.DUMMYFUNCTION("""COMPUTED_VALUE"""),"")</f>
        <v/>
      </c>
    </row>
    <row r="4803" customHeight="1" spans="1:2">
      <c r="A4803" s="3"/>
      <c r="B4803" s="3" t="str">
        <f>IFERROR(__xludf.DUMMYFUNCTION("""COMPUTED_VALUE"""),"")</f>
        <v/>
      </c>
    </row>
    <row r="4804" customHeight="1" spans="1:2">
      <c r="A4804" s="3"/>
      <c r="B4804" s="3" t="str">
        <f>IFERROR(__xludf.DUMMYFUNCTION("""COMPUTED_VALUE"""),"")</f>
        <v/>
      </c>
    </row>
    <row r="4805" customHeight="1" spans="1:2">
      <c r="A4805" s="3"/>
      <c r="B4805" s="3" t="str">
        <f>IFERROR(__xludf.DUMMYFUNCTION("""COMPUTED_VALUE"""),"")</f>
        <v/>
      </c>
    </row>
    <row r="4806" customHeight="1" spans="1:2">
      <c r="A4806" s="3"/>
      <c r="B4806" s="3" t="str">
        <f>IFERROR(__xludf.DUMMYFUNCTION("""COMPUTED_VALUE"""),"")</f>
        <v/>
      </c>
    </row>
    <row r="4807" customHeight="1" spans="1:2">
      <c r="A4807" s="3"/>
      <c r="B4807" s="3" t="str">
        <f>IFERROR(__xludf.DUMMYFUNCTION("""COMPUTED_VALUE"""),"")</f>
        <v/>
      </c>
    </row>
    <row r="4808" customHeight="1" spans="1:2">
      <c r="A4808" s="3"/>
      <c r="B4808" s="3" t="str">
        <f>IFERROR(__xludf.DUMMYFUNCTION("""COMPUTED_VALUE"""),"")</f>
        <v/>
      </c>
    </row>
    <row r="4809" customHeight="1" spans="1:2">
      <c r="A4809" s="3"/>
      <c r="B4809" s="3" t="str">
        <f>IFERROR(__xludf.DUMMYFUNCTION("""COMPUTED_VALUE"""),"")</f>
        <v/>
      </c>
    </row>
    <row r="4810" customHeight="1" spans="1:2">
      <c r="A4810" s="3"/>
      <c r="B4810" s="3" t="str">
        <f>IFERROR(__xludf.DUMMYFUNCTION("""COMPUTED_VALUE"""),"")</f>
        <v/>
      </c>
    </row>
    <row r="4811" customHeight="1" spans="1:2">
      <c r="A4811" s="3"/>
      <c r="B4811" s="3" t="str">
        <f>IFERROR(__xludf.DUMMYFUNCTION("""COMPUTED_VALUE"""),"")</f>
        <v/>
      </c>
    </row>
    <row r="4812" customHeight="1" spans="1:2">
      <c r="A4812" s="3"/>
      <c r="B4812" s="3" t="str">
        <f>IFERROR(__xludf.DUMMYFUNCTION("""COMPUTED_VALUE"""),"")</f>
        <v/>
      </c>
    </row>
    <row r="4813" customHeight="1" spans="1:2">
      <c r="A4813" s="3"/>
      <c r="B4813" s="3" t="str">
        <f>IFERROR(__xludf.DUMMYFUNCTION("""COMPUTED_VALUE"""),"")</f>
        <v/>
      </c>
    </row>
    <row r="4814" customHeight="1" spans="1:2">
      <c r="A4814" s="3"/>
      <c r="B4814" s="3" t="str">
        <f>IFERROR(__xludf.DUMMYFUNCTION("""COMPUTED_VALUE"""),"")</f>
        <v/>
      </c>
    </row>
    <row r="4815" customHeight="1" spans="1:2">
      <c r="A4815" s="3"/>
      <c r="B4815" s="3" t="str">
        <f>IFERROR(__xludf.DUMMYFUNCTION("""COMPUTED_VALUE"""),"")</f>
        <v/>
      </c>
    </row>
    <row r="4816" customHeight="1" spans="1:2">
      <c r="A4816" s="3"/>
      <c r="B4816" s="3" t="str">
        <f>IFERROR(__xludf.DUMMYFUNCTION("""COMPUTED_VALUE"""),"")</f>
        <v/>
      </c>
    </row>
    <row r="4817" customHeight="1" spans="1:2">
      <c r="A4817" s="3"/>
      <c r="B4817" s="3" t="str">
        <f>IFERROR(__xludf.DUMMYFUNCTION("""COMPUTED_VALUE"""),"")</f>
        <v/>
      </c>
    </row>
    <row r="4818" customHeight="1" spans="1:2">
      <c r="A4818" s="3"/>
      <c r="B4818" s="3" t="str">
        <f>IFERROR(__xludf.DUMMYFUNCTION("""COMPUTED_VALUE"""),"")</f>
        <v/>
      </c>
    </row>
    <row r="4819" customHeight="1" spans="1:2">
      <c r="A4819" s="3"/>
      <c r="B4819" s="3" t="str">
        <f>IFERROR(__xludf.DUMMYFUNCTION("""COMPUTED_VALUE"""),"")</f>
        <v/>
      </c>
    </row>
    <row r="4820" customHeight="1" spans="1:2">
      <c r="A4820" s="3"/>
      <c r="B4820" s="3" t="str">
        <f>IFERROR(__xludf.DUMMYFUNCTION("""COMPUTED_VALUE"""),"")</f>
        <v/>
      </c>
    </row>
    <row r="4821" customHeight="1" spans="1:2">
      <c r="A4821" s="3"/>
      <c r="B4821" s="3" t="str">
        <f>IFERROR(__xludf.DUMMYFUNCTION("""COMPUTED_VALUE"""),"")</f>
        <v/>
      </c>
    </row>
    <row r="4822" customHeight="1" spans="1:2">
      <c r="A4822" s="3"/>
      <c r="B4822" s="3" t="str">
        <f>IFERROR(__xludf.DUMMYFUNCTION("""COMPUTED_VALUE"""),"")</f>
        <v/>
      </c>
    </row>
    <row r="4823" customHeight="1" spans="1:2">
      <c r="A4823" s="3"/>
      <c r="B4823" s="3" t="str">
        <f>IFERROR(__xludf.DUMMYFUNCTION("""COMPUTED_VALUE"""),"")</f>
        <v/>
      </c>
    </row>
    <row r="4824" customHeight="1" spans="1:2">
      <c r="A4824" s="3"/>
      <c r="B4824" s="3" t="str">
        <f>IFERROR(__xludf.DUMMYFUNCTION("""COMPUTED_VALUE"""),"")</f>
        <v/>
      </c>
    </row>
    <row r="4825" customHeight="1" spans="1:2">
      <c r="A4825" s="3"/>
      <c r="B4825" s="3" t="str">
        <f>IFERROR(__xludf.DUMMYFUNCTION("""COMPUTED_VALUE"""),"")</f>
        <v/>
      </c>
    </row>
    <row r="4826" customHeight="1" spans="1:2">
      <c r="A4826" s="3"/>
      <c r="B4826" s="3" t="str">
        <f>IFERROR(__xludf.DUMMYFUNCTION("""COMPUTED_VALUE"""),"")</f>
        <v/>
      </c>
    </row>
    <row r="4827" customHeight="1" spans="1:2">
      <c r="A4827" s="3"/>
      <c r="B4827" s="3" t="str">
        <f>IFERROR(__xludf.DUMMYFUNCTION("""COMPUTED_VALUE"""),"")</f>
        <v/>
      </c>
    </row>
    <row r="4828" customHeight="1" spans="1:2">
      <c r="A4828" s="3"/>
      <c r="B4828" s="3" t="str">
        <f>IFERROR(__xludf.DUMMYFUNCTION("""COMPUTED_VALUE"""),"")</f>
        <v/>
      </c>
    </row>
    <row r="4829" customHeight="1" spans="1:2">
      <c r="A4829" s="3"/>
      <c r="B4829" s="3" t="str">
        <f>IFERROR(__xludf.DUMMYFUNCTION("""COMPUTED_VALUE"""),"")</f>
        <v/>
      </c>
    </row>
    <row r="4830" customHeight="1" spans="1:2">
      <c r="A4830" s="3"/>
      <c r="B4830" s="3" t="str">
        <f>IFERROR(__xludf.DUMMYFUNCTION("""COMPUTED_VALUE"""),"")</f>
        <v/>
      </c>
    </row>
    <row r="4831" customHeight="1" spans="1:2">
      <c r="A4831" s="3"/>
      <c r="B4831" s="3" t="str">
        <f>IFERROR(__xludf.DUMMYFUNCTION("""COMPUTED_VALUE"""),"")</f>
        <v/>
      </c>
    </row>
    <row r="4832" customHeight="1" spans="1:2">
      <c r="A4832" s="3"/>
      <c r="B4832" s="3" t="str">
        <f>IFERROR(__xludf.DUMMYFUNCTION("""COMPUTED_VALUE"""),"")</f>
        <v/>
      </c>
    </row>
    <row r="4833" customHeight="1" spans="1:2">
      <c r="A4833" s="3"/>
      <c r="B4833" s="3" t="str">
        <f>IFERROR(__xludf.DUMMYFUNCTION("""COMPUTED_VALUE"""),"")</f>
        <v/>
      </c>
    </row>
    <row r="4834" customHeight="1" spans="1:2">
      <c r="A4834" s="3"/>
      <c r="B4834" s="3" t="str">
        <f>IFERROR(__xludf.DUMMYFUNCTION("""COMPUTED_VALUE"""),"")</f>
        <v/>
      </c>
    </row>
    <row r="4835" customHeight="1" spans="1:2">
      <c r="A4835" s="3"/>
      <c r="B4835" s="3" t="str">
        <f>IFERROR(__xludf.DUMMYFUNCTION("""COMPUTED_VALUE"""),"")</f>
        <v/>
      </c>
    </row>
    <row r="4836" customHeight="1" spans="1:2">
      <c r="A4836" s="3"/>
      <c r="B4836" s="3" t="str">
        <f>IFERROR(__xludf.DUMMYFUNCTION("""COMPUTED_VALUE"""),"")</f>
        <v/>
      </c>
    </row>
    <row r="4837" customHeight="1" spans="1:2">
      <c r="A4837" s="3"/>
      <c r="B4837" s="3" t="str">
        <f>IFERROR(__xludf.DUMMYFUNCTION("""COMPUTED_VALUE"""),"")</f>
        <v/>
      </c>
    </row>
    <row r="4838" customHeight="1" spans="1:2">
      <c r="A4838" s="3"/>
      <c r="B4838" s="3" t="str">
        <f>IFERROR(__xludf.DUMMYFUNCTION("""COMPUTED_VALUE"""),"")</f>
        <v/>
      </c>
    </row>
    <row r="4839" customHeight="1" spans="1:2">
      <c r="A4839" s="3"/>
      <c r="B4839" s="3" t="str">
        <f>IFERROR(__xludf.DUMMYFUNCTION("""COMPUTED_VALUE"""),"")</f>
        <v/>
      </c>
    </row>
    <row r="4840" customHeight="1" spans="1:2">
      <c r="A4840" s="3"/>
      <c r="B4840" s="3" t="str">
        <f>IFERROR(__xludf.DUMMYFUNCTION("""COMPUTED_VALUE"""),"")</f>
        <v/>
      </c>
    </row>
    <row r="4841" customHeight="1" spans="1:2">
      <c r="A4841" s="3"/>
      <c r="B4841" s="3" t="str">
        <f>IFERROR(__xludf.DUMMYFUNCTION("""COMPUTED_VALUE"""),"")</f>
        <v/>
      </c>
    </row>
    <row r="4842" customHeight="1" spans="1:2">
      <c r="A4842" s="3"/>
      <c r="B4842" s="3" t="str">
        <f>IFERROR(__xludf.DUMMYFUNCTION("""COMPUTED_VALUE"""),"")</f>
        <v/>
      </c>
    </row>
    <row r="4843" customHeight="1" spans="1:2">
      <c r="A4843" s="3"/>
      <c r="B4843" s="3" t="str">
        <f>IFERROR(__xludf.DUMMYFUNCTION("""COMPUTED_VALUE"""),"")</f>
        <v/>
      </c>
    </row>
    <row r="4844" customHeight="1" spans="1:2">
      <c r="A4844" s="3"/>
      <c r="B4844" s="3" t="str">
        <f>IFERROR(__xludf.DUMMYFUNCTION("""COMPUTED_VALUE"""),"")</f>
        <v/>
      </c>
    </row>
    <row r="4845" customHeight="1" spans="1:2">
      <c r="A4845" s="3"/>
      <c r="B4845" s="3" t="str">
        <f>IFERROR(__xludf.DUMMYFUNCTION("""COMPUTED_VALUE"""),"")</f>
        <v/>
      </c>
    </row>
    <row r="4846" customHeight="1" spans="1:2">
      <c r="A4846" s="3"/>
      <c r="B4846" s="3" t="str">
        <f>IFERROR(__xludf.DUMMYFUNCTION("""COMPUTED_VALUE"""),"")</f>
        <v/>
      </c>
    </row>
    <row r="4847" customHeight="1" spans="1:2">
      <c r="A4847" s="3"/>
      <c r="B4847" s="3" t="str">
        <f>IFERROR(__xludf.DUMMYFUNCTION("""COMPUTED_VALUE"""),"")</f>
        <v/>
      </c>
    </row>
    <row r="4848" customHeight="1" spans="1:2">
      <c r="A4848" s="3"/>
      <c r="B4848" s="3" t="str">
        <f>IFERROR(__xludf.DUMMYFUNCTION("""COMPUTED_VALUE"""),"")</f>
        <v/>
      </c>
    </row>
    <row r="4849" customHeight="1" spans="1:2">
      <c r="A4849" s="3"/>
      <c r="B4849" s="3" t="str">
        <f>IFERROR(__xludf.DUMMYFUNCTION("""COMPUTED_VALUE"""),"")</f>
        <v/>
      </c>
    </row>
    <row r="4850" customHeight="1" spans="1:2">
      <c r="A4850" s="3"/>
      <c r="B4850" s="3" t="str">
        <f>IFERROR(__xludf.DUMMYFUNCTION("""COMPUTED_VALUE"""),"")</f>
        <v/>
      </c>
    </row>
    <row r="4851" customHeight="1" spans="1:2">
      <c r="A4851" s="3"/>
      <c r="B4851" s="3" t="str">
        <f>IFERROR(__xludf.DUMMYFUNCTION("""COMPUTED_VALUE"""),"")</f>
        <v/>
      </c>
    </row>
    <row r="4852" customHeight="1" spans="1:2">
      <c r="A4852" s="3"/>
      <c r="B4852" s="3" t="str">
        <f>IFERROR(__xludf.DUMMYFUNCTION("""COMPUTED_VALUE"""),"")</f>
        <v/>
      </c>
    </row>
    <row r="4853" customHeight="1" spans="1:2">
      <c r="A4853" s="3"/>
      <c r="B4853" s="3" t="str">
        <f>IFERROR(__xludf.DUMMYFUNCTION("""COMPUTED_VALUE"""),"")</f>
        <v/>
      </c>
    </row>
    <row r="4854" customHeight="1" spans="1:2">
      <c r="A4854" s="3"/>
      <c r="B4854" s="3" t="str">
        <f>IFERROR(__xludf.DUMMYFUNCTION("""COMPUTED_VALUE"""),"")</f>
        <v/>
      </c>
    </row>
    <row r="4855" customHeight="1" spans="1:2">
      <c r="A4855" s="3"/>
      <c r="B4855" s="3" t="str">
        <f>IFERROR(__xludf.DUMMYFUNCTION("""COMPUTED_VALUE"""),"")</f>
        <v/>
      </c>
    </row>
    <row r="4856" customHeight="1" spans="1:2">
      <c r="A4856" s="3"/>
      <c r="B4856" s="3" t="str">
        <f>IFERROR(__xludf.DUMMYFUNCTION("""COMPUTED_VALUE"""),"")</f>
        <v/>
      </c>
    </row>
    <row r="4857" customHeight="1" spans="1:2">
      <c r="A4857" s="3"/>
      <c r="B4857" s="3" t="str">
        <f>IFERROR(__xludf.DUMMYFUNCTION("""COMPUTED_VALUE"""),"")</f>
        <v/>
      </c>
    </row>
    <row r="4858" customHeight="1" spans="1:2">
      <c r="A4858" s="3"/>
      <c r="B4858" s="3" t="str">
        <f>IFERROR(__xludf.DUMMYFUNCTION("""COMPUTED_VALUE"""),"")</f>
        <v/>
      </c>
    </row>
    <row r="4859" customHeight="1" spans="1:2">
      <c r="A4859" s="3"/>
      <c r="B4859" s="3" t="str">
        <f>IFERROR(__xludf.DUMMYFUNCTION("""COMPUTED_VALUE"""),"")</f>
        <v/>
      </c>
    </row>
    <row r="4860" customHeight="1" spans="1:2">
      <c r="A4860" s="3"/>
      <c r="B4860" s="3" t="str">
        <f>IFERROR(__xludf.DUMMYFUNCTION("""COMPUTED_VALUE"""),"")</f>
        <v/>
      </c>
    </row>
    <row r="4861" customHeight="1" spans="1:2">
      <c r="A4861" s="3"/>
      <c r="B4861" s="3" t="str">
        <f>IFERROR(__xludf.DUMMYFUNCTION("""COMPUTED_VALUE"""),"")</f>
        <v/>
      </c>
    </row>
    <row r="4862" customHeight="1" spans="1:2">
      <c r="A4862" s="3"/>
      <c r="B4862" s="3" t="str">
        <f>IFERROR(__xludf.DUMMYFUNCTION("""COMPUTED_VALUE"""),"")</f>
        <v/>
      </c>
    </row>
    <row r="4863" customHeight="1" spans="1:2">
      <c r="A4863" s="3"/>
      <c r="B4863" s="3" t="str">
        <f>IFERROR(__xludf.DUMMYFUNCTION("""COMPUTED_VALUE"""),"")</f>
        <v/>
      </c>
    </row>
    <row r="4864" customHeight="1" spans="1:2">
      <c r="A4864" s="3"/>
      <c r="B4864" s="3" t="str">
        <f>IFERROR(__xludf.DUMMYFUNCTION("""COMPUTED_VALUE"""),"")</f>
        <v/>
      </c>
    </row>
    <row r="4865" customHeight="1" spans="1:2">
      <c r="A4865" s="3"/>
      <c r="B4865" s="3" t="str">
        <f>IFERROR(__xludf.DUMMYFUNCTION("""COMPUTED_VALUE"""),"")</f>
        <v/>
      </c>
    </row>
    <row r="4866" customHeight="1" spans="1:2">
      <c r="A4866" s="3"/>
      <c r="B4866" s="3" t="str">
        <f>IFERROR(__xludf.DUMMYFUNCTION("""COMPUTED_VALUE"""),"")</f>
        <v/>
      </c>
    </row>
    <row r="4867" customHeight="1" spans="1:2">
      <c r="A4867" s="3"/>
      <c r="B4867" s="3" t="str">
        <f>IFERROR(__xludf.DUMMYFUNCTION("""COMPUTED_VALUE"""),"")</f>
        <v/>
      </c>
    </row>
    <row r="4868" customHeight="1" spans="1:2">
      <c r="A4868" s="3"/>
      <c r="B4868" s="3" t="str">
        <f>IFERROR(__xludf.DUMMYFUNCTION("""COMPUTED_VALUE"""),"")</f>
        <v/>
      </c>
    </row>
    <row r="4869" customHeight="1" spans="1:2">
      <c r="A4869" s="3"/>
      <c r="B4869" s="3" t="str">
        <f>IFERROR(__xludf.DUMMYFUNCTION("""COMPUTED_VALUE"""),"")</f>
        <v/>
      </c>
    </row>
    <row r="4870" customHeight="1" spans="1:2">
      <c r="A4870" s="3"/>
      <c r="B4870" s="3" t="str">
        <f>IFERROR(__xludf.DUMMYFUNCTION("""COMPUTED_VALUE"""),"")</f>
        <v/>
      </c>
    </row>
    <row r="4871" customHeight="1" spans="1:2">
      <c r="A4871" s="3"/>
      <c r="B4871" s="3" t="str">
        <f>IFERROR(__xludf.DUMMYFUNCTION("""COMPUTED_VALUE"""),"")</f>
        <v/>
      </c>
    </row>
    <row r="4872" customHeight="1" spans="1:2">
      <c r="A4872" s="3"/>
      <c r="B4872" s="3" t="str">
        <f>IFERROR(__xludf.DUMMYFUNCTION("""COMPUTED_VALUE"""),"")</f>
        <v/>
      </c>
    </row>
    <row r="4873" customHeight="1" spans="1:2">
      <c r="A4873" s="3"/>
      <c r="B4873" s="3" t="str">
        <f>IFERROR(__xludf.DUMMYFUNCTION("""COMPUTED_VALUE"""),"")</f>
        <v/>
      </c>
    </row>
    <row r="4874" customHeight="1" spans="1:2">
      <c r="A4874" s="3"/>
      <c r="B4874" s="3" t="str">
        <f>IFERROR(__xludf.DUMMYFUNCTION("""COMPUTED_VALUE"""),"")</f>
        <v/>
      </c>
    </row>
    <row r="4875" customHeight="1" spans="1:2">
      <c r="A4875" s="3"/>
      <c r="B4875" s="3" t="str">
        <f>IFERROR(__xludf.DUMMYFUNCTION("""COMPUTED_VALUE"""),"")</f>
        <v/>
      </c>
    </row>
    <row r="4876" customHeight="1" spans="1:2">
      <c r="A4876" s="3"/>
      <c r="B4876" s="3" t="str">
        <f>IFERROR(__xludf.DUMMYFUNCTION("""COMPUTED_VALUE"""),"")</f>
        <v/>
      </c>
    </row>
    <row r="4877" customHeight="1" spans="1:2">
      <c r="A4877" s="3"/>
      <c r="B4877" s="3" t="str">
        <f>IFERROR(__xludf.DUMMYFUNCTION("""COMPUTED_VALUE"""),"")</f>
        <v/>
      </c>
    </row>
    <row r="4878" customHeight="1" spans="1:2">
      <c r="A4878" s="3"/>
      <c r="B4878" s="3" t="str">
        <f>IFERROR(__xludf.DUMMYFUNCTION("""COMPUTED_VALUE"""),"")</f>
        <v/>
      </c>
    </row>
    <row r="4879" customHeight="1" spans="1:2">
      <c r="A4879" s="3"/>
      <c r="B4879" s="3" t="str">
        <f>IFERROR(__xludf.DUMMYFUNCTION("""COMPUTED_VALUE"""),"")</f>
        <v/>
      </c>
    </row>
    <row r="4880" customHeight="1" spans="1:2">
      <c r="A4880" s="3"/>
      <c r="B4880" s="3" t="str">
        <f>IFERROR(__xludf.DUMMYFUNCTION("""COMPUTED_VALUE"""),"")</f>
        <v/>
      </c>
    </row>
    <row r="4881" customHeight="1" spans="1:2">
      <c r="A4881" s="3"/>
      <c r="B4881" s="3" t="str">
        <f>IFERROR(__xludf.DUMMYFUNCTION("""COMPUTED_VALUE"""),"")</f>
        <v/>
      </c>
    </row>
    <row r="4882" customHeight="1" spans="1:2">
      <c r="A4882" s="3"/>
      <c r="B4882" s="3" t="str">
        <f>IFERROR(__xludf.DUMMYFUNCTION("""COMPUTED_VALUE"""),"")</f>
        <v/>
      </c>
    </row>
    <row r="4883" customHeight="1" spans="1:2">
      <c r="A4883" s="3"/>
      <c r="B4883" s="3" t="str">
        <f>IFERROR(__xludf.DUMMYFUNCTION("""COMPUTED_VALUE"""),"")</f>
        <v/>
      </c>
    </row>
    <row r="4884" customHeight="1" spans="1:2">
      <c r="A4884" s="3"/>
      <c r="B4884" s="3" t="str">
        <f>IFERROR(__xludf.DUMMYFUNCTION("""COMPUTED_VALUE"""),"")</f>
        <v/>
      </c>
    </row>
    <row r="4885" customHeight="1" spans="1:2">
      <c r="A4885" s="3"/>
      <c r="B4885" s="3" t="str">
        <f>IFERROR(__xludf.DUMMYFUNCTION("""COMPUTED_VALUE"""),"")</f>
        <v/>
      </c>
    </row>
    <row r="4886" customHeight="1" spans="1:2">
      <c r="A4886" s="3"/>
      <c r="B4886" s="3" t="str">
        <f>IFERROR(__xludf.DUMMYFUNCTION("""COMPUTED_VALUE"""),"")</f>
        <v/>
      </c>
    </row>
    <row r="4887" customHeight="1" spans="1:2">
      <c r="A4887" s="3"/>
      <c r="B4887" s="3" t="str">
        <f>IFERROR(__xludf.DUMMYFUNCTION("""COMPUTED_VALUE"""),"")</f>
        <v/>
      </c>
    </row>
    <row r="4888" customHeight="1" spans="1:2">
      <c r="A4888" s="3"/>
      <c r="B4888" s="3" t="str">
        <f>IFERROR(__xludf.DUMMYFUNCTION("""COMPUTED_VALUE"""),"")</f>
        <v/>
      </c>
    </row>
    <row r="4889" customHeight="1" spans="1:2">
      <c r="A4889" s="3"/>
      <c r="B4889" s="3" t="str">
        <f>IFERROR(__xludf.DUMMYFUNCTION("""COMPUTED_VALUE"""),"")</f>
        <v/>
      </c>
    </row>
    <row r="4890" customHeight="1" spans="1:2">
      <c r="A4890" s="3"/>
      <c r="B4890" s="3" t="str">
        <f>IFERROR(__xludf.DUMMYFUNCTION("""COMPUTED_VALUE"""),"")</f>
        <v/>
      </c>
    </row>
    <row r="4891" customHeight="1" spans="1:2">
      <c r="A4891" s="3"/>
      <c r="B4891" s="3" t="str">
        <f>IFERROR(__xludf.DUMMYFUNCTION("""COMPUTED_VALUE"""),"")</f>
        <v/>
      </c>
    </row>
    <row r="4892" customHeight="1" spans="1:2">
      <c r="A4892" s="3"/>
      <c r="B4892" s="3" t="str">
        <f>IFERROR(__xludf.DUMMYFUNCTION("""COMPUTED_VALUE"""),"")</f>
        <v/>
      </c>
    </row>
    <row r="4893" customHeight="1" spans="1:2">
      <c r="A4893" s="3"/>
      <c r="B4893" s="3" t="str">
        <f>IFERROR(__xludf.DUMMYFUNCTION("""COMPUTED_VALUE"""),"")</f>
        <v/>
      </c>
    </row>
    <row r="4894" customHeight="1" spans="1:2">
      <c r="A4894" s="3"/>
      <c r="B4894" s="3" t="str">
        <f>IFERROR(__xludf.DUMMYFUNCTION("""COMPUTED_VALUE"""),"")</f>
        <v/>
      </c>
    </row>
    <row r="4895" customHeight="1" spans="1:2">
      <c r="A4895" s="3"/>
      <c r="B4895" s="3" t="str">
        <f>IFERROR(__xludf.DUMMYFUNCTION("""COMPUTED_VALUE"""),"")</f>
        <v/>
      </c>
    </row>
    <row r="4896" customHeight="1" spans="1:2">
      <c r="A4896" s="3"/>
      <c r="B4896" s="3" t="str">
        <f>IFERROR(__xludf.DUMMYFUNCTION("""COMPUTED_VALUE"""),"")</f>
        <v/>
      </c>
    </row>
    <row r="4897" customHeight="1" spans="1:2">
      <c r="A4897" s="3"/>
      <c r="B4897" s="3" t="str">
        <f>IFERROR(__xludf.DUMMYFUNCTION("""COMPUTED_VALUE"""),"")</f>
        <v/>
      </c>
    </row>
    <row r="4898" customHeight="1" spans="1:2">
      <c r="A4898" s="3"/>
      <c r="B4898" s="3" t="str">
        <f>IFERROR(__xludf.DUMMYFUNCTION("""COMPUTED_VALUE"""),"")</f>
        <v/>
      </c>
    </row>
    <row r="4899" customHeight="1" spans="1:2">
      <c r="A4899" s="3"/>
      <c r="B4899" s="3" t="str">
        <f>IFERROR(__xludf.DUMMYFUNCTION("""COMPUTED_VALUE"""),"")</f>
        <v/>
      </c>
    </row>
    <row r="4900" customHeight="1" spans="1:2">
      <c r="A4900" s="3"/>
      <c r="B4900" s="3" t="str">
        <f>IFERROR(__xludf.DUMMYFUNCTION("""COMPUTED_VALUE"""),"")</f>
        <v/>
      </c>
    </row>
    <row r="4901" customHeight="1" spans="1:2">
      <c r="A4901" s="3"/>
      <c r="B4901" s="3" t="str">
        <f>IFERROR(__xludf.DUMMYFUNCTION("""COMPUTED_VALUE"""),"")</f>
        <v/>
      </c>
    </row>
    <row r="4902" customHeight="1" spans="1:2">
      <c r="A4902" s="3"/>
      <c r="B4902" s="3" t="str">
        <f>IFERROR(__xludf.DUMMYFUNCTION("""COMPUTED_VALUE"""),"")</f>
        <v/>
      </c>
    </row>
    <row r="4903" customHeight="1" spans="1:2">
      <c r="A4903" s="3"/>
      <c r="B4903" s="3" t="str">
        <f>IFERROR(__xludf.DUMMYFUNCTION("""COMPUTED_VALUE"""),"")</f>
        <v/>
      </c>
    </row>
    <row r="4904" customHeight="1" spans="1:2">
      <c r="A4904" s="3"/>
      <c r="B4904" s="3" t="str">
        <f>IFERROR(__xludf.DUMMYFUNCTION("""COMPUTED_VALUE"""),"")</f>
        <v/>
      </c>
    </row>
    <row r="4905" customHeight="1" spans="1:2">
      <c r="A4905" s="3"/>
      <c r="B4905" s="3" t="str">
        <f>IFERROR(__xludf.DUMMYFUNCTION("""COMPUTED_VALUE"""),"")</f>
        <v/>
      </c>
    </row>
    <row r="4906" customHeight="1" spans="1:2">
      <c r="A4906" s="3"/>
      <c r="B4906" s="3" t="str">
        <f>IFERROR(__xludf.DUMMYFUNCTION("""COMPUTED_VALUE"""),"")</f>
        <v/>
      </c>
    </row>
    <row r="4907" customHeight="1" spans="1:2">
      <c r="A4907" s="3"/>
      <c r="B4907" s="3" t="str">
        <f>IFERROR(__xludf.DUMMYFUNCTION("""COMPUTED_VALUE"""),"")</f>
        <v/>
      </c>
    </row>
    <row r="4908" customHeight="1" spans="1:2">
      <c r="A4908" s="3"/>
      <c r="B4908" s="3" t="str">
        <f>IFERROR(__xludf.DUMMYFUNCTION("""COMPUTED_VALUE"""),"")</f>
        <v/>
      </c>
    </row>
    <row r="4909" customHeight="1" spans="1:2">
      <c r="A4909" s="3"/>
      <c r="B4909" s="3" t="str">
        <f>IFERROR(__xludf.DUMMYFUNCTION("""COMPUTED_VALUE"""),"")</f>
        <v/>
      </c>
    </row>
    <row r="4910" customHeight="1" spans="1:2">
      <c r="A4910" s="3"/>
      <c r="B4910" s="3" t="str">
        <f>IFERROR(__xludf.DUMMYFUNCTION("""COMPUTED_VALUE"""),"")</f>
        <v/>
      </c>
    </row>
    <row r="4911" customHeight="1" spans="1:2">
      <c r="A4911" s="3"/>
      <c r="B4911" s="3" t="str">
        <f>IFERROR(__xludf.DUMMYFUNCTION("""COMPUTED_VALUE"""),"")</f>
        <v/>
      </c>
    </row>
    <row r="4912" customHeight="1" spans="1:2">
      <c r="A4912" s="3"/>
      <c r="B4912" s="3" t="str">
        <f>IFERROR(__xludf.DUMMYFUNCTION("""COMPUTED_VALUE"""),"")</f>
        <v/>
      </c>
    </row>
    <row r="4913" customHeight="1" spans="1:2">
      <c r="A4913" s="3"/>
      <c r="B4913" s="3" t="str">
        <f>IFERROR(__xludf.DUMMYFUNCTION("""COMPUTED_VALUE"""),"")</f>
        <v/>
      </c>
    </row>
    <row r="4914" customHeight="1" spans="1:2">
      <c r="A4914" s="3"/>
      <c r="B4914" s="3" t="str">
        <f>IFERROR(__xludf.DUMMYFUNCTION("""COMPUTED_VALUE"""),"")</f>
        <v/>
      </c>
    </row>
    <row r="4915" customHeight="1" spans="1:2">
      <c r="A4915" s="3"/>
      <c r="B4915" s="3" t="str">
        <f>IFERROR(__xludf.DUMMYFUNCTION("""COMPUTED_VALUE"""),"")</f>
        <v/>
      </c>
    </row>
    <row r="4916" customHeight="1" spans="1:2">
      <c r="A4916" s="3"/>
      <c r="B4916" s="3" t="str">
        <f>IFERROR(__xludf.DUMMYFUNCTION("""COMPUTED_VALUE"""),"")</f>
        <v/>
      </c>
    </row>
    <row r="4917" customHeight="1" spans="1:2">
      <c r="A4917" s="3"/>
      <c r="B4917" s="3" t="str">
        <f>IFERROR(__xludf.DUMMYFUNCTION("""COMPUTED_VALUE"""),"")</f>
        <v/>
      </c>
    </row>
    <row r="4918" customHeight="1" spans="1:2">
      <c r="A4918" s="3"/>
      <c r="B4918" s="3" t="str">
        <f>IFERROR(__xludf.DUMMYFUNCTION("""COMPUTED_VALUE"""),"")</f>
        <v/>
      </c>
    </row>
    <row r="4919" customHeight="1" spans="1:2">
      <c r="A4919" s="3"/>
      <c r="B4919" s="3" t="str">
        <f>IFERROR(__xludf.DUMMYFUNCTION("""COMPUTED_VALUE"""),"")</f>
        <v/>
      </c>
    </row>
    <row r="4920" customHeight="1" spans="1:2">
      <c r="A4920" s="3"/>
      <c r="B4920" s="3" t="str">
        <f>IFERROR(__xludf.DUMMYFUNCTION("""COMPUTED_VALUE"""),"")</f>
        <v/>
      </c>
    </row>
    <row r="4921" customHeight="1" spans="1:2">
      <c r="A4921" s="3"/>
      <c r="B4921" s="3" t="str">
        <f>IFERROR(__xludf.DUMMYFUNCTION("""COMPUTED_VALUE"""),"")</f>
        <v/>
      </c>
    </row>
    <row r="4922" customHeight="1" spans="1:2">
      <c r="A4922" s="3"/>
      <c r="B4922" s="3" t="str">
        <f>IFERROR(__xludf.DUMMYFUNCTION("""COMPUTED_VALUE"""),"")</f>
        <v/>
      </c>
    </row>
    <row r="4923" customHeight="1" spans="1:2">
      <c r="A4923" s="3"/>
      <c r="B4923" s="3" t="str">
        <f>IFERROR(__xludf.DUMMYFUNCTION("""COMPUTED_VALUE"""),"")</f>
        <v/>
      </c>
    </row>
    <row r="4924" customHeight="1" spans="1:2">
      <c r="A4924" s="3"/>
      <c r="B4924" s="3" t="str">
        <f>IFERROR(__xludf.DUMMYFUNCTION("""COMPUTED_VALUE"""),"")</f>
        <v/>
      </c>
    </row>
    <row r="4925" customHeight="1" spans="1:2">
      <c r="A4925" s="3"/>
      <c r="B4925" s="3" t="str">
        <f>IFERROR(__xludf.DUMMYFUNCTION("""COMPUTED_VALUE"""),"")</f>
        <v/>
      </c>
    </row>
    <row r="4926" customHeight="1" spans="1:2">
      <c r="A4926" s="3"/>
      <c r="B4926" s="3" t="str">
        <f>IFERROR(__xludf.DUMMYFUNCTION("""COMPUTED_VALUE"""),"")</f>
        <v/>
      </c>
    </row>
    <row r="4927" customHeight="1" spans="1:2">
      <c r="A4927" s="3"/>
      <c r="B4927" s="3" t="str">
        <f>IFERROR(__xludf.DUMMYFUNCTION("""COMPUTED_VALUE"""),"")</f>
        <v/>
      </c>
    </row>
    <row r="4928" customHeight="1" spans="1:2">
      <c r="A4928" s="3"/>
      <c r="B4928" s="3" t="str">
        <f>IFERROR(__xludf.DUMMYFUNCTION("""COMPUTED_VALUE"""),"")</f>
        <v/>
      </c>
    </row>
    <row r="4929" customHeight="1" spans="1:2">
      <c r="A4929" s="3"/>
      <c r="B4929" s="3" t="str">
        <f>IFERROR(__xludf.DUMMYFUNCTION("""COMPUTED_VALUE"""),"")</f>
        <v/>
      </c>
    </row>
    <row r="4930" customHeight="1" spans="1:2">
      <c r="A4930" s="3"/>
      <c r="B4930" s="3" t="str">
        <f>IFERROR(__xludf.DUMMYFUNCTION("""COMPUTED_VALUE"""),"")</f>
        <v/>
      </c>
    </row>
    <row r="4931" customHeight="1" spans="1:2">
      <c r="A4931" s="3"/>
      <c r="B4931" s="3" t="str">
        <f>IFERROR(__xludf.DUMMYFUNCTION("""COMPUTED_VALUE"""),"")</f>
        <v/>
      </c>
    </row>
    <row r="4932" customHeight="1" spans="1:2">
      <c r="A4932" s="3"/>
      <c r="B4932" s="3" t="str">
        <f>IFERROR(__xludf.DUMMYFUNCTION("""COMPUTED_VALUE"""),"")</f>
        <v/>
      </c>
    </row>
    <row r="4933" customHeight="1" spans="1:2">
      <c r="A4933" s="3"/>
      <c r="B4933" s="3" t="str">
        <f>IFERROR(__xludf.DUMMYFUNCTION("""COMPUTED_VALUE"""),"")</f>
        <v/>
      </c>
    </row>
    <row r="4934" customHeight="1" spans="1:2">
      <c r="A4934" s="3"/>
      <c r="B4934" s="3" t="str">
        <f>IFERROR(__xludf.DUMMYFUNCTION("""COMPUTED_VALUE"""),"")</f>
        <v/>
      </c>
    </row>
    <row r="4935" customHeight="1" spans="1:2">
      <c r="A4935" s="3"/>
      <c r="B4935" s="3" t="str">
        <f>IFERROR(__xludf.DUMMYFUNCTION("""COMPUTED_VALUE"""),"")</f>
        <v/>
      </c>
    </row>
    <row r="4936" customHeight="1" spans="1:2">
      <c r="A4936" s="3"/>
      <c r="B4936" s="3" t="str">
        <f>IFERROR(__xludf.DUMMYFUNCTION("""COMPUTED_VALUE"""),"")</f>
        <v/>
      </c>
    </row>
    <row r="4937" customHeight="1" spans="1:2">
      <c r="A4937" s="3"/>
      <c r="B4937" s="3" t="str">
        <f>IFERROR(__xludf.DUMMYFUNCTION("""COMPUTED_VALUE"""),"")</f>
        <v/>
      </c>
    </row>
    <row r="4938" customHeight="1" spans="1:2">
      <c r="A4938" s="3"/>
      <c r="B4938" s="3" t="str">
        <f>IFERROR(__xludf.DUMMYFUNCTION("""COMPUTED_VALUE"""),"")</f>
        <v/>
      </c>
    </row>
    <row r="4939" customHeight="1" spans="1:2">
      <c r="A4939" s="3"/>
      <c r="B4939" s="3" t="str">
        <f>IFERROR(__xludf.DUMMYFUNCTION("""COMPUTED_VALUE"""),"")</f>
        <v/>
      </c>
    </row>
    <row r="4940" customHeight="1" spans="1:2">
      <c r="A4940" s="3"/>
      <c r="B4940" s="3" t="str">
        <f>IFERROR(__xludf.DUMMYFUNCTION("""COMPUTED_VALUE"""),"")</f>
        <v/>
      </c>
    </row>
    <row r="4941" customHeight="1" spans="1:2">
      <c r="A4941" s="3"/>
      <c r="B4941" s="3" t="str">
        <f>IFERROR(__xludf.DUMMYFUNCTION("""COMPUTED_VALUE"""),"")</f>
        <v/>
      </c>
    </row>
    <row r="4942" customHeight="1" spans="1:2">
      <c r="A4942" s="3"/>
      <c r="B4942" s="3" t="str">
        <f>IFERROR(__xludf.DUMMYFUNCTION("""COMPUTED_VALUE"""),"")</f>
        <v/>
      </c>
    </row>
    <row r="4943" customHeight="1" spans="1:2">
      <c r="A4943" s="3"/>
      <c r="B4943" s="3" t="str">
        <f>IFERROR(__xludf.DUMMYFUNCTION("""COMPUTED_VALUE"""),"")</f>
        <v/>
      </c>
    </row>
    <row r="4944" customHeight="1" spans="1:2">
      <c r="A4944" s="3"/>
      <c r="B4944" s="3" t="str">
        <f>IFERROR(__xludf.DUMMYFUNCTION("""COMPUTED_VALUE"""),"")</f>
        <v/>
      </c>
    </row>
    <row r="4945" customHeight="1" spans="1:2">
      <c r="A4945" s="3"/>
      <c r="B4945" s="3" t="str">
        <f>IFERROR(__xludf.DUMMYFUNCTION("""COMPUTED_VALUE"""),"")</f>
        <v/>
      </c>
    </row>
    <row r="4946" customHeight="1" spans="1:2">
      <c r="A4946" s="3"/>
      <c r="B4946" s="3" t="str">
        <f>IFERROR(__xludf.DUMMYFUNCTION("""COMPUTED_VALUE"""),"")</f>
        <v/>
      </c>
    </row>
    <row r="4947" customHeight="1" spans="1:2">
      <c r="A4947" s="3"/>
      <c r="B4947" s="3" t="str">
        <f>IFERROR(__xludf.DUMMYFUNCTION("""COMPUTED_VALUE"""),"")</f>
        <v/>
      </c>
    </row>
    <row r="4948" customHeight="1" spans="1:2">
      <c r="A4948" s="3"/>
      <c r="B4948" s="3" t="str">
        <f>IFERROR(__xludf.DUMMYFUNCTION("""COMPUTED_VALUE"""),"")</f>
        <v/>
      </c>
    </row>
    <row r="4949" customHeight="1" spans="1:2">
      <c r="A4949" s="3"/>
      <c r="B4949" s="3" t="str">
        <f>IFERROR(__xludf.DUMMYFUNCTION("""COMPUTED_VALUE"""),"")</f>
        <v/>
      </c>
    </row>
    <row r="4950" customHeight="1" spans="1:2">
      <c r="A4950" s="3"/>
      <c r="B4950" s="3" t="str">
        <f>IFERROR(__xludf.DUMMYFUNCTION("""COMPUTED_VALUE"""),"")</f>
        <v/>
      </c>
    </row>
    <row r="4951" customHeight="1" spans="1:2">
      <c r="A4951" s="3"/>
      <c r="B4951" s="3" t="str">
        <f>IFERROR(__xludf.DUMMYFUNCTION("""COMPUTED_VALUE"""),"")</f>
        <v/>
      </c>
    </row>
    <row r="4952" customHeight="1" spans="1:2">
      <c r="A4952" s="3"/>
      <c r="B4952" s="3" t="str">
        <f>IFERROR(__xludf.DUMMYFUNCTION("""COMPUTED_VALUE"""),"")</f>
        <v/>
      </c>
    </row>
    <row r="4953" customHeight="1" spans="1:2">
      <c r="A4953" s="3"/>
      <c r="B4953" s="3" t="str">
        <f>IFERROR(__xludf.DUMMYFUNCTION("""COMPUTED_VALUE"""),"")</f>
        <v/>
      </c>
    </row>
    <row r="4954" customHeight="1" spans="1:2">
      <c r="A4954" s="3"/>
      <c r="B4954" s="3" t="str">
        <f>IFERROR(__xludf.DUMMYFUNCTION("""COMPUTED_VALUE"""),"")</f>
        <v/>
      </c>
    </row>
    <row r="4955" customHeight="1" spans="1:2">
      <c r="A4955" s="3"/>
      <c r="B4955" s="3" t="str">
        <f>IFERROR(__xludf.DUMMYFUNCTION("""COMPUTED_VALUE"""),"")</f>
        <v/>
      </c>
    </row>
    <row r="4956" customHeight="1" spans="1:2">
      <c r="A4956" s="3"/>
      <c r="B4956" s="3" t="str">
        <f>IFERROR(__xludf.DUMMYFUNCTION("""COMPUTED_VALUE"""),"")</f>
        <v/>
      </c>
    </row>
    <row r="4957" customHeight="1" spans="1:2">
      <c r="A4957" s="3"/>
      <c r="B4957" s="3" t="str">
        <f>IFERROR(__xludf.DUMMYFUNCTION("""COMPUTED_VALUE"""),"")</f>
        <v/>
      </c>
    </row>
    <row r="4958" customHeight="1" spans="1:2">
      <c r="A4958" s="3"/>
      <c r="B4958" s="3" t="str">
        <f>IFERROR(__xludf.DUMMYFUNCTION("""COMPUTED_VALUE"""),"")</f>
        <v/>
      </c>
    </row>
    <row r="4959" customHeight="1" spans="1:2">
      <c r="A4959" s="3"/>
      <c r="B4959" s="3" t="str">
        <f>IFERROR(__xludf.DUMMYFUNCTION("""COMPUTED_VALUE"""),"")</f>
        <v/>
      </c>
    </row>
    <row r="4960" customHeight="1" spans="1:2">
      <c r="A4960" s="3"/>
      <c r="B4960" s="3" t="str">
        <f>IFERROR(__xludf.DUMMYFUNCTION("""COMPUTED_VALUE"""),"")</f>
        <v/>
      </c>
    </row>
    <row r="4961" customHeight="1" spans="1:2">
      <c r="A4961" s="3"/>
      <c r="B4961" s="3" t="str">
        <f>IFERROR(__xludf.DUMMYFUNCTION("""COMPUTED_VALUE"""),"")</f>
        <v/>
      </c>
    </row>
    <row r="4962" customHeight="1" spans="1:2">
      <c r="A4962" s="3"/>
      <c r="B4962" s="3" t="str">
        <f>IFERROR(__xludf.DUMMYFUNCTION("""COMPUTED_VALUE"""),"")</f>
        <v/>
      </c>
    </row>
    <row r="4963" customHeight="1" spans="1:2">
      <c r="A4963" s="3"/>
      <c r="B4963" s="3" t="str">
        <f>IFERROR(__xludf.DUMMYFUNCTION("""COMPUTED_VALUE"""),"")</f>
        <v/>
      </c>
    </row>
    <row r="4964" customHeight="1" spans="1:2">
      <c r="A4964" s="3"/>
      <c r="B4964" s="3" t="str">
        <f>IFERROR(__xludf.DUMMYFUNCTION("""COMPUTED_VALUE"""),"")</f>
        <v/>
      </c>
    </row>
    <row r="4965" customHeight="1" spans="1:2">
      <c r="A4965" s="3"/>
      <c r="B4965" s="3" t="str">
        <f>IFERROR(__xludf.DUMMYFUNCTION("""COMPUTED_VALUE"""),"")</f>
        <v/>
      </c>
    </row>
    <row r="4966" customHeight="1" spans="1:2">
      <c r="A4966" s="3"/>
      <c r="B4966" s="3" t="str">
        <f>IFERROR(__xludf.DUMMYFUNCTION("""COMPUTED_VALUE"""),"")</f>
        <v/>
      </c>
    </row>
    <row r="4967" customHeight="1" spans="1:2">
      <c r="A4967" s="3"/>
      <c r="B4967" s="3" t="str">
        <f>IFERROR(__xludf.DUMMYFUNCTION("""COMPUTED_VALUE"""),"")</f>
        <v/>
      </c>
    </row>
    <row r="4968" customHeight="1" spans="1:2">
      <c r="A4968" s="3"/>
      <c r="B4968" s="3" t="str">
        <f>IFERROR(__xludf.DUMMYFUNCTION("""COMPUTED_VALUE"""),"")</f>
        <v/>
      </c>
    </row>
    <row r="4969" customHeight="1" spans="1:2">
      <c r="A4969" s="3"/>
      <c r="B4969" s="3" t="str">
        <f>IFERROR(__xludf.DUMMYFUNCTION("""COMPUTED_VALUE"""),"")</f>
        <v/>
      </c>
    </row>
    <row r="4970" customHeight="1" spans="1:2">
      <c r="A4970" s="3"/>
      <c r="B4970" s="3" t="str">
        <f>IFERROR(__xludf.DUMMYFUNCTION("""COMPUTED_VALUE"""),"")</f>
        <v/>
      </c>
    </row>
    <row r="4971" customHeight="1" spans="1:2">
      <c r="A4971" s="3"/>
      <c r="B4971" s="3" t="str">
        <f>IFERROR(__xludf.DUMMYFUNCTION("""COMPUTED_VALUE"""),"")</f>
        <v/>
      </c>
    </row>
    <row r="4972" customHeight="1" spans="1:2">
      <c r="A4972" s="3"/>
      <c r="B4972" s="3" t="str">
        <f>IFERROR(__xludf.DUMMYFUNCTION("""COMPUTED_VALUE"""),"")</f>
        <v/>
      </c>
    </row>
    <row r="4973" customHeight="1" spans="1:2">
      <c r="A4973" s="3"/>
      <c r="B4973" s="3" t="str">
        <f>IFERROR(__xludf.DUMMYFUNCTION("""COMPUTED_VALUE"""),"")</f>
        <v/>
      </c>
    </row>
    <row r="4974" customHeight="1" spans="1:2">
      <c r="A4974" s="3"/>
      <c r="B4974" s="3" t="str">
        <f>IFERROR(__xludf.DUMMYFUNCTION("""COMPUTED_VALUE"""),"")</f>
        <v/>
      </c>
    </row>
    <row r="4975" customHeight="1" spans="1:2">
      <c r="A4975" s="3"/>
      <c r="B4975" s="3" t="str">
        <f>IFERROR(__xludf.DUMMYFUNCTION("""COMPUTED_VALUE"""),"")</f>
        <v/>
      </c>
    </row>
    <row r="4976" customHeight="1" spans="1:2">
      <c r="A4976" s="3"/>
      <c r="B4976" s="3" t="str">
        <f>IFERROR(__xludf.DUMMYFUNCTION("""COMPUTED_VALUE"""),"")</f>
        <v/>
      </c>
    </row>
    <row r="4977" customHeight="1" spans="1:2">
      <c r="A4977" s="3"/>
      <c r="B4977" s="3" t="str">
        <f>IFERROR(__xludf.DUMMYFUNCTION("""COMPUTED_VALUE"""),"")</f>
        <v/>
      </c>
    </row>
    <row r="4978" customHeight="1" spans="1:2">
      <c r="A4978" s="3"/>
      <c r="B4978" s="3" t="str">
        <f>IFERROR(__xludf.DUMMYFUNCTION("""COMPUTED_VALUE"""),"")</f>
        <v/>
      </c>
    </row>
    <row r="4979" customHeight="1" spans="1:2">
      <c r="A4979" s="3"/>
      <c r="B4979" s="3" t="str">
        <f>IFERROR(__xludf.DUMMYFUNCTION("""COMPUTED_VALUE"""),"")</f>
        <v/>
      </c>
    </row>
    <row r="4980" customHeight="1" spans="1:2">
      <c r="A4980" s="3"/>
      <c r="B4980" s="3" t="str">
        <f>IFERROR(__xludf.DUMMYFUNCTION("""COMPUTED_VALUE"""),"")</f>
        <v/>
      </c>
    </row>
    <row r="4981" customHeight="1" spans="1:2">
      <c r="A4981" s="3"/>
      <c r="B4981" s="3" t="str">
        <f>IFERROR(__xludf.DUMMYFUNCTION("""COMPUTED_VALUE"""),"")</f>
        <v/>
      </c>
    </row>
    <row r="4982" customHeight="1" spans="1:2">
      <c r="A4982" s="3"/>
      <c r="B4982" s="3" t="str">
        <f>IFERROR(__xludf.DUMMYFUNCTION("""COMPUTED_VALUE"""),"")</f>
        <v/>
      </c>
    </row>
    <row r="4983" customHeight="1" spans="1:2">
      <c r="A4983" s="3"/>
      <c r="B4983" s="3" t="str">
        <f>IFERROR(__xludf.DUMMYFUNCTION("""COMPUTED_VALUE"""),"")</f>
        <v/>
      </c>
    </row>
    <row r="4984" customHeight="1" spans="1:2">
      <c r="A4984" s="3"/>
      <c r="B4984" s="3" t="str">
        <f>IFERROR(__xludf.DUMMYFUNCTION("""COMPUTED_VALUE"""),"")</f>
        <v/>
      </c>
    </row>
    <row r="4985" customHeight="1" spans="1:2">
      <c r="A4985" s="3"/>
      <c r="B4985" s="3" t="str">
        <f>IFERROR(__xludf.DUMMYFUNCTION("""COMPUTED_VALUE"""),"")</f>
        <v/>
      </c>
    </row>
    <row r="4986" customHeight="1" spans="1:2">
      <c r="A4986" s="3"/>
      <c r="B4986" s="3" t="str">
        <f>IFERROR(__xludf.DUMMYFUNCTION("""COMPUTED_VALUE"""),"")</f>
        <v/>
      </c>
    </row>
    <row r="4987" customHeight="1" spans="1:2">
      <c r="A4987" s="3"/>
      <c r="B4987" s="3" t="str">
        <f>IFERROR(__xludf.DUMMYFUNCTION("""COMPUTED_VALUE"""),"")</f>
        <v/>
      </c>
    </row>
    <row r="4988" customHeight="1" spans="1:2">
      <c r="A4988" s="3"/>
      <c r="B4988" s="3" t="str">
        <f>IFERROR(__xludf.DUMMYFUNCTION("""COMPUTED_VALUE"""),"")</f>
        <v/>
      </c>
    </row>
    <row r="4989" customHeight="1" spans="1:2">
      <c r="A4989" s="3"/>
      <c r="B4989" s="3" t="str">
        <f>IFERROR(__xludf.DUMMYFUNCTION("""COMPUTED_VALUE"""),"")</f>
        <v/>
      </c>
    </row>
    <row r="4990" customHeight="1" spans="1:2">
      <c r="A4990" s="3"/>
      <c r="B4990" s="3" t="str">
        <f>IFERROR(__xludf.DUMMYFUNCTION("""COMPUTED_VALUE"""),"")</f>
        <v/>
      </c>
    </row>
    <row r="4991" customHeight="1" spans="1:2">
      <c r="A4991" s="3"/>
      <c r="B4991" s="3" t="str">
        <f>IFERROR(__xludf.DUMMYFUNCTION("""COMPUTED_VALUE"""),"")</f>
        <v/>
      </c>
    </row>
    <row r="4992" customHeight="1" spans="1:2">
      <c r="A4992" s="3"/>
      <c r="B4992" s="3" t="str">
        <f>IFERROR(__xludf.DUMMYFUNCTION("""COMPUTED_VALUE"""),"")</f>
        <v/>
      </c>
    </row>
    <row r="4993" customHeight="1" spans="1:2">
      <c r="A4993" s="3"/>
      <c r="B4993" s="3" t="str">
        <f>IFERROR(__xludf.DUMMYFUNCTION("""COMPUTED_VALUE"""),"")</f>
        <v/>
      </c>
    </row>
    <row r="4994" customHeight="1" spans="1:2">
      <c r="A4994" s="3"/>
      <c r="B4994" s="3" t="str">
        <f>IFERROR(__xludf.DUMMYFUNCTION("""COMPUTED_VALUE"""),"")</f>
        <v/>
      </c>
    </row>
    <row r="4995" customHeight="1" spans="1:2">
      <c r="A4995" s="3"/>
      <c r="B4995" s="3" t="str">
        <f>IFERROR(__xludf.DUMMYFUNCTION("""COMPUTED_VALUE"""),"")</f>
        <v/>
      </c>
    </row>
    <row r="4996" customHeight="1" spans="1:2">
      <c r="A4996" s="3"/>
      <c r="B4996" s="3" t="str">
        <f>IFERROR(__xludf.DUMMYFUNCTION("""COMPUTED_VALUE"""),"")</f>
        <v/>
      </c>
    </row>
    <row r="4997" customHeight="1" spans="1:2">
      <c r="A4997" s="3"/>
      <c r="B4997" s="3" t="str">
        <f>IFERROR(__xludf.DUMMYFUNCTION("""COMPUTED_VALUE"""),"")</f>
        <v/>
      </c>
    </row>
    <row r="4998" customHeight="1" spans="1:2">
      <c r="A4998" s="3"/>
      <c r="B4998" s="3" t="str">
        <f>IFERROR(__xludf.DUMMYFUNCTION("""COMPUTED_VALUE"""),"")</f>
        <v/>
      </c>
    </row>
    <row r="4999" customHeight="1" spans="1:2">
      <c r="A4999" s="3"/>
      <c r="B4999" s="3" t="str">
        <f>IFERROR(__xludf.DUMMYFUNCTION("""COMPUTED_VALUE"""),"")</f>
        <v/>
      </c>
    </row>
    <row r="5000" customHeight="1" spans="1:2">
      <c r="A5000" s="3"/>
      <c r="B5000" s="3" t="str">
        <f>IFERROR(__xludf.DUMMYFUNCTION("""COMPUTED_VALUE"""),"")</f>
        <v/>
      </c>
    </row>
    <row r="5001" customHeight="1" spans="1:2">
      <c r="A5001" s="3"/>
      <c r="B5001" s="3" t="str">
        <f>IFERROR(__xludf.DUMMYFUNCTION("""COMPUTED_VALUE"""),"")</f>
        <v/>
      </c>
    </row>
    <row r="5002" customHeight="1" spans="1:2">
      <c r="A5002" s="3"/>
      <c r="B5002" s="3" t="str">
        <f>IFERROR(__xludf.DUMMYFUNCTION("""COMPUTED_VALUE"""),"")</f>
        <v/>
      </c>
    </row>
    <row r="5003" customHeight="1" spans="1:2">
      <c r="A5003" s="3"/>
      <c r="B5003" s="3" t="str">
        <f>IFERROR(__xludf.DUMMYFUNCTION("""COMPUTED_VALUE"""),"")</f>
        <v/>
      </c>
    </row>
    <row r="5004" customHeight="1" spans="1:2">
      <c r="A5004" s="3"/>
      <c r="B5004" s="3" t="str">
        <f>IFERROR(__xludf.DUMMYFUNCTION("""COMPUTED_VALUE"""),"")</f>
        <v/>
      </c>
    </row>
    <row r="5005" customHeight="1" spans="1:2">
      <c r="A5005" s="3"/>
      <c r="B5005" s="3" t="str">
        <f>IFERROR(__xludf.DUMMYFUNCTION("""COMPUTED_VALUE"""),"")</f>
        <v/>
      </c>
    </row>
    <row r="5006" customHeight="1" spans="1:2">
      <c r="A5006" s="3"/>
      <c r="B5006" s="3" t="str">
        <f>IFERROR(__xludf.DUMMYFUNCTION("""COMPUTED_VALUE"""),"")</f>
        <v/>
      </c>
    </row>
    <row r="5007" customHeight="1" spans="1:2">
      <c r="A5007" s="3"/>
      <c r="B5007" s="3" t="str">
        <f>IFERROR(__xludf.DUMMYFUNCTION("""COMPUTED_VALUE"""),"")</f>
        <v/>
      </c>
    </row>
    <row r="5008" customHeight="1" spans="1:2">
      <c r="A5008" s="3"/>
      <c r="B5008" s="3" t="str">
        <f>IFERROR(__xludf.DUMMYFUNCTION("""COMPUTED_VALUE"""),"")</f>
        <v/>
      </c>
    </row>
    <row r="5009" customHeight="1" spans="1:2">
      <c r="A5009" s="3"/>
      <c r="B5009" s="3" t="str">
        <f>IFERROR(__xludf.DUMMYFUNCTION("""COMPUTED_VALUE"""),"")</f>
        <v/>
      </c>
    </row>
    <row r="5010" customHeight="1" spans="1:2">
      <c r="A5010" s="3"/>
      <c r="B5010" s="3" t="str">
        <f>IFERROR(__xludf.DUMMYFUNCTION("""COMPUTED_VALUE"""),"")</f>
        <v/>
      </c>
    </row>
    <row r="5011" customHeight="1" spans="1:2">
      <c r="A5011" s="3"/>
      <c r="B5011" s="3" t="str">
        <f>IFERROR(__xludf.DUMMYFUNCTION("""COMPUTED_VALUE"""),"")</f>
        <v/>
      </c>
    </row>
    <row r="5012" customHeight="1" spans="1:2">
      <c r="A5012" s="3"/>
      <c r="B5012" s="3" t="str">
        <f>IFERROR(__xludf.DUMMYFUNCTION("""COMPUTED_VALUE"""),"")</f>
        <v/>
      </c>
    </row>
    <row r="5013" customHeight="1" spans="1:2">
      <c r="A5013" s="3"/>
      <c r="B5013" s="3" t="str">
        <f>IFERROR(__xludf.DUMMYFUNCTION("""COMPUTED_VALUE"""),"")</f>
        <v/>
      </c>
    </row>
    <row r="5014" customHeight="1" spans="1:2">
      <c r="A5014" s="3"/>
      <c r="B5014" s="3" t="str">
        <f>IFERROR(__xludf.DUMMYFUNCTION("""COMPUTED_VALUE"""),"")</f>
        <v/>
      </c>
    </row>
    <row r="5015" customHeight="1" spans="1:2">
      <c r="A5015" s="3"/>
      <c r="B5015" s="3" t="str">
        <f>IFERROR(__xludf.DUMMYFUNCTION("""COMPUTED_VALUE"""),"")</f>
        <v/>
      </c>
    </row>
    <row r="5016" customHeight="1" spans="1:2">
      <c r="A5016" s="3"/>
      <c r="B5016" s="3" t="str">
        <f>IFERROR(__xludf.DUMMYFUNCTION("""COMPUTED_VALUE"""),"")</f>
        <v/>
      </c>
    </row>
    <row r="5017" customHeight="1" spans="1:2">
      <c r="A5017" s="3"/>
      <c r="B5017" s="3" t="str">
        <f>IFERROR(__xludf.DUMMYFUNCTION("""COMPUTED_VALUE"""),"")</f>
        <v/>
      </c>
    </row>
    <row r="5018" customHeight="1" spans="1:2">
      <c r="A5018" s="3"/>
      <c r="B5018" s="3" t="str">
        <f>IFERROR(__xludf.DUMMYFUNCTION("""COMPUTED_VALUE"""),"")</f>
        <v/>
      </c>
    </row>
    <row r="5019" customHeight="1" spans="1:2">
      <c r="A5019" s="3"/>
      <c r="B5019" s="3" t="str">
        <f>IFERROR(__xludf.DUMMYFUNCTION("""COMPUTED_VALUE"""),"")</f>
        <v/>
      </c>
    </row>
  </sheetData>
  <autoFilter xmlns:etc="http://www.wps.cn/officeDocument/2017/etCustomData" ref="A1:B501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0"/>
  <sheetViews>
    <sheetView workbookViewId="0">
      <selection activeCell="A1" sqref="A1"/>
    </sheetView>
  </sheetViews>
  <sheetFormatPr defaultColWidth="12.6296296296296" defaultRowHeight="15.75" customHeight="1" outlineLevelCol="3"/>
  <cols>
    <col min="2" max="2" width="29.75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Ink Tank""))"),"Z6Z11A")</f>
        <v>Z6Z11A</v>
      </c>
      <c r="B2" s="3" t="str">
        <f>IFERROR(__xludf.DUMMYFUNCTION("""COMPUTED_VALUE"""),"HP Ink Tank 310 AiO Prntr:TW-zh/en")</f>
        <v>HP Ink Tank 310 AiO Prntr:TW-zh/en</v>
      </c>
      <c r="C2" s="3" t="str">
        <f>IFERROR(__xludf.DUMMYFUNCTION("""COMPUTED_VALUE"""),"UA5C1E")</f>
        <v>UA5C1E</v>
      </c>
      <c r="D2" s="3" t="str">
        <f>IFERROR(__xludf.DUMMYFUNCTION("""COMPUTED_VALUE"""),"HP Smart Tank AiO 2 years Additional Warranty")</f>
        <v>HP Smart Tank AiO 2 years Additional Warranty</v>
      </c>
    </row>
    <row r="3" customHeight="1" spans="1:4">
      <c r="A3" s="3" t="str">
        <f>IFERROR(__xludf.DUMMYFUNCTION("""COMPUTED_VALUE"""),"Z4B04A")</f>
        <v>Z4B04A</v>
      </c>
      <c r="B3" s="3" t="str">
        <f>IFERROR(__xludf.DUMMYFUNCTION("""COMPUTED_VALUE"""),"HP Ink Tank 315 AiO Prntr:TW-zh/en")</f>
        <v>HP Ink Tank 315 AiO Prntr:TW-zh/en</v>
      </c>
      <c r="C3" s="3" t="str">
        <f>IFERROR(__xludf.DUMMYFUNCTION("""COMPUTED_VALUE"""),"UA5C1E")</f>
        <v>UA5C1E</v>
      </c>
      <c r="D3" s="3" t="str">
        <f>IFERROR(__xludf.DUMMYFUNCTION("""COMPUTED_VALUE"""),"HP Smart Tank AiO 2 years Additional Warranty")</f>
        <v>HP Smart Tank AiO 2 years Additional Warranty</v>
      </c>
    </row>
    <row r="4" customHeight="1" spans="1:4">
      <c r="A4" s="3" t="str">
        <f>IFERROR(__xludf.DUMMYFUNCTION("""COMPUTED_VALUE"""),"7ZV78A")</f>
        <v>7ZV78A</v>
      </c>
      <c r="B4" s="3" t="str">
        <f>IFERROR(__xludf.DUMMYFUNCTION("""COMPUTED_VALUE"""),"HP Ink Tank 316 AiO Prntr:IN-en")</f>
        <v>HP Ink Tank 316 AiO Prntr:IN-en</v>
      </c>
      <c r="C4" s="3" t="str">
        <f>IFERROR(__xludf.DUMMYFUNCTION("""COMPUTED_VALUE"""),"UA5C1E")</f>
        <v>UA5C1E</v>
      </c>
      <c r="D4" s="3" t="str">
        <f>IFERROR(__xludf.DUMMYFUNCTION("""COMPUTED_VALUE"""),"HP Smart Tank AiO 2 years Additional Warranty")</f>
        <v>HP Smart Tank AiO 2 years Additional Warranty</v>
      </c>
    </row>
    <row r="5" customHeight="1" spans="1:4">
      <c r="A5" s="3" t="str">
        <f>IFERROR(__xludf.DUMMYFUNCTION("""COMPUTED_VALUE"""),"Z6Z13A")</f>
        <v>Z6Z13A</v>
      </c>
      <c r="B5" s="3" t="str">
        <f>IFERROR(__xludf.DUMMYFUNCTION("""COMPUTED_VALUE"""),"HP Ink Tank 319 AiO Prntr:TW-zh/en")</f>
        <v>HP Ink Tank 319 AiO Prntr:TW-zh/en</v>
      </c>
      <c r="C5" s="3" t="str">
        <f>IFERROR(__xludf.DUMMYFUNCTION("""COMPUTED_VALUE"""),"UA5C1E")</f>
        <v>UA5C1E</v>
      </c>
      <c r="D5" s="3" t="str">
        <f>IFERROR(__xludf.DUMMYFUNCTION("""COMPUTED_VALUE"""),"HP Smart Tank AiO 2 years Additional Warranty")</f>
        <v>HP Smart Tank AiO 2 years Additional Warranty</v>
      </c>
    </row>
    <row r="6" customHeight="1" spans="1:4">
      <c r="A6" s="3" t="str">
        <f>IFERROR(__xludf.DUMMYFUNCTION("""COMPUTED_VALUE"""),"Z6Z95A")</f>
        <v>Z6Z95A</v>
      </c>
      <c r="B6" s="3" t="str">
        <f>IFERROR(__xludf.DUMMYFUNCTION("""COMPUTED_VALUE"""),"HP Ink Tank WL 410 AiO Prntr:TW-zh/en")</f>
        <v>HP Ink Tank WL 410 AiO Prntr:TW-zh/en</v>
      </c>
      <c r="C6" s="3" t="str">
        <f>IFERROR(__xludf.DUMMYFUNCTION("""COMPUTED_VALUE"""),"UA5C1E")</f>
        <v>UA5C1E</v>
      </c>
      <c r="D6" s="3" t="str">
        <f>IFERROR(__xludf.DUMMYFUNCTION("""COMPUTED_VALUE"""),"HP Smart Tank AiO 2 years Additional Warranty")</f>
        <v>HP Smart Tank AiO 2 years Additional Warranty</v>
      </c>
    </row>
    <row r="7" customHeight="1" spans="1:4">
      <c r="A7" s="3" t="str">
        <f>IFERROR(__xludf.DUMMYFUNCTION("""COMPUTED_VALUE"""),"Z4B53A")</f>
        <v>Z4B53A</v>
      </c>
      <c r="B7" s="3" t="str">
        <f>IFERROR(__xludf.DUMMYFUNCTION("""COMPUTED_VALUE"""),"HP Ink Tank WL 415 AiO Prntr:TW-zh/en")</f>
        <v>HP Ink Tank WL 415 AiO Prntr:TW-zh/en</v>
      </c>
      <c r="C7" s="3" t="str">
        <f>IFERROR(__xludf.DUMMYFUNCTION("""COMPUTED_VALUE"""),"UA5C1E")</f>
        <v>UA5C1E</v>
      </c>
      <c r="D7" s="3" t="str">
        <f>IFERROR(__xludf.DUMMYFUNCTION("""COMPUTED_VALUE"""),"HP Smart Tank AiO 2 years Additional Warranty")</f>
        <v>HP Smart Tank AiO 2 years Additional Warranty</v>
      </c>
    </row>
    <row r="8" customHeight="1" spans="1:4">
      <c r="A8" s="3" t="str">
        <f>IFERROR(__xludf.DUMMYFUNCTION("""COMPUTED_VALUE"""),"Z4B55A")</f>
        <v>Z4B55A</v>
      </c>
      <c r="B8" s="3" t="str">
        <f>IFERROR(__xludf.DUMMYFUNCTION("""COMPUTED_VALUE"""),"HP Ink Tank WL 416 AiO Printer")</f>
        <v>HP Ink Tank WL 416 AiO Printer</v>
      </c>
      <c r="C8" s="3" t="str">
        <f>IFERROR(__xludf.DUMMYFUNCTION("""COMPUTED_VALUE"""),"UG337E")</f>
        <v>UG337E</v>
      </c>
      <c r="D8" s="3" t="str">
        <f>IFERROR(__xludf.DUMMYFUNCTION("""COMPUTED_VALUE"""),"HP Multi-function Printer 2 years Additional Warranty")</f>
        <v>HP Multi-function Printer 2 years Additional Warranty</v>
      </c>
    </row>
    <row r="9" customHeight="1" spans="1:4">
      <c r="A9" s="3" t="str">
        <f>IFERROR(__xludf.DUMMYFUNCTION("""COMPUTED_VALUE"""),"Z4B55A")</f>
        <v>Z4B55A</v>
      </c>
      <c r="B9" s="3" t="str">
        <f>IFERROR(__xludf.DUMMYFUNCTION("""COMPUTED_VALUE"""),"HP Ink Tank WL 416 AiO Printer")</f>
        <v>HP Ink Tank WL 416 AiO Printer</v>
      </c>
      <c r="C9" s="3" t="str">
        <f>IFERROR(__xludf.DUMMYFUNCTION("""COMPUTED_VALUE"""),"UZ303E")</f>
        <v>UZ303E</v>
      </c>
      <c r="D9" s="3" t="str">
        <f>IFERROR(__xludf.DUMMYFUNCTION("""COMPUTED_VALUE"""),"HP Multi-function Printer 4 years Additional Warranty")</f>
        <v>HP Multi-function Printer 4 years Additional Warranty</v>
      </c>
    </row>
    <row r="10" customHeight="1" spans="1:4">
      <c r="A10" s="3" t="str">
        <f>IFERROR(__xludf.DUMMYFUNCTION("""COMPUTED_VALUE"""),"Z6Z97A")</f>
        <v>Z6Z97A</v>
      </c>
      <c r="B10" s="3" t="str">
        <f>IFERROR(__xludf.DUMMYFUNCTION("""COMPUTED_VALUE"""),"HP Ink Tank WL 419 AiO Prntr:TW-zh/en")</f>
        <v>HP Ink Tank WL 419 AiO Prntr:TW-zh/en</v>
      </c>
      <c r="C10" s="3" t="str">
        <f>IFERROR(__xludf.DUMMYFUNCTION("""COMPUTED_VALUE"""),"UA5C1E")</f>
        <v>UA5C1E</v>
      </c>
      <c r="D10" s="3" t="str">
        <f>IFERROR(__xludf.DUMMYFUNCTION("""COMPUTED_VALUE"""),"HP Smart Tank AiO 2 years Additional Warranty")</f>
        <v>HP Smart Tank AiO 2 years Additional Warranty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9"/>
  <sheetViews>
    <sheetView workbookViewId="0">
      <selection activeCell="A1" sqref="A1"/>
    </sheetView>
  </sheetViews>
  <sheetFormatPr defaultColWidth="12.6296296296296" defaultRowHeight="15.75" customHeight="1" outlineLevelCol="3"/>
  <cols>
    <col min="2" max="2" width="29.75" customWidth="1"/>
    <col min="4" max="4" width="41.8796296296296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Smart Tank""))"),"3D4L3A")</f>
        <v>3D4L3A</v>
      </c>
      <c r="B2" s="3" t="str">
        <f>IFERROR(__xludf.DUMMYFUNCTION("""COMPUTED_VALUE"""),"HP Smart Tank 210 All-in-One")</f>
        <v>HP Smart Tank 210 All-in-One</v>
      </c>
      <c r="C2" s="3" t="str">
        <f>IFERROR(__xludf.DUMMYFUNCTION("""COMPUTED_VALUE"""),"U57D7E")</f>
        <v>U57D7E</v>
      </c>
      <c r="D2" s="3" t="str">
        <f>IFERROR(__xludf.DUMMYFUNCTION("""COMPUTED_VALUE"""),"HP Smart Tank 210 AiO 2 years Additional Warranty")</f>
        <v>HP Smart Tank 210 AiO 2 years Additional Warranty</v>
      </c>
    </row>
    <row r="3" customHeight="1" spans="1:4">
      <c r="A3" s="3" t="str">
        <f>IFERROR(__xludf.DUMMYFUNCTION("""COMPUTED_VALUE"""),"1TJ09A")</f>
        <v>1TJ09A</v>
      </c>
      <c r="B3" s="3" t="str">
        <f>IFERROR(__xludf.DUMMYFUNCTION("""COMPUTED_VALUE"""),"HP Smart Tank 515 AiO Printer:IN-en")</f>
        <v>HP Smart Tank 515 AiO Printer:IN-en</v>
      </c>
      <c r="C3" s="3" t="str">
        <f>IFERROR(__xludf.DUMMYFUNCTION("""COMPUTED_VALUE"""),"UA5C1E")</f>
        <v>UA5C1E</v>
      </c>
      <c r="D3" s="3" t="str">
        <f>IFERROR(__xludf.DUMMYFUNCTION("""COMPUTED_VALUE"""),"HP Smart Tank AiO 2 years Additional Warranty")</f>
        <v>HP Smart Tank AiO 2 years Additional Warranty</v>
      </c>
    </row>
    <row r="4" customHeight="1" spans="1:4">
      <c r="A4" s="3" t="str">
        <f>IFERROR(__xludf.DUMMYFUNCTION("""COMPUTED_VALUE"""),"3YW70A")</f>
        <v>3YW70A</v>
      </c>
      <c r="B4" s="3" t="str">
        <f>IFERROR(__xludf.DUMMYFUNCTION("""COMPUTED_VALUE"""),"HP Smart Tank 516 All-in-One Prntr:IN-en")</f>
        <v>HP Smart Tank 516 All-in-One Prntr:IN-en</v>
      </c>
      <c r="C4" s="3" t="str">
        <f>IFERROR(__xludf.DUMMYFUNCTION("""COMPUTED_VALUE"""),"UA5C1E")</f>
        <v>UA5C1E</v>
      </c>
      <c r="D4" s="3" t="str">
        <f>IFERROR(__xludf.DUMMYFUNCTION("""COMPUTED_VALUE"""),"HP Smart Tank AiO 2 years Additional Warranty")</f>
        <v>HP Smart Tank AiO 2 years Additional Warranty</v>
      </c>
    </row>
    <row r="5" customHeight="1" spans="1:4">
      <c r="A5" s="3" t="str">
        <f>IFERROR(__xludf.DUMMYFUNCTION("""COMPUTED_VALUE"""),"1F3W2A")</f>
        <v>1F3W2A</v>
      </c>
      <c r="B5" s="3" t="str">
        <f>IFERROR(__xludf.DUMMYFUNCTION("""COMPUTED_VALUE"""),"HP Smart Tank 520 All-in-One")</f>
        <v>HP Smart Tank 520 All-in-One</v>
      </c>
      <c r="C5" s="3" t="str">
        <f>IFERROR(__xludf.DUMMYFUNCTION("""COMPUTED_VALUE"""),"UA5C1E")</f>
        <v>UA5C1E</v>
      </c>
      <c r="D5" s="3" t="str">
        <f>IFERROR(__xludf.DUMMYFUNCTION("""COMPUTED_VALUE"""),"HP Smart Tank AiO 2 years Additional Warranty")</f>
        <v>HP Smart Tank AiO 2 years Additional Warranty</v>
      </c>
    </row>
    <row r="6" customHeight="1" spans="1:4">
      <c r="A6" s="3" t="str">
        <f>IFERROR(__xludf.DUMMYFUNCTION("""COMPUTED_VALUE"""),"4A8R9A")</f>
        <v>4A8R9A</v>
      </c>
      <c r="B6" s="3" t="str">
        <f>IFERROR(__xludf.DUMMYFUNCTION("""COMPUTED_VALUE"""),"HP Smart Tank 521 All-in-One")</f>
        <v>HP Smart Tank 521 All-in-One</v>
      </c>
      <c r="C6" s="3" t="str">
        <f>IFERROR(__xludf.DUMMYFUNCTION("""COMPUTED_VALUE"""),"UA5C1E")</f>
        <v>UA5C1E</v>
      </c>
      <c r="D6" s="3" t="str">
        <f>IFERROR(__xludf.DUMMYFUNCTION("""COMPUTED_VALUE"""),"HP Smart Tank AiO 2 years Additional Warranty")</f>
        <v>HP Smart Tank AiO 2 years Additional Warranty</v>
      </c>
    </row>
    <row r="7" customHeight="1" spans="1:4">
      <c r="A7" s="3" t="str">
        <f>IFERROR(__xludf.DUMMYFUNCTION("""COMPUTED_VALUE"""),"1F3W3A")</f>
        <v>1F3W3A</v>
      </c>
      <c r="B7" s="3" t="str">
        <f>IFERROR(__xludf.DUMMYFUNCTION("""COMPUTED_VALUE"""),"HP Smart Tank 525 All-in-One")</f>
        <v>HP Smart Tank 525 All-in-One</v>
      </c>
      <c r="C7" s="3" t="str">
        <f>IFERROR(__xludf.DUMMYFUNCTION("""COMPUTED_VALUE"""),"UA5C1E")</f>
        <v>UA5C1E</v>
      </c>
      <c r="D7" s="3" t="str">
        <f>IFERROR(__xludf.DUMMYFUNCTION("""COMPUTED_VALUE"""),"HP Smart Tank AiO 2 years Additional Warranty")</f>
        <v>HP Smart Tank AiO 2 years Additional Warranty</v>
      </c>
    </row>
    <row r="8" customHeight="1" spans="1:4">
      <c r="A8" s="3" t="str">
        <f>IFERROR(__xludf.DUMMYFUNCTION("""COMPUTED_VALUE"""),"4A8S4A")</f>
        <v>4A8S4A</v>
      </c>
      <c r="B8" s="3" t="str">
        <f>IFERROR(__xludf.DUMMYFUNCTION("""COMPUTED_VALUE"""),"HP Smart Tank 529 All-in-One")</f>
        <v>HP Smart Tank 529 All-in-One</v>
      </c>
      <c r="C8" s="3" t="str">
        <f>IFERROR(__xludf.DUMMYFUNCTION("""COMPUTED_VALUE"""),"UA5C1E")</f>
        <v>UA5C1E</v>
      </c>
      <c r="D8" s="3" t="str">
        <f>IFERROR(__xludf.DUMMYFUNCTION("""COMPUTED_VALUE"""),"HP Smart Tank AiO 2 years Additional Warranty")</f>
        <v>HP Smart Tank AiO 2 years Additional Warranty</v>
      </c>
    </row>
    <row r="9" customHeight="1" spans="1:4">
      <c r="A9" s="3" t="str">
        <f>IFERROR(__xludf.DUMMYFUNCTION("""COMPUTED_VALUE"""),"4SB24A")</f>
        <v>4SB24A</v>
      </c>
      <c r="B9" s="3" t="str">
        <f>IFERROR(__xludf.DUMMYFUNCTION("""COMPUTED_VALUE"""),"HP Smart Tank 530 AiO Printer:IN-en")</f>
        <v>HP Smart Tank 530 AiO Printer:IN-en</v>
      </c>
      <c r="C9" s="3" t="str">
        <f>IFERROR(__xludf.DUMMYFUNCTION("""COMPUTED_VALUE"""),"UA5C1E")</f>
        <v>UA5C1E</v>
      </c>
      <c r="D9" s="3" t="str">
        <f>IFERROR(__xludf.DUMMYFUNCTION("""COMPUTED_VALUE"""),"HP Smart Tank AiO 2 years Additional Warranty")</f>
        <v>HP Smart Tank AiO 2 years Additional Warranty</v>
      </c>
    </row>
    <row r="10" customHeight="1" spans="1:4">
      <c r="A10" s="3" t="str">
        <f>IFERROR(__xludf.DUMMYFUNCTION("""COMPUTED_VALUE"""),"1F3Y2A")</f>
        <v>1F3Y2A</v>
      </c>
      <c r="B10" s="3" t="str">
        <f>IFERROR(__xludf.DUMMYFUNCTION("""COMPUTED_VALUE"""),"HP Smart Tank 580 AiO Printer")</f>
        <v>HP Smart Tank 580 AiO Printer</v>
      </c>
      <c r="C10" s="3" t="str">
        <f>IFERROR(__xludf.DUMMYFUNCTION("""COMPUTED_VALUE"""),"UA5C1E")</f>
        <v>UA5C1E</v>
      </c>
      <c r="D10" s="3" t="str">
        <f>IFERROR(__xludf.DUMMYFUNCTION("""COMPUTED_VALUE"""),"HP Smart Tank AiO 2 years Additional Warranty")</f>
        <v>HP Smart Tank AiO 2 years Additional Warranty</v>
      </c>
    </row>
    <row r="11" customHeight="1" spans="1:4">
      <c r="A11" s="3" t="str">
        <f>IFERROR(__xludf.DUMMYFUNCTION("""COMPUTED_VALUE"""),"4A8D4A")</f>
        <v>4A8D4A</v>
      </c>
      <c r="B11" s="3" t="str">
        <f>IFERROR(__xludf.DUMMYFUNCTION("""COMPUTED_VALUE"""),"HP Smart Tank 581 All-in-One")</f>
        <v>HP Smart Tank 581 All-in-One</v>
      </c>
      <c r="C11" s="3" t="str">
        <f>IFERROR(__xludf.DUMMYFUNCTION("""COMPUTED_VALUE"""),"UA5C1E")</f>
        <v>UA5C1E</v>
      </c>
      <c r="D11" s="3" t="str">
        <f>IFERROR(__xludf.DUMMYFUNCTION("""COMPUTED_VALUE"""),"HP Smart Tank AiO 2 years Additional Warranty")</f>
        <v>HP Smart Tank AiO 2 years Additional Warranty</v>
      </c>
    </row>
    <row r="12" customHeight="1" spans="1:4">
      <c r="A12" s="3" t="str">
        <f>IFERROR(__xludf.DUMMYFUNCTION("""COMPUTED_VALUE"""),"1F3Y4A")</f>
        <v>1F3Y4A</v>
      </c>
      <c r="B12" s="3" t="str">
        <f>IFERROR(__xludf.DUMMYFUNCTION("""COMPUTED_VALUE"""),"HP Smart Tank 585 All-in-One")</f>
        <v>HP Smart Tank 585 All-in-One</v>
      </c>
      <c r="C12" s="3" t="str">
        <f>IFERROR(__xludf.DUMMYFUNCTION("""COMPUTED_VALUE"""),"UA5C1E")</f>
        <v>UA5C1E</v>
      </c>
      <c r="D12" s="3" t="str">
        <f>IFERROR(__xludf.DUMMYFUNCTION("""COMPUTED_VALUE"""),"HP Smart Tank AiO 2 years Additional Warranty")</f>
        <v>HP Smart Tank AiO 2 years Additional Warranty</v>
      </c>
    </row>
    <row r="13" customHeight="1" spans="1:4">
      <c r="A13" s="3" t="str">
        <f>IFERROR(__xludf.DUMMYFUNCTION("""COMPUTED_VALUE"""),"4A8D9A")</f>
        <v>4A8D9A</v>
      </c>
      <c r="B13" s="3" t="str">
        <f>IFERROR(__xludf.DUMMYFUNCTION("""COMPUTED_VALUE"""),"HP Smart Tank 589 All-in-One")</f>
        <v>HP Smart Tank 589 All-in-One</v>
      </c>
      <c r="C13" s="3" t="str">
        <f>IFERROR(__xludf.DUMMYFUNCTION("""COMPUTED_VALUE"""),"UA5C1E")</f>
        <v>UA5C1E</v>
      </c>
      <c r="D13" s="3" t="str">
        <f>IFERROR(__xludf.DUMMYFUNCTION("""COMPUTED_VALUE"""),"HP Smart Tank AiO 2 years Additional Warranty")</f>
        <v>HP Smart Tank AiO 2 years Additional Warranty</v>
      </c>
    </row>
    <row r="14" customHeight="1" spans="1:4">
      <c r="A14" s="3" t="str">
        <f>IFERROR(__xludf.DUMMYFUNCTION("""COMPUTED_VALUE"""),"6UU48A")</f>
        <v>6UU48A</v>
      </c>
      <c r="B14" s="3" t="str">
        <f>IFERROR(__xludf.DUMMYFUNCTION("""COMPUTED_VALUE"""),"HP Smart Tank 670 All-in-One Printer")</f>
        <v>HP Smart Tank 670 All-in-One Printer</v>
      </c>
      <c r="C14" s="3" t="str">
        <f>IFERROR(__xludf.DUMMYFUNCTION("""COMPUTED_VALUE"""),"UA5C1E")</f>
        <v>UA5C1E</v>
      </c>
      <c r="D14" s="3" t="str">
        <f>IFERROR(__xludf.DUMMYFUNCTION("""COMPUTED_VALUE"""),"HP Smart Tank AiO 2 years Additional Warranty")</f>
        <v>HP Smart Tank AiO 2 years Additional Warranty</v>
      </c>
    </row>
    <row r="15" customHeight="1" spans="1:4">
      <c r="A15" s="3" t="str">
        <f>IFERROR(__xludf.DUMMYFUNCTION("""COMPUTED_VALUE"""),"28C12A")</f>
        <v>28C12A</v>
      </c>
      <c r="B15" s="3" t="str">
        <f>IFERROR(__xludf.DUMMYFUNCTION("""COMPUTED_VALUE"""),"HP Smart Tank 675 All-in-One Printer")</f>
        <v>HP Smart Tank 675 All-in-One Printer</v>
      </c>
      <c r="C15" s="3" t="str">
        <f>IFERROR(__xludf.DUMMYFUNCTION("""COMPUTED_VALUE"""),"UA5C1E")</f>
        <v>UA5C1E</v>
      </c>
      <c r="D15" s="3" t="str">
        <f>IFERROR(__xludf.DUMMYFUNCTION("""COMPUTED_VALUE"""),"HP Smart Tank AiO 2 years Additional Warranty")</f>
        <v>HP Smart Tank AiO 2 years Additional Warranty</v>
      </c>
    </row>
    <row r="16" customHeight="1" spans="1:4">
      <c r="A16" s="3" t="str">
        <f>IFERROR(__xludf.DUMMYFUNCTION("""COMPUTED_VALUE"""),"6UU46A")</f>
        <v>6UU46A</v>
      </c>
      <c r="B16" s="3" t="str">
        <f>IFERROR(__xludf.DUMMYFUNCTION("""COMPUTED_VALUE"""),"HP Smart Tank 720 AiO Printer")</f>
        <v>HP Smart Tank 720 AiO Printer</v>
      </c>
      <c r="C16" s="3" t="str">
        <f>IFERROR(__xludf.DUMMYFUNCTION("""COMPUTED_VALUE"""),"UA5C1E")</f>
        <v>UA5C1E</v>
      </c>
      <c r="D16" s="3" t="str">
        <f>IFERROR(__xludf.DUMMYFUNCTION("""COMPUTED_VALUE"""),"HP Smart Tank AiO 2 years Additional Warranty")</f>
        <v>HP Smart Tank AiO 2 years Additional Warranty</v>
      </c>
    </row>
    <row r="17" customHeight="1" spans="1:4">
      <c r="A17" s="3" t="str">
        <f>IFERROR(__xludf.DUMMYFUNCTION("""COMPUTED_VALUE"""),"6UU47A")</f>
        <v>6UU47A</v>
      </c>
      <c r="B17" s="3" t="str">
        <f>IFERROR(__xludf.DUMMYFUNCTION("""COMPUTED_VALUE"""),"HP Smart Tank 750 AiO Printer")</f>
        <v>HP Smart Tank 750 AiO Printer</v>
      </c>
      <c r="C17" s="3" t="str">
        <f>IFERROR(__xludf.DUMMYFUNCTION("""COMPUTED_VALUE"""),"UA5C1E")</f>
        <v>UA5C1E</v>
      </c>
      <c r="D17" s="3" t="str">
        <f>IFERROR(__xludf.DUMMYFUNCTION("""COMPUTED_VALUE"""),"HP Smart Tank AiO 2 years Additional Warranty")</f>
        <v>HP Smart Tank AiO 2 years Additional Warranty</v>
      </c>
    </row>
    <row r="18" customHeight="1" spans="1:4">
      <c r="A18" s="3" t="str">
        <f>IFERROR(__xludf.DUMMYFUNCTION("""COMPUTED_VALUE"""),"4WF66A")</f>
        <v>4WF66A</v>
      </c>
      <c r="B18" s="3" t="str">
        <f>IFERROR(__xludf.DUMMYFUNCTION("""COMPUTED_VALUE"""),"HP Smart Tank 790 AiO Printer:IN-en")</f>
        <v>HP Smart Tank 790 AiO Printer:IN-en</v>
      </c>
      <c r="C18" s="3" t="str">
        <f>IFERROR(__xludf.DUMMYFUNCTION("""COMPUTED_VALUE"""),"U35PFE")</f>
        <v>U35PFE</v>
      </c>
      <c r="D18" s="3" t="str">
        <f>IFERROR(__xludf.DUMMYFUNCTION("""COMPUTED_VALUE"""),"HP Smart Tank 790 AiO Printer 2 years Additional Warranty")</f>
        <v>HP Smart Tank 790 AiO Printer 2 years Additional Warranty</v>
      </c>
    </row>
    <row r="19" customHeight="1" spans="1:4">
      <c r="A19" s="3" t="str">
        <f>IFERROR(__xludf.DUMMYFUNCTION("""COMPUTED_VALUE"""),"4SR29A")</f>
        <v>4SR29A</v>
      </c>
      <c r="B19" s="3" t="str">
        <f>IFERROR(__xludf.DUMMYFUNCTION("""COMPUTED_VALUE"""),"HP Smart Tank 500")</f>
        <v>HP Smart Tank 500</v>
      </c>
      <c r="C19" s="3" t="str">
        <f>IFERROR(__xludf.DUMMYFUNCTION("""COMPUTED_VALUE"""),"UA5C1E")</f>
        <v>UA5C1E</v>
      </c>
      <c r="D19" s="3" t="str">
        <f>IFERROR(__xludf.DUMMYFUNCTION("""COMPUTED_VALUE"""),"HP Smart Tank AiO 2 years Additional Warranty")</f>
        <v>HP Smart Tank AiO 2 years Additional Warranty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3"/>
  <sheetViews>
    <sheetView workbookViewId="0">
      <selection activeCell="A1" sqref="A1"/>
    </sheetView>
  </sheetViews>
  <sheetFormatPr defaultColWidth="12.6296296296296" defaultRowHeight="15.75" customHeight="1" outlineLevelCol="3"/>
  <cols>
    <col min="2" max="2" width="29.75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Neverstop""))"),"4RY22A")</f>
        <v>4RY22A</v>
      </c>
      <c r="B2" s="3" t="str">
        <f>IFERROR(__xludf.DUMMYFUNCTION("""COMPUTED_VALUE"""),"HP Neverstop Laser 1000a Printer:IN")</f>
        <v>HP Neverstop Laser 1000a Printer:IN</v>
      </c>
      <c r="C2" s="3" t="str">
        <f>IFERROR(__xludf.DUMMYFUNCTION("""COMPUTED_VALUE"""),"UB4Z1E")</f>
        <v>UB4Z1E</v>
      </c>
      <c r="D2" s="3" t="str">
        <f>IFERROR(__xludf.DUMMYFUNCTION("""COMPUTED_VALUE"""),"HP Neverstop Laser 1xxx 2 years Additional Warranty")</f>
        <v>HP Neverstop Laser 1xxx 2 years Additional Warranty</v>
      </c>
    </row>
    <row r="3" customHeight="1" spans="1:4">
      <c r="A3" s="3" t="str">
        <f>IFERROR(__xludf.DUMMYFUNCTION("""COMPUTED_VALUE"""),"4RY22A")</f>
        <v>4RY22A</v>
      </c>
      <c r="B3" s="3" t="str">
        <f>IFERROR(__xludf.DUMMYFUNCTION("""COMPUTED_VALUE"""),"HP Neverstop Laser 1000a Printer:IN")</f>
        <v>HP Neverstop Laser 1000a Printer:IN</v>
      </c>
      <c r="C3" s="3" t="str">
        <f>IFERROR(__xludf.DUMMYFUNCTION("""COMPUTED_VALUE"""),"UC4X5E")</f>
        <v>UC4X5E</v>
      </c>
      <c r="D3" s="3" t="str">
        <f>IFERROR(__xludf.DUMMYFUNCTION("""COMPUTED_VALUE"""),"HP Neverstop Laser 1xxx 4 years Additional Warranty")</f>
        <v>HP Neverstop Laser 1xxx 4 years Additional Warranty</v>
      </c>
    </row>
    <row r="4" customHeight="1" spans="1:4">
      <c r="A4" s="3" t="str">
        <f>IFERROR(__xludf.DUMMYFUNCTION("""COMPUTED_VALUE"""),"5HG74A")</f>
        <v>5HG74A</v>
      </c>
      <c r="B4" s="3" t="str">
        <f>IFERROR(__xludf.DUMMYFUNCTION("""COMPUTED_VALUE"""),"HP NEVERSTOP LASER 1000N PRINTER:IN")</f>
        <v>HP NEVERSTOP LASER 1000N PRINTER:IN</v>
      </c>
      <c r="C4" s="3" t="str">
        <f>IFERROR(__xludf.DUMMYFUNCTION("""COMPUTED_VALUE"""),"UB4Z1E")</f>
        <v>UB4Z1E</v>
      </c>
      <c r="D4" s="3" t="str">
        <f>IFERROR(__xludf.DUMMYFUNCTION("""COMPUTED_VALUE"""),"HP Neverstop Laser 1xxx 2 years Additional Warranty")</f>
        <v>HP Neverstop Laser 1xxx 2 years Additional Warranty</v>
      </c>
    </row>
    <row r="5" customHeight="1" spans="1:4">
      <c r="A5" s="3" t="str">
        <f>IFERROR(__xludf.DUMMYFUNCTION("""COMPUTED_VALUE"""),"5HG74A")</f>
        <v>5HG74A</v>
      </c>
      <c r="B5" s="3" t="str">
        <f>IFERROR(__xludf.DUMMYFUNCTION("""COMPUTED_VALUE"""),"HP NEVERSTOP LASER 1000N PRINTER:IN")</f>
        <v>HP NEVERSTOP LASER 1000N PRINTER:IN</v>
      </c>
      <c r="C5" s="3" t="str">
        <f>IFERROR(__xludf.DUMMYFUNCTION("""COMPUTED_VALUE"""),"UC4X5E")</f>
        <v>UC4X5E</v>
      </c>
      <c r="D5" s="3" t="str">
        <f>IFERROR(__xludf.DUMMYFUNCTION("""COMPUTED_VALUE"""),"HP Neverstop Laser 1xxx 4 years Additional Warranty")</f>
        <v>HP Neverstop Laser 1xxx 4 years Additional Warranty</v>
      </c>
    </row>
    <row r="6" customHeight="1" spans="1:4">
      <c r="A6" s="3" t="str">
        <f>IFERROR(__xludf.DUMMYFUNCTION("""COMPUTED_VALUE"""),"4RY23A")</f>
        <v>4RY23A</v>
      </c>
      <c r="B6" s="3" t="str">
        <f>IFERROR(__xludf.DUMMYFUNCTION("""COMPUTED_VALUE"""),"HP Neverstop Laser 1000w Printer:IN")</f>
        <v>HP Neverstop Laser 1000w Printer:IN</v>
      </c>
      <c r="C6" s="3" t="str">
        <f>IFERROR(__xludf.DUMMYFUNCTION("""COMPUTED_VALUE"""),"UB4Z1E")</f>
        <v>UB4Z1E</v>
      </c>
      <c r="D6" s="3" t="str">
        <f>IFERROR(__xludf.DUMMYFUNCTION("""COMPUTED_VALUE"""),"HP Neverstop Laser 1xxx 2 years Additional Warranty")</f>
        <v>HP Neverstop Laser 1xxx 2 years Additional Warranty</v>
      </c>
    </row>
    <row r="7" customHeight="1" spans="1:4">
      <c r="A7" s="3" t="str">
        <f>IFERROR(__xludf.DUMMYFUNCTION("""COMPUTED_VALUE"""),"4RY23A")</f>
        <v>4RY23A</v>
      </c>
      <c r="B7" s="3" t="str">
        <f>IFERROR(__xludf.DUMMYFUNCTION("""COMPUTED_VALUE"""),"HP Neverstop Laser 1000w Printer:IN")</f>
        <v>HP Neverstop Laser 1000w Printer:IN</v>
      </c>
      <c r="C7" s="3" t="str">
        <f>IFERROR(__xludf.DUMMYFUNCTION("""COMPUTED_VALUE"""),"UC4X5E")</f>
        <v>UC4X5E</v>
      </c>
      <c r="D7" s="3" t="str">
        <f>IFERROR(__xludf.DUMMYFUNCTION("""COMPUTED_VALUE"""),"HP Neverstop Laser 1xxx 4 years Additional Warranty")</f>
        <v>HP Neverstop Laser 1xxx 4 years Additional Warranty</v>
      </c>
    </row>
    <row r="8" customHeight="1" spans="1:4">
      <c r="A8" s="3" t="str">
        <f>IFERROR(__xludf.DUMMYFUNCTION("""COMPUTED_VALUE"""),"4QD21A")</f>
        <v>4QD21A</v>
      </c>
      <c r="B8" s="3" t="str">
        <f>IFERROR(__xludf.DUMMYFUNCTION("""COMPUTED_VALUE"""),"HP Neverstop Laser MFP 1200a Printer:IN")</f>
        <v>HP Neverstop Laser MFP 1200a Printer:IN</v>
      </c>
      <c r="C8" s="3" t="str">
        <f>IFERROR(__xludf.DUMMYFUNCTION("""COMPUTED_VALUE"""),"UB4X9E")</f>
        <v>UB4X9E</v>
      </c>
      <c r="D8" s="3" t="str">
        <f>IFERROR(__xludf.DUMMYFUNCTION("""COMPUTED_VALUE"""),"HP Neverstop Laser MFP 1200nw 2 years Additional Warranty")</f>
        <v>HP Neverstop Laser MFP 1200nw 2 years Additional Warranty</v>
      </c>
    </row>
    <row r="9" customHeight="1" spans="1:4">
      <c r="A9" s="3" t="str">
        <f>IFERROR(__xludf.DUMMYFUNCTION("""COMPUTED_VALUE"""),"4QD21A")</f>
        <v>4QD21A</v>
      </c>
      <c r="B9" s="3" t="str">
        <f>IFERROR(__xludf.DUMMYFUNCTION("""COMPUTED_VALUE"""),"HP Neverstop Laser MFP 1200a Printer:IN")</f>
        <v>HP Neverstop Laser MFP 1200a Printer:IN</v>
      </c>
      <c r="C9" s="3" t="str">
        <f>IFERROR(__xludf.DUMMYFUNCTION("""COMPUTED_VALUE"""),"UC4X7E")</f>
        <v>UC4X7E</v>
      </c>
      <c r="D9" s="3" t="str">
        <f>IFERROR(__xludf.DUMMYFUNCTION("""COMPUTED_VALUE"""),"HP Neverstop Laser MFP 1200nw 4 years Additional Warranty")</f>
        <v>HP Neverstop Laser MFP 1200nw 4 years Additional Warranty</v>
      </c>
    </row>
    <row r="10" customHeight="1" spans="1:4">
      <c r="A10" s="3" t="str">
        <f>IFERROR(__xludf.DUMMYFUNCTION("""COMPUTED_VALUE"""),"5HG85A")</f>
        <v>5HG85A</v>
      </c>
      <c r="B10" s="3" t="str">
        <f>IFERROR(__xludf.DUMMYFUNCTION("""COMPUTED_VALUE"""),"HP Neverstop Laser MFP 1200nw Printer:IN")</f>
        <v>HP Neverstop Laser MFP 1200nw Printer:IN</v>
      </c>
      <c r="C10" s="3" t="str">
        <f>IFERROR(__xludf.DUMMYFUNCTION("""COMPUTED_VALUE"""),"UB4X9E")</f>
        <v>UB4X9E</v>
      </c>
      <c r="D10" s="3" t="str">
        <f>IFERROR(__xludf.DUMMYFUNCTION("""COMPUTED_VALUE"""),"HP Neverstop Laser MFP 1200nw 2 years Additional Warranty")</f>
        <v>HP Neverstop Laser MFP 1200nw 2 years Additional Warranty</v>
      </c>
    </row>
    <row r="11" customHeight="1" spans="1:4">
      <c r="A11" s="3" t="str">
        <f>IFERROR(__xludf.DUMMYFUNCTION("""COMPUTED_VALUE"""),"5HG85A")</f>
        <v>5HG85A</v>
      </c>
      <c r="B11" s="3" t="str">
        <f>IFERROR(__xludf.DUMMYFUNCTION("""COMPUTED_VALUE"""),"HP Neverstop Laser MFP 1200nw Printer:IN")</f>
        <v>HP Neverstop Laser MFP 1200nw Printer:IN</v>
      </c>
      <c r="C11" s="3" t="str">
        <f>IFERROR(__xludf.DUMMYFUNCTION("""COMPUTED_VALUE"""),"UC4X7E")</f>
        <v>UC4X7E</v>
      </c>
      <c r="D11" s="3" t="str">
        <f>IFERROR(__xludf.DUMMYFUNCTION("""COMPUTED_VALUE"""),"HP Neverstop Laser MFP 1200nw 4 years Additional Warranty")</f>
        <v>HP Neverstop Laser MFP 1200nw 4 years Additional Warranty</v>
      </c>
    </row>
    <row r="12" customHeight="1" spans="1:4">
      <c r="A12" s="3" t="str">
        <f>IFERROR(__xludf.DUMMYFUNCTION("""COMPUTED_VALUE"""),"4RY26A")</f>
        <v>4RY26A</v>
      </c>
      <c r="B12" s="3" t="str">
        <f>IFERROR(__xludf.DUMMYFUNCTION("""COMPUTED_VALUE"""),"HP Neverstop Laser MFP 1200w Printer:IN")</f>
        <v>HP Neverstop Laser MFP 1200w Printer:IN</v>
      </c>
      <c r="C12" s="3" t="str">
        <f>IFERROR(__xludf.DUMMYFUNCTION("""COMPUTED_VALUE"""),"UB4X9E")</f>
        <v>UB4X9E</v>
      </c>
      <c r="D12" s="3" t="str">
        <f>IFERROR(__xludf.DUMMYFUNCTION("""COMPUTED_VALUE"""),"HP Neverstop Laser MFP 1200nw 2 years Additional Warranty")</f>
        <v>HP Neverstop Laser MFP 1200nw 2 years Additional Warranty</v>
      </c>
    </row>
    <row r="13" customHeight="1" spans="1:4">
      <c r="A13" s="3" t="str">
        <f>IFERROR(__xludf.DUMMYFUNCTION("""COMPUTED_VALUE"""),"4RY26A")</f>
        <v>4RY26A</v>
      </c>
      <c r="B13" s="3" t="str">
        <f>IFERROR(__xludf.DUMMYFUNCTION("""COMPUTED_VALUE"""),"HP Neverstop Laser MFP 1200w Printer:IN")</f>
        <v>HP Neverstop Laser MFP 1200w Printer:IN</v>
      </c>
      <c r="C13" s="3" t="str">
        <f>IFERROR(__xludf.DUMMYFUNCTION("""COMPUTED_VALUE"""),"UC4X7E")</f>
        <v>UC4X7E</v>
      </c>
      <c r="D13" s="3" t="str">
        <f>IFERROR(__xludf.DUMMYFUNCTION("""COMPUTED_VALUE"""),"HP Neverstop Laser MFP 1200nw 4 years Additional Warranty")</f>
        <v>HP Neverstop Laser MFP 1200nw 4 years Additional Warranty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59"/>
  <sheetViews>
    <sheetView workbookViewId="0">
      <selection activeCell="A1" sqref="A1"/>
    </sheetView>
  </sheetViews>
  <sheetFormatPr defaultColWidth="12.6296296296296" defaultRowHeight="15.75" customHeight="1" outlineLevelCol="3"/>
  <cols>
    <col min="2" max="2" width="29.75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DeskJet""))"),"K7B87D")</f>
        <v>K7B87D</v>
      </c>
      <c r="B2" s="3" t="str">
        <f>IFERROR(__xludf.DUMMYFUNCTION("""COMPUTED_VALUE"""),"HP DeskJet 1112 Printer")</f>
        <v>HP DeskJet 1112 Printer</v>
      </c>
      <c r="C2" s="3" t="str">
        <f>IFERROR(__xludf.DUMMYFUNCTION("""COMPUTED_VALUE"""),"UG334E")</f>
        <v>UG334E</v>
      </c>
      <c r="D2" s="3" t="str">
        <f>IFERROR(__xludf.DUMMYFUNCTION("""COMPUTED_VALUE"""),"HP Deskjet 1112, 1212 2 years Additional Warranty")</f>
        <v>HP Deskjet 1112, 1212 2 years Additional Warranty</v>
      </c>
    </row>
    <row r="3" customHeight="1" spans="1:4">
      <c r="A3" s="3" t="str">
        <f>IFERROR(__xludf.DUMMYFUNCTION("""COMPUTED_VALUE"""),"7WN07D")</f>
        <v>7WN07D</v>
      </c>
      <c r="B3" s="3" t="str">
        <f>IFERROR(__xludf.DUMMYFUNCTION("""COMPUTED_VALUE"""),"HP Deskjet 1212 Ap-Cn-In-Id Lightgrey")</f>
        <v>HP Deskjet 1212 Ap-Cn-In-Id Lightgrey</v>
      </c>
      <c r="C3" s="3" t="str">
        <f>IFERROR(__xludf.DUMMYFUNCTION("""COMPUTED_VALUE"""),"UG334E")</f>
        <v>UG334E</v>
      </c>
      <c r="D3" s="3" t="str">
        <f>IFERROR(__xludf.DUMMYFUNCTION("""COMPUTED_VALUE"""),"HP Deskjet 1112, 1212 2 years Additional Warranty")</f>
        <v>HP Deskjet 1112, 1212 2 years Additional Warranty</v>
      </c>
    </row>
    <row r="4" customHeight="1" spans="1:4">
      <c r="A4" s="3" t="str">
        <f>IFERROR(__xludf.DUMMYFUNCTION("""COMPUTED_VALUE"""),"F5S42D")</f>
        <v>F5S42D</v>
      </c>
      <c r="B4" s="3" t="str">
        <f>IFERROR(__xludf.DUMMYFUNCTION("""COMPUTED_VALUE"""),"HP DeskJet 2131 All-in-One Printer")</f>
        <v>HP DeskJet 2131 All-in-One Printer</v>
      </c>
      <c r="C4" s="3" t="str">
        <f>IFERROR(__xludf.DUMMYFUNCTION("""COMPUTED_VALUE"""),"UG337E")</f>
        <v>UG337E</v>
      </c>
      <c r="D4" s="3" t="str">
        <f>IFERROR(__xludf.DUMMYFUNCTION("""COMPUTED_VALUE"""),"HP Multi-function Printer 2 years Additional Warranty")</f>
        <v>HP Multi-function Printer 2 years Additional Warranty</v>
      </c>
    </row>
    <row r="5" customHeight="1" spans="1:4">
      <c r="A5" s="3" t="str">
        <f>IFERROR(__xludf.DUMMYFUNCTION("""COMPUTED_VALUE"""),"F5S42D")</f>
        <v>F5S42D</v>
      </c>
      <c r="B5" s="3" t="str">
        <f>IFERROR(__xludf.DUMMYFUNCTION("""COMPUTED_VALUE"""),"HP DeskJet 2131 All-in-One Printer")</f>
        <v>HP DeskJet 2131 All-in-One Printer</v>
      </c>
      <c r="C5" s="3" t="str">
        <f>IFERROR(__xludf.DUMMYFUNCTION("""COMPUTED_VALUE"""),"UZ303E")</f>
        <v>UZ303E</v>
      </c>
      <c r="D5" s="3" t="str">
        <f>IFERROR(__xludf.DUMMYFUNCTION("""COMPUTED_VALUE"""),"HP Multi-function Printer 4 years Additional Warranty")</f>
        <v>HP Multi-function Printer 4 years Additional Warranty</v>
      </c>
    </row>
    <row r="6" customHeight="1" spans="1:4">
      <c r="A6" s="3" t="str">
        <f>IFERROR(__xludf.DUMMYFUNCTION("""COMPUTED_VALUE"""),"F5S41D")</f>
        <v>F5S41D</v>
      </c>
      <c r="B6" s="3" t="str">
        <f>IFERROR(__xludf.DUMMYFUNCTION("""COMPUTED_VALUE"""),"HP DeskJet 2132 All-in-One Printer")</f>
        <v>HP DeskJet 2132 All-in-One Printer</v>
      </c>
      <c r="C6" s="3" t="str">
        <f>IFERROR(__xludf.DUMMYFUNCTION("""COMPUTED_VALUE"""),"UG337E")</f>
        <v>UG337E</v>
      </c>
      <c r="D6" s="3" t="str">
        <f>IFERROR(__xludf.DUMMYFUNCTION("""COMPUTED_VALUE"""),"HP Multi-function Printer 2 years Additional Warranty")</f>
        <v>HP Multi-function Printer 2 years Additional Warranty</v>
      </c>
    </row>
    <row r="7" customHeight="1" spans="1:4">
      <c r="A7" s="3" t="str">
        <f>IFERROR(__xludf.DUMMYFUNCTION("""COMPUTED_VALUE"""),"F5S41D")</f>
        <v>F5S41D</v>
      </c>
      <c r="B7" s="3" t="str">
        <f>IFERROR(__xludf.DUMMYFUNCTION("""COMPUTED_VALUE"""),"HP DeskJet 2132 All-in-One Printer")</f>
        <v>HP DeskJet 2132 All-in-One Printer</v>
      </c>
      <c r="C7" s="3" t="str">
        <f>IFERROR(__xludf.DUMMYFUNCTION("""COMPUTED_VALUE"""),"UZ303E")</f>
        <v>UZ303E</v>
      </c>
      <c r="D7" s="3" t="str">
        <f>IFERROR(__xludf.DUMMYFUNCTION("""COMPUTED_VALUE"""),"HP Multi-function Printer 4 years Additional Warranty")</f>
        <v>HP Multi-function Printer 4 years Additional Warranty</v>
      </c>
    </row>
    <row r="8" customHeight="1" spans="1:4">
      <c r="A8" s="3" t="str">
        <f>IFERROR(__xludf.DUMMYFUNCTION("""COMPUTED_VALUE"""),"7WN46D")</f>
        <v>7WN46D</v>
      </c>
      <c r="B8" s="3" t="str">
        <f>IFERROR(__xludf.DUMMYFUNCTION("""COMPUTED_VALUE"""),"HP Deskjet 2331 Aio Ap-Cn-In Lavender")</f>
        <v>HP Deskjet 2331 Aio Ap-Cn-In Lavender</v>
      </c>
      <c r="C8" s="3" t="str">
        <f>IFERROR(__xludf.DUMMYFUNCTION("""COMPUTED_VALUE"""),"UG337E")</f>
        <v>UG337E</v>
      </c>
      <c r="D8" s="3" t="str">
        <f>IFERROR(__xludf.DUMMYFUNCTION("""COMPUTED_VALUE"""),"HP Multi-function Printer 2 years Additional Warranty")</f>
        <v>HP Multi-function Printer 2 years Additional Warranty</v>
      </c>
    </row>
    <row r="9" customHeight="1" spans="1:4">
      <c r="A9" s="3" t="str">
        <f>IFERROR(__xludf.DUMMYFUNCTION("""COMPUTED_VALUE"""),"7WN46D")</f>
        <v>7WN46D</v>
      </c>
      <c r="B9" s="3" t="str">
        <f>IFERROR(__xludf.DUMMYFUNCTION("""COMPUTED_VALUE"""),"HP Deskjet 2331 Aio Ap-Cn-In Lavender")</f>
        <v>HP Deskjet 2331 Aio Ap-Cn-In Lavender</v>
      </c>
      <c r="C9" s="3" t="str">
        <f>IFERROR(__xludf.DUMMYFUNCTION("""COMPUTED_VALUE"""),"UZ303E")</f>
        <v>UZ303E</v>
      </c>
      <c r="D9" s="3" t="str">
        <f>IFERROR(__xludf.DUMMYFUNCTION("""COMPUTED_VALUE"""),"HP Multi-function Printer 4 years Additional Warranty")</f>
        <v>HP Multi-function Printer 4 years Additional Warranty</v>
      </c>
    </row>
    <row r="10" customHeight="1" spans="1:4">
      <c r="A10" s="3" t="str">
        <f>IFERROR(__xludf.DUMMYFUNCTION("""COMPUTED_VALUE"""),"7WN44D")</f>
        <v>7WN44D</v>
      </c>
      <c r="B10" s="3" t="str">
        <f>IFERROR(__xludf.DUMMYFUNCTION("""COMPUTED_VALUE"""),"HP Deskjet 2332 Aio Ap-Cn-In-Id Cement")</f>
        <v>HP Deskjet 2332 Aio Ap-Cn-In-Id Cement</v>
      </c>
      <c r="C10" s="3" t="str">
        <f>IFERROR(__xludf.DUMMYFUNCTION("""COMPUTED_VALUE"""),"UG337E")</f>
        <v>UG337E</v>
      </c>
      <c r="D10" s="3" t="str">
        <f>IFERROR(__xludf.DUMMYFUNCTION("""COMPUTED_VALUE"""),"HP Multi-function Printer 2 years Additional Warranty")</f>
        <v>HP Multi-function Printer 2 years Additional Warranty</v>
      </c>
    </row>
    <row r="11" customHeight="1" spans="1:4">
      <c r="A11" s="3" t="str">
        <f>IFERROR(__xludf.DUMMYFUNCTION("""COMPUTED_VALUE"""),"7WN44D")</f>
        <v>7WN44D</v>
      </c>
      <c r="B11" s="3" t="str">
        <f>IFERROR(__xludf.DUMMYFUNCTION("""COMPUTED_VALUE"""),"HP Deskjet 2332 Aio Ap-Cn-In-Id Cement")</f>
        <v>HP Deskjet 2332 Aio Ap-Cn-In-Id Cement</v>
      </c>
      <c r="C11" s="3" t="str">
        <f>IFERROR(__xludf.DUMMYFUNCTION("""COMPUTED_VALUE"""),"UZ303E")</f>
        <v>UZ303E</v>
      </c>
      <c r="D11" s="3" t="str">
        <f>IFERROR(__xludf.DUMMYFUNCTION("""COMPUTED_VALUE"""),"HP Multi-function Printer 4 years Additional Warranty")</f>
        <v>HP Multi-function Printer 4 years Additional Warranty</v>
      </c>
    </row>
    <row r="12" customHeight="1" spans="1:4">
      <c r="A12" s="3" t="str">
        <f>IFERROR(__xludf.DUMMYFUNCTION("""COMPUTED_VALUE"""),"Y5H68D")</f>
        <v>Y5H68D</v>
      </c>
      <c r="B12" s="3" t="str">
        <f>IFERROR(__xludf.DUMMYFUNCTION("""COMPUTED_VALUE"""),"HP DeskJet 2621 AiO Prntr:IN-en")</f>
        <v>HP DeskJet 2621 AiO Prntr:IN-en</v>
      </c>
      <c r="C12" s="3" t="str">
        <f>IFERROR(__xludf.DUMMYFUNCTION("""COMPUTED_VALUE"""),"UG337E")</f>
        <v>UG337E</v>
      </c>
      <c r="D12" s="3" t="str">
        <f>IFERROR(__xludf.DUMMYFUNCTION("""COMPUTED_VALUE"""),"HP Multi-function Printer 2 years Additional Warranty")</f>
        <v>HP Multi-function Printer 2 years Additional Warranty</v>
      </c>
    </row>
    <row r="13" customHeight="1" spans="1:4">
      <c r="A13" s="3" t="str">
        <f>IFERROR(__xludf.DUMMYFUNCTION("""COMPUTED_VALUE"""),"Y5H68D")</f>
        <v>Y5H68D</v>
      </c>
      <c r="B13" s="3" t="str">
        <f>IFERROR(__xludf.DUMMYFUNCTION("""COMPUTED_VALUE"""),"HP DeskJet 2621 AiO Prntr:IN-en")</f>
        <v>HP DeskJet 2621 AiO Prntr:IN-en</v>
      </c>
      <c r="C13" s="3" t="str">
        <f>IFERROR(__xludf.DUMMYFUNCTION("""COMPUTED_VALUE"""),"UZ303E")</f>
        <v>UZ303E</v>
      </c>
      <c r="D13" s="3" t="str">
        <f>IFERROR(__xludf.DUMMYFUNCTION("""COMPUTED_VALUE"""),"HP Multi-function Printer 4 years Additional Warranty")</f>
        <v>HP Multi-function Printer 4 years Additional Warranty</v>
      </c>
    </row>
    <row r="14" customHeight="1" spans="1:4">
      <c r="A14" s="3" t="str">
        <f>IFERROR(__xludf.DUMMYFUNCTION("""COMPUTED_VALUE"""),"Y5H67D")</f>
        <v>Y5H67D</v>
      </c>
      <c r="B14" s="3" t="str">
        <f>IFERROR(__xludf.DUMMYFUNCTION("""COMPUTED_VALUE"""),"HP DeskJet 2622 AiO Prntr:IN-en")</f>
        <v>HP DeskJet 2622 AiO Prntr:IN-en</v>
      </c>
      <c r="C14" s="3" t="str">
        <f>IFERROR(__xludf.DUMMYFUNCTION("""COMPUTED_VALUE"""),"UG337E")</f>
        <v>UG337E</v>
      </c>
      <c r="D14" s="3" t="str">
        <f>IFERROR(__xludf.DUMMYFUNCTION("""COMPUTED_VALUE"""),"HP Multi-function Printer 2 years Additional Warranty")</f>
        <v>HP Multi-function Printer 2 years Additional Warranty</v>
      </c>
    </row>
    <row r="15" customHeight="1" spans="1:4">
      <c r="A15" s="3" t="str">
        <f>IFERROR(__xludf.DUMMYFUNCTION("""COMPUTED_VALUE"""),"Y5H67D")</f>
        <v>Y5H67D</v>
      </c>
      <c r="B15" s="3" t="str">
        <f>IFERROR(__xludf.DUMMYFUNCTION("""COMPUTED_VALUE"""),"HP DeskJet 2622 AiO Prntr:IN-en")</f>
        <v>HP DeskJet 2622 AiO Prntr:IN-en</v>
      </c>
      <c r="C15" s="3" t="str">
        <f>IFERROR(__xludf.DUMMYFUNCTION("""COMPUTED_VALUE"""),"UZ303E")</f>
        <v>UZ303E</v>
      </c>
      <c r="D15" s="3" t="str">
        <f>IFERROR(__xludf.DUMMYFUNCTION("""COMPUTED_VALUE"""),"HP Multi-function Printer 4 years Additional Warranty")</f>
        <v>HP Multi-function Printer 4 years Additional Warranty</v>
      </c>
    </row>
    <row r="16" customHeight="1" spans="1:4">
      <c r="A16" s="3" t="str">
        <f>IFERROR(__xludf.DUMMYFUNCTION("""COMPUTED_VALUE"""),"Y5H69D")</f>
        <v>Y5H69D</v>
      </c>
      <c r="B16" s="3" t="str">
        <f>IFERROR(__xludf.DUMMYFUNCTION("""COMPUTED_VALUE"""),"HP DeskJet 2623 AiO Prntr:IN-en")</f>
        <v>HP DeskJet 2623 AiO Prntr:IN-en</v>
      </c>
      <c r="C16" s="3" t="str">
        <f>IFERROR(__xludf.DUMMYFUNCTION("""COMPUTED_VALUE"""),"UG337E")</f>
        <v>UG337E</v>
      </c>
      <c r="D16" s="3" t="str">
        <f>IFERROR(__xludf.DUMMYFUNCTION("""COMPUTED_VALUE"""),"HP Multi-function Printer 2 years Additional Warranty")</f>
        <v>HP Multi-function Printer 2 years Additional Warranty</v>
      </c>
    </row>
    <row r="17" customHeight="1" spans="1:4">
      <c r="A17" s="3" t="str">
        <f>IFERROR(__xludf.DUMMYFUNCTION("""COMPUTED_VALUE"""),"Y5H69D")</f>
        <v>Y5H69D</v>
      </c>
      <c r="B17" s="3" t="str">
        <f>IFERROR(__xludf.DUMMYFUNCTION("""COMPUTED_VALUE"""),"HP DeskJet 2623 AiO Prntr:IN-en")</f>
        <v>HP DeskJet 2623 AiO Prntr:IN-en</v>
      </c>
      <c r="C17" s="3" t="str">
        <f>IFERROR(__xludf.DUMMYFUNCTION("""COMPUTED_VALUE"""),"UZ303E")</f>
        <v>UZ303E</v>
      </c>
      <c r="D17" s="3" t="str">
        <f>IFERROR(__xludf.DUMMYFUNCTION("""COMPUTED_VALUE"""),"HP Multi-function Printer 4 years Additional Warranty")</f>
        <v>HP Multi-function Printer 4 years Additional Warranty</v>
      </c>
    </row>
    <row r="18" customHeight="1" spans="1:4">
      <c r="A18" s="3" t="str">
        <f>IFERROR(__xludf.DUMMYFUNCTION("""COMPUTED_VALUE"""),"7FR53D")</f>
        <v>7FR53D</v>
      </c>
      <c r="B18" s="3" t="str">
        <f>IFERROR(__xludf.DUMMYFUNCTION("""COMPUTED_VALUE"""),"HP Deskjet 2723 Ap-IndIA Indigo")</f>
        <v>HP Deskjet 2723 Ap-IndIA Indigo</v>
      </c>
      <c r="C18" s="3" t="str">
        <f>IFERROR(__xludf.DUMMYFUNCTION("""COMPUTED_VALUE"""),"UG337E")</f>
        <v>UG337E</v>
      </c>
      <c r="D18" s="3" t="str">
        <f>IFERROR(__xludf.DUMMYFUNCTION("""COMPUTED_VALUE"""),"HP Multi-function Printer 2 years Additional Warranty")</f>
        <v>HP Multi-function Printer 2 years Additional Warranty</v>
      </c>
    </row>
    <row r="19" customHeight="1" spans="1:4">
      <c r="A19" s="3" t="str">
        <f>IFERROR(__xludf.DUMMYFUNCTION("""COMPUTED_VALUE"""),"7FR53D")</f>
        <v>7FR53D</v>
      </c>
      <c r="B19" s="3" t="str">
        <f>IFERROR(__xludf.DUMMYFUNCTION("""COMPUTED_VALUE"""),"HP Deskjet 2723 Ap-IndIA Indigo")</f>
        <v>HP Deskjet 2723 Ap-IndIA Indigo</v>
      </c>
      <c r="C19" s="3" t="str">
        <f>IFERROR(__xludf.DUMMYFUNCTION("""COMPUTED_VALUE"""),"UZ303E")</f>
        <v>UZ303E</v>
      </c>
      <c r="D19" s="3" t="str">
        <f>IFERROR(__xludf.DUMMYFUNCTION("""COMPUTED_VALUE"""),"HP Multi-function Printer 4 years Additional Warranty")</f>
        <v>HP Multi-function Printer 4 years Additional Warranty</v>
      </c>
    </row>
    <row r="20" customHeight="1" spans="1:4">
      <c r="A20" s="3" t="str">
        <f>IFERROR(__xludf.DUMMYFUNCTION("""COMPUTED_VALUE"""),"7FR54D")</f>
        <v>7FR54D</v>
      </c>
      <c r="B20" s="3" t="str">
        <f>IFERROR(__xludf.DUMMYFUNCTION("""COMPUTED_VALUE"""),"HP Deskjet 2729 Ap-IndIA Terra Cotta")</f>
        <v>HP Deskjet 2729 Ap-IndIA Terra Cotta</v>
      </c>
      <c r="C20" s="3" t="str">
        <f>IFERROR(__xludf.DUMMYFUNCTION("""COMPUTED_VALUE"""),"UG337E")</f>
        <v>UG337E</v>
      </c>
      <c r="D20" s="3" t="str">
        <f>IFERROR(__xludf.DUMMYFUNCTION("""COMPUTED_VALUE"""),"HP Multi-function Printer 2 years Additional Warranty")</f>
        <v>HP Multi-function Printer 2 years Additional Warranty</v>
      </c>
    </row>
    <row r="21" customHeight="1" spans="1:4">
      <c r="A21" s="3" t="str">
        <f>IFERROR(__xludf.DUMMYFUNCTION("""COMPUTED_VALUE"""),"7FR54D")</f>
        <v>7FR54D</v>
      </c>
      <c r="B21" s="3" t="str">
        <f>IFERROR(__xludf.DUMMYFUNCTION("""COMPUTED_VALUE"""),"HP Deskjet 2729 Ap-IndIA Terra Cotta")</f>
        <v>HP Deskjet 2729 Ap-IndIA Terra Cotta</v>
      </c>
      <c r="C21" s="3" t="str">
        <f>IFERROR(__xludf.DUMMYFUNCTION("""COMPUTED_VALUE"""),"UZ303E")</f>
        <v>UZ303E</v>
      </c>
      <c r="D21" s="3" t="str">
        <f>IFERROR(__xludf.DUMMYFUNCTION("""COMPUTED_VALUE"""),"HP Multi-function Printer 4 years Additional Warranty")</f>
        <v>HP Multi-function Printer 4 years Additional Warranty</v>
      </c>
    </row>
    <row r="22" customHeight="1" spans="1:4">
      <c r="A22" s="3" t="str">
        <f>IFERROR(__xludf.DUMMYFUNCTION("""COMPUTED_VALUE"""),"F5S29B")</f>
        <v>F5S29B</v>
      </c>
      <c r="B22" s="3" t="str">
        <f>IFERROR(__xludf.DUMMYFUNCTION("""COMPUTED_VALUE"""),"HP DeskJet IA 2135 All-in-One Printer")</f>
        <v>HP DeskJet IA 2135 All-in-One Printer</v>
      </c>
      <c r="C22" s="3" t="str">
        <f>IFERROR(__xludf.DUMMYFUNCTION("""COMPUTED_VALUE"""),"UG337E")</f>
        <v>UG337E</v>
      </c>
      <c r="D22" s="3" t="str">
        <f>IFERROR(__xludf.DUMMYFUNCTION("""COMPUTED_VALUE"""),"HP Multi-function Printer 2 years Additional Warranty")</f>
        <v>HP Multi-function Printer 2 years Additional Warranty</v>
      </c>
    </row>
    <row r="23" customHeight="1" spans="1:4">
      <c r="A23" s="3" t="str">
        <f>IFERROR(__xludf.DUMMYFUNCTION("""COMPUTED_VALUE"""),"F5S29B")</f>
        <v>F5S29B</v>
      </c>
      <c r="B23" s="3" t="str">
        <f>IFERROR(__xludf.DUMMYFUNCTION("""COMPUTED_VALUE"""),"HP DeskJet IA 2135 All-in-One Printer")</f>
        <v>HP DeskJet IA 2135 All-in-One Printer</v>
      </c>
      <c r="C23" s="3" t="str">
        <f>IFERROR(__xludf.DUMMYFUNCTION("""COMPUTED_VALUE"""),"UZ303E")</f>
        <v>UZ303E</v>
      </c>
      <c r="D23" s="3" t="str">
        <f>IFERROR(__xludf.DUMMYFUNCTION("""COMPUTED_VALUE"""),"HP Multi-function Printer 4 years Additional Warranty")</f>
        <v>HP Multi-function Printer 4 years Additional Warranty</v>
      </c>
    </row>
    <row r="24" customHeight="1" spans="1:4">
      <c r="A24" s="3" t="str">
        <f>IFERROR(__xludf.DUMMYFUNCTION("""COMPUTED_VALUE"""),"F5S31B")</f>
        <v>F5S31B</v>
      </c>
      <c r="B24" s="3" t="str">
        <f>IFERROR(__xludf.DUMMYFUNCTION("""COMPUTED_VALUE"""),"HP DeskJet IA 2138 AiO Printer:IN-en")</f>
        <v>HP DeskJet IA 2138 AiO Printer:IN-en</v>
      </c>
      <c r="C24" s="3" t="str">
        <f>IFERROR(__xludf.DUMMYFUNCTION("""COMPUTED_VALUE"""),"UG337E")</f>
        <v>UG337E</v>
      </c>
      <c r="D24" s="3" t="str">
        <f>IFERROR(__xludf.DUMMYFUNCTION("""COMPUTED_VALUE"""),"HP Multi-function Printer 2 years Additional Warranty")</f>
        <v>HP Multi-function Printer 2 years Additional Warranty</v>
      </c>
    </row>
    <row r="25" customHeight="1" spans="1:4">
      <c r="A25" s="3" t="str">
        <f>IFERROR(__xludf.DUMMYFUNCTION("""COMPUTED_VALUE"""),"F5S31B")</f>
        <v>F5S31B</v>
      </c>
      <c r="B25" s="3" t="str">
        <f>IFERROR(__xludf.DUMMYFUNCTION("""COMPUTED_VALUE"""),"HP DeskJet IA 2138 AiO Printer:IN-en")</f>
        <v>HP DeskJet IA 2138 AiO Printer:IN-en</v>
      </c>
      <c r="C25" s="3" t="str">
        <f>IFERROR(__xludf.DUMMYFUNCTION("""COMPUTED_VALUE"""),"UZ303E")</f>
        <v>UZ303E</v>
      </c>
      <c r="D25" s="3" t="str">
        <f>IFERROR(__xludf.DUMMYFUNCTION("""COMPUTED_VALUE"""),"HP Multi-function Printer 4 years Additional Warranty")</f>
        <v>HP Multi-function Printer 4 years Additional Warranty</v>
      </c>
    </row>
    <row r="26" customHeight="1" spans="1:4">
      <c r="A26" s="3" t="str">
        <f>IFERROR(__xludf.DUMMYFUNCTION("""COMPUTED_VALUE"""),"7WQ08B")</f>
        <v>7WQ08B</v>
      </c>
      <c r="B26" s="3" t="str">
        <f>IFERROR(__xludf.DUMMYFUNCTION("""COMPUTED_VALUE"""),"HP Deskjet IA 2335 Aio Ap-Em-Cinid Lavender")</f>
        <v>HP Deskjet IA 2335 Aio Ap-Em-Cinid Lavender</v>
      </c>
      <c r="C26" s="3" t="str">
        <f>IFERROR(__xludf.DUMMYFUNCTION("""COMPUTED_VALUE"""),"UG337E")</f>
        <v>UG337E</v>
      </c>
      <c r="D26" s="3" t="str">
        <f>IFERROR(__xludf.DUMMYFUNCTION("""COMPUTED_VALUE"""),"HP Multi-function Printer 2 years Additional Warranty")</f>
        <v>HP Multi-function Printer 2 years Additional Warranty</v>
      </c>
    </row>
    <row r="27" customHeight="1" spans="1:4">
      <c r="A27" s="3" t="str">
        <f>IFERROR(__xludf.DUMMYFUNCTION("""COMPUTED_VALUE"""),"7WQ08B")</f>
        <v>7WQ08B</v>
      </c>
      <c r="B27" s="3" t="str">
        <f>IFERROR(__xludf.DUMMYFUNCTION("""COMPUTED_VALUE"""),"HP Deskjet IA 2335 Aio Ap-Em-Cinid Lavender")</f>
        <v>HP Deskjet IA 2335 Aio Ap-Em-Cinid Lavender</v>
      </c>
      <c r="C27" s="3" t="str">
        <f>IFERROR(__xludf.DUMMYFUNCTION("""COMPUTED_VALUE"""),"UZ303E")</f>
        <v>UZ303E</v>
      </c>
      <c r="D27" s="3" t="str">
        <f>IFERROR(__xludf.DUMMYFUNCTION("""COMPUTED_VALUE"""),"HP Multi-function Printer 4 years Additional Warranty")</f>
        <v>HP Multi-function Printer 4 years Additional Warranty</v>
      </c>
    </row>
    <row r="28" customHeight="1" spans="1:4">
      <c r="A28" s="3" t="str">
        <f>IFERROR(__xludf.DUMMYFUNCTION("""COMPUTED_VALUE"""),"7WQ06B")</f>
        <v>7WQ06B</v>
      </c>
      <c r="B28" s="3" t="str">
        <f>IFERROR(__xludf.DUMMYFUNCTION("""COMPUTED_VALUE"""),"HP Deskjet IA 2338 Aio Ap-Em-Cinid (Litegray)")</f>
        <v>HP Deskjet IA 2338 Aio Ap-Em-Cinid (Litegray)</v>
      </c>
      <c r="C28" s="3" t="str">
        <f>IFERROR(__xludf.DUMMYFUNCTION("""COMPUTED_VALUE"""),"UG337E")</f>
        <v>UG337E</v>
      </c>
      <c r="D28" s="3" t="str">
        <f>IFERROR(__xludf.DUMMYFUNCTION("""COMPUTED_VALUE"""),"HP Multi-function Printer 2 years Additional Warranty")</f>
        <v>HP Multi-function Printer 2 years Additional Warranty</v>
      </c>
    </row>
    <row r="29" customHeight="1" spans="1:4">
      <c r="A29" s="3" t="str">
        <f>IFERROR(__xludf.DUMMYFUNCTION("""COMPUTED_VALUE"""),"7WQ06B")</f>
        <v>7WQ06B</v>
      </c>
      <c r="B29" s="3" t="str">
        <f>IFERROR(__xludf.DUMMYFUNCTION("""COMPUTED_VALUE"""),"HP Deskjet IA 2338 Aio Ap-Em-Cinid (Litegray)")</f>
        <v>HP Deskjet IA 2338 Aio Ap-Em-Cinid (Litegray)</v>
      </c>
      <c r="C29" s="3" t="str">
        <f>IFERROR(__xludf.DUMMYFUNCTION("""COMPUTED_VALUE"""),"UZ303E")</f>
        <v>UZ303E</v>
      </c>
      <c r="D29" s="3" t="str">
        <f>IFERROR(__xludf.DUMMYFUNCTION("""COMPUTED_VALUE"""),"HP Multi-function Printer 4 years Additional Warranty")</f>
        <v>HP Multi-function Printer 4 years Additional Warranty</v>
      </c>
    </row>
    <row r="30" customHeight="1" spans="1:4">
      <c r="A30" s="3" t="str">
        <f>IFERROR(__xludf.DUMMYFUNCTION("""COMPUTED_VALUE"""),"V1N02B")</f>
        <v>V1N02B</v>
      </c>
      <c r="B30" s="3" t="str">
        <f>IFERROR(__xludf.DUMMYFUNCTION("""COMPUTED_VALUE"""),"HP DeskJet IA 2675 AiO Prntr:IN-en")</f>
        <v>HP DeskJet IA 2675 AiO Prntr:IN-en</v>
      </c>
      <c r="C30" s="3" t="str">
        <f>IFERROR(__xludf.DUMMYFUNCTION("""COMPUTED_VALUE"""),"UG337E")</f>
        <v>UG337E</v>
      </c>
      <c r="D30" s="3" t="str">
        <f>IFERROR(__xludf.DUMMYFUNCTION("""COMPUTED_VALUE"""),"HP Multi-function Printer 2 years Additional Warranty")</f>
        <v>HP Multi-function Printer 2 years Additional Warranty</v>
      </c>
    </row>
    <row r="31" customHeight="1" spans="1:4">
      <c r="A31" s="3" t="str">
        <f>IFERROR(__xludf.DUMMYFUNCTION("""COMPUTED_VALUE"""),"V1N02B")</f>
        <v>V1N02B</v>
      </c>
      <c r="B31" s="3" t="str">
        <f>IFERROR(__xludf.DUMMYFUNCTION("""COMPUTED_VALUE"""),"HP DeskJet IA 2675 AiO Prntr:IN-en")</f>
        <v>HP DeskJet IA 2675 AiO Prntr:IN-en</v>
      </c>
      <c r="C31" s="3" t="str">
        <f>IFERROR(__xludf.DUMMYFUNCTION("""COMPUTED_VALUE"""),"UZ303E")</f>
        <v>UZ303E</v>
      </c>
      <c r="D31" s="3" t="str">
        <f>IFERROR(__xludf.DUMMYFUNCTION("""COMPUTED_VALUE"""),"HP Multi-function Printer 4 years Additional Warranty")</f>
        <v>HP Multi-function Printer 4 years Additional Warranty</v>
      </c>
    </row>
    <row r="32" customHeight="1" spans="1:4">
      <c r="A32" s="3" t="str">
        <f>IFERROR(__xludf.DUMMYFUNCTION("""COMPUTED_VALUE"""),"Y5Z03B")</f>
        <v>Y5Z03B</v>
      </c>
      <c r="B32" s="3" t="str">
        <f>IFERROR(__xludf.DUMMYFUNCTION("""COMPUTED_VALUE"""),"HP DeskJet IA 2676 AiO Prntr:IN-en")</f>
        <v>HP DeskJet IA 2676 AiO Prntr:IN-en</v>
      </c>
      <c r="C32" s="3" t="str">
        <f>IFERROR(__xludf.DUMMYFUNCTION("""COMPUTED_VALUE"""),"UG337E")</f>
        <v>UG337E</v>
      </c>
      <c r="D32" s="3" t="str">
        <f>IFERROR(__xludf.DUMMYFUNCTION("""COMPUTED_VALUE"""),"HP Multi-function Printer 2 years Additional Warranty")</f>
        <v>HP Multi-function Printer 2 years Additional Warranty</v>
      </c>
    </row>
    <row r="33" customHeight="1" spans="1:4">
      <c r="A33" s="3" t="str">
        <f>IFERROR(__xludf.DUMMYFUNCTION("""COMPUTED_VALUE"""),"Y5Z03B")</f>
        <v>Y5Z03B</v>
      </c>
      <c r="B33" s="3" t="str">
        <f>IFERROR(__xludf.DUMMYFUNCTION("""COMPUTED_VALUE"""),"HP DeskJet IA 2676 AiO Prntr:IN-en")</f>
        <v>HP DeskJet IA 2676 AiO Prntr:IN-en</v>
      </c>
      <c r="C33" s="3" t="str">
        <f>IFERROR(__xludf.DUMMYFUNCTION("""COMPUTED_VALUE"""),"UZ303E")</f>
        <v>UZ303E</v>
      </c>
      <c r="D33" s="3" t="str">
        <f>IFERROR(__xludf.DUMMYFUNCTION("""COMPUTED_VALUE"""),"HP Multi-function Printer 4 years Additional Warranty")</f>
        <v>HP Multi-function Printer 4 years Additional Warranty</v>
      </c>
    </row>
    <row r="34" customHeight="1" spans="1:4">
      <c r="A34" s="3" t="str">
        <f>IFERROR(__xludf.DUMMYFUNCTION("""COMPUTED_VALUE"""),"Y5Z04B")</f>
        <v>Y5Z04B</v>
      </c>
      <c r="B34" s="3" t="str">
        <f>IFERROR(__xludf.DUMMYFUNCTION("""COMPUTED_VALUE"""),"HP DeskJet IA 2677 AiO")</f>
        <v>HP DeskJet IA 2677 AiO</v>
      </c>
      <c r="C34" s="3" t="str">
        <f>IFERROR(__xludf.DUMMYFUNCTION("""COMPUTED_VALUE"""),"UG337E")</f>
        <v>UG337E</v>
      </c>
      <c r="D34" s="3" t="str">
        <f>IFERROR(__xludf.DUMMYFUNCTION("""COMPUTED_VALUE"""),"HP Multi-function Printer 2 years Additional Warranty")</f>
        <v>HP Multi-function Printer 2 years Additional Warranty</v>
      </c>
    </row>
    <row r="35" customHeight="1" spans="1:4">
      <c r="A35" s="3" t="str">
        <f>IFERROR(__xludf.DUMMYFUNCTION("""COMPUTED_VALUE"""),"Y5Z04B")</f>
        <v>Y5Z04B</v>
      </c>
      <c r="B35" s="3" t="str">
        <f>IFERROR(__xludf.DUMMYFUNCTION("""COMPUTED_VALUE"""),"HP DeskJet IA 2677 AiO")</f>
        <v>HP DeskJet IA 2677 AiO</v>
      </c>
      <c r="C35" s="3" t="str">
        <f>IFERROR(__xludf.DUMMYFUNCTION("""COMPUTED_VALUE"""),"UZ303E")</f>
        <v>UZ303E</v>
      </c>
      <c r="D35" s="3" t="str">
        <f>IFERROR(__xludf.DUMMYFUNCTION("""COMPUTED_VALUE"""),"HP Multi-function Printer 4 years Additional Warranty")</f>
        <v>HP Multi-function Printer 4 years Additional Warranty</v>
      </c>
    </row>
    <row r="36" customHeight="1" spans="1:4">
      <c r="A36" s="3" t="str">
        <f>IFERROR(__xludf.DUMMYFUNCTION("""COMPUTED_VALUE"""),"7FR27B")</f>
        <v>7FR27B</v>
      </c>
      <c r="B36" s="3" t="str">
        <f>IFERROR(__xludf.DUMMYFUNCTION("""COMPUTED_VALUE"""),"HP Deskjet IA 2776 Aio Printer: In-Cement")</f>
        <v>HP Deskjet IA 2776 Aio Printer: In-Cement</v>
      </c>
      <c r="C36" s="3" t="str">
        <f>IFERROR(__xludf.DUMMYFUNCTION("""COMPUTED_VALUE"""),"UG337E")</f>
        <v>UG337E</v>
      </c>
      <c r="D36" s="3" t="str">
        <f>IFERROR(__xludf.DUMMYFUNCTION("""COMPUTED_VALUE"""),"HP Multi-function Printer 2 years Additional Warranty")</f>
        <v>HP Multi-function Printer 2 years Additional Warranty</v>
      </c>
    </row>
    <row r="37" customHeight="1" spans="1:4">
      <c r="A37" s="3" t="str">
        <f>IFERROR(__xludf.DUMMYFUNCTION("""COMPUTED_VALUE"""),"7FR27B")</f>
        <v>7FR27B</v>
      </c>
      <c r="B37" s="3" t="str">
        <f>IFERROR(__xludf.DUMMYFUNCTION("""COMPUTED_VALUE"""),"HP Deskjet IA 2776 Aio Printer: In-Cement")</f>
        <v>HP Deskjet IA 2776 Aio Printer: In-Cement</v>
      </c>
      <c r="C37" s="3" t="str">
        <f>IFERROR(__xludf.DUMMYFUNCTION("""COMPUTED_VALUE"""),"UZ303E")</f>
        <v>UZ303E</v>
      </c>
      <c r="D37" s="3" t="str">
        <f>IFERROR(__xludf.DUMMYFUNCTION("""COMPUTED_VALUE"""),"HP Multi-function Printer 4 years Additional Warranty")</f>
        <v>HP Multi-function Printer 4 years Additional Warranty</v>
      </c>
    </row>
    <row r="38" customHeight="1" spans="1:4">
      <c r="A38" s="3" t="str">
        <f>IFERROR(__xludf.DUMMYFUNCTION("""COMPUTED_VALUE"""),"7FR21B")</f>
        <v>7FR21B</v>
      </c>
      <c r="B38" s="3" t="str">
        <f>IFERROR(__xludf.DUMMYFUNCTION("""COMPUTED_VALUE"""),"HP Deskjet IA 2778")</f>
        <v>HP Deskjet IA 2778</v>
      </c>
      <c r="C38" s="3" t="str">
        <f>IFERROR(__xludf.DUMMYFUNCTION("""COMPUTED_VALUE"""),"UG337E")</f>
        <v>UG337E</v>
      </c>
      <c r="D38" s="3" t="str">
        <f>IFERROR(__xludf.DUMMYFUNCTION("""COMPUTED_VALUE"""),"HP Multi-function Printer 2 years Additional Warranty")</f>
        <v>HP Multi-function Printer 2 years Additional Warranty</v>
      </c>
    </row>
    <row r="39" customHeight="1" spans="1:4">
      <c r="A39" s="3" t="str">
        <f>IFERROR(__xludf.DUMMYFUNCTION("""COMPUTED_VALUE"""),"7FR21B")</f>
        <v>7FR21B</v>
      </c>
      <c r="B39" s="3" t="str">
        <f>IFERROR(__xludf.DUMMYFUNCTION("""COMPUTED_VALUE"""),"HP Deskjet IA 2778")</f>
        <v>HP Deskjet IA 2778</v>
      </c>
      <c r="C39" s="3" t="str">
        <f>IFERROR(__xludf.DUMMYFUNCTION("""COMPUTED_VALUE"""),"UZ303E")</f>
        <v>UZ303E</v>
      </c>
      <c r="D39" s="3" t="str">
        <f>IFERROR(__xludf.DUMMYFUNCTION("""COMPUTED_VALUE"""),"HP Multi-function Printer 4 years Additional Warranty")</f>
        <v>HP Multi-function Printer 4 years Additional Warranty</v>
      </c>
    </row>
    <row r="40" customHeight="1" spans="1:4">
      <c r="A40" s="3" t="str">
        <f>IFERROR(__xludf.DUMMYFUNCTION("""COMPUTED_VALUE"""),"7FT02B")</f>
        <v>7FT02B</v>
      </c>
      <c r="B40" s="3" t="str">
        <f>IFERROR(__xludf.DUMMYFUNCTION("""COMPUTED_VALUE"""),"HP Deskjet IA 4178 Ap-IndIA Indigo")</f>
        <v>HP Deskjet IA 4178 Ap-IndIA Indigo</v>
      </c>
      <c r="C40" s="3" t="str">
        <f>IFERROR(__xludf.DUMMYFUNCTION("""COMPUTED_VALUE"""),"UG337E")</f>
        <v>UG337E</v>
      </c>
      <c r="D40" s="3" t="str">
        <f>IFERROR(__xludf.DUMMYFUNCTION("""COMPUTED_VALUE"""),"HP Multi-function Printer 2 years Additional Warranty")</f>
        <v>HP Multi-function Printer 2 years Additional Warranty</v>
      </c>
    </row>
    <row r="41" customHeight="1" spans="1:4">
      <c r="A41" s="3" t="str">
        <f>IFERROR(__xludf.DUMMYFUNCTION("""COMPUTED_VALUE"""),"7FT02B")</f>
        <v>7FT02B</v>
      </c>
      <c r="B41" s="3" t="str">
        <f>IFERROR(__xludf.DUMMYFUNCTION("""COMPUTED_VALUE"""),"HP Deskjet IA 4178 Ap-IndIA Indigo")</f>
        <v>HP Deskjet IA 4178 Ap-IndIA Indigo</v>
      </c>
      <c r="C41" s="3" t="str">
        <f>IFERROR(__xludf.DUMMYFUNCTION("""COMPUTED_VALUE"""),"UZ303E")</f>
        <v>UZ303E</v>
      </c>
      <c r="D41" s="3" t="str">
        <f>IFERROR(__xludf.DUMMYFUNCTION("""COMPUTED_VALUE"""),"HP Multi-function Printer 4 years Additional Warranty")</f>
        <v>HP Multi-function Printer 4 years Additional Warranty</v>
      </c>
    </row>
    <row r="42" customHeight="1" spans="1:4">
      <c r="A42" s="3" t="str">
        <f>IFERROR(__xludf.DUMMYFUNCTION("""COMPUTED_VALUE"""),"M2U88B")</f>
        <v>M2U88B</v>
      </c>
      <c r="B42" s="3" t="str">
        <f>IFERROR(__xludf.DUMMYFUNCTION("""COMPUTED_VALUE"""),"HP DeskJet IA 5085 AiO Printer")</f>
        <v>HP DeskJet IA 5085 AiO Printer</v>
      </c>
      <c r="C42" s="3" t="str">
        <f>IFERROR(__xludf.DUMMYFUNCTION("""COMPUTED_VALUE"""),"UG338E")</f>
        <v>UG338E</v>
      </c>
      <c r="D42" s="3" t="str">
        <f>IFERROR(__xludf.DUMMYFUNCTION("""COMPUTED_VALUE"""),"HP DeskJet IA 50XX AiO Printer 2 years Additional Warranty")</f>
        <v>HP DeskJet IA 50XX AiO Printer 2 years Additional Warranty</v>
      </c>
    </row>
    <row r="43" customHeight="1" spans="1:4">
      <c r="A43" s="3" t="str">
        <f>IFERROR(__xludf.DUMMYFUNCTION("""COMPUTED_VALUE"""),"M2U88B")</f>
        <v>M2U88B</v>
      </c>
      <c r="B43" s="3" t="str">
        <f>IFERROR(__xludf.DUMMYFUNCTION("""COMPUTED_VALUE"""),"HP DeskJet IA 5085 AiO Printer")</f>
        <v>HP DeskJet IA 5085 AiO Printer</v>
      </c>
      <c r="C43" s="3" t="str">
        <f>IFERROR(__xludf.DUMMYFUNCTION("""COMPUTED_VALUE"""),"UZ304E")</f>
        <v>UZ304E</v>
      </c>
      <c r="D43" s="3" t="str">
        <f>IFERROR(__xludf.DUMMYFUNCTION("""COMPUTED_VALUE"""),"HP DeskJet IA 50XX AiO Printer 4 years Additional Warranty")</f>
        <v>HP DeskJet IA 50XX AiO Printer 4 years Additional Warranty</v>
      </c>
    </row>
    <row r="44" customHeight="1" spans="1:4">
      <c r="A44" s="3" t="str">
        <f>IFERROR(__xludf.DUMMYFUNCTION("""COMPUTED_VALUE"""),"M2U76B")</f>
        <v>M2U76B</v>
      </c>
      <c r="B44" s="3" t="str">
        <f>IFERROR(__xludf.DUMMYFUNCTION("""COMPUTED_VALUE"""),"HP DeskJet IA 5275 All-in-One Printer")</f>
        <v>HP DeskJet IA 5275 All-in-One Printer</v>
      </c>
      <c r="C44" s="3" t="str">
        <f>IFERROR(__xludf.DUMMYFUNCTION("""COMPUTED_VALUE"""),"UG337E")</f>
        <v>UG337E</v>
      </c>
      <c r="D44" s="3" t="str">
        <f>IFERROR(__xludf.DUMMYFUNCTION("""COMPUTED_VALUE"""),"HP Multi-function Printer 2 years Additional Warranty")</f>
        <v>HP Multi-function Printer 2 years Additional Warranty</v>
      </c>
    </row>
    <row r="45" customHeight="1" spans="1:4">
      <c r="A45" s="3" t="str">
        <f>IFERROR(__xludf.DUMMYFUNCTION("""COMPUTED_VALUE"""),"M2U76B")</f>
        <v>M2U76B</v>
      </c>
      <c r="B45" s="3" t="str">
        <f>IFERROR(__xludf.DUMMYFUNCTION("""COMPUTED_VALUE"""),"HP DeskJet IA 5275 All-in-One Printer")</f>
        <v>HP DeskJet IA 5275 All-in-One Printer</v>
      </c>
      <c r="C45" s="3" t="str">
        <f>IFERROR(__xludf.DUMMYFUNCTION("""COMPUTED_VALUE"""),"UZ303E")</f>
        <v>UZ303E</v>
      </c>
      <c r="D45" s="3" t="str">
        <f>IFERROR(__xludf.DUMMYFUNCTION("""COMPUTED_VALUE"""),"HP Multi-function Printer 4 years Additional Warranty")</f>
        <v>HP Multi-function Printer 4 years Additional Warranty</v>
      </c>
    </row>
    <row r="46" customHeight="1" spans="1:4">
      <c r="A46" s="3" t="str">
        <f>IFERROR(__xludf.DUMMYFUNCTION("""COMPUTED_VALUE"""),"F5S66A")</f>
        <v>F5S66A</v>
      </c>
      <c r="B46" s="3" t="str">
        <f>IFERROR(__xludf.DUMMYFUNCTION("""COMPUTED_VALUE"""),"HP DeskJet IA Ultra 4729 AiO Printer")</f>
        <v>HP DeskJet IA Ultra 4729 AiO Printer</v>
      </c>
      <c r="C46" s="3" t="str">
        <f>IFERROR(__xludf.DUMMYFUNCTION("""COMPUTED_VALUE"""),"UG337E")</f>
        <v>UG337E</v>
      </c>
      <c r="D46" s="3" t="str">
        <f>IFERROR(__xludf.DUMMYFUNCTION("""COMPUTED_VALUE"""),"HP Multi-function Printer 2 years Additional Warranty")</f>
        <v>HP Multi-function Printer 2 years Additional Warranty</v>
      </c>
    </row>
    <row r="47" customHeight="1" spans="1:4">
      <c r="A47" s="3" t="str">
        <f>IFERROR(__xludf.DUMMYFUNCTION("""COMPUTED_VALUE"""),"F5S66A")</f>
        <v>F5S66A</v>
      </c>
      <c r="B47" s="3" t="str">
        <f>IFERROR(__xludf.DUMMYFUNCTION("""COMPUTED_VALUE"""),"HP DeskJet IA Ultra 4729 AiO Printer")</f>
        <v>HP DeskJet IA Ultra 4729 AiO Printer</v>
      </c>
      <c r="C47" s="3" t="str">
        <f>IFERROR(__xludf.DUMMYFUNCTION("""COMPUTED_VALUE"""),"UZ303E")</f>
        <v>UZ303E</v>
      </c>
      <c r="D47" s="3" t="str">
        <f>IFERROR(__xludf.DUMMYFUNCTION("""COMPUTED_VALUE"""),"HP Multi-function Printer 4 years Additional Warranty")</f>
        <v>HP Multi-function Printer 4 years Additional Warranty</v>
      </c>
    </row>
    <row r="48" customHeight="1" spans="1:4">
      <c r="A48" s="3" t="str">
        <f>IFERROR(__xludf.DUMMYFUNCTION("""COMPUTED_VALUE"""),"25R69A")</f>
        <v>25R69A</v>
      </c>
      <c r="B48" s="3" t="str">
        <f>IFERROR(__xludf.DUMMYFUNCTION("""COMPUTED_VALUE"""),"HP DeskJet IA Ultra 4826 AiO Printer")</f>
        <v>HP DeskJet IA Ultra 4826 AiO Printer</v>
      </c>
      <c r="C48" s="3" t="str">
        <f>IFERROR(__xludf.DUMMYFUNCTION("""COMPUTED_VALUE"""),"UG337E")</f>
        <v>UG337E</v>
      </c>
      <c r="D48" s="3" t="str">
        <f>IFERROR(__xludf.DUMMYFUNCTION("""COMPUTED_VALUE"""),"HP Multi-function Printer 2 years Additional Warranty")</f>
        <v>HP Multi-function Printer 2 years Additional Warranty</v>
      </c>
    </row>
    <row r="49" customHeight="1" spans="1:4">
      <c r="A49" s="3" t="str">
        <f>IFERROR(__xludf.DUMMYFUNCTION("""COMPUTED_VALUE"""),"25R69A")</f>
        <v>25R69A</v>
      </c>
      <c r="B49" s="3" t="str">
        <f>IFERROR(__xludf.DUMMYFUNCTION("""COMPUTED_VALUE"""),"HP DeskJet IA Ultra 4826 AiO Printer")</f>
        <v>HP DeskJet IA Ultra 4826 AiO Printer</v>
      </c>
      <c r="C49" s="3" t="str">
        <f>IFERROR(__xludf.DUMMYFUNCTION("""COMPUTED_VALUE"""),"UZ303E")</f>
        <v>UZ303E</v>
      </c>
      <c r="D49" s="3" t="str">
        <f>IFERROR(__xludf.DUMMYFUNCTION("""COMPUTED_VALUE"""),"HP Multi-function Printer 4 years Additional Warranty")</f>
        <v>HP Multi-function Printer 4 years Additional Warranty</v>
      </c>
    </row>
    <row r="50" customHeight="1" spans="1:4">
      <c r="A50" s="3" t="str">
        <f>IFERROR(__xludf.DUMMYFUNCTION("""COMPUTED_VALUE"""),"25R72A")</f>
        <v>25R72A</v>
      </c>
      <c r="B50" s="3" t="str">
        <f>IFERROR(__xludf.DUMMYFUNCTION("""COMPUTED_VALUE"""),"HP DeskJet IA Ultra 4829 AiO Printer")</f>
        <v>HP DeskJet IA Ultra 4829 AiO Printer</v>
      </c>
      <c r="C50" s="3" t="str">
        <f>IFERROR(__xludf.DUMMYFUNCTION("""COMPUTED_VALUE"""),"UG337E")</f>
        <v>UG337E</v>
      </c>
      <c r="D50" s="3" t="str">
        <f>IFERROR(__xludf.DUMMYFUNCTION("""COMPUTED_VALUE"""),"HP Multi-function Printer 2 years Additional Warranty")</f>
        <v>HP Multi-function Printer 2 years Additional Warranty</v>
      </c>
    </row>
    <row r="51" customHeight="1" spans="1:4">
      <c r="A51" s="3" t="str">
        <f>IFERROR(__xludf.DUMMYFUNCTION("""COMPUTED_VALUE"""),"25R72A")</f>
        <v>25R72A</v>
      </c>
      <c r="B51" s="3" t="str">
        <f>IFERROR(__xludf.DUMMYFUNCTION("""COMPUTED_VALUE"""),"HP DeskJet IA Ultra 4829 AiO Printer")</f>
        <v>HP DeskJet IA Ultra 4829 AiO Printer</v>
      </c>
      <c r="C51" s="3" t="str">
        <f>IFERROR(__xludf.DUMMYFUNCTION("""COMPUTED_VALUE"""),"UZ303E")</f>
        <v>UZ303E</v>
      </c>
      <c r="D51" s="3" t="str">
        <f>IFERROR(__xludf.DUMMYFUNCTION("""COMPUTED_VALUE"""),"HP Multi-function Printer 4 years Additional Warranty")</f>
        <v>HP Multi-function Printer 4 years Additional Warranty</v>
      </c>
    </row>
    <row r="52" customHeight="1" spans="1:4">
      <c r="A52" s="3" t="str">
        <f>IFERROR(__xludf.DUMMYFUNCTION("""COMPUTED_VALUE"""),"K4U05B")</f>
        <v>K4U05B</v>
      </c>
      <c r="B52" s="3" t="str">
        <f>IFERROR(__xludf.DUMMYFUNCTION("""COMPUTED_VALUE"""),"HP DeskJet Ink Advantage 3636 AiO Prntr")</f>
        <v>HP DeskJet Ink Advantage 3636 AiO Prntr</v>
      </c>
      <c r="C52" s="3" t="str">
        <f>IFERROR(__xludf.DUMMYFUNCTION("""COMPUTED_VALUE"""),"UG337E")</f>
        <v>UG337E</v>
      </c>
      <c r="D52" s="3" t="str">
        <f>IFERROR(__xludf.DUMMYFUNCTION("""COMPUTED_VALUE"""),"HP Multi-function Printer 2 years Additional Warranty")</f>
        <v>HP Multi-function Printer 2 years Additional Warranty</v>
      </c>
    </row>
    <row r="53" customHeight="1" spans="1:4">
      <c r="A53" s="3" t="str">
        <f>IFERROR(__xludf.DUMMYFUNCTION("""COMPUTED_VALUE"""),"K4U05B")</f>
        <v>K4U05B</v>
      </c>
      <c r="B53" s="3" t="str">
        <f>IFERROR(__xludf.DUMMYFUNCTION("""COMPUTED_VALUE"""),"HP DeskJet Ink Advantage 3636 AiO Prntr")</f>
        <v>HP DeskJet Ink Advantage 3636 AiO Prntr</v>
      </c>
      <c r="C53" s="3" t="str">
        <f>IFERROR(__xludf.DUMMYFUNCTION("""COMPUTED_VALUE"""),"UZ303E")</f>
        <v>UZ303E</v>
      </c>
      <c r="D53" s="3" t="str">
        <f>IFERROR(__xludf.DUMMYFUNCTION("""COMPUTED_VALUE"""),"HP Multi-function Printer 4 years Additional Warranty")</f>
        <v>HP Multi-function Printer 4 years Additional Warranty</v>
      </c>
    </row>
    <row r="54" customHeight="1" spans="1:4">
      <c r="A54" s="3" t="str">
        <f>IFERROR(__xludf.DUMMYFUNCTION("""COMPUTED_VALUE"""),"M2U86B")</f>
        <v>M2U86B</v>
      </c>
      <c r="B54" s="3" t="str">
        <f>IFERROR(__xludf.DUMMYFUNCTION("""COMPUTED_VALUE"""),"HP DeskJet Ink Advantage 5075 All-in-One Printer")</f>
        <v>HP DeskJet Ink Advantage 5075 All-in-One Printer</v>
      </c>
      <c r="C54" s="3" t="str">
        <f>IFERROR(__xludf.DUMMYFUNCTION("""COMPUTED_VALUE"""),"UG338E")</f>
        <v>UG338E</v>
      </c>
      <c r="D54" s="3" t="str">
        <f>IFERROR(__xludf.DUMMYFUNCTION("""COMPUTED_VALUE"""),"HP DeskJet IA 50XX AiO Printer 2 years Additional Warranty")</f>
        <v>HP DeskJet IA 50XX AiO Printer 2 years Additional Warranty</v>
      </c>
    </row>
    <row r="55" customHeight="1" spans="1:4">
      <c r="A55" s="3" t="str">
        <f>IFERROR(__xludf.DUMMYFUNCTION("""COMPUTED_VALUE"""),"M2U86B")</f>
        <v>M2U86B</v>
      </c>
      <c r="B55" s="3" t="str">
        <f>IFERROR(__xludf.DUMMYFUNCTION("""COMPUTED_VALUE"""),"HP DeskJet Ink Advantage 5075 All-in-One Printer")</f>
        <v>HP DeskJet Ink Advantage 5075 All-in-One Printer</v>
      </c>
      <c r="C55" s="3" t="str">
        <f>IFERROR(__xludf.DUMMYFUNCTION("""COMPUTED_VALUE"""),"UZ304E")</f>
        <v>UZ304E</v>
      </c>
      <c r="D55" s="3" t="str">
        <f>IFERROR(__xludf.DUMMYFUNCTION("""COMPUTED_VALUE"""),"HP DeskJet IA 50XX AiO Printer 4 years Additional Warranty")</f>
        <v>HP DeskJet IA 50XX AiO Printer 4 years Additional Warranty</v>
      </c>
    </row>
    <row r="56" customHeight="1" spans="1:4">
      <c r="A56" s="3" t="str">
        <f>IFERROR(__xludf.DUMMYFUNCTION("""COMPUTED_VALUE"""),"5SE26B")</f>
        <v>5SE26B</v>
      </c>
      <c r="B56" s="3" t="str">
        <f>IFERROR(__xludf.DUMMYFUNCTION("""COMPUTED_VALUE"""),"HP Deskjet Ink Advantage 6075")</f>
        <v>HP Deskjet Ink Advantage 6075</v>
      </c>
      <c r="C56" s="3" t="str">
        <f>IFERROR(__xludf.DUMMYFUNCTION("""COMPUTED_VALUE"""),"UG337E")</f>
        <v>UG337E</v>
      </c>
      <c r="D56" s="3" t="str">
        <f>IFERROR(__xludf.DUMMYFUNCTION("""COMPUTED_VALUE"""),"HP Multi-function Printer 2 years Additional Warranty")</f>
        <v>HP Multi-function Printer 2 years Additional Warranty</v>
      </c>
    </row>
    <row r="57" customHeight="1" spans="1:4">
      <c r="A57" s="3" t="str">
        <f>IFERROR(__xludf.DUMMYFUNCTION("""COMPUTED_VALUE"""),"5SE26B")</f>
        <v>5SE26B</v>
      </c>
      <c r="B57" s="3" t="str">
        <f>IFERROR(__xludf.DUMMYFUNCTION("""COMPUTED_VALUE"""),"HP Deskjet Ink Advantage 6075")</f>
        <v>HP Deskjet Ink Advantage 6075</v>
      </c>
      <c r="C57" s="3" t="str">
        <f>IFERROR(__xludf.DUMMYFUNCTION("""COMPUTED_VALUE"""),"UZ303E")</f>
        <v>UZ303E</v>
      </c>
      <c r="D57" s="3" t="str">
        <f>IFERROR(__xludf.DUMMYFUNCTION("""COMPUTED_VALUE"""),"HP Multi-function Printer 4 years Additional Warranty")</f>
        <v>HP Multi-function Printer 4 years Additional Warranty</v>
      </c>
    </row>
    <row r="58" customHeight="1" spans="1:4">
      <c r="A58" s="3" t="str">
        <f>IFERROR(__xludf.DUMMYFUNCTION("""COMPUTED_VALUE"""),"7FS80D")</f>
        <v>7FS80D</v>
      </c>
      <c r="B58" s="3" t="str">
        <f>IFERROR(__xludf.DUMMYFUNCTION("""COMPUTED_VALUE"""),"HP Deskjet Plus 4123 Ap-IndIA Indigo")</f>
        <v>HP Deskjet Plus 4123 Ap-IndIA Indigo</v>
      </c>
      <c r="C58" s="3" t="str">
        <f>IFERROR(__xludf.DUMMYFUNCTION("""COMPUTED_VALUE"""),"UG337E")</f>
        <v>UG337E</v>
      </c>
      <c r="D58" s="3" t="str">
        <f>IFERROR(__xludf.DUMMYFUNCTION("""COMPUTED_VALUE"""),"HP Multi-function Printer 2 years Additional Warranty")</f>
        <v>HP Multi-function Printer 2 years Additional Warranty</v>
      </c>
    </row>
    <row r="59" customHeight="1" spans="1:4">
      <c r="A59" s="3" t="str">
        <f>IFERROR(__xludf.DUMMYFUNCTION("""COMPUTED_VALUE"""),"7FS80D")</f>
        <v>7FS80D</v>
      </c>
      <c r="B59" s="3" t="str">
        <f>IFERROR(__xludf.DUMMYFUNCTION("""COMPUTED_VALUE"""),"HP Deskjet Plus 4123 Ap-IndIA Indigo")</f>
        <v>HP Deskjet Plus 4123 Ap-IndIA Indigo</v>
      </c>
      <c r="C59" s="3" t="str">
        <f>IFERROR(__xludf.DUMMYFUNCTION("""COMPUTED_VALUE"""),"UZ303E")</f>
        <v>UZ303E</v>
      </c>
      <c r="D59" s="3" t="str">
        <f>IFERROR(__xludf.DUMMYFUNCTION("""COMPUTED_VALUE"""),"HP Multi-function Printer 4 years Additional Warranty")</f>
        <v>HP Multi-function Printer 4 years Additional Warranty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0"/>
  <sheetViews>
    <sheetView workbookViewId="0">
      <selection activeCell="A1" sqref="A1"/>
    </sheetView>
  </sheetViews>
  <sheetFormatPr defaultColWidth="12.6296296296296" defaultRowHeight="15.75" customHeight="1" outlineLevelCol="3"/>
  <cols>
    <col min="2" max="2" width="29.75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Color Laserjet Pro""))"),"499N4A")</f>
        <v>499N4A</v>
      </c>
      <c r="B2" s="3" t="str">
        <f>IFERROR(__xludf.DUMMYFUNCTION("""COMPUTED_VALUE"""),"HP Color LaserJet Pro 3203dw")</f>
        <v>HP Color LaserJet Pro 3203dw</v>
      </c>
      <c r="C2" s="3" t="str">
        <f>IFERROR(__xludf.DUMMYFUNCTION("""COMPUTED_VALUE"""),"UH773E")</f>
        <v>UH773E</v>
      </c>
      <c r="D2" s="3" t="str">
        <f>IFERROR(__xludf.DUMMYFUNCTION("""COMPUTED_VALUE"""),"HP Consumer LaserJet 2 years Additional Warranty")</f>
        <v>HP Consumer LaserJet 2 years Additional Warranty</v>
      </c>
    </row>
    <row r="3" customHeight="1" spans="1:4">
      <c r="A3" s="3" t="str">
        <f>IFERROR(__xludf.DUMMYFUNCTION("""COMPUTED_VALUE"""),"499N4A")</f>
        <v>499N4A</v>
      </c>
      <c r="B3" s="3" t="str">
        <f>IFERROR(__xludf.DUMMYFUNCTION("""COMPUTED_VALUE"""),"HP Color LaserJet Pro 3203dw")</f>
        <v>HP Color LaserJet Pro 3203dw</v>
      </c>
      <c r="C3" s="3" t="str">
        <f>IFERROR(__xludf.DUMMYFUNCTION("""COMPUTED_VALUE"""),"UZ289E")</f>
        <v>UZ289E</v>
      </c>
      <c r="D3" s="3" t="str">
        <f>IFERROR(__xludf.DUMMYFUNCTION("""COMPUTED_VALUE"""),"HP Consumer LaserJet 4 years Additional Warranty")</f>
        <v>HP Consumer LaserJet 4 years Additional Warranty</v>
      </c>
    </row>
    <row r="4" customHeight="1" spans="1:4">
      <c r="A4" s="3" t="str">
        <f>IFERROR(__xludf.DUMMYFUNCTION("""COMPUTED_VALUE"""),"T6B51A")</f>
        <v>T6B51A</v>
      </c>
      <c r="B4" s="3" t="str">
        <f>IFERROR(__xludf.DUMMYFUNCTION("""COMPUTED_VALUE"""),"HP Color LaserJet Pro M154A")</f>
        <v>HP Color LaserJet Pro M154A</v>
      </c>
      <c r="C4" s="3" t="str">
        <f>IFERROR(__xludf.DUMMYFUNCTION("""COMPUTED_VALUE"""),"UG361E")</f>
        <v>UG361E</v>
      </c>
      <c r="D4" s="3" t="str">
        <f>IFERROR(__xludf.DUMMYFUNCTION("""COMPUTED_VALUE"""),"HP LaserJet Pro Printers 2 years Additional Warranty")</f>
        <v>HP LaserJet Pro Printers 2 years Additional Warranty</v>
      </c>
    </row>
    <row r="5" customHeight="1" spans="1:4">
      <c r="A5" s="3" t="str">
        <f>IFERROR(__xludf.DUMMYFUNCTION("""COMPUTED_VALUE"""),"T6B51A")</f>
        <v>T6B51A</v>
      </c>
      <c r="B5" s="3" t="str">
        <f>IFERROR(__xludf.DUMMYFUNCTION("""COMPUTED_VALUE"""),"HP Color LaserJet Pro M154A")</f>
        <v>HP Color LaserJet Pro M154A</v>
      </c>
      <c r="C5" s="3" t="str">
        <f>IFERROR(__xludf.DUMMYFUNCTION("""COMPUTED_VALUE"""),"UQ463E")</f>
        <v>UQ463E</v>
      </c>
      <c r="D5" s="3" t="str">
        <f>IFERROR(__xludf.DUMMYFUNCTION("""COMPUTED_VALUE"""),"HP LaserJet Printers 4 years Additional Warranty")</f>
        <v>HP LaserJet Printers 4 years Additional Warranty</v>
      </c>
    </row>
    <row r="6" customHeight="1" spans="1:4">
      <c r="A6" s="3" t="str">
        <f>IFERROR(__xludf.DUMMYFUNCTION("""COMPUTED_VALUE"""),"T6B52A")</f>
        <v>T6B52A</v>
      </c>
      <c r="B6" s="3" t="str">
        <f>IFERROR(__xludf.DUMMYFUNCTION("""COMPUTED_VALUE"""),"HP Color LaserJet Pro M154NW")</f>
        <v>HP Color LaserJet Pro M154NW</v>
      </c>
      <c r="C6" s="3" t="str">
        <f>IFERROR(__xludf.DUMMYFUNCTION("""COMPUTED_VALUE"""),"UG361E")</f>
        <v>UG361E</v>
      </c>
      <c r="D6" s="3" t="str">
        <f>IFERROR(__xludf.DUMMYFUNCTION("""COMPUTED_VALUE"""),"HP LaserJet Pro Printers 2 years Additional Warranty")</f>
        <v>HP LaserJet Pro Printers 2 years Additional Warranty</v>
      </c>
    </row>
    <row r="7" customHeight="1" spans="1:4">
      <c r="A7" s="3" t="str">
        <f>IFERROR(__xludf.DUMMYFUNCTION("""COMPUTED_VALUE"""),"T6B52A")</f>
        <v>T6B52A</v>
      </c>
      <c r="B7" s="3" t="str">
        <f>IFERROR(__xludf.DUMMYFUNCTION("""COMPUTED_VALUE"""),"HP Color LaserJet Pro M154NW")</f>
        <v>HP Color LaserJet Pro M154NW</v>
      </c>
      <c r="C7" s="3" t="str">
        <f>IFERROR(__xludf.DUMMYFUNCTION("""COMPUTED_VALUE"""),"UQ463E")</f>
        <v>UQ463E</v>
      </c>
      <c r="D7" s="3" t="str">
        <f>IFERROR(__xludf.DUMMYFUNCTION("""COMPUTED_VALUE"""),"HP LaserJet Printers 4 years Additional Warranty")</f>
        <v>HP LaserJet Printers 4 years Additional Warranty</v>
      </c>
    </row>
    <row r="8" customHeight="1" spans="1:4">
      <c r="A8" s="3" t="str">
        <f>IFERROR(__xludf.DUMMYFUNCTION("""COMPUTED_VALUE"""),"7KW48A")</f>
        <v>7KW48A</v>
      </c>
      <c r="B8" s="3" t="str">
        <f>IFERROR(__xludf.DUMMYFUNCTION("""COMPUTED_VALUE"""),"HP Color LaserJet Pro M155A")</f>
        <v>HP Color LaserJet Pro M155A</v>
      </c>
      <c r="C8" s="3" t="str">
        <f>IFERROR(__xludf.DUMMYFUNCTION("""COMPUTED_VALUE"""),"UG361E")</f>
        <v>UG361E</v>
      </c>
      <c r="D8" s="3" t="str">
        <f>IFERROR(__xludf.DUMMYFUNCTION("""COMPUTED_VALUE"""),"HP LaserJet Pro Printers 2 years Additional Warranty")</f>
        <v>HP LaserJet Pro Printers 2 years Additional Warranty</v>
      </c>
    </row>
    <row r="9" customHeight="1" spans="1:4">
      <c r="A9" s="3" t="str">
        <f>IFERROR(__xludf.DUMMYFUNCTION("""COMPUTED_VALUE"""),"7KW48A")</f>
        <v>7KW48A</v>
      </c>
      <c r="B9" s="3" t="str">
        <f>IFERROR(__xludf.DUMMYFUNCTION("""COMPUTED_VALUE"""),"HP Color LaserJet Pro M155A")</f>
        <v>HP Color LaserJet Pro M155A</v>
      </c>
      <c r="C9" s="3" t="str">
        <f>IFERROR(__xludf.DUMMYFUNCTION("""COMPUTED_VALUE"""),"UQ463E")</f>
        <v>UQ463E</v>
      </c>
      <c r="D9" s="3" t="str">
        <f>IFERROR(__xludf.DUMMYFUNCTION("""COMPUTED_VALUE"""),"HP LaserJet Printers 4 years Additional Warranty")</f>
        <v>HP LaserJet Printers 4 years Additional Warranty</v>
      </c>
    </row>
    <row r="10" customHeight="1" spans="1:4">
      <c r="A10" s="3" t="str">
        <f>IFERROR(__xludf.DUMMYFUNCTION("""COMPUTED_VALUE"""),"7KW49A")</f>
        <v>7KW49A</v>
      </c>
      <c r="B10" s="3" t="str">
        <f>IFERROR(__xludf.DUMMYFUNCTION("""COMPUTED_VALUE"""),"HP Color LaserJet Pro M155NW")</f>
        <v>HP Color LaserJet Pro M155NW</v>
      </c>
      <c r="C10" s="3" t="str">
        <f>IFERROR(__xludf.DUMMYFUNCTION("""COMPUTED_VALUE"""),"UG361E")</f>
        <v>UG361E</v>
      </c>
      <c r="D10" s="3" t="str">
        <f>IFERROR(__xludf.DUMMYFUNCTION("""COMPUTED_VALUE"""),"HP LaserJet Pro Printers 2 years Additional Warranty")</f>
        <v>HP LaserJet Pro Printers 2 years Additional Warranty</v>
      </c>
    </row>
    <row r="11" customHeight="1" spans="1:4">
      <c r="A11" s="3" t="str">
        <f>IFERROR(__xludf.DUMMYFUNCTION("""COMPUTED_VALUE"""),"7KW49A")</f>
        <v>7KW49A</v>
      </c>
      <c r="B11" s="3" t="str">
        <f>IFERROR(__xludf.DUMMYFUNCTION("""COMPUTED_VALUE"""),"HP Color LaserJet Pro M155NW")</f>
        <v>HP Color LaserJet Pro M155NW</v>
      </c>
      <c r="C11" s="3" t="str">
        <f>IFERROR(__xludf.DUMMYFUNCTION("""COMPUTED_VALUE"""),"UQ463E")</f>
        <v>UQ463E</v>
      </c>
      <c r="D11" s="3" t="str">
        <f>IFERROR(__xludf.DUMMYFUNCTION("""COMPUTED_VALUE"""),"HP LaserJet Printers 4 years Additional Warranty")</f>
        <v>HP LaserJet Printers 4 years Additional Warranty</v>
      </c>
    </row>
    <row r="12" customHeight="1" spans="1:4">
      <c r="A12" s="3" t="str">
        <f>IFERROR(__xludf.DUMMYFUNCTION("""COMPUTED_VALUE"""),"T6B70A")</f>
        <v>T6B70A</v>
      </c>
      <c r="B12" s="3" t="str">
        <f>IFERROR(__xludf.DUMMYFUNCTION("""COMPUTED_VALUE"""),"HP Color LaserJet Pro M180N")</f>
        <v>HP Color LaserJet Pro M180N</v>
      </c>
      <c r="C12" s="3" t="str">
        <f>IFERROR(__xludf.DUMMYFUNCTION("""COMPUTED_VALUE"""),"UH773E")</f>
        <v>UH773E</v>
      </c>
      <c r="D12" s="3" t="str">
        <f>IFERROR(__xludf.DUMMYFUNCTION("""COMPUTED_VALUE"""),"HP Consumer LaserJet 2 years Additional Warranty")</f>
        <v>HP Consumer LaserJet 2 years Additional Warranty</v>
      </c>
    </row>
    <row r="13" customHeight="1" spans="1:4">
      <c r="A13" s="3" t="str">
        <f>IFERROR(__xludf.DUMMYFUNCTION("""COMPUTED_VALUE"""),"T6B70A")</f>
        <v>T6B70A</v>
      </c>
      <c r="B13" s="3" t="str">
        <f>IFERROR(__xludf.DUMMYFUNCTION("""COMPUTED_VALUE"""),"HP Color LaserJet Pro M180N")</f>
        <v>HP Color LaserJet Pro M180N</v>
      </c>
      <c r="C13" s="3" t="str">
        <f>IFERROR(__xludf.DUMMYFUNCTION("""COMPUTED_VALUE"""),"UZ289E")</f>
        <v>UZ289E</v>
      </c>
      <c r="D13" s="3" t="str">
        <f>IFERROR(__xludf.DUMMYFUNCTION("""COMPUTED_VALUE"""),"HP Consumer LaserJet 4 years Additional Warranty")</f>
        <v>HP Consumer LaserJet 4 years Additional Warranty</v>
      </c>
    </row>
    <row r="14" customHeight="1" spans="1:4">
      <c r="A14" s="3" t="str">
        <f>IFERROR(__xludf.DUMMYFUNCTION("""COMPUTED_VALUE"""),"T6B71A")</f>
        <v>T6B71A</v>
      </c>
      <c r="B14" s="3" t="str">
        <f>IFERROR(__xludf.DUMMYFUNCTION("""COMPUTED_VALUE"""),"HP Color LaserJet Pro M181FW")</f>
        <v>HP Color LaserJet Pro M181FW</v>
      </c>
      <c r="C14" s="3" t="str">
        <f>IFERROR(__xludf.DUMMYFUNCTION("""COMPUTED_VALUE"""),"UH773E")</f>
        <v>UH773E</v>
      </c>
      <c r="D14" s="3" t="str">
        <f>IFERROR(__xludf.DUMMYFUNCTION("""COMPUTED_VALUE"""),"HP Consumer LaserJet 2 years Additional Warranty")</f>
        <v>HP Consumer LaserJet 2 years Additional Warranty</v>
      </c>
    </row>
    <row r="15" customHeight="1" spans="1:4">
      <c r="A15" s="3" t="str">
        <f>IFERROR(__xludf.DUMMYFUNCTION("""COMPUTED_VALUE"""),"T6B71A")</f>
        <v>T6B71A</v>
      </c>
      <c r="B15" s="3" t="str">
        <f>IFERROR(__xludf.DUMMYFUNCTION("""COMPUTED_VALUE"""),"HP Color LaserJet Pro M181FW")</f>
        <v>HP Color LaserJet Pro M181FW</v>
      </c>
      <c r="C15" s="3" t="str">
        <f>IFERROR(__xludf.DUMMYFUNCTION("""COMPUTED_VALUE"""),"UZ289E")</f>
        <v>UZ289E</v>
      </c>
      <c r="D15" s="3" t="str">
        <f>IFERROR(__xludf.DUMMYFUNCTION("""COMPUTED_VALUE"""),"HP Consumer LaserJet 4 years Additional Warranty")</f>
        <v>HP Consumer LaserJet 4 years Additional Warranty</v>
      </c>
    </row>
    <row r="16" customHeight="1" spans="1:4">
      <c r="A16" s="3" t="str">
        <f>IFERROR(__xludf.DUMMYFUNCTION("""COMPUTED_VALUE"""),"T6B60A")</f>
        <v>T6B60A</v>
      </c>
      <c r="B16" s="3" t="str">
        <f>IFERROR(__xludf.DUMMYFUNCTION("""COMPUTED_VALUE"""),"HP Color LaserJet Pro M254DW")</f>
        <v>HP Color LaserJet Pro M254DW</v>
      </c>
      <c r="C16" s="3" t="str">
        <f>IFERROR(__xludf.DUMMYFUNCTION("""COMPUTED_VALUE"""),"UG361E")</f>
        <v>UG361E</v>
      </c>
      <c r="D16" s="3" t="str">
        <f>IFERROR(__xludf.DUMMYFUNCTION("""COMPUTED_VALUE"""),"HP LaserJet Pro Printers 2 years Additional Warranty")</f>
        <v>HP LaserJet Pro Printers 2 years Additional Warranty</v>
      </c>
    </row>
    <row r="17" customHeight="1" spans="1:4">
      <c r="A17" s="3" t="str">
        <f>IFERROR(__xludf.DUMMYFUNCTION("""COMPUTED_VALUE"""),"T6B60A")</f>
        <v>T6B60A</v>
      </c>
      <c r="B17" s="3" t="str">
        <f>IFERROR(__xludf.DUMMYFUNCTION("""COMPUTED_VALUE"""),"HP Color LaserJet Pro M254DW")</f>
        <v>HP Color LaserJet Pro M254DW</v>
      </c>
      <c r="C17" s="3" t="str">
        <f>IFERROR(__xludf.DUMMYFUNCTION("""COMPUTED_VALUE"""),"UQ463E")</f>
        <v>UQ463E</v>
      </c>
      <c r="D17" s="3" t="str">
        <f>IFERROR(__xludf.DUMMYFUNCTION("""COMPUTED_VALUE"""),"HP LaserJet Printers 4 years Additional Warranty")</f>
        <v>HP LaserJet Printers 4 years Additional Warranty</v>
      </c>
    </row>
    <row r="18" customHeight="1" spans="1:4">
      <c r="A18" s="3" t="str">
        <f>IFERROR(__xludf.DUMMYFUNCTION("""COMPUTED_VALUE"""),"T6B59A")</f>
        <v>T6B59A</v>
      </c>
      <c r="B18" s="3" t="str">
        <f>IFERROR(__xludf.DUMMYFUNCTION("""COMPUTED_VALUE"""),"HP Color LaserJet Pro M254NW")</f>
        <v>HP Color LaserJet Pro M254NW</v>
      </c>
      <c r="C18" s="3" t="str">
        <f>IFERROR(__xludf.DUMMYFUNCTION("""COMPUTED_VALUE"""),"UG361E")</f>
        <v>UG361E</v>
      </c>
      <c r="D18" s="3" t="str">
        <f>IFERROR(__xludf.DUMMYFUNCTION("""COMPUTED_VALUE"""),"HP LaserJet Pro Printers 2 years Additional Warranty")</f>
        <v>HP LaserJet Pro Printers 2 years Additional Warranty</v>
      </c>
    </row>
    <row r="19" customHeight="1" spans="1:4">
      <c r="A19" s="3" t="str">
        <f>IFERROR(__xludf.DUMMYFUNCTION("""COMPUTED_VALUE"""),"T6B59A")</f>
        <v>T6B59A</v>
      </c>
      <c r="B19" s="3" t="str">
        <f>IFERROR(__xludf.DUMMYFUNCTION("""COMPUTED_VALUE"""),"HP Color LaserJet Pro M254NW")</f>
        <v>HP Color LaserJet Pro M254NW</v>
      </c>
      <c r="C19" s="3" t="str">
        <f>IFERROR(__xludf.DUMMYFUNCTION("""COMPUTED_VALUE"""),"UQ463E")</f>
        <v>UQ463E</v>
      </c>
      <c r="D19" s="3" t="str">
        <f>IFERROR(__xludf.DUMMYFUNCTION("""COMPUTED_VALUE"""),"HP LaserJet Printers 4 years Additional Warranty")</f>
        <v>HP LaserJet Printers 4 years Additional Warranty</v>
      </c>
    </row>
    <row r="20" customHeight="1" spans="1:4">
      <c r="A20" s="3" t="str">
        <f>IFERROR(__xludf.DUMMYFUNCTION("""COMPUTED_VALUE"""),"7KW64A")</f>
        <v>7KW64A</v>
      </c>
      <c r="B20" s="3" t="str">
        <f>IFERROR(__xludf.DUMMYFUNCTION("""COMPUTED_VALUE"""),"HP Color LaserJet Pro M255DW")</f>
        <v>HP Color LaserJet Pro M255DW</v>
      </c>
      <c r="C20" s="3" t="str">
        <f>IFERROR(__xludf.DUMMYFUNCTION("""COMPUTED_VALUE"""),"UG361E")</f>
        <v>UG361E</v>
      </c>
      <c r="D20" s="3" t="str">
        <f>IFERROR(__xludf.DUMMYFUNCTION("""COMPUTED_VALUE"""),"HP LaserJet Pro Printers 2 years Additional Warranty")</f>
        <v>HP LaserJet Pro Printers 2 years Additional Warranty</v>
      </c>
    </row>
    <row r="21" customHeight="1" spans="1:4">
      <c r="A21" s="3" t="str">
        <f>IFERROR(__xludf.DUMMYFUNCTION("""COMPUTED_VALUE"""),"7KW64A")</f>
        <v>7KW64A</v>
      </c>
      <c r="B21" s="3" t="str">
        <f>IFERROR(__xludf.DUMMYFUNCTION("""COMPUTED_VALUE"""),"HP Color LaserJet Pro M255DW")</f>
        <v>HP Color LaserJet Pro M255DW</v>
      </c>
      <c r="C21" s="3" t="str">
        <f>IFERROR(__xludf.DUMMYFUNCTION("""COMPUTED_VALUE"""),"UQ463E")</f>
        <v>UQ463E</v>
      </c>
      <c r="D21" s="3" t="str">
        <f>IFERROR(__xludf.DUMMYFUNCTION("""COMPUTED_VALUE"""),"HP LaserJet Printers 4 years Additional Warranty")</f>
        <v>HP LaserJet Printers 4 years Additional Warranty</v>
      </c>
    </row>
    <row r="22" customHeight="1" spans="1:4">
      <c r="A22" s="3" t="str">
        <f>IFERROR(__xludf.DUMMYFUNCTION("""COMPUTED_VALUE"""),"7KW63A")</f>
        <v>7KW63A</v>
      </c>
      <c r="B22" s="3" t="str">
        <f>IFERROR(__xludf.DUMMYFUNCTION("""COMPUTED_VALUE"""),"HP Color LaserJet Pro M255NW")</f>
        <v>HP Color LaserJet Pro M255NW</v>
      </c>
      <c r="C22" s="3" t="str">
        <f>IFERROR(__xludf.DUMMYFUNCTION("""COMPUTED_VALUE"""),"UG361E")</f>
        <v>UG361E</v>
      </c>
      <c r="D22" s="3" t="str">
        <f>IFERROR(__xludf.DUMMYFUNCTION("""COMPUTED_VALUE"""),"HP LaserJet Pro Printers 2 years Additional Warranty")</f>
        <v>HP LaserJet Pro Printers 2 years Additional Warranty</v>
      </c>
    </row>
    <row r="23" customHeight="1" spans="1:4">
      <c r="A23" s="3" t="str">
        <f>IFERROR(__xludf.DUMMYFUNCTION("""COMPUTED_VALUE"""),"7KW63A")</f>
        <v>7KW63A</v>
      </c>
      <c r="B23" s="3" t="str">
        <f>IFERROR(__xludf.DUMMYFUNCTION("""COMPUTED_VALUE"""),"HP Color LaserJet Pro M255NW")</f>
        <v>HP Color LaserJet Pro M255NW</v>
      </c>
      <c r="C23" s="3" t="str">
        <f>IFERROR(__xludf.DUMMYFUNCTION("""COMPUTED_VALUE"""),"UQ463E")</f>
        <v>UQ463E</v>
      </c>
      <c r="D23" s="3" t="str">
        <f>IFERROR(__xludf.DUMMYFUNCTION("""COMPUTED_VALUE"""),"HP LaserJet Printers 4 years Additional Warranty")</f>
        <v>HP LaserJet Printers 4 years Additional Warranty</v>
      </c>
    </row>
    <row r="24" customHeight="1" spans="1:4">
      <c r="A24" s="3" t="str">
        <f>IFERROR(__xludf.DUMMYFUNCTION("""COMPUTED_VALUE"""),"7KW54A")</f>
        <v>7KW54A</v>
      </c>
      <c r="B24" s="3" t="str">
        <f>IFERROR(__xludf.DUMMYFUNCTION("""COMPUTED_VALUE"""),"HP Color LaserJet Pro MFP M182N")</f>
        <v>HP Color LaserJet Pro MFP M182N</v>
      </c>
      <c r="C24" s="3" t="str">
        <f>IFERROR(__xludf.DUMMYFUNCTION("""COMPUTED_VALUE"""),"UH773E")</f>
        <v>UH773E</v>
      </c>
      <c r="D24" s="3" t="str">
        <f>IFERROR(__xludf.DUMMYFUNCTION("""COMPUTED_VALUE"""),"HP Consumer LaserJet 2 years Additional Warranty")</f>
        <v>HP Consumer LaserJet 2 years Additional Warranty</v>
      </c>
    </row>
    <row r="25" customHeight="1" spans="1:4">
      <c r="A25" s="3" t="str">
        <f>IFERROR(__xludf.DUMMYFUNCTION("""COMPUTED_VALUE"""),"7KW54A")</f>
        <v>7KW54A</v>
      </c>
      <c r="B25" s="3" t="str">
        <f>IFERROR(__xludf.DUMMYFUNCTION("""COMPUTED_VALUE"""),"HP Color LaserJet Pro MFP M182N")</f>
        <v>HP Color LaserJet Pro MFP M182N</v>
      </c>
      <c r="C25" s="3" t="str">
        <f>IFERROR(__xludf.DUMMYFUNCTION("""COMPUTED_VALUE"""),"UZ289E")</f>
        <v>UZ289E</v>
      </c>
      <c r="D25" s="3" t="str">
        <f>IFERROR(__xludf.DUMMYFUNCTION("""COMPUTED_VALUE"""),"HP Consumer LaserJet 4 years Additional Warranty")</f>
        <v>HP Consumer LaserJet 4 years Additional Warranty</v>
      </c>
    </row>
    <row r="26" customHeight="1" spans="1:4">
      <c r="A26" s="3" t="str">
        <f>IFERROR(__xludf.DUMMYFUNCTION("""COMPUTED_VALUE"""),"7KW56A")</f>
        <v>7KW56A</v>
      </c>
      <c r="B26" s="3" t="str">
        <f>IFERROR(__xludf.DUMMYFUNCTION("""COMPUTED_VALUE"""),"HP Color LaserJet Pro MFP M183FW")</f>
        <v>HP Color LaserJet Pro MFP M183FW</v>
      </c>
      <c r="C26" s="3" t="str">
        <f>IFERROR(__xludf.DUMMYFUNCTION("""COMPUTED_VALUE"""),"UH773E")</f>
        <v>UH773E</v>
      </c>
      <c r="D26" s="3" t="str">
        <f>IFERROR(__xludf.DUMMYFUNCTION("""COMPUTED_VALUE"""),"HP Consumer LaserJet 2 years Additional Warranty")</f>
        <v>HP Consumer LaserJet 2 years Additional Warranty</v>
      </c>
    </row>
    <row r="27" customHeight="1" spans="1:4">
      <c r="A27" s="3" t="str">
        <f>IFERROR(__xludf.DUMMYFUNCTION("""COMPUTED_VALUE"""),"7KW56A")</f>
        <v>7KW56A</v>
      </c>
      <c r="B27" s="3" t="str">
        <f>IFERROR(__xludf.DUMMYFUNCTION("""COMPUTED_VALUE"""),"HP Color LaserJet Pro MFP M183FW")</f>
        <v>HP Color LaserJet Pro MFP M183FW</v>
      </c>
      <c r="C27" s="3" t="str">
        <f>IFERROR(__xludf.DUMMYFUNCTION("""COMPUTED_VALUE"""),"UZ289E")</f>
        <v>UZ289E</v>
      </c>
      <c r="D27" s="3" t="str">
        <f>IFERROR(__xludf.DUMMYFUNCTION("""COMPUTED_VALUE"""),"HP Consumer LaserJet 4 years Additional Warranty")</f>
        <v>HP Consumer LaserJet 4 years Additional Warranty</v>
      </c>
    </row>
    <row r="28" customHeight="1" spans="1:4">
      <c r="A28" s="3" t="str">
        <f>IFERROR(__xludf.DUMMYFUNCTION("""COMPUTED_VALUE"""),"W1A77A")</f>
        <v>W1A77A</v>
      </c>
      <c r="B28" s="3" t="str">
        <f>IFERROR(__xludf.DUMMYFUNCTION("""COMPUTED_VALUE"""),"HP Color LaserJet Pro MFP M479dw")</f>
        <v>HP Color LaserJet Pro MFP M479dw</v>
      </c>
      <c r="C28" s="3" t="str">
        <f>IFERROR(__xludf.DUMMYFUNCTION("""COMPUTED_VALUE"""),"UB9S8E")</f>
        <v>UB9S8E</v>
      </c>
      <c r="D28" s="3" t="str">
        <f>IFERROR(__xludf.DUMMYFUNCTION("""COMPUTED_VALUE"""),"HP Color LaserJet Pro MFP M479 4 years Additional Warranty")</f>
        <v>HP Color LaserJet Pro MFP M479 4 years Additional Warranty</v>
      </c>
    </row>
    <row r="29" customHeight="1" spans="1:4">
      <c r="A29" s="3" t="str">
        <f>IFERROR(__xludf.DUMMYFUNCTION("""COMPUTED_VALUE"""),"W1A80A")</f>
        <v>W1A80A</v>
      </c>
      <c r="B29" s="3" t="str">
        <f>IFERROR(__xludf.DUMMYFUNCTION("""COMPUTED_VALUE"""),"HP Color LaserJet Pro MFP M479fdw")</f>
        <v>HP Color LaserJet Pro MFP M479fdw</v>
      </c>
      <c r="C29" s="3" t="str">
        <f>IFERROR(__xludf.DUMMYFUNCTION("""COMPUTED_VALUE"""),"UB9S8E")</f>
        <v>UB9S8E</v>
      </c>
      <c r="D29" s="3" t="str">
        <f>IFERROR(__xludf.DUMMYFUNCTION("""COMPUTED_VALUE"""),"HP Color LaserJet Pro MFP M479 4 years Additional Warranty")</f>
        <v>HP Color LaserJet Pro MFP M479 4 years Additional Warranty</v>
      </c>
    </row>
    <row r="30" customHeight="1" spans="1:4">
      <c r="A30" s="3" t="str">
        <f>IFERROR(__xludf.DUMMYFUNCTION("""COMPUTED_VALUE"""),"W1A78A")</f>
        <v>W1A78A</v>
      </c>
      <c r="B30" s="3" t="str">
        <f>IFERROR(__xludf.DUMMYFUNCTION("""COMPUTED_VALUE"""),"HP Color LaserJet Pro MFP M479fnw")</f>
        <v>HP Color LaserJet Pro MFP M479fnw</v>
      </c>
      <c r="C30" s="3" t="str">
        <f>IFERROR(__xludf.DUMMYFUNCTION("""COMPUTED_VALUE"""),"UB9S8E")</f>
        <v>UB9S8E</v>
      </c>
      <c r="D30" s="3" t="str">
        <f>IFERROR(__xludf.DUMMYFUNCTION("""COMPUTED_VALUE"""),"HP Color LaserJet Pro MFP M479 4 years Additional Warranty")</f>
        <v>HP Color LaserJet Pro MFP M479 4 years Additional Warranty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7"/>
  <sheetViews>
    <sheetView workbookViewId="0">
      <selection activeCell="A1" sqref="A1"/>
    </sheetView>
  </sheetViews>
  <sheetFormatPr defaultColWidth="12.6296296296296" defaultRowHeight="15.75" customHeight="1" outlineLevelRow="6" outlineLevelCol="1"/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""(?i)HP Pro|Elite c"") * NOT(REGEXMATCH('All Products'!B:B, ""(?i)Probook|desk|proOne"")))"),"38U41UC")</f>
        <v>38U41UC</v>
      </c>
      <c r="B2" s="3" t="str">
        <f>IFERROR(__xludf.DUMMYFUNCTION("""COMPUTED_VALUE"""),"HP Pro c640 Chromebook (9WL21AV)")</f>
        <v>HP Pro c640 Chromebook (9WL21AV)</v>
      </c>
    </row>
    <row r="3" customHeight="1" spans="1:2">
      <c r="A3" s="3" t="str">
        <f>IFERROR(__xludf.DUMMYFUNCTION("""COMPUTED_VALUE"""),"4J9S1UP")</f>
        <v>4J9S1UP</v>
      </c>
      <c r="B3" s="3" t="str">
        <f>IFERROR(__xludf.DUMMYFUNCTION("""COMPUTED_VALUE"""),"HP Pro c645 Chromebook (1Z9V3AV)")</f>
        <v>HP Pro c645 Chromebook (1Z9V3AV)</v>
      </c>
    </row>
    <row r="4" customHeight="1" spans="1:2">
      <c r="A4" s="3" t="str">
        <f>IFERROR(__xludf.DUMMYFUNCTION("""COMPUTED_VALUE"""),"4S934PA")</f>
        <v>4S934PA</v>
      </c>
      <c r="B4" s="3" t="str">
        <f>IFERROR(__xludf.DUMMYFUNCTION("""COMPUTED_VALUE""")," HP Pro c640 G2 Chromebook Enterprise (355U8AV)")</f>
        <v> HP Pro c640 G2 Chromebook Enterprise (355U8AV)</v>
      </c>
    </row>
    <row r="5" customHeight="1" spans="1:2">
      <c r="A5" s="3" t="str">
        <f>IFERROR(__xludf.DUMMYFUNCTION("""COMPUTED_VALUE"""),"496K4EC")</f>
        <v>496K4EC</v>
      </c>
      <c r="B5" s="3" t="str">
        <f>IFERROR(__xludf.DUMMYFUNCTION("""COMPUTED_VALUE"""),"HP Elite c1030 Chromebook (3M050AV)")</f>
        <v>HP Elite c1030 Chromebook (3M050AV)</v>
      </c>
    </row>
    <row r="6" customHeight="1" spans="1:2">
      <c r="A6" s="3" t="str">
        <f>IFERROR(__xludf.DUMMYFUNCTION("""COMPUTED_VALUE"""),"670B6PA")</f>
        <v>670B6PA</v>
      </c>
      <c r="B6" s="3" t="str">
        <f>IFERROR(__xludf.DUMMYFUNCTION("""COMPUTED_VALUE""")," HP Pro c640 G2 Chromebook (355U0AV)")</f>
        <v> HP Pro c640 G2 Chromebook (355U0AV)</v>
      </c>
    </row>
    <row r="7" customHeight="1" spans="1:2">
      <c r="A7" s="3" t="str">
        <f>IFERROR(__xludf.DUMMYFUNCTION("""COMPUTED_VALUE"""),"567K6PC")</f>
        <v>567K6PC</v>
      </c>
      <c r="B7" s="3" t="str">
        <f>IFERROR(__xludf.DUMMYFUNCTION("""COMPUTED_VALUE"""),"HP Pro c645 Chromebook (1Z9V3AV)")</f>
        <v>HP Pro c645 Chromebook (1Z9V3AV)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3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4"/>
  <cols>
    <col min="2" max="2" width="35.6296296296296" customWidth="1"/>
  </cols>
  <sheetData>
    <row r="1" customHeight="1" spans="1:5">
      <c r="A1" s="2" t="s">
        <v>0</v>
      </c>
      <c r="B1" s="2" t="s">
        <v>1</v>
      </c>
      <c r="C1" s="2" t="s">
        <v>404</v>
      </c>
      <c r="D1" s="2" t="s">
        <v>405</v>
      </c>
      <c r="E1" s="2" t="s">
        <v>406</v>
      </c>
    </row>
    <row r="2" customHeight="1" spans="1:2">
      <c r="A2" s="3" t="str">
        <f>IFERROR(__xludf.DUMMYFUNCTION("FILTER('All Products'!A:B, REGEXMATCH('All Products'!B:B, ""(?i)HP Laptop| x360 14|chromebook 11"") * NOT(REGEXMATCH('All Products'!B:B, ""(?i)15|Pavilion|Victus|Omen|Envy|Spectre"")))"),"8K8J1PA")</f>
        <v>8K8J1PA</v>
      </c>
      <c r="B2" s="3" t="str">
        <f>IFERROR(__xludf.DUMMYFUNCTION("""COMPUTED_VALUE"""),"HP Laptop 14-gr0000TU (8K8J1PA)")</f>
        <v>HP Laptop 14-gr0000TU (8K8J1PA)</v>
      </c>
    </row>
    <row r="3" customHeight="1" spans="1:2">
      <c r="A3" s="3" t="str">
        <f>IFERROR(__xludf.DUMMYFUNCTION("""COMPUTED_VALUE"""),"536B5PA")</f>
        <v>536B5PA</v>
      </c>
      <c r="B3" s="3" t="str">
        <f>IFERROR(__xludf.DUMMYFUNCTION("""COMPUTED_VALUE"""),"HP Laptop 14s-dq2606TU (536B5PA)")</f>
        <v>HP Laptop 14s-dq2606TU (536B5PA)</v>
      </c>
    </row>
    <row r="4" customHeight="1" spans="1:2">
      <c r="A4" s="3" t="str">
        <f>IFERROR(__xludf.DUMMYFUNCTION("""COMPUTED_VALUE"""),"6X360PA#ACJ")</f>
        <v>6X360PA#ACJ</v>
      </c>
      <c r="B4" s="3" t="str">
        <f>IFERROR(__xludf.DUMMYFUNCTION("""COMPUTED_VALUE"""),"HP Laptop 14s-dy2508TU (6X360PA)")</f>
        <v>HP Laptop 14s-dy2508TU (6X360PA)</v>
      </c>
    </row>
    <row r="5" customHeight="1" spans="1:2">
      <c r="A5" s="3" t="str">
        <f>IFERROR(__xludf.DUMMYFUNCTION("""COMPUTED_VALUE"""),"9D3M7PA")</f>
        <v>9D3M7PA</v>
      </c>
      <c r="B5" s="3" t="str">
        <f>IFERROR(__xludf.DUMMYFUNCTION("""COMPUTED_VALUE"""),"HP Laptop 14s-dq5138TU (9D3M7PA)")</f>
        <v>HP Laptop 14s-dq5138TU (9D3M7PA)</v>
      </c>
    </row>
    <row r="6" customHeight="1" spans="1:2">
      <c r="A6" s="3" t="str">
        <f>IFERROR(__xludf.DUMMYFUNCTION("""COMPUTED_VALUE"""),"3V7P2PA")</f>
        <v>3V7P2PA</v>
      </c>
      <c r="B6" s="3" t="str">
        <f>IFERROR(__xludf.DUMMYFUNCTION("""COMPUTED_VALUE"""),"HP Laptop 14s-dq2535TU (3V7P2PA)")</f>
        <v>HP Laptop 14s-dq2535TU (3V7P2PA)</v>
      </c>
    </row>
    <row r="7" customHeight="1" spans="1:2">
      <c r="A7" s="3" t="str">
        <f>IFERROR(__xludf.DUMMYFUNCTION("""COMPUTED_VALUE"""),"3V6P5PA")</f>
        <v>3V6P5PA</v>
      </c>
      <c r="B7" s="3" t="str">
        <f>IFERROR(__xludf.DUMMYFUNCTION("""COMPUTED_VALUE"""),"HP Laptop 14s-fq1030AU (3V6P5PA)")</f>
        <v>HP Laptop 14s-fq1030AU (3V6P5PA)</v>
      </c>
    </row>
    <row r="8" customHeight="1" spans="1:2">
      <c r="A8" s="3" t="str">
        <f>IFERROR(__xludf.DUMMYFUNCTION("""COMPUTED_VALUE"""),"13S64PA")</f>
        <v>13S64PA</v>
      </c>
      <c r="B8" s="3" t="str">
        <f>IFERROR(__xludf.DUMMYFUNCTION("""COMPUTED_VALUE"""),"HP Laptop - 14s-cr3003tu")</f>
        <v>HP Laptop - 14s-cr3003tu</v>
      </c>
    </row>
    <row r="9" customHeight="1" spans="1:2">
      <c r="A9" s="3" t="str">
        <f>IFERROR(__xludf.DUMMYFUNCTION("""COMPUTED_VALUE"""),"50M60PA")</f>
        <v>50M60PA</v>
      </c>
      <c r="B9" s="3" t="str">
        <f>IFERROR(__xludf.DUMMYFUNCTION("""COMPUTED_VALUE"""),"HP Laptop 14s-fq1092AU (50M60PA)")</f>
        <v>HP Laptop 14s-fq1092AU (50M60PA)</v>
      </c>
    </row>
    <row r="10" customHeight="1" spans="1:2">
      <c r="A10" s="3" t="str">
        <f>IFERROR(__xludf.DUMMYFUNCTION("""COMPUTED_VALUE"""),"6K7V7PA")</f>
        <v>6K7V7PA</v>
      </c>
      <c r="B10" s="3" t="str">
        <f>IFERROR(__xludf.DUMMYFUNCTION("""COMPUTED_VALUE"""),"HP Laptop 14s-fy1003AU (6K7V7PA)")</f>
        <v>HP Laptop 14s-fy1003AU (6K7V7PA)</v>
      </c>
    </row>
    <row r="11" customHeight="1" spans="1:2">
      <c r="A11" s="3" t="str">
        <f>IFERROR(__xludf.DUMMYFUNCTION("""COMPUTED_VALUE"""),"275H7PA")</f>
        <v>275H7PA</v>
      </c>
      <c r="B11" s="3" t="str">
        <f>IFERROR(__xludf.DUMMYFUNCTION("""COMPUTED_VALUE"""),"HP Laptop - 14s-fr0012au")</f>
        <v>HP Laptop - 14s-fr0012au</v>
      </c>
    </row>
    <row r="12" customHeight="1" spans="1:2">
      <c r="A12" s="3" t="str">
        <f>IFERROR(__xludf.DUMMYFUNCTION("""COMPUTED_VALUE"""),"3C465PA")</f>
        <v>3C465PA</v>
      </c>
      <c r="B12" s="3" t="str">
        <f>IFERROR(__xludf.DUMMYFUNCTION("""COMPUTED_VALUE"""),"HP Laptop - 14s-er0003tu")</f>
        <v>HP Laptop - 14s-er0003tu</v>
      </c>
    </row>
    <row r="13" customHeight="1" spans="1:2">
      <c r="A13" s="3" t="str">
        <f>IFERROR(__xludf.DUMMYFUNCTION("""COMPUTED_VALUE"""),"3V6P4PA")</f>
        <v>3V6P4PA</v>
      </c>
      <c r="B13" s="3" t="str">
        <f>IFERROR(__xludf.DUMMYFUNCTION("""COMPUTED_VALUE"""),"HP Laptop 14s-fq1029AU (3V6P4PA)")</f>
        <v>HP Laptop 14s-fq1029AU (3V6P4PA)</v>
      </c>
    </row>
    <row r="14" customHeight="1" spans="1:2">
      <c r="A14" s="3" t="str">
        <f>IFERROR(__xludf.DUMMYFUNCTION("""COMPUTED_VALUE"""),"3T169PA")</f>
        <v>3T169PA</v>
      </c>
      <c r="B14" s="3" t="str">
        <f>IFERROR(__xludf.DUMMYFUNCTION("""COMPUTED_VALUE"""),"HP Laptop 14s-dy2500TU (3T169PA)")</f>
        <v>HP Laptop 14s-dy2500TU (3T169PA)</v>
      </c>
    </row>
    <row r="15" customHeight="1" spans="1:2">
      <c r="A15" s="3" t="str">
        <f>IFERROR(__xludf.DUMMYFUNCTION("""COMPUTED_VALUE"""),"4U582PA")</f>
        <v>4U582PA</v>
      </c>
      <c r="B15" s="3" t="str">
        <f>IFERROR(__xludf.DUMMYFUNCTION("""COMPUTED_VALUE"""),"HP Laptop 14s-fq1083AU (4U582PA)")</f>
        <v>HP Laptop 14s-fq1083AU (4U582PA)</v>
      </c>
    </row>
    <row r="16" customHeight="1" spans="1:2">
      <c r="A16" s="3" t="str">
        <f>IFERROR(__xludf.DUMMYFUNCTION("""COMPUTED_VALUE"""),"38Y95PA")</f>
        <v>38Y95PA</v>
      </c>
      <c r="B16" s="3" t="str">
        <f>IFERROR(__xludf.DUMMYFUNCTION("""COMPUTED_VALUE"""),"HP Laptop 14s-dq2100TU (38Y95PA)")</f>
        <v>HP Laptop 14s-dq2100TU (38Y95PA)</v>
      </c>
    </row>
    <row r="17" customHeight="1" spans="1:2">
      <c r="A17" s="3" t="str">
        <f>IFERROR(__xludf.DUMMYFUNCTION("""COMPUTED_VALUE"""),"50M59PA")</f>
        <v>50M59PA</v>
      </c>
      <c r="B17" s="3" t="str">
        <f>IFERROR(__xludf.DUMMYFUNCTION("""COMPUTED_VALUE"""),"HP Laptop 14s-fq1089AU")</f>
        <v>HP Laptop 14s-fq1089AU</v>
      </c>
    </row>
    <row r="18" customHeight="1" spans="1:2">
      <c r="A18" s="3" t="str">
        <f>IFERROR(__xludf.DUMMYFUNCTION("""COMPUTED_VALUE"""),"6P126PA")</f>
        <v>6P126PA</v>
      </c>
      <c r="B18" s="3" t="str">
        <f>IFERROR(__xludf.DUMMYFUNCTION("""COMPUTED_VALUE"""),"HP Laptop 14s-dy5005TU")</f>
        <v>HP Laptop 14s-dy5005TU</v>
      </c>
    </row>
    <row r="19" customHeight="1" spans="1:2">
      <c r="A19" s="3" t="str">
        <f>IFERROR(__xludf.DUMMYFUNCTION("""COMPUTED_VALUE"""),"360L9PA")</f>
        <v>360L9PA</v>
      </c>
      <c r="B19" s="3" t="str">
        <f>IFERROR(__xludf.DUMMYFUNCTION("""COMPUTED_VALUE"""),"HP Laptop 14s-dr2016TU (360L9PA)")</f>
        <v>HP Laptop 14s-dr2016TU (360L9PA)</v>
      </c>
    </row>
    <row r="20" customHeight="1" spans="1:2">
      <c r="A20" s="3" t="str">
        <f>IFERROR(__xludf.DUMMYFUNCTION("""COMPUTED_VALUE"""),"546K2PA")</f>
        <v>546K2PA</v>
      </c>
      <c r="B20" s="3" t="str">
        <f>IFERROR(__xludf.DUMMYFUNCTION("""COMPUTED_VALUE"""),"HP Laptop 14s-dy2506TU (546K2PA)")</f>
        <v>HP Laptop 14s-dy2506TU (546K2PA)</v>
      </c>
    </row>
    <row r="21" customHeight="1" spans="1:2">
      <c r="A21" s="3" t="str">
        <f>IFERROR(__xludf.DUMMYFUNCTION("""COMPUTED_VALUE"""),"38J47PA")</f>
        <v>38J47PA</v>
      </c>
      <c r="B21" s="3" t="str">
        <f>IFERROR(__xludf.DUMMYFUNCTION("""COMPUTED_VALUE"""),"HP Laptop 14s-dq2513TU (38J47PA)")</f>
        <v>HP Laptop 14s-dq2513TU (38J47PA)</v>
      </c>
    </row>
    <row r="22" customHeight="1" spans="1:2">
      <c r="A22" s="3" t="str">
        <f>IFERROR(__xludf.DUMMYFUNCTION("""COMPUTED_VALUE"""),"440L4PA")</f>
        <v>440L4PA</v>
      </c>
      <c r="B22" s="3" t="str">
        <f>IFERROR(__xludf.DUMMYFUNCTION("""COMPUTED_VALUE"""),"HP Laptop 14s-fq0526AU")</f>
        <v>HP Laptop 14s-fq0526AU</v>
      </c>
    </row>
    <row r="23" customHeight="1" spans="1:2">
      <c r="A23" s="3" t="str">
        <f>IFERROR(__xludf.DUMMYFUNCTION("""COMPUTED_VALUE"""),"3J318PA")</f>
        <v>3J318PA</v>
      </c>
      <c r="B23" s="3" t="str">
        <f>IFERROR(__xludf.DUMMYFUNCTION("""COMPUTED_VALUE"""),"HP Laptop - 14s-cf3001tu")</f>
        <v>HP Laptop - 14s-cf3001tu</v>
      </c>
    </row>
    <row r="24" customHeight="1" spans="1:2">
      <c r="A24" s="3" t="str">
        <f>IFERROR(__xludf.DUMMYFUNCTION("""COMPUTED_VALUE"""),"3T170PA")</f>
        <v>3T170PA</v>
      </c>
      <c r="B24" s="3" t="str">
        <f>IFERROR(__xludf.DUMMYFUNCTION("""COMPUTED_VALUE"""),"HP Laptop 14s-dy2501TU (3T170PA)")</f>
        <v>HP Laptop 14s-dy2501TU (3T170PA)</v>
      </c>
    </row>
    <row r="25" customHeight="1" spans="1:2">
      <c r="A25" s="3" t="str">
        <f>IFERROR(__xludf.DUMMYFUNCTION("""COMPUTED_VALUE"""),"49J03PA")</f>
        <v>49J03PA</v>
      </c>
      <c r="B25" s="3" t="str">
        <f>IFERROR(__xludf.DUMMYFUNCTION("""COMPUTED_VALUE"""),"HP Laptop 14s-er0502TU (49J03PA)")</f>
        <v>HP Laptop 14s-er0502TU (49J03PA)</v>
      </c>
    </row>
    <row r="26" customHeight="1" spans="1:2">
      <c r="A26" s="3" t="str">
        <f>IFERROR(__xludf.DUMMYFUNCTION("""COMPUTED_VALUE"""),"6N024PA")</f>
        <v>6N024PA</v>
      </c>
      <c r="B26" s="3" t="str">
        <f>IFERROR(__xludf.DUMMYFUNCTION("""COMPUTED_VALUE"""),"HP Laptop PC 14-d2000 (2D126AV)")</f>
        <v>HP Laptop PC 14-d2000 (2D126AV)</v>
      </c>
    </row>
    <row r="27" customHeight="1" spans="1:2">
      <c r="A27" s="3" t="str">
        <f>IFERROR(__xludf.DUMMYFUNCTION("""COMPUTED_VALUE"""),"6X360PA")</f>
        <v>6X360PA</v>
      </c>
      <c r="B27" s="3" t="str">
        <f>IFERROR(__xludf.DUMMYFUNCTION("""COMPUTED_VALUE"""),"HP Laptop PC 14-d2000 (2D126AV)")</f>
        <v>HP Laptop PC 14-d2000 (2D126AV)</v>
      </c>
    </row>
    <row r="28" customHeight="1" spans="1:2">
      <c r="A28" s="3" t="str">
        <f>IFERROR(__xludf.DUMMYFUNCTION("""COMPUTED_VALUE"""),"678M6PA")</f>
        <v>678M6PA</v>
      </c>
      <c r="B28" s="3" t="str">
        <f>IFERROR(__xludf.DUMMYFUNCTION("""COMPUTED_VALUE"""),"HP Chromebook x360 14a-ca0000 (567C9AV)")</f>
        <v>HP Chromebook x360 14a-ca0000 (567C9AV)</v>
      </c>
    </row>
    <row r="29" customHeight="1" spans="1:2">
      <c r="A29" s="3" t="str">
        <f>IFERROR(__xludf.DUMMYFUNCTION("""COMPUTED_VALUE"""),"678M8PA")</f>
        <v>678M8PA</v>
      </c>
      <c r="B29" s="3" t="str">
        <f>IFERROR(__xludf.DUMMYFUNCTION("""COMPUTED_VALUE"""),"HP Chromebook x360 14a-ca0000 (567C9AV)")</f>
        <v>HP Chromebook x360 14a-ca0000 (567C9AV)</v>
      </c>
    </row>
    <row r="30" customHeight="1" spans="1:2">
      <c r="A30" s="3" t="str">
        <f>IFERROR(__xludf.DUMMYFUNCTION("""COMPUTED_VALUE"""),"46D70PA")</f>
        <v>46D70PA</v>
      </c>
      <c r="B30" s="3" t="str">
        <f>IFERROR(__xludf.DUMMYFUNCTION("""COMPUTED_VALUE"""),"HP Chromebook x360 14 inch 14c-cc0000 (27A40AV)")</f>
        <v>HP Chromebook x360 14 inch 14c-cc0000 (27A40AV)</v>
      </c>
    </row>
    <row r="31" customHeight="1" spans="1:2">
      <c r="A31" s="3" t="str">
        <f>IFERROR(__xludf.DUMMYFUNCTION("""COMPUTED_VALUE"""),"7G6H0PA")</f>
        <v>7G6H0PA</v>
      </c>
      <c r="B31" s="3" t="str">
        <f>IFERROR(__xludf.DUMMYFUNCTION("""COMPUTED_VALUE"""),"HP Laptop PC 14-d2000 (2D126AV)")</f>
        <v>HP Laptop PC 14-d2000 (2D126AV)</v>
      </c>
    </row>
    <row r="32" customHeight="1" spans="1:2">
      <c r="A32" s="3" t="str">
        <f>IFERROR(__xludf.DUMMYFUNCTION("""COMPUTED_VALUE"""),"678M7PA")</f>
        <v>678M7PA</v>
      </c>
      <c r="B32" s="3" t="str">
        <f>IFERROR(__xludf.DUMMYFUNCTION("""COMPUTED_VALUE"""),"HP Chromebook x360 14a-ca0000 (567C9AV)")</f>
        <v>HP Chromebook x360 14a-ca0000 (567C9AV)</v>
      </c>
    </row>
    <row r="33" customHeight="1" spans="1:2">
      <c r="A33" s="3" t="str">
        <f>IFERROR(__xludf.DUMMYFUNCTION("""COMPUTED_VALUE"""),"2E4N0PA")</f>
        <v>2E4N0PA</v>
      </c>
      <c r="B33" s="3" t="str">
        <f>IFERROR(__xludf.DUMMYFUNCTION("""COMPUTED_VALUE"""),"HP Chromebook 11a-na0000 (9TZ30AV)")</f>
        <v>HP Chromebook 11a-na0000 (9TZ30AV)</v>
      </c>
    </row>
    <row r="34" customHeight="1" spans="1:2">
      <c r="A34" s="3" t="str">
        <f>IFERROR(__xludf.DUMMYFUNCTION("""COMPUTED_VALUE"""),"2E4M8PA")</f>
        <v>2E4M8PA</v>
      </c>
      <c r="B34" s="3" t="str">
        <f>IFERROR(__xludf.DUMMYFUNCTION("""COMPUTED_VALUE"""),"HP Chromebook 11a-na0000 (9TZ30AV)")</f>
        <v>HP Chromebook 11a-na0000 (9TZ30AV)</v>
      </c>
    </row>
    <row r="35" customHeight="1" spans="1:2">
      <c r="A35" s="3" t="str">
        <f>IFERROR(__xludf.DUMMYFUNCTION("""COMPUTED_VALUE"""),"2P0P7PA")</f>
        <v>2P0P7PA</v>
      </c>
      <c r="B35" s="3" t="str">
        <f>IFERROR(__xludf.DUMMYFUNCTION("""COMPUTED_VALUE"""),"HP Laptop PC 14-d2000 (2D127AV)")</f>
        <v>HP Laptop PC 14-d2000 (2D127AV)</v>
      </c>
    </row>
    <row r="36" customHeight="1" spans="1:2">
      <c r="A36" s="3" t="str">
        <f>IFERROR(__xludf.DUMMYFUNCTION("""COMPUTED_VALUE"""),"3R496PA")</f>
        <v>3R496PA</v>
      </c>
      <c r="B36" s="3" t="str">
        <f>IFERROR(__xludf.DUMMYFUNCTION("""COMPUTED_VALUE"""),"HP Laptop - 14s-cf3006tu")</f>
        <v>HP Laptop - 14s-cf3006tu</v>
      </c>
    </row>
    <row r="37" customHeight="1" spans="1:2">
      <c r="A37" s="3" t="str">
        <f>IFERROR(__xludf.DUMMYFUNCTION("""COMPUTED_VALUE"""),"A4VJ0PA")</f>
        <v>A4VJ0PA</v>
      </c>
      <c r="B37" s="3" t="str">
        <f>IFERROR(__xludf.DUMMYFUNCTION("""COMPUTED_VALUE"""),"HP Laptop 14-gr1022TU (A4VJ0PA)")</f>
        <v>HP Laptop 14-gr1022TU (A4VJ0PA)</v>
      </c>
    </row>
    <row r="38" customHeight="1" spans="1:2">
      <c r="A38" s="3" t="str">
        <f>IFERROR(__xludf.DUMMYFUNCTION("""COMPUTED_VALUE"""),"532S0PA")</f>
        <v>532S0PA</v>
      </c>
      <c r="B38" s="3" t="str">
        <f>IFERROR(__xludf.DUMMYFUNCTION("""COMPUTED_VALUE"""),"HP Laptop 14s-dr4000TU (532S0PA)")</f>
        <v>HP Laptop 14s-dr4000TU (532S0PA)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5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4"/>
  <cols>
    <col min="2" max="2" width="35.6296296296296" customWidth="1"/>
  </cols>
  <sheetData>
    <row r="1" customHeight="1" spans="1:5">
      <c r="A1" s="2" t="s">
        <v>0</v>
      </c>
      <c r="B1" s="2" t="s">
        <v>1</v>
      </c>
      <c r="C1" s="2" t="s">
        <v>404</v>
      </c>
      <c r="D1" s="2" t="s">
        <v>405</v>
      </c>
      <c r="E1" s="2" t="s">
        <v>406</v>
      </c>
    </row>
    <row r="2" customHeight="1" spans="1:2">
      <c r="A2" s="3" t="str">
        <f>IFERROR(__xludf.DUMMYFUNCTION("FILTER('All Products'!A:B, REGEXMATCH('All Products'!B:B, ""(?i)HP Laptop|chromebook 15"") * NOT(REGEXMATCH('All Products'!B:B, ""(?i)14|Pavilion|Victus|Omen|Envy|Spectre"")))"),"6N045PA")</f>
        <v>6N045PA</v>
      </c>
      <c r="B2" s="3" t="str">
        <f>IFERROR(__xludf.DUMMYFUNCTION("""COMPUTED_VALUE"""),"HP Laptop 15s-fq2672TU (6N045PA)")</f>
        <v>HP Laptop 15s-fq2672TU (6N045PA)</v>
      </c>
    </row>
    <row r="3" customHeight="1" spans="1:2">
      <c r="A3" s="3" t="str">
        <f>IFERROR(__xludf.DUMMYFUNCTION("""COMPUTED_VALUE"""),"30R86PA")</f>
        <v>30R86PA</v>
      </c>
      <c r="B3" s="3" t="str">
        <f>IFERROR(__xludf.DUMMYFUNCTION("""COMPUTED_VALUE"""),"HP Laptop PC 15s-du3000")</f>
        <v>HP Laptop PC 15s-du3000</v>
      </c>
    </row>
    <row r="4" customHeight="1" spans="1:2">
      <c r="A4" s="3" t="str">
        <f>IFERROR(__xludf.DUMMYFUNCTION("""COMPUTED_VALUE"""),"7L032PA")</f>
        <v>7L032PA</v>
      </c>
      <c r="B4" s="3" t="str">
        <f>IFERROR(__xludf.DUMMYFUNCTION("""COMPUTED_VALUE"""),"HP Laptop 15-fc0028AU (7L032PA)")</f>
        <v>HP Laptop 15-fc0028AU (7L032PA)</v>
      </c>
    </row>
    <row r="5" customHeight="1" spans="1:2">
      <c r="A5" s="3" t="str">
        <f>IFERROR(__xludf.DUMMYFUNCTION("""COMPUTED_VALUE"""),"67V50PA")</f>
        <v>67V50PA</v>
      </c>
      <c r="B5" s="3" t="str">
        <f>IFERROR(__xludf.DUMMYFUNCTION("""COMPUTED_VALUE"""),"HP Laptop 15s-fq5007TU (67V50PA)")</f>
        <v>HP Laptop 15s-fq5007TU (67V50PA)</v>
      </c>
    </row>
    <row r="6" customHeight="1" spans="1:2">
      <c r="A6" s="3" t="str">
        <f>IFERROR(__xludf.DUMMYFUNCTION("""COMPUTED_VALUE"""),"35K35PA")</f>
        <v>35K35PA</v>
      </c>
      <c r="B6" s="3" t="str">
        <f>IFERROR(__xludf.DUMMYFUNCTION("""COMPUTED_VALUE"""),"HP Laptop 15s-gr0012AU (35K35PA)")</f>
        <v>HP Laptop 15s-gr0012AU (35K35PA)</v>
      </c>
    </row>
    <row r="7" customHeight="1" spans="1:2">
      <c r="A7" s="3" t="str">
        <f>IFERROR(__xludf.DUMMYFUNCTION("""COMPUTED_VALUE"""),"6P132PA")</f>
        <v>6P132PA</v>
      </c>
      <c r="B7" s="3" t="str">
        <f>IFERROR(__xludf.DUMMYFUNCTION("""COMPUTED_VALUE"""),"HP Laptop 15s-fy5002TU (6P132PA)")</f>
        <v>HP Laptop 15s-fy5002TU (6P132PA)</v>
      </c>
    </row>
    <row r="8" customHeight="1" spans="1:2">
      <c r="A8" s="3" t="str">
        <f>IFERROR(__xludf.DUMMYFUNCTION("""COMPUTED_VALUE"""),"6P130PA")</f>
        <v>6P130PA</v>
      </c>
      <c r="B8" s="3" t="str">
        <f>IFERROR(__xludf.DUMMYFUNCTION("""COMPUTED_VALUE"""),"HP Laptop 15s-fr5007TU (6P130PA)")</f>
        <v>HP Laptop 15s-fr5007TU (6P130PA)</v>
      </c>
    </row>
    <row r="9" customHeight="1" spans="1:2">
      <c r="A9" s="3" t="str">
        <f>IFERROR(__xludf.DUMMYFUNCTION("""COMPUTED_VALUE"""),"7P6Z8PA")</f>
        <v>7P6Z8PA</v>
      </c>
      <c r="B9" s="3" t="str">
        <f>IFERROR(__xludf.DUMMYFUNCTION("""COMPUTED_VALUE"""),"HP Laptop 15-fd0006TU (7P6Z8PA)")</f>
        <v>HP Laptop 15-fd0006TU (7P6Z8PA)</v>
      </c>
    </row>
    <row r="10" customHeight="1" spans="1:2">
      <c r="A10" s="3" t="str">
        <f>IFERROR(__xludf.DUMMYFUNCTION("""COMPUTED_VALUE"""),"9D3N6PA")</f>
        <v>9D3N6PA</v>
      </c>
      <c r="B10" s="3" t="str">
        <f>IFERROR(__xludf.DUMMYFUNCTION("""COMPUTED_VALUE"""),"HP Laptop 15s-fq5327TU (9D3N6PA)")</f>
        <v>HP Laptop 15s-fq5327TU (9D3N6PA)</v>
      </c>
    </row>
    <row r="11" customHeight="1" spans="1:2">
      <c r="A11" s="3" t="str">
        <f>IFERROR(__xludf.DUMMYFUNCTION("""COMPUTED_VALUE"""),"536C2PA")</f>
        <v>536C2PA</v>
      </c>
      <c r="B11" s="3" t="str">
        <f>IFERROR(__xludf.DUMMYFUNCTION("""COMPUTED_VALUE"""),"HP Laptop 15s-fq2626TU (536C2PA)")</f>
        <v>HP Laptop 15s-fq2626TU (536C2PA)</v>
      </c>
    </row>
    <row r="12" customHeight="1" spans="1:2">
      <c r="A12" s="3" t="str">
        <f>IFERROR(__xludf.DUMMYFUNCTION("""COMPUTED_VALUE"""),"6Q2M3PA")</f>
        <v>6Q2M3PA</v>
      </c>
      <c r="B12" s="3" t="str">
        <f>IFERROR(__xludf.DUMMYFUNCTION("""COMPUTED_VALUE"""),"HP Laptop 15s-fq5112TU (6Q2M3PA)")</f>
        <v>HP Laptop 15s-fq5112TU (6Q2M3PA)</v>
      </c>
    </row>
    <row r="13" customHeight="1" spans="1:2">
      <c r="A13" s="3" t="str">
        <f>IFERROR(__xludf.DUMMYFUNCTION("""COMPUTED_VALUE"""),"7J3Z3PA")</f>
        <v>7J3Z3PA</v>
      </c>
      <c r="B13" s="3" t="str">
        <f>IFERROR(__xludf.DUMMYFUNCTION("""COMPUTED_VALUE"""),"HP Laptop 15s-fr4001TU (7J3Z3PA)")</f>
        <v>HP Laptop 15s-fr4001TU (7J3Z3PA)</v>
      </c>
    </row>
    <row r="14" customHeight="1" spans="1:2">
      <c r="A14" s="3" t="str">
        <f>IFERROR(__xludf.DUMMYFUNCTION("""COMPUTED_VALUE"""),"533U4PA")</f>
        <v>533U4PA</v>
      </c>
      <c r="B14" s="3" t="str">
        <f>IFERROR(__xludf.DUMMYFUNCTION("""COMPUTED_VALUE"""),"HP Laptop 15s-fq4022TU (533U4PA)")</f>
        <v>HP Laptop 15s-fq4022TU (533U4PA)</v>
      </c>
    </row>
    <row r="15" customHeight="1" spans="1:2">
      <c r="A15" s="3" t="str">
        <f>IFERROR(__xludf.DUMMYFUNCTION("""COMPUTED_VALUE"""),"7Q700PA")</f>
        <v>7Q700PA</v>
      </c>
      <c r="B15" s="3" t="str">
        <f>IFERROR(__xludf.DUMMYFUNCTION("""COMPUTED_VALUE"""),"HP Laptop 15s-fy5003TU (7Q700PA)")</f>
        <v>HP Laptop 15s-fy5003TU (7Q700PA)</v>
      </c>
    </row>
    <row r="16" customHeight="1" spans="1:2">
      <c r="A16" s="3" t="str">
        <f>IFERROR(__xludf.DUMMYFUNCTION("""COMPUTED_VALUE"""),"9D3N9PA")</f>
        <v>9D3N9PA</v>
      </c>
      <c r="B16" s="3" t="str">
        <f>IFERROR(__xludf.DUMMYFUNCTION("""COMPUTED_VALUE"""),"HP Laptop 15s-fq5329TU (9D3N9PA)")</f>
        <v>HP Laptop 15s-fq5329TU (9D3N9PA)</v>
      </c>
    </row>
    <row r="17" customHeight="1" spans="1:2">
      <c r="A17" s="3" t="str">
        <f>IFERROR(__xludf.DUMMYFUNCTION("""COMPUTED_VALUE"""),"6N050PA")</f>
        <v>6N050PA</v>
      </c>
      <c r="B17" s="3" t="str">
        <f>IFERROR(__xludf.DUMMYFUNCTION("""COMPUTED_VALUE"""),"HP Laptop 15s-fr2512TU (6N050PA)")</f>
        <v>HP Laptop 15s-fr2512TU (6N050PA)</v>
      </c>
    </row>
    <row r="18" customHeight="1" spans="1:2">
      <c r="A18" s="3" t="str">
        <f>IFERROR(__xludf.DUMMYFUNCTION("""COMPUTED_VALUE"""),"6N046PA")</f>
        <v>6N046PA</v>
      </c>
      <c r="B18" s="3" t="str">
        <f>IFERROR(__xludf.DUMMYFUNCTION("""COMPUTED_VALUE"""),"HP Laptop 15s-fq2673TU (6N046PA)")</f>
        <v>HP Laptop 15s-fq2673TU (6N046PA)</v>
      </c>
    </row>
    <row r="19" customHeight="1" spans="1:2">
      <c r="A19" s="3" t="str">
        <f>IFERROR(__xludf.DUMMYFUNCTION("""COMPUTED_VALUE"""),"5R7P5PA")</f>
        <v>5R7P5PA</v>
      </c>
      <c r="B19" s="3" t="str">
        <f>IFERROR(__xludf.DUMMYFUNCTION("""COMPUTED_VALUE"""),"HP Laptop 15s-du3564TU (5R7P5PA)")</f>
        <v>HP Laptop 15s-du3564TU (5R7P5PA)</v>
      </c>
    </row>
    <row r="20" customHeight="1" spans="1:2">
      <c r="A20" s="3" t="str">
        <f>IFERROR(__xludf.DUMMYFUNCTION("""COMPUTED_VALUE"""),"3V6P9PA")</f>
        <v>3V6P9PA</v>
      </c>
      <c r="B20" s="3" t="str">
        <f>IFERROR(__xludf.DUMMYFUNCTION("""COMPUTED_VALUE"""),"HP Laptop 15s-eq2040AU (3V6P9PA)")</f>
        <v>HP Laptop 15s-eq2040AU (3V6P9PA)</v>
      </c>
    </row>
    <row r="21" customHeight="1" spans="1:2">
      <c r="A21" s="3" t="str">
        <f>IFERROR(__xludf.DUMMYFUNCTION("""COMPUTED_VALUE"""),"3V2N1PA")</f>
        <v>3V2N1PA</v>
      </c>
      <c r="B21" s="3" t="str">
        <f>IFERROR(__xludf.DUMMYFUNCTION("""COMPUTED_VALUE"""),"HP Laptop 15s-fq2535TU (3V2N1PA)")</f>
        <v>HP Laptop 15s-fq2535TU (3V2N1PA)</v>
      </c>
    </row>
    <row r="22" customHeight="1" spans="1:2">
      <c r="A22" s="3" t="str">
        <f>IFERROR(__xludf.DUMMYFUNCTION("""COMPUTED_VALUE"""),"3V6Q0PA")</f>
        <v>3V6Q0PA</v>
      </c>
      <c r="B22" s="3" t="str">
        <f>IFERROR(__xludf.DUMMYFUNCTION("""COMPUTED_VALUE"""),"HP Laptop 15s-eq2042AU (3V6Q0PA)")</f>
        <v>HP Laptop 15s-eq2042AU (3V6Q0PA)</v>
      </c>
    </row>
    <row r="23" customHeight="1" spans="1:2">
      <c r="A23" s="3" t="str">
        <f>IFERROR(__xludf.DUMMYFUNCTION("""COMPUTED_VALUE"""),"91W53PA")</f>
        <v>91W53PA</v>
      </c>
      <c r="B23" s="3" t="str">
        <f>IFERROR(__xludf.DUMMYFUNCTION("""COMPUTED_VALUE"""),"HP Laptop 15s-fr5012TU (91W53PA)")</f>
        <v>HP Laptop 15s-fr5012TU (91W53PA)</v>
      </c>
    </row>
    <row r="24" customHeight="1" spans="1:2">
      <c r="A24" s="3" t="str">
        <f>IFERROR(__xludf.DUMMYFUNCTION("""COMPUTED_VALUE"""),"1A3Y3AV")</f>
        <v>1A3Y3AV</v>
      </c>
      <c r="B24" s="3" t="str">
        <f>IFERROR(__xludf.DUMMYFUNCTION("""COMPUTED_VALUE"""),"HP Laptop PC 15t-dw300 CTO")</f>
        <v>HP Laptop PC 15t-dw300 CTO</v>
      </c>
    </row>
    <row r="25" customHeight="1" spans="1:2">
      <c r="A25" s="3" t="str">
        <f>IFERROR(__xludf.DUMMYFUNCTION("""COMPUTED_VALUE"""),"172U3PA")</f>
        <v>172U3PA</v>
      </c>
      <c r="B25" s="3" t="str">
        <f>IFERROR(__xludf.DUMMYFUNCTION("""COMPUTED_VALUE"""),"HP Laptop - 15s-du2077tu")</f>
        <v>HP Laptop - 15s-du2077tu</v>
      </c>
    </row>
    <row r="26" customHeight="1" spans="1:2">
      <c r="A26" s="3" t="str">
        <f>IFERROR(__xludf.DUMMYFUNCTION("""COMPUTED_VALUE"""),"7J3Z2PA")</f>
        <v>7J3Z2PA</v>
      </c>
      <c r="B26" s="3" t="str">
        <f>IFERROR(__xludf.DUMMYFUNCTION("""COMPUTED_VALUE"""),"HP Laptop 15s-fr4000TU (7J3Z2PA)")</f>
        <v>HP Laptop 15s-fr4000TU (7J3Z2PA)</v>
      </c>
    </row>
    <row r="27" customHeight="1" spans="1:2">
      <c r="A27" s="3" t="str">
        <f>IFERROR(__xludf.DUMMYFUNCTION("""COMPUTED_VALUE"""),"9D3N8PA")</f>
        <v>9D3N8PA</v>
      </c>
      <c r="B27" s="3" t="str">
        <f>IFERROR(__xludf.DUMMYFUNCTION("""COMPUTED_VALUE"""),"HP Laptop 15s-eq2305AU (9D3N8PA)")</f>
        <v>HP Laptop 15s-eq2305AU (9D3N8PA)</v>
      </c>
    </row>
    <row r="28" customHeight="1" spans="1:2">
      <c r="A28" s="3" t="str">
        <f>IFERROR(__xludf.DUMMYFUNCTION("""COMPUTED_VALUE"""),"6P129PA")</f>
        <v>6P129PA</v>
      </c>
      <c r="B28" s="3" t="str">
        <f>IFERROR(__xludf.DUMMYFUNCTION("""COMPUTED_VALUE"""),"HP Laptop 15s-fq5111TU (6P129PA)")</f>
        <v>HP Laptop 15s-fq5111TU (6P129PA)</v>
      </c>
    </row>
    <row r="29" customHeight="1" spans="1:2">
      <c r="A29" s="3" t="str">
        <f>IFERROR(__xludf.DUMMYFUNCTION("""COMPUTED_VALUE"""),"6N047PA")</f>
        <v>6N047PA</v>
      </c>
      <c r="B29" s="3" t="str">
        <f>IFERROR(__xludf.DUMMYFUNCTION("""COMPUTED_VALUE"""),"HP Laptop 15s-fq2674TU (6N047PA)")</f>
        <v>HP Laptop 15s-fq2674TU (6N047PA)</v>
      </c>
    </row>
    <row r="30" customHeight="1" spans="1:2">
      <c r="A30" s="3" t="str">
        <f>IFERROR(__xludf.DUMMYFUNCTION("""COMPUTED_VALUE"""),"6N049PA")</f>
        <v>6N049PA</v>
      </c>
      <c r="B30" s="3" t="str">
        <f>IFERROR(__xludf.DUMMYFUNCTION("""COMPUTED_VALUE"""),"HP Laptop 15s-fr2511TU (6N049PA)")</f>
        <v>HP Laptop 15s-fr2511TU (6N049PA)</v>
      </c>
    </row>
    <row r="31" customHeight="1" spans="1:2">
      <c r="A31" s="3" t="str">
        <f>IFERROR(__xludf.DUMMYFUNCTION("""COMPUTED_VALUE"""),"8H968PA")</f>
        <v>8H968PA</v>
      </c>
      <c r="B31" s="3" t="str">
        <f>IFERROR(__xludf.DUMMYFUNCTION("""COMPUTED_VALUE"""),"HP Laptop 15s-eq2132AU (8H968PA)")</f>
        <v>HP Laptop 15s-eq2132AU (8H968PA)</v>
      </c>
    </row>
    <row r="32" customHeight="1" spans="1:2">
      <c r="A32" s="3" t="str">
        <f>IFERROR(__xludf.DUMMYFUNCTION("""COMPUTED_VALUE"""),"21X34PA")</f>
        <v>21X34PA</v>
      </c>
      <c r="B32" s="3" t="str">
        <f>IFERROR(__xludf.DUMMYFUNCTION("""COMPUTED_VALUE"""),"HP Laptop - 15s-gr0009au")</f>
        <v>HP Laptop - 15s-gr0009au</v>
      </c>
    </row>
    <row r="33" customHeight="1" spans="1:2">
      <c r="A33" s="3" t="str">
        <f>IFERROR(__xludf.DUMMYFUNCTION("""COMPUTED_VALUE"""),"3C467PA")</f>
        <v>3C467PA</v>
      </c>
      <c r="B33" s="3" t="str">
        <f>IFERROR(__xludf.DUMMYFUNCTION("""COMPUTED_VALUE"""),"HP Laptop - 15s-du2002tu")</f>
        <v>HP Laptop - 15s-du2002tu</v>
      </c>
    </row>
    <row r="34" customHeight="1" spans="1:2">
      <c r="A34" s="3" t="str">
        <f>IFERROR(__xludf.DUMMYFUNCTION("""COMPUTED_VALUE"""),"227U4PA")</f>
        <v>227U4PA</v>
      </c>
      <c r="B34" s="3" t="str">
        <f>IFERROR(__xludf.DUMMYFUNCTION("""COMPUTED_VALUE"""),"HP Laptop - 15s-gy0001au")</f>
        <v>HP Laptop - 15s-gy0001au</v>
      </c>
    </row>
    <row r="35" customHeight="1" spans="1:2">
      <c r="A35" s="3" t="str">
        <f>IFERROR(__xludf.DUMMYFUNCTION("""COMPUTED_VALUE"""),"25U58PA")</f>
        <v>25U58PA</v>
      </c>
      <c r="B35" s="3" t="str">
        <f>IFERROR(__xludf.DUMMYFUNCTION("""COMPUTED_VALUE"""),"HP Laptop - 15s-du1065tu")</f>
        <v>HP Laptop - 15s-du1065tu</v>
      </c>
    </row>
    <row r="36" customHeight="1" spans="1:2">
      <c r="A36" s="3" t="str">
        <f>IFERROR(__xludf.DUMMYFUNCTION("""COMPUTED_VALUE"""),"309J0PA")</f>
        <v>309J0PA</v>
      </c>
      <c r="B36" s="3" t="str">
        <f>IFERROR(__xludf.DUMMYFUNCTION("""COMPUTED_VALUE"""),"HP Laptop PC 15s-du3000")</f>
        <v>HP Laptop PC 15s-du3000</v>
      </c>
    </row>
    <row r="37" customHeight="1" spans="1:2">
      <c r="A37" s="3" t="str">
        <f>IFERROR(__xludf.DUMMYFUNCTION("""COMPUTED_VALUE"""),"296D4PA")</f>
        <v>296D4PA</v>
      </c>
      <c r="B37" s="3" t="str">
        <f>IFERROR(__xludf.DUMMYFUNCTION("""COMPUTED_VALUE"""),"HP Laptop 15s-gr0010AU (296D4PA)")</f>
        <v>HP Laptop 15s-gr0010AU (296D4PA)</v>
      </c>
    </row>
    <row r="38" customHeight="1" spans="1:2">
      <c r="A38" s="3" t="str">
        <f>IFERROR(__xludf.DUMMYFUNCTION("""COMPUTED_VALUE"""),"546K3PA")</f>
        <v>546K3PA</v>
      </c>
      <c r="B38" s="3" t="str">
        <f>IFERROR(__xludf.DUMMYFUNCTION("""COMPUTED_VALUE"""),"HP Laptop 15s-fr2508TU (546K3PA)")</f>
        <v>HP Laptop 15s-fr2508TU (546K3PA)</v>
      </c>
    </row>
    <row r="39" customHeight="1" spans="1:2">
      <c r="A39" s="3" t="str">
        <f>IFERROR(__xludf.DUMMYFUNCTION("""COMPUTED_VALUE"""),"9VX28PA")</f>
        <v>9VX28PA</v>
      </c>
      <c r="B39" s="3" t="str">
        <f>IFERROR(__xludf.DUMMYFUNCTION("""COMPUTED_VALUE"""),"HP Laptop - 15s-eq0063au")</f>
        <v>HP Laptop - 15s-eq0063au</v>
      </c>
    </row>
    <row r="40" customHeight="1" spans="1:2">
      <c r="A40" s="3" t="str">
        <f>IFERROR(__xludf.DUMMYFUNCTION("""COMPUTED_VALUE"""),"172V0PA")</f>
        <v>172V0PA</v>
      </c>
      <c r="B40" s="3" t="str">
        <f>IFERROR(__xludf.DUMMYFUNCTION("""COMPUTED_VALUE"""),"HP Laptop - 15s-dr2019tu")</f>
        <v>HP Laptop - 15s-dr2019tu</v>
      </c>
    </row>
    <row r="41" customHeight="1" spans="1:2">
      <c r="A41" s="3" t="str">
        <f>IFERROR(__xludf.DUMMYFUNCTION("""COMPUTED_VALUE"""),"8WN04PA")</f>
        <v>8WN04PA</v>
      </c>
      <c r="B41" s="3" t="str">
        <f>IFERROR(__xludf.DUMMYFUNCTION("""COMPUTED_VALUE"""),"HP Laptop - 15-di2000tu")</f>
        <v>HP Laptop - 15-di2000tu</v>
      </c>
    </row>
    <row r="42" customHeight="1" spans="1:2">
      <c r="A42" s="3" t="str">
        <f>IFERROR(__xludf.DUMMYFUNCTION("""COMPUTED_VALUE"""),"242D4PA")</f>
        <v>242D4PA</v>
      </c>
      <c r="B42" s="3" t="str">
        <f>IFERROR(__xludf.DUMMYFUNCTION("""COMPUTED_VALUE"""),"HP Laptop PC 15q-ds3001tu")</f>
        <v>HP Laptop PC 15q-ds3001tu</v>
      </c>
    </row>
    <row r="43" customHeight="1" spans="1:2">
      <c r="A43" s="3" t="str">
        <f>IFERROR(__xludf.DUMMYFUNCTION("""COMPUTED_VALUE"""),"3R495PA")</f>
        <v>3R495PA</v>
      </c>
      <c r="B43" s="3" t="str">
        <f>IFERROR(__xludf.DUMMYFUNCTION("""COMPUTED_VALUE"""),"HP Laptop - 15s-du2009tu")</f>
        <v>HP Laptop - 15s-du2009tu</v>
      </c>
    </row>
    <row r="44" customHeight="1" spans="1:2">
      <c r="A44" s="3" t="str">
        <f>IFERROR(__xludf.DUMMYFUNCTION("""COMPUTED_VALUE"""),"3C477PA")</f>
        <v>3C477PA</v>
      </c>
      <c r="B44" s="3" t="str">
        <f>IFERROR(__xludf.DUMMYFUNCTION("""COMPUTED_VALUE"""),"HP Laptop - 15s-du2004tu")</f>
        <v>HP Laptop - 15s-du2004tu</v>
      </c>
    </row>
    <row r="45" customHeight="1" spans="1:2">
      <c r="A45" s="3" t="str">
        <f>IFERROR(__xludf.DUMMYFUNCTION("""COMPUTED_VALUE"""),"21W93PA")</f>
        <v>21W93PA</v>
      </c>
      <c r="B45" s="3" t="str">
        <f>IFERROR(__xludf.DUMMYFUNCTION("""COMPUTED_VALUE"""),"HP Laptop - 15s-gr0007au")</f>
        <v>HP Laptop - 15s-gr0007au</v>
      </c>
    </row>
    <row r="46" customHeight="1" spans="1:2">
      <c r="A46" s="3" t="str">
        <f>IFERROR(__xludf.DUMMYFUNCTION("""COMPUTED_VALUE"""),"34W78PA")</f>
        <v>34W78PA</v>
      </c>
      <c r="B46" s="3" t="str">
        <f>IFERROR(__xludf.DUMMYFUNCTION("""COMPUTED_VALUE"""),"HP Laptop PC 15s-fr2000")</f>
        <v>HP Laptop PC 15s-fr2000</v>
      </c>
    </row>
    <row r="47" customHeight="1" spans="1:2">
      <c r="A47" s="3" t="str">
        <f>IFERROR(__xludf.DUMMYFUNCTION("""COMPUTED_VALUE"""),"360L7PA")</f>
        <v>360L7PA</v>
      </c>
      <c r="B47" s="3" t="str">
        <f>IFERROR(__xludf.DUMMYFUNCTION("""COMPUTED_VALUE"""),"HP Laptop 15s-dy3000")</f>
        <v>HP Laptop 15s-dy3000</v>
      </c>
    </row>
    <row r="48" customHeight="1" spans="1:2">
      <c r="A48" s="3" t="str">
        <f>IFERROR(__xludf.DUMMYFUNCTION("""COMPUTED_VALUE"""),"9VX41PA")</f>
        <v>9VX41PA</v>
      </c>
      <c r="B48" s="3" t="str">
        <f>IFERROR(__xludf.DUMMYFUNCTION("""COMPUTED_VALUE"""),"HP Laptop - 15-di0000tx")</f>
        <v>HP Laptop - 15-di0000tx</v>
      </c>
    </row>
    <row r="49" customHeight="1" spans="1:2">
      <c r="A49" s="3" t="str">
        <f>IFERROR(__xludf.DUMMYFUNCTION("""COMPUTED_VALUE"""),"172U4PA")</f>
        <v>172U4PA</v>
      </c>
      <c r="B49" s="3" t="str">
        <f>IFERROR(__xludf.DUMMYFUNCTION("""COMPUTED_VALUE"""),"HP Laptop - 15s-du2078tu")</f>
        <v>HP Laptop - 15s-du2078tu</v>
      </c>
    </row>
    <row r="50" customHeight="1" spans="1:2">
      <c r="A50" s="3" t="str">
        <f>IFERROR(__xludf.DUMMYFUNCTION("""COMPUTED_VALUE"""),"6C4B5PA")</f>
        <v>6C4B5PA</v>
      </c>
      <c r="B50" s="3" t="str">
        <f>IFERROR(__xludf.DUMMYFUNCTION("""COMPUTED_VALUE"""),"HP Laptop 15s-du3519TX (6C4B5PA)")</f>
        <v>HP Laptop 15s-du3519TX (6C4B5PA)</v>
      </c>
    </row>
    <row r="51" customHeight="1" spans="1:2">
      <c r="A51" s="3" t="str">
        <f>IFERROR(__xludf.DUMMYFUNCTION("""COMPUTED_VALUE"""),"360L4PA")</f>
        <v>360L4PA</v>
      </c>
      <c r="B51" s="3" t="str">
        <f>IFERROR(__xludf.DUMMYFUNCTION("""COMPUTED_VALUE"""),"HP Laptop 15s-fq2071TU (360L4PA)")</f>
        <v>HP Laptop 15s-fq2071TU (360L4PA)</v>
      </c>
    </row>
    <row r="52" customHeight="1" spans="1:2">
      <c r="A52" s="3" t="str">
        <f>IFERROR(__xludf.DUMMYFUNCTION("""COMPUTED_VALUE"""),"9D3N1PA")</f>
        <v>9D3N1PA</v>
      </c>
      <c r="B52" s="3" t="str">
        <f>IFERROR(__xludf.DUMMYFUNCTION("""COMPUTED_VALUE"""),"HP Laptop 15-fd0221TU")</f>
        <v>HP Laptop 15-fd0221TU</v>
      </c>
    </row>
    <row r="53" customHeight="1" spans="1:2">
      <c r="A53" s="3" t="str">
        <f>IFERROR(__xludf.DUMMYFUNCTION("""COMPUTED_VALUE"""),"6K7U2PA")</f>
        <v>6K7U2PA</v>
      </c>
      <c r="B53" s="3" t="str">
        <f>IFERROR(__xludf.DUMMYFUNCTION("""COMPUTED_VALUE"""),"HP Laptop 15s-eq2182AU")</f>
        <v>HP Laptop 15s-eq2182AU</v>
      </c>
    </row>
    <row r="54" customHeight="1" spans="1:2">
      <c r="A54" s="3" t="str">
        <f>IFERROR(__xludf.DUMMYFUNCTION("""COMPUTED_VALUE"""),"637X2PA")</f>
        <v>637X2PA</v>
      </c>
      <c r="B54" s="3" t="str">
        <f>IFERROR(__xludf.DUMMYFUNCTION("""COMPUTED_VALUE"""),"HP Laptop 15s-du3517TU")</f>
        <v>HP Laptop 15s-du3517TU</v>
      </c>
    </row>
    <row r="55" customHeight="1" spans="1:2">
      <c r="A55" s="3" t="str">
        <f>IFERROR(__xludf.DUMMYFUNCTION("""COMPUTED_VALUE"""),"536C3PA")</f>
        <v>536C3PA</v>
      </c>
      <c r="B55" s="3" t="str">
        <f>IFERROR(__xludf.DUMMYFUNCTION("""COMPUTED_VALUE"""),"HP Laptop 15s-fq2627TU")</f>
        <v>HP Laptop 15s-fq2627TU</v>
      </c>
    </row>
    <row r="56" customHeight="1" spans="1:2">
      <c r="A56" s="3" t="str">
        <f>IFERROR(__xludf.DUMMYFUNCTION("""COMPUTED_VALUE"""),"9D3P0PA")</f>
        <v>9D3P0PA</v>
      </c>
      <c r="B56" s="3" t="str">
        <f>IFERROR(__xludf.DUMMYFUNCTION("""COMPUTED_VALUE"""),"HP Laptop 15s-fq5330TU")</f>
        <v>HP Laptop 15s-fq5330TU</v>
      </c>
    </row>
    <row r="57" customHeight="1" spans="1:2">
      <c r="A57" s="3" t="str">
        <f>IFERROR(__xludf.DUMMYFUNCTION("""COMPUTED_VALUE"""),"8K8J2PA")</f>
        <v>8K8J2PA</v>
      </c>
      <c r="B57" s="3" t="str">
        <f>IFERROR(__xludf.DUMMYFUNCTION("""COMPUTED_VALUE"""),"HP Laptop 15s-fy5004TU")</f>
        <v>HP Laptop 15s-fy5004TU</v>
      </c>
    </row>
    <row r="58" customHeight="1" spans="1:2">
      <c r="A58" s="3" t="str">
        <f>IFERROR(__xludf.DUMMYFUNCTION("""COMPUTED_VALUE"""),"7Y898PA")</f>
        <v>7Y898PA</v>
      </c>
      <c r="B58" s="3" t="str">
        <f>IFERROR(__xludf.DUMMYFUNCTION("""COMPUTED_VALUE"""),"HP Laptop PC 15s-fq2000 (2D118AV)")</f>
        <v>HP Laptop PC 15s-fq2000 (2D118AV)</v>
      </c>
    </row>
    <row r="59" customHeight="1" spans="1:2">
      <c r="A59" s="3" t="str">
        <f>IFERROR(__xludf.DUMMYFUNCTION("""COMPUTED_VALUE"""),"7L029PA")</f>
        <v>7L029PA</v>
      </c>
      <c r="B59" s="3" t="str">
        <f>IFERROR(__xludf.DUMMYFUNCTION("""COMPUTED_VALUE"""),"HP Laptop 15-fc0025AU")</f>
        <v>HP Laptop 15-fc0025AU</v>
      </c>
    </row>
    <row r="60" customHeight="1" spans="1:2">
      <c r="A60" s="3" t="str">
        <f>IFERROR(__xludf.DUMMYFUNCTION("""COMPUTED_VALUE"""),"2N8P8PA")</f>
        <v>2N8P8PA</v>
      </c>
      <c r="B60" s="3" t="str">
        <f>IFERROR(__xludf.DUMMYFUNCTION("""COMPUTED_VALUE"""),"HP Laptop 15s-fr2005TU (2N8P8PA)")</f>
        <v>HP Laptop 15s-fr2005TU (2N8P8PA)</v>
      </c>
    </row>
    <row r="61" customHeight="1" spans="1:2">
      <c r="A61" s="3" t="str">
        <f>IFERROR(__xludf.DUMMYFUNCTION("""COMPUTED_VALUE"""),"360L6PA")</f>
        <v>360L6PA</v>
      </c>
      <c r="B61" s="3" t="str">
        <f>IFERROR(__xludf.DUMMYFUNCTION("""COMPUTED_VALUE"""),"HP Laptop 15s-du3060TX (360L6PA)")</f>
        <v>HP Laptop 15s-du3060TX (360L6PA)</v>
      </c>
    </row>
    <row r="62" customHeight="1" spans="1:2">
      <c r="A62" s="3" t="str">
        <f>IFERROR(__xludf.DUMMYFUNCTION("""COMPUTED_VALUE"""),"3V7P8PA")</f>
        <v>3V7P8PA</v>
      </c>
      <c r="B62" s="3" t="str">
        <f>IFERROR(__xludf.DUMMYFUNCTION("""COMPUTED_VALUE"""),"HP Laptop PC 15s-dr3000")</f>
        <v>HP Laptop PC 15s-dr3000</v>
      </c>
    </row>
    <row r="63" customHeight="1" spans="1:2">
      <c r="A63" s="3" t="str">
        <f>IFERROR(__xludf.DUMMYFUNCTION("""COMPUTED_VALUE"""),"37D38PA")</f>
        <v>37D38PA</v>
      </c>
      <c r="B63" s="3" t="str">
        <f>IFERROR(__xludf.DUMMYFUNCTION("""COMPUTED_VALUE"""),"HP Laptop 15s-fq2075TU (37D38PA)")</f>
        <v>HP Laptop 15s-fq2075TU (37D38PA)</v>
      </c>
    </row>
    <row r="64" customHeight="1" spans="1:2">
      <c r="A64" s="3" t="str">
        <f>IFERROR(__xludf.DUMMYFUNCTION("""COMPUTED_VALUE"""),"A4KF0PA")</f>
        <v>A4KF0PA</v>
      </c>
      <c r="B64" s="3" t="str">
        <f>IFERROR(__xludf.DUMMYFUNCTION("""COMPUTED_VALUE"""),"HP Laptop 15-fd0316TU")</f>
        <v>HP Laptop 15-fd0316TU</v>
      </c>
    </row>
    <row r="65" customHeight="1" spans="1:2">
      <c r="A65" s="3" t="str">
        <f>IFERROR(__xludf.DUMMYFUNCTION("""COMPUTED_VALUE"""),"1B9N3AV")</f>
        <v>1B9N3AV</v>
      </c>
      <c r="B65" s="3" t="str">
        <f>IFERROR(__xludf.DUMMYFUNCTION("""COMPUTED_VALUE"""),"HP Laptop PC 15t-dw300 CTO")</f>
        <v>HP Laptop PC 15t-dw300 CTO</v>
      </c>
    </row>
    <row r="66" customHeight="1" spans="1:2">
      <c r="A66" s="3" t="str">
        <f>IFERROR(__xludf.DUMMYFUNCTION("""COMPUTED_VALUE"""),"360L5PA")</f>
        <v>360L5PA</v>
      </c>
      <c r="B66" s="3" t="str">
        <f>IFERROR(__xludf.DUMMYFUNCTION("""COMPUTED_VALUE"""),"HP Laptop 15s-fq2072TU (360L5PA)")</f>
        <v>HP Laptop 15s-fq2072TU (360L5PA)</v>
      </c>
    </row>
    <row r="67" customHeight="1" spans="1:2">
      <c r="A67" s="3" t="str">
        <f>IFERROR(__xludf.DUMMYFUNCTION("""COMPUTED_VALUE"""),"4R8B8PA")</f>
        <v>4R8B8PA</v>
      </c>
      <c r="B67" s="3" t="str">
        <f>IFERROR(__xludf.DUMMYFUNCTION("""COMPUTED_VALUE"""),"HP Laptop 15s-gy0501AU (4R8B8PA)")</f>
        <v>HP Laptop 15s-gy0501AU (4R8B8PA)</v>
      </c>
    </row>
    <row r="68" customHeight="1" spans="1:2">
      <c r="A68" s="3" t="str">
        <f>IFERROR(__xludf.DUMMYFUNCTION("""COMPUTED_VALUE"""),"3V2N2PA")</f>
        <v>3V2N2PA</v>
      </c>
      <c r="B68" s="3" t="str">
        <f>IFERROR(__xludf.DUMMYFUNCTION("""COMPUTED_VALUE"""),"HP Laptop 15s-fr2500TU (3V2N2PA)")</f>
        <v>HP Laptop 15s-fr2500TU (3V2N2PA)</v>
      </c>
    </row>
    <row r="69" customHeight="1" spans="1:2">
      <c r="A69" s="3" t="str">
        <f>IFERROR(__xludf.DUMMYFUNCTION("""COMPUTED_VALUE"""),"9A1C1PA")</f>
        <v>9A1C1PA</v>
      </c>
      <c r="B69" s="3" t="str">
        <f>IFERROR(__xludf.DUMMYFUNCTION("""COMPUTED_VALUE"""),"HP Laptop 15s-er2004AU (9A1C1PA)")</f>
        <v>HP Laptop 15s-er2004AU (9A1C1PA)</v>
      </c>
    </row>
    <row r="70" customHeight="1" spans="1:2">
      <c r="A70" s="3" t="str">
        <f>IFERROR(__xludf.DUMMYFUNCTION("""COMPUTED_VALUE"""),"9D3N3PA")</f>
        <v>9D3N3PA</v>
      </c>
      <c r="B70" s="3" t="str">
        <f>IFERROR(__xludf.DUMMYFUNCTION("""COMPUTED_VALUE"""),"HP Laptop 15s-eq2304AU (9D3N3PA)")</f>
        <v>HP Laptop 15s-eq2304AU (9D3N3PA)</v>
      </c>
    </row>
    <row r="71" customHeight="1" spans="1:2">
      <c r="A71" s="3" t="str">
        <f>IFERROR(__xludf.DUMMYFUNCTION("""COMPUTED_VALUE"""),"9D3N5PA")</f>
        <v>9D3N5PA</v>
      </c>
      <c r="B71" s="3" t="str">
        <f>IFERROR(__xludf.DUMMYFUNCTION("""COMPUTED_VALUE"""),"HP Laptop 15s-fq5326TU (9D3N5PA)")</f>
        <v>HP Laptop 15s-fq5326TU (9D3N5PA)</v>
      </c>
    </row>
    <row r="72" customHeight="1" spans="1:2">
      <c r="A72" s="3" t="str">
        <f>IFERROR(__xludf.DUMMYFUNCTION("""COMPUTED_VALUE"""),"A33FPPA")</f>
        <v>A33FPPA</v>
      </c>
      <c r="B72" s="3" t="str">
        <f>IFERROR(__xludf.DUMMYFUNCTION("""COMPUTED_VALUE"""),"HP Laptop 15-fd0061TU")</f>
        <v>HP Laptop 15-fd0061TU</v>
      </c>
    </row>
    <row r="73" customHeight="1" spans="1:2">
      <c r="A73" s="3" t="str">
        <f>IFERROR(__xludf.DUMMYFUNCTION("""COMPUTED_VALUE"""),"9VX05PA")</f>
        <v>9VX05PA</v>
      </c>
      <c r="B73" s="3" t="str">
        <f>IFERROR(__xludf.DUMMYFUNCTION("""COMPUTED_VALUE"""),"HP Laptop - 15s-eq0007au")</f>
        <v>HP Laptop - 15s-eq0007au</v>
      </c>
    </row>
    <row r="74" customHeight="1" spans="1:2">
      <c r="A74" s="3" t="str">
        <f>IFERROR(__xludf.DUMMYFUNCTION("""COMPUTED_VALUE"""),"A28GDPA")</f>
        <v>A28GDPA</v>
      </c>
      <c r="B74" s="3" t="str">
        <f>IFERROR(__xludf.DUMMYFUNCTION("""COMPUTED_VALUE"""),"HP Laptop 15s-fy5009TU (A28GDPA)")</f>
        <v>HP Laptop 15s-fy5009TU (A28GDPA)</v>
      </c>
    </row>
    <row r="75" customHeight="1" spans="1:2">
      <c r="A75" s="3" t="str">
        <f>IFERROR(__xludf.DUMMYFUNCTION("""COMPUTED_VALUE"""),"7G6H3PA")</f>
        <v>7G6H3PA</v>
      </c>
      <c r="B75" s="3" t="str">
        <f>IFERROR(__xludf.DUMMYFUNCTION("""COMPUTED_VALUE"""),"HP Laptop 15s-fq2717TU")</f>
        <v>HP Laptop 15s-fq2717TU</v>
      </c>
    </row>
    <row r="76" customHeight="1" spans="1:2">
      <c r="A76" s="3" t="str">
        <f>IFERROR(__xludf.DUMMYFUNCTION("""COMPUTED_VALUE"""),"943V8PA")</f>
        <v>943V8PA</v>
      </c>
      <c r="B76" s="3" t="str">
        <f>IFERROR(__xludf.DUMMYFUNCTION("""COMPUTED_VALUE"""),"HP Laptop PC 15s-fq2000 (2D119AV)")</f>
        <v>HP Laptop PC 15s-fq2000 (2D119AV)</v>
      </c>
    </row>
    <row r="77" customHeight="1" spans="1:2">
      <c r="A77" s="3" t="str">
        <f>IFERROR(__xludf.DUMMYFUNCTION("""COMPUTED_VALUE"""),"743A1PA")</f>
        <v>743A1PA</v>
      </c>
      <c r="B77" s="3" t="str">
        <f>IFERROR(__xludf.DUMMYFUNCTION("""COMPUTED_VALUE"""),"HP Chromebook 15.6 inch 15a-na0000 (6H5V4AV)")</f>
        <v>HP Chromebook 15.6 inch 15a-na0000 (6H5V4AV)</v>
      </c>
    </row>
    <row r="78" customHeight="1" spans="1:2">
      <c r="A78" s="3" t="str">
        <f>IFERROR(__xludf.DUMMYFUNCTION("""COMPUTED_VALUE"""),"6K7X6UA")</f>
        <v>6K7X6UA</v>
      </c>
      <c r="B78" s="3" t="str">
        <f>IFERROR(__xludf.DUMMYFUNCTION("""COMPUTED_VALUE"""),"HP Laptop PC 15s-fq2000 (2D118AV)")</f>
        <v>HP Laptop PC 15s-fq2000 (2D118AV)</v>
      </c>
    </row>
    <row r="79" customHeight="1" spans="1:2">
      <c r="A79" s="3" t="str">
        <f>IFERROR(__xludf.DUMMYFUNCTION("""COMPUTED_VALUE"""),"6N049PA#ACJ")</f>
        <v>6N049PA#ACJ</v>
      </c>
      <c r="B79" s="3" t="str">
        <f>IFERROR(__xludf.DUMMYFUNCTION("""COMPUTED_VALUE"""),"HP Laptop PC 15s-fq2000 (2D118AV)")</f>
        <v>HP Laptop PC 15s-fq2000 (2D118AV)</v>
      </c>
    </row>
    <row r="80" customHeight="1" spans="1:2">
      <c r="A80" s="3" t="str">
        <f>IFERROR(__xludf.DUMMYFUNCTION("""COMPUTED_VALUE"""),"5R7P3PA")</f>
        <v>5R7P3PA</v>
      </c>
      <c r="B80" s="3" t="str">
        <f>IFERROR(__xludf.DUMMYFUNCTION("""COMPUTED_VALUE"""),"HP Laptop PC 15-dw3000 (31R09AV)")</f>
        <v>HP Laptop PC 15-dw3000 (31R09AV)</v>
      </c>
    </row>
    <row r="81" customHeight="1" spans="1:2">
      <c r="A81" s="3" t="str">
        <f>IFERROR(__xludf.DUMMYFUNCTION("""COMPUTED_VALUE"""),"34W41PA")</f>
        <v>34W41PA</v>
      </c>
      <c r="B81" s="3" t="str">
        <f>IFERROR(__xludf.DUMMYFUNCTION("""COMPUTED_VALUE"""),"HP Laptop PC 15s-du3000")</f>
        <v>HP Laptop PC 15s-du3000</v>
      </c>
    </row>
    <row r="82" customHeight="1" spans="1:2">
      <c r="A82" s="3" t="str">
        <f>IFERROR(__xludf.DUMMYFUNCTION("""COMPUTED_VALUE"""),"5S7P8PA")</f>
        <v>5S7P8PA</v>
      </c>
      <c r="B82" s="3" t="str">
        <f>IFERROR(__xludf.DUMMYFUNCTION("""COMPUTED_VALUE"""),"HP Laptop PC 15-dw3000 (31R08AV)")</f>
        <v>HP Laptop PC 15-dw3000 (31R08AV)</v>
      </c>
    </row>
    <row r="83" customHeight="1" spans="1:2">
      <c r="A83" s="3" t="str">
        <f>IFERROR(__xludf.DUMMYFUNCTION("""COMPUTED_VALUE"""),"34W43PA")</f>
        <v>34W43PA</v>
      </c>
      <c r="B83" s="3" t="str">
        <f>IFERROR(__xludf.DUMMYFUNCTION("""COMPUTED_VALUE"""),"HP Laptop PC 15-dw3000 (1A3X9AV)")</f>
        <v>HP Laptop PC 15-dw3000 (1A3X9AV)</v>
      </c>
    </row>
    <row r="84" customHeight="1" spans="1:2">
      <c r="A84" s="3" t="str">
        <f>IFERROR(__xludf.DUMMYFUNCTION("""COMPUTED_VALUE"""),"38Y81PA")</f>
        <v>38Y81PA</v>
      </c>
      <c r="B84" s="3" t="str">
        <f>IFERROR(__xludf.DUMMYFUNCTION("""COMPUTED_VALUE"""),"HP Laptop PC 15s-fq2000 (2D119AV)")</f>
        <v>HP Laptop PC 15s-fq2000 (2D119AV)</v>
      </c>
    </row>
    <row r="85" customHeight="1" spans="1:2">
      <c r="A85" s="3" t="str">
        <f>IFERROR(__xludf.DUMMYFUNCTION("""COMPUTED_VALUE"""),"84L15EA")</f>
        <v>84L15EA</v>
      </c>
      <c r="B85" s="3" t="str">
        <f>IFERROR(__xludf.DUMMYFUNCTION("""COMPUTED_VALUE"""),"HP Laptop 15s-fq5362nia (84L15EA)")</f>
        <v>HP Laptop 15s-fq5362nia (84L15EA)</v>
      </c>
    </row>
    <row r="86" customHeight="1" spans="1:2">
      <c r="A86" s="3" t="str">
        <f>IFERROR(__xludf.DUMMYFUNCTION("""COMPUTED_VALUE"""),"6N043PA")</f>
        <v>6N043PA</v>
      </c>
      <c r="B86" s="3" t="str">
        <f>IFERROR(__xludf.DUMMYFUNCTION("""COMPUTED_VALUE"""),"HP Laptop PC 15s-fq2000 (2D118AV)")</f>
        <v>HP Laptop PC 15s-fq2000 (2D118AV)</v>
      </c>
    </row>
    <row r="87" customHeight="1" spans="1:2">
      <c r="A87" s="3" t="str">
        <f>IFERROR(__xludf.DUMMYFUNCTION("""COMPUTED_VALUE"""),"5R7P3PA#ACJ")</f>
        <v>5R7P3PA#ACJ</v>
      </c>
      <c r="B87" s="3" t="str">
        <f>IFERROR(__xludf.DUMMYFUNCTION("""COMPUTED_VALUE"""),"HP Laptop PC 15-dw3000 (31R08AV)")</f>
        <v>HP Laptop PC 15-dw3000 (31R08AV)</v>
      </c>
    </row>
    <row r="88" customHeight="1" spans="1:2">
      <c r="A88" s="3" t="str">
        <f>IFERROR(__xludf.DUMMYFUNCTION("""COMPUTED_VALUE"""),"6N041PA")</f>
        <v>6N041PA</v>
      </c>
      <c r="B88" s="3" t="str">
        <f>IFERROR(__xludf.DUMMYFUNCTION("""COMPUTED_VALUE"""),"HP Laptop PC 15-dw3000 (1A3X9AV)")</f>
        <v>HP Laptop PC 15-dw3000 (1A3X9AV)</v>
      </c>
    </row>
    <row r="89" customHeight="1" spans="1:2">
      <c r="A89" s="3" t="str">
        <f>IFERROR(__xludf.DUMMYFUNCTION("""COMPUTED_VALUE"""),"6N044PA")</f>
        <v>6N044PA</v>
      </c>
      <c r="B89" s="3" t="str">
        <f>IFERROR(__xludf.DUMMYFUNCTION("""COMPUTED_VALUE"""),"HP Laptop PC 15s-fq2000 (2D118AV)")</f>
        <v>HP Laptop PC 15s-fq2000 (2D118AV)</v>
      </c>
    </row>
    <row r="90" customHeight="1" spans="1:2">
      <c r="A90" s="3" t="str">
        <f>IFERROR(__xludf.DUMMYFUNCTION("""COMPUTED_VALUE"""),"6N038PA")</f>
        <v>6N038PA</v>
      </c>
      <c r="B90" s="3" t="str">
        <f>IFERROR(__xludf.DUMMYFUNCTION("""COMPUTED_VALUE"""),"HP Laptop PC 15-dw3000 (1A3X9AV)")</f>
        <v>HP Laptop PC 15-dw3000 (1A3X9AV)</v>
      </c>
    </row>
    <row r="91" customHeight="1" spans="1:2">
      <c r="A91" s="3" t="str">
        <f>IFERROR(__xludf.DUMMYFUNCTION("""COMPUTED_VALUE"""),"3M184PA")</f>
        <v>3M184PA</v>
      </c>
      <c r="B91" s="3" t="str">
        <f>IFERROR(__xludf.DUMMYFUNCTION("""COMPUTED_VALUE"""),"HP Laptop - 15s-eq0132au")</f>
        <v>HP Laptop - 15s-eq0132au</v>
      </c>
    </row>
    <row r="92" customHeight="1" spans="1:2">
      <c r="A92" s="3" t="str">
        <f>IFERROR(__xludf.DUMMYFUNCTION("""COMPUTED_VALUE"""),"6N052PA")</f>
        <v>6N052PA</v>
      </c>
      <c r="B92" s="3" t="str">
        <f>IFERROR(__xludf.DUMMYFUNCTION("""COMPUTED_VALUE"""),"HP Laptop PC 15s-fq2000 (2D118AV)")</f>
        <v>HP Laptop PC 15s-fq2000 (2D118AV)</v>
      </c>
    </row>
    <row r="93" customHeight="1" spans="1:2">
      <c r="A93" s="3" t="str">
        <f>IFERROR(__xludf.DUMMYFUNCTION("""COMPUTED_VALUE"""),"26Q91A")</f>
        <v>26Q91A</v>
      </c>
      <c r="B93" s="3" t="str">
        <f>IFERROR(__xludf.DUMMYFUNCTION("""COMPUTED_VALUE"""),"HP Laptop 15s-fq2738TU (7Y898PA)")</f>
        <v>HP Laptop 15s-fq2738TU (7Y898PA)</v>
      </c>
    </row>
    <row r="94" customHeight="1" spans="1:2">
      <c r="A94" s="3" t="str">
        <f>IFERROR(__xludf.DUMMYFUNCTION("""COMPUTED_VALUE"""),"91Q92PA")</f>
        <v>91Q92PA</v>
      </c>
      <c r="B94" s="3" t="str">
        <f>IFERROR(__xludf.DUMMYFUNCTION("""COMPUTED_VALUE"""),"HP Laptop 15-fd0186TU (91Q92PA)")</f>
        <v>HP Laptop 15-fd0186TU (91Q92PA)</v>
      </c>
    </row>
    <row r="95" customHeight="1" spans="1:2">
      <c r="A95" s="3" t="str">
        <f>IFERROR(__xludf.DUMMYFUNCTION("""COMPUTED_VALUE"""),"A03CMPA")</f>
        <v>A03CMPA</v>
      </c>
      <c r="B95" s="3" t="str">
        <f>IFERROR(__xludf.DUMMYFUNCTION("""COMPUTED_VALUE"""),"HP Laptop 15-fd1099TU (A03CMPA)")</f>
        <v>HP Laptop 15-fd1099TU (A03CMPA)</v>
      </c>
    </row>
    <row r="96" customHeight="1" spans="1:2">
      <c r="A96" s="3" t="str">
        <f>IFERROR(__xludf.DUMMYFUNCTION("""COMPUTED_VALUE"""),"A33FQPA")</f>
        <v>A33FQPA</v>
      </c>
      <c r="B96" s="3" t="str">
        <f>IFERROR(__xludf.DUMMYFUNCTION("""COMPUTED_VALUE"""),"HP Laptop 15-fd0063TU (A33FQPA)")</f>
        <v>HP Laptop 15-fd0063TU (A33FQPA)</v>
      </c>
    </row>
    <row r="97" customHeight="1" spans="1:2">
      <c r="A97" s="3" t="str">
        <f>IFERROR(__xludf.DUMMYFUNCTION("""COMPUTED_VALUE"""),"A47CXPA")</f>
        <v>A47CXPA</v>
      </c>
      <c r="B97" s="3" t="str">
        <f>IFERROR(__xludf.DUMMYFUNCTION("""COMPUTED_VALUE"""),"HP Laptop 15-fd0070TU (A47CXPA)")</f>
        <v>HP Laptop 15-fd0070TU (A47CXPA)</v>
      </c>
    </row>
    <row r="98" customHeight="1" spans="1:2">
      <c r="A98" s="3" t="str">
        <f>IFERROR(__xludf.DUMMYFUNCTION("""COMPUTED_VALUE"""),"A4KF1PA")</f>
        <v>A4KF1PA</v>
      </c>
      <c r="B98" s="3" t="str">
        <f>IFERROR(__xludf.DUMMYFUNCTION("""COMPUTED_VALUE"""),"HP Laptop 15s-fy5010TU (A4KF1PA)")</f>
        <v>HP Laptop 15s-fy5010TU (A4KF1PA)</v>
      </c>
    </row>
    <row r="99" customHeight="1" spans="1:2">
      <c r="A99" s="3" t="str">
        <f>IFERROR(__xludf.DUMMYFUNCTION("""COMPUTED_VALUE"""),"A4KR7PA")</f>
        <v>A4KR7PA</v>
      </c>
      <c r="B99" s="3" t="str">
        <f>IFERROR(__xludf.DUMMYFUNCTION("""COMPUTED_VALUE"""),"HP Laptop 15-fd0315TU (A4KR7PA)")</f>
        <v>HP Laptop 15-fd0315TU (A4KR7PA)</v>
      </c>
    </row>
    <row r="100" customHeight="1" spans="1:2">
      <c r="A100" s="3" t="str">
        <f>IFERROR(__xludf.DUMMYFUNCTION("""COMPUTED_VALUE"""),"242D3PA")</f>
        <v>242D3PA</v>
      </c>
      <c r="B100" s="3" t="str">
        <f>IFERROR(__xludf.DUMMYFUNCTION("""COMPUTED_VALUE"""),"HP Laptop PC 15-da3001tu")</f>
        <v>HP Laptop PC 15-da3001tu</v>
      </c>
    </row>
    <row r="101" customHeight="1" spans="1:2">
      <c r="A101" s="3" t="str">
        <f>IFERROR(__xludf.DUMMYFUNCTION("""COMPUTED_VALUE"""),"37G35PA")</f>
        <v>37G35PA</v>
      </c>
      <c r="B101" s="3" t="str">
        <f>IFERROR(__xludf.DUMMYFUNCTION("""COMPUTED_VALUE"""),"HP Laptop PC 15s-du3000")</f>
        <v>HP Laptop PC 15s-du3000</v>
      </c>
    </row>
    <row r="102" customHeight="1" spans="1:2">
      <c r="A102" s="3" t="str">
        <f>IFERROR(__xludf.DUMMYFUNCTION("""COMPUTED_VALUE"""),"191F4PA")</f>
        <v>191F4PA</v>
      </c>
      <c r="B102" s="3" t="str">
        <f>IFERROR(__xludf.DUMMYFUNCTION("""COMPUTED_VALUE"""),"HP Laptop - 15s-dr2007tx")</f>
        <v>HP Laptop - 15s-dr2007tx</v>
      </c>
    </row>
    <row r="103" customHeight="1" spans="1:2">
      <c r="A103" s="3" t="str">
        <f>IFERROR(__xludf.DUMMYFUNCTION("""COMPUTED_VALUE"""),"67V52PA")</f>
        <v>67V52PA</v>
      </c>
      <c r="B103" s="3" t="str">
        <f>IFERROR(__xludf.DUMMYFUNCTION("""COMPUTED_VALUE"""),"HP Laptop 15s-fq5009TU (67V52PA)")</f>
        <v>HP Laptop 15s-fq5009TU (67V52PA)</v>
      </c>
    </row>
    <row r="104" customHeight="1" spans="1:2">
      <c r="A104" s="3" t="str">
        <f>IFERROR(__xludf.DUMMYFUNCTION("""COMPUTED_VALUE"""),"67V53PA")</f>
        <v>67V53PA</v>
      </c>
      <c r="B104" s="3" t="str">
        <f>IFERROR(__xludf.DUMMYFUNCTION("""COMPUTED_VALUE"""),"HP Laptop 15s-fq5010TU (67V53PA)")</f>
        <v>HP Laptop 15s-fq5010TU (67V53PA)</v>
      </c>
    </row>
    <row r="105" customHeight="1" spans="1:2">
      <c r="A105" s="3" t="str">
        <f>IFERROR(__xludf.DUMMYFUNCTION("""COMPUTED_VALUE"""),"8C5R7PA")</f>
        <v>8C5R7PA</v>
      </c>
      <c r="B105" s="3" t="str">
        <f>IFERROR(__xludf.DUMMYFUNCTION("""COMPUTED_VALUE"""),"HP Chromebook 15a-nb0002TU")</f>
        <v>HP Chromebook 15a-nb0002TU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66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4"/>
  <cols>
    <col min="2" max="2" width="35.6296296296296" customWidth="1"/>
  </cols>
  <sheetData>
    <row r="1" customHeight="1" spans="1:5">
      <c r="A1" s="2" t="s">
        <v>0</v>
      </c>
      <c r="B1" s="2" t="s">
        <v>1</v>
      </c>
      <c r="C1" s="2" t="s">
        <v>404</v>
      </c>
      <c r="D1" s="2" t="s">
        <v>405</v>
      </c>
      <c r="E1" s="2" t="s">
        <v>406</v>
      </c>
    </row>
    <row r="2" customHeight="1" spans="1:2">
      <c r="A2" s="3" t="str">
        <f>IFERROR(__xludf.DUMMYFUNCTION("FILTER('All Products'!A:B, REGEXMATCH('All Products'!B:B, ""(?i)HP all-in-one|slim|Desktop PC M"") * NOT(REGEXMATCH('All Products'!B:B, ""(?i)Victus|Omen|Envy|Spectre|printer"")))"),"5R7R8PA")</f>
        <v>5R7R8PA</v>
      </c>
      <c r="B2" s="3" t="str">
        <f>IFERROR(__xludf.DUMMYFUNCTION("""COMPUTED_VALUE"""),"HP Slim Desktop S01-pF2428in Bundle PC (5R7R8PA)")</f>
        <v>HP Slim Desktop S01-pF2428in Bundle PC (5R7R8PA)</v>
      </c>
    </row>
    <row r="3" customHeight="1" spans="1:2">
      <c r="A3" s="3" t="str">
        <f>IFERROR(__xludf.DUMMYFUNCTION("""COMPUTED_VALUE"""),"889G9PA")</f>
        <v>889G9PA</v>
      </c>
      <c r="B3" s="3" t="str">
        <f>IFERROR(__xludf.DUMMYFUNCTION("""COMPUTED_VALUE"""),"HP All-in-One 27-cr0407in PC (889G9PA)")</f>
        <v>HP All-in-One 27-cr0407in PC (889G9PA)</v>
      </c>
    </row>
    <row r="4" customHeight="1" spans="1:2">
      <c r="A4" s="3" t="str">
        <f>IFERROR(__xludf.DUMMYFUNCTION("""COMPUTED_VALUE"""),"22T89AA")</f>
        <v>22T89AA</v>
      </c>
      <c r="B4" s="3" t="str">
        <f>IFERROR(__xludf.DUMMYFUNCTION("""COMPUTED_VALUE"""),"HP All-in-One 21-b0101in Bundle PC (22T89AA)")</f>
        <v>HP All-in-One 21-b0101in Bundle PC (22T89AA)</v>
      </c>
    </row>
    <row r="5" customHeight="1" spans="1:2">
      <c r="A5" s="3" t="str">
        <f>IFERROR(__xludf.DUMMYFUNCTION("""COMPUTED_VALUE"""),"9EF65AA")</f>
        <v>9EF65AA</v>
      </c>
      <c r="B5" s="3" t="str">
        <f>IFERROR(__xludf.DUMMYFUNCTION("""COMPUTED_VALUE"""),"HP All-in-One - 22-b411in")</f>
        <v>HP All-in-One - 22-b411in</v>
      </c>
    </row>
    <row r="6" customHeight="1" spans="1:2">
      <c r="A6" s="3" t="str">
        <f>IFERROR(__xludf.DUMMYFUNCTION("""COMPUTED_VALUE"""),"6DW61AA")</f>
        <v>6DW61AA</v>
      </c>
      <c r="B6" s="3" t="str">
        <f>IFERROR(__xludf.DUMMYFUNCTION("""COMPUTED_VALUE"""),"HP All-in-One - 22-c0024in")</f>
        <v>HP All-in-One - 22-c0024in</v>
      </c>
    </row>
    <row r="7" customHeight="1" spans="1:2">
      <c r="A7" s="3" t="str">
        <f>IFERROR(__xludf.DUMMYFUNCTION("""COMPUTED_VALUE"""),"6DV24AA")</f>
        <v>6DV24AA</v>
      </c>
      <c r="B7" s="3" t="str">
        <f>IFERROR(__xludf.DUMMYFUNCTION("""COMPUTED_VALUE"""),"HP Slimline Desktop - 290-a0020in")</f>
        <v>HP Slimline Desktop - 290-a0020in</v>
      </c>
    </row>
    <row r="8" customHeight="1" spans="1:2">
      <c r="A8" s="3" t="str">
        <f>IFERROR(__xludf.DUMMYFUNCTION("""COMPUTED_VALUE"""),"4MA02AA")</f>
        <v>4MA02AA</v>
      </c>
      <c r="B8" s="3" t="str">
        <f>IFERROR(__xludf.DUMMYFUNCTION("""COMPUTED_VALUE"""),"HP All-in-One - 20-c406il")</f>
        <v>HP All-in-One - 20-c406il</v>
      </c>
    </row>
    <row r="9" customHeight="1" spans="1:2">
      <c r="A9" s="3" t="str">
        <f>IFERROR(__xludf.DUMMYFUNCTION("""COMPUTED_VALUE"""),"5QC27AA")</f>
        <v>5QC27AA</v>
      </c>
      <c r="B9" s="3" t="str">
        <f>IFERROR(__xludf.DUMMYFUNCTION("""COMPUTED_VALUE"""),"HP All-in-One - 22-c0114in")</f>
        <v>HP All-in-One - 22-c0114in</v>
      </c>
    </row>
    <row r="10" customHeight="1" spans="1:2">
      <c r="A10" s="3" t="str">
        <f>IFERROR(__xludf.DUMMYFUNCTION("""COMPUTED_VALUE"""),"3JV42AA")</f>
        <v>3JV42AA</v>
      </c>
      <c r="B10" s="3" t="str">
        <f>IFERROR(__xludf.DUMMYFUNCTION("""COMPUTED_VALUE"""),"HP All-in-One - 20-c419in")</f>
        <v>HP All-in-One - 20-c419in</v>
      </c>
    </row>
    <row r="11" customHeight="1" spans="1:2">
      <c r="A11" s="3" t="str">
        <f>IFERROR(__xludf.DUMMYFUNCTION("""COMPUTED_VALUE"""),"4YT05AA")</f>
        <v>4YT05AA</v>
      </c>
      <c r="B11" s="3" t="str">
        <f>IFERROR(__xludf.DUMMYFUNCTION("""COMPUTED_VALUE"""),"HP Slimline Desktop - 290-p0011il")</f>
        <v>HP Slimline Desktop - 290-p0011il</v>
      </c>
    </row>
    <row r="12" customHeight="1" spans="1:2">
      <c r="A12" s="3" t="str">
        <f>IFERROR(__xludf.DUMMYFUNCTION("""COMPUTED_VALUE"""),"4V9H6PA")</f>
        <v>4V9H6PA</v>
      </c>
      <c r="B12" s="3" t="str">
        <f>IFERROR(__xludf.DUMMYFUNCTION("""COMPUTED_VALUE"""),"HP All-in-One 24-dp0788in Bundle PC (4V9H6PA)")</f>
        <v>HP All-in-One 24-dp0788in Bundle PC (4V9H6PA)</v>
      </c>
    </row>
    <row r="13" customHeight="1" spans="1:2">
      <c r="A13" s="3" t="str">
        <f>IFERROR(__xludf.DUMMYFUNCTION("""COMPUTED_VALUE"""),"6H1X2PA")</f>
        <v>6H1X2PA</v>
      </c>
      <c r="B13" s="3" t="str">
        <f>IFERROR(__xludf.DUMMYFUNCTION("""COMPUTED_VALUE"""),"HP Slim Desktop S01-pF2889in PC")</f>
        <v>HP Slim Desktop S01-pF2889in PC</v>
      </c>
    </row>
    <row r="14" customHeight="1" spans="1:2">
      <c r="A14" s="3" t="str">
        <f>IFERROR(__xludf.DUMMYFUNCTION("""COMPUTED_VALUE"""),"6F966PA")</f>
        <v>6F966PA</v>
      </c>
      <c r="B14" s="3" t="str">
        <f>IFERROR(__xludf.DUMMYFUNCTION("""COMPUTED_VALUE"""),"HP All-in-One 22-dd2686in Bundle PC (6F966PA)")</f>
        <v>HP All-in-One 22-dd2686in Bundle PC (6F966PA)</v>
      </c>
    </row>
    <row r="15" customHeight="1" spans="1:2">
      <c r="A15" s="3" t="str">
        <f>IFERROR(__xludf.DUMMYFUNCTION("""COMPUTED_VALUE"""),"7J4Y1PA")</f>
        <v>7J4Y1PA</v>
      </c>
      <c r="B15" s="3" t="str">
        <f>IFERROR(__xludf.DUMMYFUNCTION("""COMPUTED_VALUE"""),"HP Slim Desktop S01-pF2123in Bundle PC")</f>
        <v>HP Slim Desktop S01-pF2123in Bundle PC</v>
      </c>
    </row>
    <row r="16" customHeight="1" spans="1:2">
      <c r="A16" s="3" t="str">
        <f>IFERROR(__xludf.DUMMYFUNCTION("""COMPUTED_VALUE"""),"9T8L0PA")</f>
        <v>9T8L0PA</v>
      </c>
      <c r="B16" s="3" t="str">
        <f>IFERROR(__xludf.DUMMYFUNCTION("""COMPUTED_VALUE"""),"HP Slim Desktop S01-pF2048in Bundle PC")</f>
        <v>HP Slim Desktop S01-pF2048in Bundle PC</v>
      </c>
    </row>
    <row r="17" customHeight="1" spans="1:2">
      <c r="A17" s="3" t="str">
        <f>IFERROR(__xludf.DUMMYFUNCTION("""COMPUTED_VALUE"""),"83L30PA")</f>
        <v>83L30PA</v>
      </c>
      <c r="B17" s="3" t="str">
        <f>IFERROR(__xludf.DUMMYFUNCTION("""COMPUTED_VALUE"""),"HP All-in-One 24-df1229in Bundle PC")</f>
        <v>HP All-in-One 24-df1229in Bundle PC</v>
      </c>
    </row>
    <row r="18" customHeight="1" spans="1:2">
      <c r="A18" s="3" t="str">
        <f>IFERROR(__xludf.DUMMYFUNCTION("""COMPUTED_VALUE"""),"79U84PA")</f>
        <v>79U84PA</v>
      </c>
      <c r="B18" s="3" t="str">
        <f>IFERROR(__xludf.DUMMYFUNCTION("""COMPUTED_VALUE"""),"HP All-in-One 24-cb1907in Bundle All-in-One PC")</f>
        <v>HP All-in-One 24-cb1907in Bundle All-in-One PC</v>
      </c>
    </row>
    <row r="19" customHeight="1" spans="1:2">
      <c r="A19" s="3" t="str">
        <f>IFERROR(__xludf.DUMMYFUNCTION("""COMPUTED_VALUE"""),"22U05AA")</f>
        <v>22U05AA</v>
      </c>
      <c r="B19" s="3" t="str">
        <f>IFERROR(__xludf.DUMMYFUNCTION("""COMPUTED_VALUE"""),"HP All-in-One 24-dp1802in Bundle PC")</f>
        <v>HP All-in-One 24-dp1802in Bundle PC</v>
      </c>
    </row>
    <row r="20" customHeight="1" spans="1:2">
      <c r="A20" s="3" t="str">
        <f>IFERROR(__xludf.DUMMYFUNCTION("""COMPUTED_VALUE"""),"689Q6PA")</f>
        <v>689Q6PA</v>
      </c>
      <c r="B20" s="3" t="str">
        <f>IFERROR(__xludf.DUMMYFUNCTION("""COMPUTED_VALUE"""),"HP All-in-One 27-cb1345in Bundle All-in-One")</f>
        <v>HP All-in-One 27-cb1345in Bundle All-in-One</v>
      </c>
    </row>
    <row r="21" customHeight="1" spans="1:2">
      <c r="A21" s="3" t="str">
        <f>IFERROR(__xludf.DUMMYFUNCTION("""COMPUTED_VALUE"""),"1V6D9AA")</f>
        <v>1V6D9AA</v>
      </c>
      <c r="B21" s="3" t="str">
        <f>IFERROR(__xludf.DUMMYFUNCTION("""COMPUTED_VALUE"""),"HP Slim Desktop S01-pf1155in Bundle PC")</f>
        <v>HP Slim Desktop S01-pf1155in Bundle PC</v>
      </c>
    </row>
    <row r="22" customHeight="1" spans="1:2">
      <c r="A22" s="5" t="str">
        <f>IFERROR(__xludf.DUMMYFUNCTION("""COMPUTED_VALUE"""),"4E407AA")</f>
        <v>4E407AA</v>
      </c>
      <c r="B22" s="5" t="str">
        <f>IFERROR(__xludf.DUMMYFUNCTION("""COMPUTED_VALUE"""),"HP 235 Slim Wireless Mouse")</f>
        <v>HP 235 Slim Wireless Mouse</v>
      </c>
    </row>
    <row r="23" customHeight="1" spans="1:2">
      <c r="A23" s="3" t="str">
        <f>IFERROR(__xludf.DUMMYFUNCTION("""COMPUTED_VALUE"""),"87G01PA")</f>
        <v>87G01PA</v>
      </c>
      <c r="B23" s="3" t="str">
        <f>IFERROR(__xludf.DUMMYFUNCTION("""COMPUTED_VALUE"""),"HP All-in-One 27-cr0403in PC (87G01PA)")</f>
        <v>HP All-in-One 27-cr0403in PC (87G01PA)</v>
      </c>
    </row>
    <row r="24" customHeight="1" spans="1:2">
      <c r="A24" s="3" t="str">
        <f>IFERROR(__xludf.DUMMYFUNCTION("""COMPUTED_VALUE"""),"7N5D6PA")</f>
        <v>7N5D6PA</v>
      </c>
      <c r="B24" s="3" t="str">
        <f>IFERROR(__xludf.DUMMYFUNCTION("""COMPUTED_VALUE"""),"HP All-in-One 27-cb1153in Bundle All-in- (7N5D6PA)")</f>
        <v>HP All-in-One 27-cb1153in Bundle All-in- (7N5D6PA)</v>
      </c>
    </row>
    <row r="25" customHeight="1" spans="1:2">
      <c r="A25" s="3" t="str">
        <f>IFERROR(__xludf.DUMMYFUNCTION("""COMPUTED_VALUE"""),"68U88PA")</f>
        <v>68U88PA</v>
      </c>
      <c r="B25" s="3" t="str">
        <f>IFERROR(__xludf.DUMMYFUNCTION("""COMPUTED_VALUE"""),"HP All-in-One 22-dd2456in Bundle PC (68U88PA)")</f>
        <v>HP All-in-One 22-dd2456in Bundle PC (68U88PA)</v>
      </c>
    </row>
    <row r="26" customHeight="1" spans="1:2">
      <c r="A26" s="3" t="str">
        <f>IFERROR(__xludf.DUMMYFUNCTION("""COMPUTED_VALUE"""),"686V0PA")</f>
        <v>686V0PA</v>
      </c>
      <c r="B26" s="3" t="str">
        <f>IFERROR(__xludf.DUMMYFUNCTION("""COMPUTED_VALUE"""),"HP All-in-One 27-cb1456in Bundle All-in- (686V0PA)")</f>
        <v>HP All-in-One 27-cb1456in Bundle All-in- (686V0PA)</v>
      </c>
    </row>
    <row r="27" customHeight="1" spans="1:2">
      <c r="A27" s="3" t="str">
        <f>IFERROR(__xludf.DUMMYFUNCTION("""COMPUTED_VALUE"""),"4LY81AA")</f>
        <v>4LY81AA</v>
      </c>
      <c r="B27" s="3" t="str">
        <f>IFERROR(__xludf.DUMMYFUNCTION("""COMPUTED_VALUE"""),"HP All-in-One - 22-c0019il")</f>
        <v>HP All-in-One - 22-c0019il</v>
      </c>
    </row>
    <row r="28" customHeight="1" spans="1:2">
      <c r="A28" s="3" t="str">
        <f>IFERROR(__xludf.DUMMYFUNCTION("""COMPUTED_VALUE"""),"67U65PA")</f>
        <v>67U65PA</v>
      </c>
      <c r="B28" s="3" t="str">
        <f>IFERROR(__xludf.DUMMYFUNCTION("""COMPUTED_VALUE"""),"HP All-in-One 24-cb1902in Bundle All-in-One PC (67U65PA)")</f>
        <v>HP All-in-One 24-cb1902in Bundle All-in-One PC (67U65PA)</v>
      </c>
    </row>
    <row r="29" customHeight="1" spans="1:2">
      <c r="A29" s="3" t="str">
        <f>IFERROR(__xludf.DUMMYFUNCTION("""COMPUTED_VALUE"""),"3A8N3PA")</f>
        <v>3A8N3PA</v>
      </c>
      <c r="B29" s="3" t="str">
        <f>IFERROR(__xludf.DUMMYFUNCTION("""COMPUTED_VALUE"""),"HP All-in-One 21-b0707in Bundle PC (3A8N3PA)")</f>
        <v>HP All-in-One 21-b0707in Bundle PC (3A8N3PA)</v>
      </c>
    </row>
    <row r="30" customHeight="1" spans="1:2">
      <c r="A30" s="3" t="str">
        <f>IFERROR(__xludf.DUMMYFUNCTION("""COMPUTED_VALUE"""),"3Y0T5PA")</f>
        <v>3Y0T5PA</v>
      </c>
      <c r="B30" s="3" t="str">
        <f>IFERROR(__xludf.DUMMYFUNCTION("""COMPUTED_VALUE"""),"HP All-in-One 24-df1668in Bundle PC (3Y0T5PA)")</f>
        <v>HP All-in-One 24-df1668in Bundle PC (3Y0T5PA)</v>
      </c>
    </row>
    <row r="31" customHeight="1" spans="1:2">
      <c r="A31" s="3" t="str">
        <f>IFERROR(__xludf.DUMMYFUNCTION("""COMPUTED_VALUE"""),"50R27PA")</f>
        <v>50R27PA</v>
      </c>
      <c r="B31" s="3" t="str">
        <f>IFERROR(__xludf.DUMMYFUNCTION("""COMPUTED_VALUE"""),"HP All-in-One PC 24-df1000i (1W761AV)")</f>
        <v>HP All-in-One PC 24-df1000i (1W761AV)</v>
      </c>
    </row>
    <row r="32" customHeight="1" spans="1:2">
      <c r="A32" s="3" t="str">
        <f>IFERROR(__xludf.DUMMYFUNCTION("""COMPUTED_VALUE"""),"515S6PA")</f>
        <v>515S6PA</v>
      </c>
      <c r="B32" s="3" t="str">
        <f>IFERROR(__xludf.DUMMYFUNCTION("""COMPUTED_VALUE"""),"HP All-in-One PC 24-dp1000i (1K782AV)")</f>
        <v>HP All-in-One PC 24-dp1000i (1K782AV)</v>
      </c>
    </row>
    <row r="33" customHeight="1" spans="1:2">
      <c r="A33" s="3" t="str">
        <f>IFERROR(__xludf.DUMMYFUNCTION("""COMPUTED_VALUE"""),"6F967PA")</f>
        <v>6F967PA</v>
      </c>
      <c r="B33" s="3" t="str">
        <f>IFERROR(__xludf.DUMMYFUNCTION("""COMPUTED_VALUE"""),"HP All-in-One PC 22-dd2000i (5A955AV)")</f>
        <v>HP All-in-One PC 22-dd2000i (5A955AV)</v>
      </c>
    </row>
    <row r="34" customHeight="1" spans="1:2">
      <c r="A34" s="3" t="str">
        <f>IFERROR(__xludf.DUMMYFUNCTION("""COMPUTED_VALUE"""),"22U04AA")</f>
        <v>22U04AA</v>
      </c>
      <c r="B34" s="3" t="str">
        <f>IFERROR(__xludf.DUMMYFUNCTION("""COMPUTED_VALUE"""),"HP All-in-One PC 24-dp1000i (1K782AV)")</f>
        <v>HP All-in-One PC 24-dp1000i (1K782AV)</v>
      </c>
    </row>
    <row r="35" customHeight="1" spans="1:2">
      <c r="A35" s="3" t="str">
        <f>IFERROR(__xludf.DUMMYFUNCTION("""COMPUTED_VALUE"""),"681U0PA")</f>
        <v>681U0PA</v>
      </c>
      <c r="B35" s="3" t="str">
        <f>IFERROR(__xludf.DUMMYFUNCTION("""COMPUTED_VALUE"""),"HP All-in-One PC 22-dd0000a (7WY45AV)")</f>
        <v>HP All-in-One PC 22-dd0000a (7WY45AV)</v>
      </c>
    </row>
    <row r="36" customHeight="1" spans="1:2">
      <c r="A36" s="3" t="str">
        <f>IFERROR(__xludf.DUMMYFUNCTION("""COMPUTED_VALUE"""),"3Y8D3PA")</f>
        <v>3Y8D3PA</v>
      </c>
      <c r="B36" s="3" t="str">
        <f>IFERROR(__xludf.DUMMYFUNCTION("""COMPUTED_VALUE"""),"HP Slim Desktop PC S01-pF1000i (8SP30AV)")</f>
        <v>HP Slim Desktop PC S01-pF1000i (8SP30AV)</v>
      </c>
    </row>
    <row r="37" customHeight="1" spans="1:2">
      <c r="A37" s="3" t="str">
        <f>IFERROR(__xludf.DUMMYFUNCTION("""COMPUTED_VALUE"""),"67W19PA")</f>
        <v>67W19PA</v>
      </c>
      <c r="B37" s="3" t="str">
        <f>IFERROR(__xludf.DUMMYFUNCTION("""COMPUTED_VALUE"""),"HP All-in-One Desktop PC 24-cb1000i (4N1P2AV)")</f>
        <v>HP All-in-One Desktop PC 24-cb1000i (4N1P2AV)</v>
      </c>
    </row>
    <row r="38" customHeight="1" spans="1:2">
      <c r="A38" s="3" t="str">
        <f>IFERROR(__xludf.DUMMYFUNCTION("""COMPUTED_VALUE"""),"4V0S9PA")</f>
        <v>4V0S9PA</v>
      </c>
      <c r="B38" s="3" t="str">
        <f>IFERROR(__xludf.DUMMYFUNCTION("""COMPUTED_VALUE"""),"HP All-in-One PC 22-df0000i (1W767AV)")</f>
        <v>HP All-in-One PC 22-df0000i (1W767AV)</v>
      </c>
    </row>
    <row r="39" customHeight="1" spans="1:2">
      <c r="A39" s="3" t="str">
        <f>IFERROR(__xludf.DUMMYFUNCTION("""COMPUTED_VALUE"""),"4W112PA")</f>
        <v>4W112PA</v>
      </c>
      <c r="B39" s="3" t="str">
        <f>IFERROR(__xludf.DUMMYFUNCTION("""COMPUTED_VALUE"""),"HP All-in-One Desktop PC 24-cb0000a (3B5H8AV)")</f>
        <v>HP All-in-One Desktop PC 24-cb0000a (3B5H8AV)</v>
      </c>
    </row>
    <row r="40" customHeight="1" spans="1:2">
      <c r="A40" s="3" t="str">
        <f>IFERROR(__xludf.DUMMYFUNCTION("""COMPUTED_VALUE"""),"3Y0T5PA#ACJ")</f>
        <v>3Y0T5PA#ACJ</v>
      </c>
      <c r="B40" s="3" t="str">
        <f>IFERROR(__xludf.DUMMYFUNCTION("""COMPUTED_VALUE"""),"HP All-in-One PC 24-df1000i (30J69AV)")</f>
        <v>HP All-in-One PC 24-df1000i (30J69AV)</v>
      </c>
    </row>
    <row r="41" customHeight="1" spans="1:2">
      <c r="A41" s="3" t="str">
        <f>IFERROR(__xludf.DUMMYFUNCTION("""COMPUTED_VALUE"""),"22U37AA")</f>
        <v>22U37AA</v>
      </c>
      <c r="B41" s="3" t="str">
        <f>IFERROR(__xludf.DUMMYFUNCTION("""COMPUTED_VALUE"""),"HP All-in-One PC 27-dp1000i (1K789AV)")</f>
        <v>HP All-in-One PC 27-dp1000i (1K789AV)</v>
      </c>
    </row>
    <row r="42" customHeight="1" spans="1:2">
      <c r="A42" s="3" t="str">
        <f>IFERROR(__xludf.DUMMYFUNCTION("""COMPUTED_VALUE"""),"7K3Z3PA")</f>
        <v>7K3Z3PA</v>
      </c>
      <c r="B42" s="3" t="str">
        <f>IFERROR(__xludf.DUMMYFUNCTION("""COMPUTED_VALUE"""),"HP Slim Desktop PC S01-pF3000i (6V2M1AV)")</f>
        <v>HP Slim Desktop PC S01-pF3000i (6V2M1AV)</v>
      </c>
    </row>
    <row r="43" customHeight="1" spans="1:2">
      <c r="A43" s="3" t="str">
        <f>IFERROR(__xludf.DUMMYFUNCTION("""COMPUTED_VALUE"""),"7H0Y7PA")</f>
        <v>7H0Y7PA</v>
      </c>
      <c r="B43" s="3" t="str">
        <f>IFERROR(__xludf.DUMMYFUNCTION("""COMPUTED_VALUE"""),"HP All-in-One Desktop PC 24-cb1000i (4N1")</f>
        <v>HP All-in-One Desktop PC 24-cb1000i (4N1</v>
      </c>
    </row>
    <row r="44" customHeight="1" spans="1:2">
      <c r="A44" s="3" t="str">
        <f>IFERROR(__xludf.DUMMYFUNCTION("""COMPUTED_VALUE"""),"9Q932PA")</f>
        <v>9Q932PA</v>
      </c>
      <c r="B44" s="3" t="str">
        <f>IFERROR(__xludf.DUMMYFUNCTION("""COMPUTED_VALUE"""),"HP All-in-One Desktop PC 27-cr0000i (70P58AV)")</f>
        <v>HP All-in-One Desktop PC 27-cr0000i (70P58AV)</v>
      </c>
    </row>
    <row r="45" customHeight="1" spans="1:2">
      <c r="A45" s="3" t="str">
        <f>IFERROR(__xludf.DUMMYFUNCTION("""COMPUTED_VALUE"""),"5R5D6PA")</f>
        <v>5R5D6PA</v>
      </c>
      <c r="B45" s="3" t="str">
        <f>IFERROR(__xludf.DUMMYFUNCTION("""COMPUTED_VALUE"""),"HP Desktop PC M01-F2000i (536T7AV)")</f>
        <v>HP Desktop PC M01-F2000i (536T7AV)</v>
      </c>
    </row>
    <row r="46" customHeight="1" spans="1:2">
      <c r="A46" s="3" t="str">
        <f>IFERROR(__xludf.DUMMYFUNCTION("""COMPUTED_VALUE"""),"7L4Z3PA")</f>
        <v>7L4Z3PA</v>
      </c>
      <c r="B46" s="3" t="str">
        <f>IFERROR(__xludf.DUMMYFUNCTION("""COMPUTED_VALUE"""),"HP All-in-One PC 22-dd2000i (50M53AV)")</f>
        <v>HP All-in-One PC 22-dd2000i (50M53AV)</v>
      </c>
    </row>
    <row r="47" customHeight="1" spans="1:2">
      <c r="A47" s="3" t="str">
        <f>IFERROR(__xludf.DUMMYFUNCTION("""COMPUTED_VALUE"""),"888Q8PA")</f>
        <v>888Q8PA</v>
      </c>
      <c r="B47" s="3" t="str">
        <f>IFERROR(__xludf.DUMMYFUNCTION("""COMPUTED_VALUE"""),"HP All-in-One PC 24-df1000i (1W762AV)")</f>
        <v>HP All-in-One PC 24-df1000i (1W762AV)</v>
      </c>
    </row>
    <row r="48" customHeight="1" spans="1:2">
      <c r="A48" s="3" t="str">
        <f>IFERROR(__xludf.DUMMYFUNCTION("""COMPUTED_VALUE"""),"180R6AA")</f>
        <v>180R6AA</v>
      </c>
      <c r="B48" s="3" t="str">
        <f>IFERROR(__xludf.DUMMYFUNCTION("""COMPUTED_VALUE"""),"HP All-in-One 24-dp0813in")</f>
        <v>HP All-in-One 24-dp0813in</v>
      </c>
    </row>
    <row r="49" customHeight="1" spans="1:2">
      <c r="A49" s="3" t="str">
        <f>IFERROR(__xludf.DUMMYFUNCTION("""COMPUTED_VALUE"""),"6J0P6PA")</f>
        <v>6J0P6PA</v>
      </c>
      <c r="B49" s="3" t="str">
        <f>IFERROR(__xludf.DUMMYFUNCTION("""COMPUTED_VALUE"""),"HP Desktop PC M01-F2000i (4LSF7AV)")</f>
        <v>HP Desktop PC M01-F2000i (4LSF7AV)</v>
      </c>
    </row>
    <row r="50" customHeight="1" spans="1:2">
      <c r="A50" s="3" t="str">
        <f>IFERROR(__xludf.DUMMYFUNCTION("""COMPUTED_VALUE"""),"9T680PA")</f>
        <v>9T680PA</v>
      </c>
      <c r="B50" s="3" t="str">
        <f>IFERROR(__xludf.DUMMYFUNCTION("""COMPUTED_VALUE"""),"HP All-in-One PC 22-dd2000i (50M53AV)")</f>
        <v>HP All-in-One PC 22-dd2000i (50M53AV)</v>
      </c>
    </row>
    <row r="51" customHeight="1" spans="1:2">
      <c r="A51" s="3" t="str">
        <f>IFERROR(__xludf.DUMMYFUNCTION("""COMPUTED_VALUE"""),"1V6D8AA")</f>
        <v>1V6D8AA</v>
      </c>
      <c r="B51" s="3" t="str">
        <f>IFERROR(__xludf.DUMMYFUNCTION("""COMPUTED_VALUE"""),"HP Slim Desktop PC S01-pF1000i (8SP30AV)")</f>
        <v>HP Slim Desktop PC S01-pF1000i (8SP30AV)</v>
      </c>
    </row>
    <row r="52" customHeight="1" spans="1:2">
      <c r="A52" s="3" t="str">
        <f>IFERROR(__xludf.DUMMYFUNCTION("""COMPUTED_VALUE"""),"4D007PA")</f>
        <v>4D007PA</v>
      </c>
      <c r="B52" s="3" t="str">
        <f>IFERROR(__xludf.DUMMYFUNCTION("""COMPUTED_VALUE"""),"HP All-in-One PC 22-df0000i (7US29AV)")</f>
        <v>HP All-in-One PC 22-df0000i (7US29AV)</v>
      </c>
    </row>
    <row r="53" customHeight="1" spans="1:2">
      <c r="A53" s="3" t="str">
        <f>IFERROR(__xludf.DUMMYFUNCTION("""COMPUTED_VALUE"""),"22U36AA")</f>
        <v>22U36AA</v>
      </c>
      <c r="B53" s="3" t="str">
        <f>IFERROR(__xludf.DUMMYFUNCTION("""COMPUTED_VALUE"""),"HP All-in-One PC 27-dp1000i (1K788AV)")</f>
        <v>HP All-in-One PC 27-dp1000i (1K788AV)</v>
      </c>
    </row>
    <row r="54" customHeight="1" spans="1:2">
      <c r="A54" s="3" t="str">
        <f>IFERROR(__xludf.DUMMYFUNCTION("""COMPUTED_VALUE"""),"570D5PA")</f>
        <v>570D5PA</v>
      </c>
      <c r="B54" s="3" t="str">
        <f>IFERROR(__xludf.DUMMYFUNCTION("""COMPUTED_VALUE"""),"HP All-in-One PC 24-dp1000i (307R6AV)")</f>
        <v>HP All-in-One PC 24-dp1000i (307R6AV)</v>
      </c>
    </row>
    <row r="55" customHeight="1" spans="1:2">
      <c r="A55" s="3" t="str">
        <f>IFERROR(__xludf.DUMMYFUNCTION("""COMPUTED_VALUE"""),"1V6C5AA")</f>
        <v>1V6C5AA</v>
      </c>
      <c r="B55" s="3" t="str">
        <f>IFERROR(__xludf.DUMMYFUNCTION("""COMPUTED_VALUE"""),"HP All-in-One PC 22-df0000i (8WK22AV)")</f>
        <v>HP All-in-One PC 22-df0000i (8WK22AV)</v>
      </c>
    </row>
    <row r="56" customHeight="1" spans="1:2">
      <c r="A56" s="3" t="str">
        <f>IFERROR(__xludf.DUMMYFUNCTION("""COMPUTED_VALUE"""),"948K2PA")</f>
        <v>948K2PA</v>
      </c>
      <c r="B56" s="3" t="str">
        <f>IFERROR(__xludf.DUMMYFUNCTION("""COMPUTED_VALUE"""),"HP All-in-One 27-cr0445in PC (948K2PA)")</f>
        <v>HP All-in-One 27-cr0445in PC (948K2PA)</v>
      </c>
    </row>
    <row r="57" customHeight="1" spans="1:2">
      <c r="A57" s="3" t="str">
        <f>IFERROR(__xludf.DUMMYFUNCTION("""COMPUTED_VALUE"""),"681Q3PA")</f>
        <v>681Q3PA</v>
      </c>
      <c r="B57" s="3" t="str">
        <f>IFERROR(__xludf.DUMMYFUNCTION("""COMPUTED_VALUE"""),"HP All-in-One 22-df1171in Bundle PC (681Q3PA)")</f>
        <v>HP All-in-One 22-df1171in Bundle PC (681Q3PA)</v>
      </c>
    </row>
    <row r="58" customHeight="1" spans="1:2">
      <c r="A58" s="3" t="str">
        <f>IFERROR(__xludf.DUMMYFUNCTION("""COMPUTED_VALUE"""),"570L1PA")</f>
        <v>570L1PA</v>
      </c>
      <c r="B58" s="3" t="str">
        <f>IFERROR(__xludf.DUMMYFUNCTION("""COMPUTED_VALUE"""),"HP All-in-One 24-df1190in Bundle PC (570L1PA)")</f>
        <v>HP All-in-One 24-df1190in Bundle PC (570L1PA)</v>
      </c>
    </row>
    <row r="59" customHeight="1" spans="1:2">
      <c r="A59" s="3" t="str">
        <f>IFERROR(__xludf.DUMMYFUNCTION("""COMPUTED_VALUE"""),"5S7U6PA")</f>
        <v>5S7U6PA</v>
      </c>
      <c r="B59" s="3" t="str">
        <f>IFERROR(__xludf.DUMMYFUNCTION("""COMPUTED_VALUE"""),"HP All-in-One 24-cb0123in Bundle All-in-One PC (5S7U6PA)")</f>
        <v>HP All-in-One 24-cb0123in Bundle All-in-One PC (5S7U6PA)</v>
      </c>
    </row>
    <row r="60" customHeight="1" spans="1:2">
      <c r="A60" s="3" t="str">
        <f>IFERROR(__xludf.DUMMYFUNCTION("""COMPUTED_VALUE"""),"570D6PA")</f>
        <v>570D6PA</v>
      </c>
      <c r="B60" s="3" t="str">
        <f>IFERROR(__xludf.DUMMYFUNCTION("""COMPUTED_VALUE"""),"HP All-in-One 24-dp1890in Bundle PC (570D6PA)")</f>
        <v>HP All-in-One 24-dp1890in Bundle PC (570D6PA)</v>
      </c>
    </row>
    <row r="61" customHeight="1" spans="1:2">
      <c r="A61" s="3" t="str">
        <f>IFERROR(__xludf.DUMMYFUNCTION("""COMPUTED_VALUE"""),"4W0N8PA")</f>
        <v>4W0N8PA</v>
      </c>
      <c r="B61" s="3" t="str">
        <f>IFERROR(__xludf.DUMMYFUNCTION("""COMPUTED_VALUE"""),"HP All-in-One 27-dp1234in Bundle PC (4W0N8PA)")</f>
        <v>HP All-in-One 27-dp1234in Bundle PC (4W0N8PA)</v>
      </c>
    </row>
    <row r="62" customHeight="1" spans="1:2">
      <c r="A62" s="3" t="str">
        <f>IFERROR(__xludf.DUMMYFUNCTION("""COMPUTED_VALUE"""),"5R7T2PA")</f>
        <v>5R7T2PA</v>
      </c>
      <c r="B62" s="3" t="str">
        <f>IFERROR(__xludf.DUMMYFUNCTION("""COMPUTED_VALUE"""),"HP Slim Desktop S01-pF2008in Bundle PC (5R7T2PA)")</f>
        <v>HP Slim Desktop S01-pF2008in Bundle PC (5R7T2PA)</v>
      </c>
    </row>
    <row r="63" customHeight="1" spans="1:2">
      <c r="A63" s="3" t="str">
        <f>IFERROR(__xludf.DUMMYFUNCTION("""COMPUTED_VALUE"""),"3Y8E2PA")</f>
        <v>3Y8E2PA</v>
      </c>
      <c r="B63" s="3" t="str">
        <f>IFERROR(__xludf.DUMMYFUNCTION("""COMPUTED_VALUE"""),"HP All-in-One 27-dp0555in Bundle PC (3Y8E2PA)")</f>
        <v>HP All-in-One 27-dp0555in Bundle PC (3Y8E2PA)</v>
      </c>
    </row>
    <row r="64" customHeight="1" spans="1:2">
      <c r="A64" s="3" t="str">
        <f>IFERROR(__xludf.DUMMYFUNCTION("""COMPUTED_VALUE"""),"42U91PA")</f>
        <v>42U91PA</v>
      </c>
      <c r="B64" s="3" t="str">
        <f>IFERROR(__xludf.DUMMYFUNCTION("""COMPUTED_VALUE"""),"HP All-in-One 27-dp1000in Bundle PC (42U91PA)")</f>
        <v>HP All-in-One 27-dp1000in Bundle PC (42U91PA)</v>
      </c>
    </row>
    <row r="65" customHeight="1" spans="1:2">
      <c r="A65" s="3" t="str">
        <f>IFERROR(__xludf.DUMMYFUNCTION("""COMPUTED_VALUE"""),"570L2PA")</f>
        <v>570L2PA</v>
      </c>
      <c r="B65" s="3" t="str">
        <f>IFERROR(__xludf.DUMMYFUNCTION("""COMPUTED_VALUE"""),"HP All-in-One 24-df1290in Bundle PC (570L2PA)")</f>
        <v>HP All-in-One 24-df1290in Bundle PC (570L2PA)</v>
      </c>
    </row>
    <row r="66" customHeight="1" spans="1:2">
      <c r="A66" s="3" t="str">
        <f>IFERROR(__xludf.DUMMYFUNCTION("""COMPUTED_VALUE"""),"6H1X1PA")</f>
        <v>6H1X1PA</v>
      </c>
      <c r="B66" s="3" t="str">
        <f>IFERROR(__xludf.DUMMYFUNCTION("""COMPUTED_VALUE"""),"HP Slim Desktop S01-pF2789in Bundle PC (6H1X1PA)")</f>
        <v>HP Slim Desktop S01-pF2789in Bundle PC (6H1X1PA)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4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4"/>
  <cols>
    <col min="2" max="2" width="35.6296296296296" customWidth="1"/>
  </cols>
  <sheetData>
    <row r="1" customHeight="1" spans="1:5">
      <c r="A1" s="2" t="s">
        <v>0</v>
      </c>
      <c r="B1" s="2" t="s">
        <v>1</v>
      </c>
      <c r="C1" s="2" t="s">
        <v>404</v>
      </c>
      <c r="D1" s="2" t="s">
        <v>405</v>
      </c>
      <c r="E1" s="2" t="s">
        <v>406</v>
      </c>
    </row>
    <row r="2" customHeight="1" spans="1:2">
      <c r="A2" s="3" t="str">
        <f>IFERROR(__xludf.DUMMYFUNCTION("FILTER('All Products'!A:B, REGEXMATCH('All Products'!B:B, ""(?i)elitedesk|prodesk|Microtower"") * NOT(REGEXMATCH('All Products'!B:B, ""(?i)200|Victus|Omen|Envy|Spectre|printer"")))"),"5FK99PA")</f>
        <v>5FK99PA</v>
      </c>
      <c r="B2" s="3" t="str">
        <f>IFERROR(__xludf.DUMMYFUNCTION("""COMPUTED_VALUE"""),"HP Desktop Pro G1 Microtower Business PC")</f>
        <v>HP Desktop Pro G1 Microtower Business PC</v>
      </c>
    </row>
    <row r="3" customHeight="1" spans="1:2">
      <c r="A3" s="3" t="str">
        <f>IFERROR(__xludf.DUMMYFUNCTION("""COMPUTED_VALUE"""),"385Z5PA")</f>
        <v>385Z5PA</v>
      </c>
      <c r="B3" s="3" t="str">
        <f>IFERROR(__xludf.DUMMYFUNCTION("""COMPUTED_VALUE"""),"HP 280 Pro G6 Microtower PC Bundle")</f>
        <v>HP 280 Pro G6 Microtower PC Bundle</v>
      </c>
    </row>
    <row r="4" customHeight="1" spans="1:2">
      <c r="A4" s="3" t="str">
        <f>IFERROR(__xludf.DUMMYFUNCTION("""COMPUTED_VALUE"""),"389A1PA")</f>
        <v>389A1PA</v>
      </c>
      <c r="B4" s="3" t="str">
        <f>IFERROR(__xludf.DUMMYFUNCTION("""COMPUTED_VALUE"""),"HP 280 Pro G6 Microtower PC Bundle (389A1PA)")</f>
        <v>HP 280 Pro G6 Microtower PC Bundle (389A1PA)</v>
      </c>
    </row>
    <row r="5" customHeight="1" spans="1:2">
      <c r="A5" s="3" t="str">
        <f>IFERROR(__xludf.DUMMYFUNCTION("""COMPUTED_VALUE"""),"1HM24AV")</f>
        <v>1HM24AV</v>
      </c>
      <c r="B5" s="3" t="str">
        <f>IFERROR(__xludf.DUMMYFUNCTION("""COMPUTED_VALUE"""),"HP 280 G3 Base Model PCI Microtower PC")</f>
        <v>HP 280 G3 Base Model PCI Microtower PC</v>
      </c>
    </row>
    <row r="6" customHeight="1" spans="1:2">
      <c r="A6" s="3" t="str">
        <f>IFERROR(__xludf.DUMMYFUNCTION("""COMPUTED_VALUE"""),"635X1PA")</f>
        <v>635X1PA</v>
      </c>
      <c r="B6" s="3" t="str">
        <f>IFERROR(__xludf.DUMMYFUNCTION("""COMPUTED_VALUE"""),"HP 280 Pro G6 Microtower PC Bundle (635X1PA)")</f>
        <v>HP 280 Pro G6 Microtower PC Bundle (635X1PA)</v>
      </c>
    </row>
    <row r="7" customHeight="1" spans="1:2">
      <c r="A7" s="3" t="str">
        <f>IFERROR(__xludf.DUMMYFUNCTION("""COMPUTED_VALUE"""),"8QY87AV")</f>
        <v>8QY87AV</v>
      </c>
      <c r="B7" s="3" t="str">
        <f>IFERROR(__xludf.DUMMYFUNCTION("""COMPUTED_VALUE"""),"HP 280 Pro G6 Microtower PC RCTO Base Model")</f>
        <v>HP 280 Pro G6 Microtower PC RCTO Base Model</v>
      </c>
    </row>
    <row r="8" customHeight="1" spans="1:2">
      <c r="A8" s="3" t="str">
        <f>IFERROR(__xludf.DUMMYFUNCTION("""COMPUTED_VALUE"""),"385Z3PA")</f>
        <v>385Z3PA</v>
      </c>
      <c r="B8" s="3" t="str">
        <f>IFERROR(__xludf.DUMMYFUNCTION("""COMPUTED_VALUE"""),"HP 280 Pro G6 Microtower PC (8QY87AV)")</f>
        <v>HP 280 Pro G6 Microtower PC (8QY87AV)</v>
      </c>
    </row>
    <row r="9" customHeight="1" spans="1:2">
      <c r="A9" s="3" t="str">
        <f>IFERROR(__xludf.DUMMYFUNCTION("""COMPUTED_VALUE"""),"446Z2PA")</f>
        <v>446Z2PA</v>
      </c>
      <c r="B9" s="3" t="str">
        <f>IFERROR(__xludf.DUMMYFUNCTION("""COMPUTED_VALUE"""),"HP 285 Pro G6 Microtower (1E7G9AV)")</f>
        <v>HP 285 Pro G6 Microtower (1E7G9AV)</v>
      </c>
    </row>
    <row r="10" customHeight="1" spans="1:2">
      <c r="A10" s="3" t="str">
        <f>IFERROR(__xludf.DUMMYFUNCTION("""COMPUTED_VALUE"""),"9CY18AV")</f>
        <v>9CY18AV</v>
      </c>
      <c r="B10" s="3" t="str">
        <f>IFERROR(__xludf.DUMMYFUNCTION("""COMPUTED_VALUE"""),"HP ProDesk 400 G7 Base Model Microtower PC")</f>
        <v>HP ProDesk 400 G7 Base Model Microtower PC</v>
      </c>
    </row>
    <row r="11" customHeight="1" spans="1:2">
      <c r="A11" s="3" t="str">
        <f>IFERROR(__xludf.DUMMYFUNCTION("""COMPUTED_VALUE"""),"3E7R9PA")</f>
        <v>3E7R9PA</v>
      </c>
      <c r="B11" s="3" t="str">
        <f>IFERROR(__xludf.DUMMYFUNCTION("""COMPUTED_VALUE"""),"HP 280 Pro G6 Microtower PC (8QY87AV)")</f>
        <v>HP 280 Pro G6 Microtower PC (8QY87AV)</v>
      </c>
    </row>
    <row r="12" customHeight="1" spans="1:2">
      <c r="A12" s="3" t="str">
        <f>IFERROR(__xludf.DUMMYFUNCTION("""COMPUTED_VALUE"""),"9CV80AV")</f>
        <v>9CV80AV</v>
      </c>
      <c r="B12" s="3" t="str">
        <f>IFERROR(__xludf.DUMMYFUNCTION("""COMPUTED_VALUE"""),"HP ProDesk 600 G6 PCI Microtower PC IDS Base Model")</f>
        <v>HP ProDesk 600 G6 PCI Microtower PC IDS Base Model</v>
      </c>
    </row>
    <row r="13" customHeight="1" spans="1:2">
      <c r="A13" s="3" t="str">
        <f>IFERROR(__xludf.DUMMYFUNCTION("""COMPUTED_VALUE"""),"385Z7PA")</f>
        <v>385Z7PA</v>
      </c>
      <c r="B13" s="3" t="str">
        <f>IFERROR(__xludf.DUMMYFUNCTION("""COMPUTED_VALUE"""),"HP 280 Pro G6 Microtower PC (8QY87AV)")</f>
        <v>HP 280 Pro G6 Microtower PC (8QY87AV)</v>
      </c>
    </row>
    <row r="14" customHeight="1" spans="1:2">
      <c r="A14" s="3" t="str">
        <f>IFERROR(__xludf.DUMMYFUNCTION("""COMPUTED_VALUE"""),"440B5PA")</f>
        <v>440B5PA</v>
      </c>
      <c r="B14" s="3" t="str">
        <f>IFERROR(__xludf.DUMMYFUNCTION("""COMPUTED_VALUE"""),"HP 280 Pro G6 Microtower PC (8QY81AV)")</f>
        <v>HP 280 Pro G6 Microtower PC (8QY81AV)</v>
      </c>
    </row>
    <row r="15" customHeight="1" spans="1:2">
      <c r="A15" s="3" t="str">
        <f>IFERROR(__xludf.DUMMYFUNCTION("""COMPUTED_VALUE"""),"35C49UP")</f>
        <v>35C49UP</v>
      </c>
      <c r="B15" s="3" t="str">
        <f>IFERROR(__xludf.DUMMYFUNCTION("""COMPUTED_VALUE"""),"HP EliteDesk 800 G6 Desktop Mini PC (8WY18AV)")</f>
        <v>HP EliteDesk 800 G6 Desktop Mini PC (8WY18AV)</v>
      </c>
    </row>
    <row r="16" customHeight="1" spans="1:2">
      <c r="A16" s="3" t="str">
        <f>IFERROR(__xludf.DUMMYFUNCTION("""COMPUTED_VALUE"""),"9DF60AV")</f>
        <v>9DF60AV</v>
      </c>
      <c r="B16" s="3" t="str">
        <f>IFERROR(__xludf.DUMMYFUNCTION("""COMPUTED_VALUE"""),"HP ProDesk 400 G7 Small Form Factor PC RCTO Base Model")</f>
        <v>HP ProDesk 400 G7 Small Form Factor PC RCTO Base Model</v>
      </c>
    </row>
    <row r="17" customHeight="1" spans="1:2">
      <c r="A17" s="3" t="str">
        <f>IFERROR(__xludf.DUMMYFUNCTION("""COMPUTED_VALUE"""),"9AG50AV")</f>
        <v>9AG50AV</v>
      </c>
      <c r="B17" s="3" t="str">
        <f>IFERROR(__xludf.DUMMYFUNCTION("""COMPUTED_VALUE"""),"HP ProDesk 400 G6 Base Model Desktop Mini PC")</f>
        <v>HP ProDesk 400 G6 Base Model Desktop Mini PC</v>
      </c>
    </row>
    <row r="18" customHeight="1" spans="1:2">
      <c r="A18" s="3" t="str">
        <f>IFERROR(__xludf.DUMMYFUNCTION("""COMPUTED_VALUE"""),"55G74PA")</f>
        <v>55G74PA</v>
      </c>
      <c r="B18" s="3" t="str">
        <f>IFERROR(__xludf.DUMMYFUNCTION("""COMPUTED_VALUE"""),"HP ProDesk 400 G7 Microtower PC (9CY18AV)")</f>
        <v>HP ProDesk 400 G7 Microtower PC (9CY18AV)</v>
      </c>
    </row>
    <row r="19" customHeight="1" spans="1:2">
      <c r="A19" s="3" t="str">
        <f>IFERROR(__xludf.DUMMYFUNCTION("""COMPUTED_VALUE"""),"44V93PA")</f>
        <v>44V93PA</v>
      </c>
      <c r="B19" s="3" t="str">
        <f>IFERROR(__xludf.DUMMYFUNCTION("""COMPUTED_VALUE"""),"HP ProDesk 400 G7 Microtower PC (9CY18AV)")</f>
        <v>HP ProDesk 400 G7 Microtower PC (9CY18AV)</v>
      </c>
    </row>
    <row r="20" customHeight="1" spans="1:2">
      <c r="A20" s="3" t="str">
        <f>IFERROR(__xludf.DUMMYFUNCTION("""COMPUTED_VALUE"""),"3X9Z8PC")</f>
        <v>3X9Z8PC</v>
      </c>
      <c r="B20" s="3" t="str">
        <f>IFERROR(__xludf.DUMMYFUNCTION("""COMPUTED_VALUE"""),"HP 280 Pro G6 Microtower PC (8QY87AV)")</f>
        <v>HP 280 Pro G6 Microtower PC (8QY87AV)</v>
      </c>
    </row>
    <row r="21" customHeight="1" spans="1:2">
      <c r="A21" s="3" t="str">
        <f>IFERROR(__xludf.DUMMYFUNCTION("""COMPUTED_VALUE"""),"6EF24AV")</f>
        <v>6EF24AV</v>
      </c>
      <c r="B21" s="3" t="str">
        <f>IFERROR(__xludf.DUMMYFUNCTION("""COMPUTED_VALUE"""),"HP ProDesk 400 G6 Small Form Factor PC RCTO Base Model")</f>
        <v>HP ProDesk 400 G6 Small Form Factor PC RCTO Base Model</v>
      </c>
    </row>
    <row r="22" customHeight="1" spans="1:2">
      <c r="A22" s="3" t="str">
        <f>IFERROR(__xludf.DUMMYFUNCTION("""COMPUTED_VALUE"""),"44V84PA")</f>
        <v>44V84PA</v>
      </c>
      <c r="B22" s="3" t="str">
        <f>IFERROR(__xludf.DUMMYFUNCTION("""COMPUTED_VALUE"""),"HP ProDesk 400 G7 Microtower PC (9CY18AV)")</f>
        <v>HP ProDesk 400 G7 Microtower PC (9CY18AV)</v>
      </c>
    </row>
    <row r="23" customHeight="1" spans="1:2">
      <c r="A23" s="3" t="str">
        <f>IFERROR(__xludf.DUMMYFUNCTION("""COMPUTED_VALUE"""),"447D6PA")</f>
        <v>447D6PA</v>
      </c>
      <c r="B23" s="3" t="str">
        <f>IFERROR(__xludf.DUMMYFUNCTION("""COMPUTED_VALUE"""),"HP ProDesk 400 G7 Microtower PC (9CY18AV)")</f>
        <v>HP ProDesk 400 G7 Microtower PC (9CY18AV)</v>
      </c>
    </row>
    <row r="24" customHeight="1" spans="1:2">
      <c r="A24" s="3" t="str">
        <f>IFERROR(__xludf.DUMMYFUNCTION("""COMPUTED_VALUE"""),"380S4PA")</f>
        <v>380S4PA</v>
      </c>
      <c r="B24" s="3" t="str">
        <f>IFERROR(__xludf.DUMMYFUNCTION("""COMPUTED_VALUE"""),"HP 280 Pro G6 Microtower PC (8QY87AV)")</f>
        <v>HP 280 Pro G6 Microtower PC (8QY87AV)</v>
      </c>
    </row>
    <row r="25" customHeight="1" spans="1:2">
      <c r="A25" s="3" t="str">
        <f>IFERROR(__xludf.DUMMYFUNCTION("""COMPUTED_VALUE"""),"8YR02AV")</f>
        <v>8YR02AV</v>
      </c>
      <c r="B25" s="3" t="str">
        <f>IFERROR(__xludf.DUMMYFUNCTION("""COMPUTED_VALUE"""),"HP EliteDesk 800 G6 Tower PC RCTO Base Model")</f>
        <v>HP EliteDesk 800 G6 Tower PC RCTO Base Model</v>
      </c>
    </row>
    <row r="26" customHeight="1" spans="1:2">
      <c r="A26" s="3" t="str">
        <f>IFERROR(__xludf.DUMMYFUNCTION("""COMPUTED_VALUE"""),"44V88PA")</f>
        <v>44V88PA</v>
      </c>
      <c r="B26" s="3" t="str">
        <f>IFERROR(__xludf.DUMMYFUNCTION("""COMPUTED_VALUE"""),"HP ProDesk 400 G7 Microtower PC (9CY18AV)")</f>
        <v>HP ProDesk 400 G7 Microtower PC (9CY18AV)</v>
      </c>
    </row>
    <row r="27" customHeight="1" spans="1:2">
      <c r="A27" s="3" t="str">
        <f>IFERROR(__xludf.DUMMYFUNCTION("""COMPUTED_VALUE"""),"4N6P6PA")</f>
        <v>4N6P6PA</v>
      </c>
      <c r="B27" s="3" t="str">
        <f>IFERROR(__xludf.DUMMYFUNCTION("""COMPUTED_VALUE"""),"HP 280 Pro G6 Microtower PC (8QY87AV)")</f>
        <v>HP 280 Pro G6 Microtower PC (8QY87AV)</v>
      </c>
    </row>
    <row r="28" customHeight="1" spans="1:2">
      <c r="A28" s="3" t="str">
        <f>IFERROR(__xludf.DUMMYFUNCTION("""COMPUTED_VALUE"""),"4M125PA")</f>
        <v>4M125PA</v>
      </c>
      <c r="B28" s="3" t="str">
        <f>IFERROR(__xludf.DUMMYFUNCTION("""COMPUTED_VALUE"""),"HP ProDesk 400 G6 Desktop Mini PC (368Z7AV)")</f>
        <v>HP ProDesk 400 G6 Desktop Mini PC (368Z7AV)</v>
      </c>
    </row>
    <row r="29" customHeight="1" spans="1:2">
      <c r="A29" s="3" t="str">
        <f>IFERROR(__xludf.DUMMYFUNCTION("""COMPUTED_VALUE"""),"440B9PA")</f>
        <v>440B9PA</v>
      </c>
      <c r="B29" s="3" t="str">
        <f>IFERROR(__xludf.DUMMYFUNCTION("""COMPUTED_VALUE"""),"HP 280 Pro G6 Microtower PC (8QY81AV)")</f>
        <v>HP 280 Pro G6 Microtower PC (8QY81AV)</v>
      </c>
    </row>
    <row r="30" customHeight="1" spans="1:2">
      <c r="A30" s="3" t="str">
        <f>IFERROR(__xludf.DUMMYFUNCTION("""COMPUTED_VALUE"""),"55Z26PA")</f>
        <v>55Z26PA</v>
      </c>
      <c r="B30" s="3" t="str">
        <f>IFERROR(__xludf.DUMMYFUNCTION("""COMPUTED_VALUE"""),"HP ProDesk 400 G7 Microtower PC (9CY18AV)")</f>
        <v>HP ProDesk 400 G7 Microtower PC (9CY18AV)</v>
      </c>
    </row>
    <row r="31" customHeight="1" spans="1:2">
      <c r="A31" s="3" t="str">
        <f>IFERROR(__xludf.DUMMYFUNCTION("""COMPUTED_VALUE"""),"4M124PA")</f>
        <v>4M124PA</v>
      </c>
      <c r="B31" s="3" t="str">
        <f>IFERROR(__xludf.DUMMYFUNCTION("""COMPUTED_VALUE"""),"HP ProDesk 400 G6 Desktop Mini PC (368Z7AV)")</f>
        <v>HP ProDesk 400 G6 Desktop Mini PC (368Z7AV)</v>
      </c>
    </row>
    <row r="32" customHeight="1" spans="1:2">
      <c r="A32" s="3" t="str">
        <f>IFERROR(__xludf.DUMMYFUNCTION("""COMPUTED_VALUE"""),"385Z2PA")</f>
        <v>385Z2PA</v>
      </c>
      <c r="B32" s="3" t="str">
        <f>IFERROR(__xludf.DUMMYFUNCTION("""COMPUTED_VALUE"""),"HP 280 Pro G6 Microtower PC (8QY87AV)")</f>
        <v>HP 280 Pro G6 Microtower PC (8QY87AV)</v>
      </c>
    </row>
    <row r="33" customHeight="1" spans="1:2">
      <c r="A33" s="3" t="str">
        <f>IFERROR(__xludf.DUMMYFUNCTION("""COMPUTED_VALUE"""),"6BD64AV")</f>
        <v>6BD64AV</v>
      </c>
      <c r="B33" s="3" t="str">
        <f>IFERROR(__xludf.DUMMYFUNCTION("""COMPUTED_VALUE"""),"HP EliteDesk 800 G5 Base Model Small Form Factor PC")</f>
        <v>HP EliteDesk 800 G5 Base Model Small Form Factor PC</v>
      </c>
    </row>
    <row r="34" customHeight="1" spans="1:2">
      <c r="A34" s="3" t="str">
        <f>IFERROR(__xludf.DUMMYFUNCTION("""COMPUTED_VALUE"""),"67C07PA")</f>
        <v>67C07PA</v>
      </c>
      <c r="B34" s="3" t="str">
        <f>IFERROR(__xludf.DUMMYFUNCTION("""COMPUTED_VALUE"""),"HP ProDesk 400 G7 Microtower PC (9CY18AV)")</f>
        <v>HP ProDesk 400 G7 Microtower PC (9CY18AV)</v>
      </c>
    </row>
    <row r="35" customHeight="1" spans="1:2">
      <c r="A35" s="3" t="str">
        <f>IFERROR(__xludf.DUMMYFUNCTION("""COMPUTED_VALUE"""),"9DF58AV")</f>
        <v>9DF58AV</v>
      </c>
      <c r="B35" s="3" t="str">
        <f>IFERROR(__xludf.DUMMYFUNCTION("""COMPUTED_VALUE"""),"HP ProDesk 400 G7 Small Form Factor PC IDS Base Model")</f>
        <v>HP ProDesk 400 G7 Small Form Factor PC IDS Base Model</v>
      </c>
    </row>
    <row r="36" customHeight="1" spans="1:2">
      <c r="A36" s="3" t="str">
        <f>IFERROR(__xludf.DUMMYFUNCTION("""COMPUTED_VALUE"""),"635X5PA")</f>
        <v>635X5PA</v>
      </c>
      <c r="B36" s="3" t="str">
        <f>IFERROR(__xludf.DUMMYFUNCTION("""COMPUTED_VALUE"""),"HP 280 Pro G6 Microtower PC (8QY81AV)")</f>
        <v>HP 280 Pro G6 Microtower PC (8QY81AV)</v>
      </c>
    </row>
    <row r="37" customHeight="1" spans="1:2">
      <c r="A37" s="3" t="str">
        <f>IFERROR(__xludf.DUMMYFUNCTION("""COMPUTED_VALUE"""),"3D2G3PC")</f>
        <v>3D2G3PC</v>
      </c>
      <c r="B37" s="3" t="str">
        <f>IFERROR(__xludf.DUMMYFUNCTION("""COMPUTED_VALUE"""),"HP 280 Pro G6 Microtower PC (8QY87AV)")</f>
        <v>HP 280 Pro G6 Microtower PC (8QY87AV)</v>
      </c>
    </row>
    <row r="38" customHeight="1" spans="1:2">
      <c r="A38" s="3" t="str">
        <f>IFERROR(__xludf.DUMMYFUNCTION("""COMPUTED_VALUE"""),"368Z7AV")</f>
        <v>368Z7AV</v>
      </c>
      <c r="B38" s="3" t="str">
        <f>IFERROR(__xludf.DUMMYFUNCTION("""COMPUTED_VALUE"""),"HP ProDesk 400 G6 Desktop Mini PC RCTO Base Model")</f>
        <v>HP ProDesk 400 G6 Desktop Mini PC RCTO Base Model</v>
      </c>
    </row>
    <row r="39" customHeight="1" spans="1:2">
      <c r="A39" s="3" t="str">
        <f>IFERROR(__xludf.DUMMYFUNCTION("""COMPUTED_VALUE"""),"6DC50AV")</f>
        <v>6DC50AV</v>
      </c>
      <c r="B39" s="3" t="str">
        <f>IFERROR(__xludf.DUMMYFUNCTION("""COMPUTED_VALUE"""),"HP ProDesk 600 G5 Base Model Microtower PC")</f>
        <v>HP ProDesk 600 G5 Base Model Microtower PC</v>
      </c>
    </row>
    <row r="40" customHeight="1" spans="1:2">
      <c r="A40" s="3" t="str">
        <f>IFERROR(__xludf.DUMMYFUNCTION("""COMPUTED_VALUE"""),"385Z9PA")</f>
        <v>385Z9PA</v>
      </c>
      <c r="B40" s="3" t="str">
        <f>IFERROR(__xludf.DUMMYFUNCTION("""COMPUTED_VALUE"""),"HP 280 Pro G6 Microtower PC (8QY87AV)")</f>
        <v>HP 280 Pro G6 Microtower PC (8QY87AV)</v>
      </c>
    </row>
    <row r="41" customHeight="1" spans="1:2">
      <c r="A41" s="3" t="str">
        <f>IFERROR(__xludf.DUMMYFUNCTION("""COMPUTED_VALUE"""),"3D0Z6PC")</f>
        <v>3D0Z6PC</v>
      </c>
      <c r="B41" s="3" t="str">
        <f>IFERROR(__xludf.DUMMYFUNCTION("""COMPUTED_VALUE"""),"HP 280 Pro G6 Microtower PC (8QY87AV)")</f>
        <v>HP 280 Pro G6 Microtower PC (8QY87AV)</v>
      </c>
    </row>
    <row r="42" customHeight="1" spans="1:2">
      <c r="A42" s="3" t="str">
        <f>IFERROR(__xludf.DUMMYFUNCTION("""COMPUTED_VALUE"""),"55Z27PA")</f>
        <v>55Z27PA</v>
      </c>
      <c r="B42" s="3" t="str">
        <f>IFERROR(__xludf.DUMMYFUNCTION("""COMPUTED_VALUE"""),"HP ProDesk 400 G7 Microtower PC (9CY18AV)")</f>
        <v>HP ProDesk 400 G7 Microtower PC (9CY18AV)</v>
      </c>
    </row>
    <row r="43" customHeight="1" spans="1:2">
      <c r="A43" s="3" t="str">
        <f>IFERROR(__xludf.DUMMYFUNCTION("""COMPUTED_VALUE"""),"3D3T6PA")</f>
        <v>3D3T6PA</v>
      </c>
      <c r="B43" s="3" t="str">
        <f>IFERROR(__xludf.DUMMYFUNCTION("""COMPUTED_VALUE"""),"HP ProDesk 400 G7 Microtower PC (9CY18AV")</f>
        <v>HP ProDesk 400 G7 Microtower PC (9CY18AV</v>
      </c>
    </row>
    <row r="44" customHeight="1" spans="1:2">
      <c r="A44" s="3" t="str">
        <f>IFERROR(__xludf.DUMMYFUNCTION("""COMPUTED_VALUE"""),"9PD44AV")</f>
        <v>9PD44AV</v>
      </c>
      <c r="B44" s="3" t="str">
        <f>IFERROR(__xludf.DUMMYFUNCTION("""COMPUTED_VALUE"""),"HP ProDesk 600 G6 PCI Microtower PC RCTO Base Model")</f>
        <v>HP ProDesk 600 G6 PCI Microtower PC RCTO Base Model</v>
      </c>
    </row>
    <row r="45" customHeight="1" spans="1:2">
      <c r="A45" s="3" t="str">
        <f>IFERROR(__xludf.DUMMYFUNCTION("""COMPUTED_VALUE"""),"380S3PA")</f>
        <v>380S3PA</v>
      </c>
      <c r="B45" s="3" t="str">
        <f>IFERROR(__xludf.DUMMYFUNCTION("""COMPUTED_VALUE"""),"HP 280 Pro G6 Microtower PC (8QY87AV)")</f>
        <v>HP 280 Pro G6 Microtower PC (8QY87AV)</v>
      </c>
    </row>
    <row r="46" customHeight="1" spans="1:2">
      <c r="A46" s="3" t="str">
        <f>IFERROR(__xludf.DUMMYFUNCTION("""COMPUTED_VALUE"""),"2W887PA")</f>
        <v>2W887PA</v>
      </c>
      <c r="B46" s="3" t="str">
        <f>IFERROR(__xludf.DUMMYFUNCTION("""COMPUTED_VALUE"""),"HP ProDesk 400 G6 Small Form Factor PC")</f>
        <v>HP ProDesk 400 G6 Small Form Factor PC</v>
      </c>
    </row>
    <row r="47" customHeight="1" spans="1:2">
      <c r="A47" s="3" t="str">
        <f>IFERROR(__xludf.DUMMYFUNCTION("""COMPUTED_VALUE"""),"5LH80PA")</f>
        <v>5LH80PA</v>
      </c>
      <c r="B47" s="3" t="str">
        <f>IFERROR(__xludf.DUMMYFUNCTION("""COMPUTED_VALUE"""),"HP EliteDesk 800 G4 Tower PC")</f>
        <v>HP EliteDesk 800 G4 Tower PC</v>
      </c>
    </row>
    <row r="48" customHeight="1" spans="1:2">
      <c r="A48" s="3" t="str">
        <f>IFERROR(__xludf.DUMMYFUNCTION("""COMPUTED_VALUE"""),"4NZ71PA")</f>
        <v>4NZ71PA</v>
      </c>
      <c r="B48" s="3" t="str">
        <f>IFERROR(__xludf.DUMMYFUNCTION("""COMPUTED_VALUE"""),"HP 285 G3 Microtower PC")</f>
        <v>HP 285 G3 Microtower PC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93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3"/>
  <cols>
    <col min="1" max="1" width="15.6296296296296" customWidth="1"/>
    <col min="2" max="2" width="37.75" customWidth="1"/>
    <col min="3" max="3" width="17.5" customWidth="1"/>
    <col min="4" max="4" width="58.5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7" t="s">
        <v>13</v>
      </c>
      <c r="B2" s="7" t="s">
        <v>14</v>
      </c>
      <c r="C2" s="7" t="s">
        <v>15</v>
      </c>
      <c r="D2" s="8" t="str">
        <f>VLOOKUP(C2,'Care Pack No. and name'!A:B,2,0)</f>
        <v>HP Color Laser 15x and 17x MFP 2 years Additional Warranty</v>
      </c>
    </row>
    <row r="3" customHeight="1" spans="1:4">
      <c r="A3" s="7" t="s">
        <v>13</v>
      </c>
      <c r="B3" s="7" t="s">
        <v>14</v>
      </c>
      <c r="C3" s="7" t="s">
        <v>16</v>
      </c>
      <c r="D3" s="8" t="str">
        <f>VLOOKUP(C3,'Care Pack No. and name'!A:B,2,0)</f>
        <v>HP Color Laser 15x and 17x MFP 4 years Additional Warranty</v>
      </c>
    </row>
    <row r="4" customHeight="1" spans="1:4">
      <c r="A4" s="7" t="s">
        <v>17</v>
      </c>
      <c r="B4" s="7" t="s">
        <v>18</v>
      </c>
      <c r="C4" s="7" t="s">
        <v>15</v>
      </c>
      <c r="D4" s="8" t="str">
        <f>VLOOKUP(C4,'Care Pack No. and name'!A:B,2,0)</f>
        <v>HP Color Laser 15x and 17x MFP 2 years Additional Warranty</v>
      </c>
    </row>
    <row r="5" customHeight="1" spans="1:4">
      <c r="A5" s="7" t="s">
        <v>17</v>
      </c>
      <c r="B5" s="7" t="s">
        <v>18</v>
      </c>
      <c r="C5" s="7" t="s">
        <v>16</v>
      </c>
      <c r="D5" s="8" t="str">
        <f>VLOOKUP(C5,'Care Pack No. and name'!A:B,2,0)</f>
        <v>HP Color Laser 15x and 17x MFP 4 years Additional Warranty</v>
      </c>
    </row>
    <row r="6" customHeight="1" spans="1:4">
      <c r="A6" s="7" t="s">
        <v>19</v>
      </c>
      <c r="B6" s="7" t="s">
        <v>20</v>
      </c>
      <c r="C6" s="7" t="s">
        <v>15</v>
      </c>
      <c r="D6" s="8" t="str">
        <f>VLOOKUP(C6,'Care Pack No. and name'!A:B,2,0)</f>
        <v>HP Color Laser 15x and 17x MFP 2 years Additional Warranty</v>
      </c>
    </row>
    <row r="7" customHeight="1" spans="1:4">
      <c r="A7" s="7" t="s">
        <v>19</v>
      </c>
      <c r="B7" s="7" t="s">
        <v>20</v>
      </c>
      <c r="C7" s="7" t="s">
        <v>16</v>
      </c>
      <c r="D7" s="8" t="str">
        <f>VLOOKUP(C7,'Care Pack No. and name'!A:B,2,0)</f>
        <v>HP Color Laser 15x and 17x MFP 4 years Additional Warranty</v>
      </c>
    </row>
    <row r="8" customHeight="1" spans="1:4">
      <c r="A8" s="7" t="s">
        <v>21</v>
      </c>
      <c r="B8" s="7" t="s">
        <v>22</v>
      </c>
      <c r="C8" s="7" t="s">
        <v>15</v>
      </c>
      <c r="D8" s="8" t="str">
        <f>VLOOKUP(C8,'Care Pack No. and name'!A:B,2,0)</f>
        <v>HP Color Laser 15x and 17x MFP 2 years Additional Warranty</v>
      </c>
    </row>
    <row r="9" customHeight="1" spans="1:4">
      <c r="A9" s="7" t="s">
        <v>21</v>
      </c>
      <c r="B9" s="7" t="s">
        <v>22</v>
      </c>
      <c r="C9" s="7" t="s">
        <v>16</v>
      </c>
      <c r="D9" s="8" t="str">
        <f>VLOOKUP(C9,'Care Pack No. and name'!A:B,2,0)</f>
        <v>HP Color Laser 15x and 17x MFP 4 years Additional Warranty</v>
      </c>
    </row>
    <row r="10" customHeight="1" spans="1:4">
      <c r="A10" s="7" t="s">
        <v>23</v>
      </c>
      <c r="B10" s="7" t="s">
        <v>24</v>
      </c>
      <c r="C10" s="7" t="s">
        <v>25</v>
      </c>
      <c r="D10" s="8" t="str">
        <f>VLOOKUP(C10,'Care Pack No. and name'!A:B,2,0)</f>
        <v>HP Consumer LaserJet 2 years Additional Warranty</v>
      </c>
    </row>
    <row r="11" customHeight="1" spans="1:4">
      <c r="A11" s="7" t="s">
        <v>23</v>
      </c>
      <c r="B11" s="7" t="s">
        <v>24</v>
      </c>
      <c r="C11" s="7" t="s">
        <v>26</v>
      </c>
      <c r="D11" s="8" t="str">
        <f>VLOOKUP(C11,'Care Pack No. and name'!A:B,2,0)</f>
        <v>HP Consumer LaserJet 4 years Additional Warranty</v>
      </c>
    </row>
    <row r="12" customHeight="1" spans="1:4">
      <c r="A12" s="7" t="s">
        <v>27</v>
      </c>
      <c r="B12" s="7" t="s">
        <v>28</v>
      </c>
      <c r="C12" s="7" t="s">
        <v>29</v>
      </c>
      <c r="D12" s="8" t="str">
        <f>VLOOKUP(C12,'Care Pack No. and name'!A:B,2,0)</f>
        <v>HP LaserJet Pro Printers 2 years Additional Warranty</v>
      </c>
    </row>
    <row r="13" customHeight="1" spans="1:4">
      <c r="A13" s="7" t="s">
        <v>27</v>
      </c>
      <c r="B13" s="7" t="s">
        <v>28</v>
      </c>
      <c r="C13" s="7" t="s">
        <v>30</v>
      </c>
      <c r="D13" s="8" t="str">
        <f>VLOOKUP(C13,'Care Pack No. and name'!A:B,2,0)</f>
        <v>HP LaserJet Printers 4 years Additional Warranty</v>
      </c>
    </row>
    <row r="14" customHeight="1" spans="1:4">
      <c r="A14" s="7" t="s">
        <v>31</v>
      </c>
      <c r="B14" s="7" t="s">
        <v>32</v>
      </c>
      <c r="C14" s="7" t="s">
        <v>29</v>
      </c>
      <c r="D14" s="8" t="str">
        <f>VLOOKUP(C14,'Care Pack No. and name'!A:B,2,0)</f>
        <v>HP LaserJet Pro Printers 2 years Additional Warranty</v>
      </c>
    </row>
    <row r="15" customHeight="1" spans="1:4">
      <c r="A15" s="7" t="s">
        <v>31</v>
      </c>
      <c r="B15" s="7" t="s">
        <v>32</v>
      </c>
      <c r="C15" s="7" t="s">
        <v>30</v>
      </c>
      <c r="D15" s="8" t="str">
        <f>VLOOKUP(C15,'Care Pack No. and name'!A:B,2,0)</f>
        <v>HP LaserJet Printers 4 years Additional Warranty</v>
      </c>
    </row>
    <row r="16" customHeight="1" spans="1:4">
      <c r="A16" s="7" t="s">
        <v>33</v>
      </c>
      <c r="B16" s="7" t="s">
        <v>34</v>
      </c>
      <c r="C16" s="7" t="s">
        <v>29</v>
      </c>
      <c r="D16" s="8" t="str">
        <f>VLOOKUP(C16,'Care Pack No. and name'!A:B,2,0)</f>
        <v>HP LaserJet Pro Printers 2 years Additional Warranty</v>
      </c>
    </row>
    <row r="17" customHeight="1" spans="1:4">
      <c r="A17" s="7" t="s">
        <v>33</v>
      </c>
      <c r="B17" s="7" t="s">
        <v>34</v>
      </c>
      <c r="C17" s="7" t="s">
        <v>30</v>
      </c>
      <c r="D17" s="8" t="str">
        <f>VLOOKUP(C17,'Care Pack No. and name'!A:B,2,0)</f>
        <v>HP LaserJet Printers 4 years Additional Warranty</v>
      </c>
    </row>
    <row r="18" customHeight="1" spans="1:4">
      <c r="A18" s="7" t="s">
        <v>35</v>
      </c>
      <c r="B18" s="7" t="s">
        <v>36</v>
      </c>
      <c r="C18" s="7" t="s">
        <v>29</v>
      </c>
      <c r="D18" s="8" t="str">
        <f>VLOOKUP(C18,'Care Pack No. and name'!A:B,2,0)</f>
        <v>HP LaserJet Pro Printers 2 years Additional Warranty</v>
      </c>
    </row>
    <row r="19" customHeight="1" spans="1:4">
      <c r="A19" s="7" t="s">
        <v>35</v>
      </c>
      <c r="B19" s="7" t="s">
        <v>36</v>
      </c>
      <c r="C19" s="7" t="s">
        <v>30</v>
      </c>
      <c r="D19" s="8" t="str">
        <f>VLOOKUP(C19,'Care Pack No. and name'!A:B,2,0)</f>
        <v>HP LaserJet Printers 4 years Additional Warranty</v>
      </c>
    </row>
    <row r="20" customHeight="1" spans="1:4">
      <c r="A20" s="7" t="s">
        <v>37</v>
      </c>
      <c r="B20" s="7" t="s">
        <v>38</v>
      </c>
      <c r="C20" s="7" t="s">
        <v>25</v>
      </c>
      <c r="D20" s="8" t="str">
        <f>VLOOKUP(C20,'Care Pack No. and name'!A:B,2,0)</f>
        <v>HP Consumer LaserJet 2 years Additional Warranty</v>
      </c>
    </row>
    <row r="21" customHeight="1" spans="1:4">
      <c r="A21" s="7" t="s">
        <v>37</v>
      </c>
      <c r="B21" s="7" t="s">
        <v>38</v>
      </c>
      <c r="C21" s="7" t="s">
        <v>26</v>
      </c>
      <c r="D21" s="8" t="str">
        <f>VLOOKUP(C21,'Care Pack No. and name'!A:B,2,0)</f>
        <v>HP Consumer LaserJet 4 years Additional Warranty</v>
      </c>
    </row>
    <row r="22" customHeight="1" spans="1:4">
      <c r="A22" s="7" t="s">
        <v>39</v>
      </c>
      <c r="B22" s="7" t="s">
        <v>40</v>
      </c>
      <c r="C22" s="7" t="s">
        <v>25</v>
      </c>
      <c r="D22" s="8" t="str">
        <f>VLOOKUP(C22,'Care Pack No. and name'!A:B,2,0)</f>
        <v>HP Consumer LaserJet 2 years Additional Warranty</v>
      </c>
    </row>
    <row r="23" customHeight="1" spans="1:4">
      <c r="A23" s="7" t="s">
        <v>39</v>
      </c>
      <c r="B23" s="7" t="s">
        <v>40</v>
      </c>
      <c r="C23" s="7" t="s">
        <v>26</v>
      </c>
      <c r="D23" s="8" t="str">
        <f>VLOOKUP(C23,'Care Pack No. and name'!A:B,2,0)</f>
        <v>HP Consumer LaserJet 4 years Additional Warranty</v>
      </c>
    </row>
    <row r="24" customHeight="1" spans="1:4">
      <c r="A24" s="7" t="s">
        <v>41</v>
      </c>
      <c r="B24" s="7" t="s">
        <v>42</v>
      </c>
      <c r="C24" s="7" t="s">
        <v>29</v>
      </c>
      <c r="D24" s="8" t="str">
        <f>VLOOKUP(C24,'Care Pack No. and name'!A:B,2,0)</f>
        <v>HP LaserJet Pro Printers 2 years Additional Warranty</v>
      </c>
    </row>
    <row r="25" customHeight="1" spans="1:4">
      <c r="A25" s="7" t="s">
        <v>41</v>
      </c>
      <c r="B25" s="7" t="s">
        <v>42</v>
      </c>
      <c r="C25" s="7" t="s">
        <v>30</v>
      </c>
      <c r="D25" s="8" t="str">
        <f>VLOOKUP(C25,'Care Pack No. and name'!A:B,2,0)</f>
        <v>HP LaserJet Printers 4 years Additional Warranty</v>
      </c>
    </row>
    <row r="26" customHeight="1" spans="1:4">
      <c r="A26" s="7" t="s">
        <v>43</v>
      </c>
      <c r="B26" s="7" t="s">
        <v>44</v>
      </c>
      <c r="C26" s="7" t="s">
        <v>29</v>
      </c>
      <c r="D26" s="8" t="str">
        <f>VLOOKUP(C26,'Care Pack No. and name'!A:B,2,0)</f>
        <v>HP LaserJet Pro Printers 2 years Additional Warranty</v>
      </c>
    </row>
    <row r="27" customHeight="1" spans="1:4">
      <c r="A27" s="7" t="s">
        <v>43</v>
      </c>
      <c r="B27" s="7" t="s">
        <v>44</v>
      </c>
      <c r="C27" s="7" t="s">
        <v>30</v>
      </c>
      <c r="D27" s="8" t="str">
        <f>VLOOKUP(C27,'Care Pack No. and name'!A:B,2,0)</f>
        <v>HP LaserJet Printers 4 years Additional Warranty</v>
      </c>
    </row>
    <row r="28" customHeight="1" spans="1:4">
      <c r="A28" s="7" t="s">
        <v>45</v>
      </c>
      <c r="B28" s="7" t="s">
        <v>46</v>
      </c>
      <c r="C28" s="7" t="s">
        <v>29</v>
      </c>
      <c r="D28" s="8" t="str">
        <f>VLOOKUP(C28,'Care Pack No. and name'!A:B,2,0)</f>
        <v>HP LaserJet Pro Printers 2 years Additional Warranty</v>
      </c>
    </row>
    <row r="29" customHeight="1" spans="1:4">
      <c r="A29" s="7" t="s">
        <v>45</v>
      </c>
      <c r="B29" s="7" t="s">
        <v>46</v>
      </c>
      <c r="C29" s="7" t="s">
        <v>30</v>
      </c>
      <c r="D29" s="8" t="str">
        <f>VLOOKUP(C29,'Care Pack No. and name'!A:B,2,0)</f>
        <v>HP LaserJet Printers 4 years Additional Warranty</v>
      </c>
    </row>
    <row r="30" customHeight="1" spans="1:4">
      <c r="A30" s="7" t="s">
        <v>47</v>
      </c>
      <c r="B30" s="7" t="s">
        <v>48</v>
      </c>
      <c r="C30" s="7" t="s">
        <v>29</v>
      </c>
      <c r="D30" s="8" t="str">
        <f>VLOOKUP(C30,'Care Pack No. and name'!A:B,2,0)</f>
        <v>HP LaserJet Pro Printers 2 years Additional Warranty</v>
      </c>
    </row>
    <row r="31" customHeight="1" spans="1:4">
      <c r="A31" s="7" t="s">
        <v>47</v>
      </c>
      <c r="B31" s="7" t="s">
        <v>48</v>
      </c>
      <c r="C31" s="7" t="s">
        <v>30</v>
      </c>
      <c r="D31" s="8" t="str">
        <f>VLOOKUP(C31,'Care Pack No. and name'!A:B,2,0)</f>
        <v>HP LaserJet Printers 4 years Additional Warranty</v>
      </c>
    </row>
    <row r="32" customHeight="1" spans="1:4">
      <c r="A32" s="7" t="s">
        <v>49</v>
      </c>
      <c r="B32" s="7" t="s">
        <v>50</v>
      </c>
      <c r="C32" s="7" t="s">
        <v>25</v>
      </c>
      <c r="D32" s="8" t="str">
        <f>VLOOKUP(C32,'Care Pack No. and name'!A:B,2,0)</f>
        <v>HP Consumer LaserJet 2 years Additional Warranty</v>
      </c>
    </row>
    <row r="33" customHeight="1" spans="1:4">
      <c r="A33" s="7" t="s">
        <v>49</v>
      </c>
      <c r="B33" s="7" t="s">
        <v>50</v>
      </c>
      <c r="C33" s="7" t="s">
        <v>26</v>
      </c>
      <c r="D33" s="8" t="str">
        <f>VLOOKUP(C33,'Care Pack No. and name'!A:B,2,0)</f>
        <v>HP Consumer LaserJet 4 years Additional Warranty</v>
      </c>
    </row>
    <row r="34" customHeight="1" spans="1:4">
      <c r="A34" s="7" t="s">
        <v>51</v>
      </c>
      <c r="B34" s="7" t="s">
        <v>52</v>
      </c>
      <c r="C34" s="7" t="s">
        <v>25</v>
      </c>
      <c r="D34" s="8" t="str">
        <f>VLOOKUP(C34,'Care Pack No. and name'!A:B,2,0)</f>
        <v>HP Consumer LaserJet 2 years Additional Warranty</v>
      </c>
    </row>
    <row r="35" customHeight="1" spans="1:4">
      <c r="A35" s="7" t="s">
        <v>51</v>
      </c>
      <c r="B35" s="7" t="s">
        <v>52</v>
      </c>
      <c r="C35" s="7" t="s">
        <v>26</v>
      </c>
      <c r="D35" s="8" t="str">
        <f>VLOOKUP(C35,'Care Pack No. and name'!A:B,2,0)</f>
        <v>HP Consumer LaserJet 4 years Additional Warranty</v>
      </c>
    </row>
    <row r="36" customHeight="1" spans="1:4">
      <c r="A36" s="8" t="s">
        <v>53</v>
      </c>
      <c r="B36" s="8" t="s">
        <v>54</v>
      </c>
      <c r="C36" s="8" t="s">
        <v>55</v>
      </c>
      <c r="D36" s="8" t="str">
        <f>VLOOKUP(C36,'Care Pack No. and name'!A:B,2,0)</f>
        <v>HP Color LaserJet Pro MFP M479 4 years Additional Warranty</v>
      </c>
    </row>
    <row r="37" customHeight="1" spans="1:4">
      <c r="A37" s="8" t="s">
        <v>56</v>
      </c>
      <c r="B37" s="8" t="s">
        <v>57</v>
      </c>
      <c r="C37" s="8" t="s">
        <v>55</v>
      </c>
      <c r="D37" s="8" t="str">
        <f>VLOOKUP(C37,'Care Pack No. and name'!A:B,2,0)</f>
        <v>HP Color LaserJet Pro MFP M479 4 years Additional Warranty</v>
      </c>
    </row>
    <row r="38" customHeight="1" spans="1:4">
      <c r="A38" s="8" t="s">
        <v>58</v>
      </c>
      <c r="B38" s="8" t="s">
        <v>59</v>
      </c>
      <c r="C38" s="8" t="s">
        <v>55</v>
      </c>
      <c r="D38" s="8" t="str">
        <f>VLOOKUP(C38,'Care Pack No. and name'!A:B,2,0)</f>
        <v>HP Color LaserJet Pro MFP M479 4 years Additional Warranty</v>
      </c>
    </row>
    <row r="39" customHeight="1" spans="1:4">
      <c r="A39" s="8" t="s">
        <v>60</v>
      </c>
      <c r="B39" s="8" t="s">
        <v>61</v>
      </c>
      <c r="C39" s="7" t="s">
        <v>62</v>
      </c>
      <c r="D39" s="8" t="str">
        <f>VLOOKUP(C39,'Care Pack No. and name'!A:B,2,0)</f>
        <v>HP LaserJet MFP 4 years Additional Warranty with Defective Media Retention</v>
      </c>
    </row>
    <row r="40" customHeight="1" spans="1:4">
      <c r="A40" s="7" t="s">
        <v>63</v>
      </c>
      <c r="B40" s="7" t="s">
        <v>64</v>
      </c>
      <c r="C40" s="7" t="s">
        <v>65</v>
      </c>
      <c r="D40" s="8" t="str">
        <f>VLOOKUP(C40,'Care Pack No. and name'!A:B,2,0)</f>
        <v>HP Deskjet 1112, 1212 2 years Additional Warranty</v>
      </c>
    </row>
    <row r="41" customHeight="1" spans="1:4">
      <c r="A41" s="7" t="s">
        <v>66</v>
      </c>
      <c r="B41" s="7" t="s">
        <v>67</v>
      </c>
      <c r="C41" s="7" t="s">
        <v>65</v>
      </c>
      <c r="D41" s="8" t="str">
        <f>VLOOKUP(C41,'Care Pack No. and name'!A:B,2,0)</f>
        <v>HP Deskjet 1112, 1212 2 years Additional Warranty</v>
      </c>
    </row>
    <row r="42" customHeight="1" spans="1:4">
      <c r="A42" s="7" t="s">
        <v>68</v>
      </c>
      <c r="B42" s="7" t="s">
        <v>69</v>
      </c>
      <c r="C42" s="7" t="s">
        <v>70</v>
      </c>
      <c r="D42" s="8" t="str">
        <f>VLOOKUP(C42,'Care Pack No. and name'!A:B,2,0)</f>
        <v>HP Multi-function Printer 2 years Additional Warranty</v>
      </c>
    </row>
    <row r="43" customHeight="1" spans="1:4">
      <c r="A43" s="7" t="s">
        <v>68</v>
      </c>
      <c r="B43" s="7" t="s">
        <v>69</v>
      </c>
      <c r="C43" s="7" t="s">
        <v>71</v>
      </c>
      <c r="D43" s="8" t="str">
        <f>VLOOKUP(C43,'Care Pack No. and name'!A:B,2,0)</f>
        <v>HP Multi-function Printer 4 years Additional Warranty</v>
      </c>
    </row>
    <row r="44" customHeight="1" spans="1:4">
      <c r="A44" s="7" t="s">
        <v>72</v>
      </c>
      <c r="B44" s="7" t="s">
        <v>73</v>
      </c>
      <c r="C44" s="7" t="s">
        <v>70</v>
      </c>
      <c r="D44" s="8" t="str">
        <f>VLOOKUP(C44,'Care Pack No. and name'!A:B,2,0)</f>
        <v>HP Multi-function Printer 2 years Additional Warranty</v>
      </c>
    </row>
    <row r="45" customHeight="1" spans="1:4">
      <c r="A45" s="7" t="s">
        <v>72</v>
      </c>
      <c r="B45" s="7" t="s">
        <v>73</v>
      </c>
      <c r="C45" s="7" t="s">
        <v>71</v>
      </c>
      <c r="D45" s="8" t="str">
        <f>VLOOKUP(C45,'Care Pack No. and name'!A:B,2,0)</f>
        <v>HP Multi-function Printer 4 years Additional Warranty</v>
      </c>
    </row>
    <row r="46" customHeight="1" spans="1:4">
      <c r="A46" s="7" t="s">
        <v>74</v>
      </c>
      <c r="B46" s="7" t="s">
        <v>75</v>
      </c>
      <c r="C46" s="7" t="s">
        <v>70</v>
      </c>
      <c r="D46" s="8" t="str">
        <f>VLOOKUP(C46,'Care Pack No. and name'!A:B,2,0)</f>
        <v>HP Multi-function Printer 2 years Additional Warranty</v>
      </c>
    </row>
    <row r="47" customHeight="1" spans="1:4">
      <c r="A47" s="7" t="s">
        <v>74</v>
      </c>
      <c r="B47" s="7" t="s">
        <v>75</v>
      </c>
      <c r="C47" s="7" t="s">
        <v>71</v>
      </c>
      <c r="D47" s="8" t="str">
        <f>VLOOKUP(C47,'Care Pack No. and name'!A:B,2,0)</f>
        <v>HP Multi-function Printer 4 years Additional Warranty</v>
      </c>
    </row>
    <row r="48" customHeight="1" spans="1:4">
      <c r="A48" s="7" t="s">
        <v>76</v>
      </c>
      <c r="B48" s="7" t="s">
        <v>77</v>
      </c>
      <c r="C48" s="7" t="s">
        <v>70</v>
      </c>
      <c r="D48" s="8" t="str">
        <f>VLOOKUP(C48,'Care Pack No. and name'!A:B,2,0)</f>
        <v>HP Multi-function Printer 2 years Additional Warranty</v>
      </c>
    </row>
    <row r="49" customHeight="1" spans="1:4">
      <c r="A49" s="7" t="s">
        <v>76</v>
      </c>
      <c r="B49" s="7" t="s">
        <v>77</v>
      </c>
      <c r="C49" s="7" t="s">
        <v>71</v>
      </c>
      <c r="D49" s="8" t="str">
        <f>VLOOKUP(C49,'Care Pack No. and name'!A:B,2,0)</f>
        <v>HP Multi-function Printer 4 years Additional Warranty</v>
      </c>
    </row>
    <row r="50" customHeight="1" spans="1:4">
      <c r="A50" s="7" t="s">
        <v>78</v>
      </c>
      <c r="B50" s="7" t="s">
        <v>79</v>
      </c>
      <c r="C50" s="7" t="s">
        <v>70</v>
      </c>
      <c r="D50" s="8" t="str">
        <f>VLOOKUP(C50,'Care Pack No. and name'!A:B,2,0)</f>
        <v>HP Multi-function Printer 2 years Additional Warranty</v>
      </c>
    </row>
    <row r="51" customHeight="1" spans="1:4">
      <c r="A51" s="7" t="s">
        <v>78</v>
      </c>
      <c r="B51" s="7" t="s">
        <v>79</v>
      </c>
      <c r="C51" s="7" t="s">
        <v>71</v>
      </c>
      <c r="D51" s="8" t="str">
        <f>VLOOKUP(C51,'Care Pack No. and name'!A:B,2,0)</f>
        <v>HP Multi-function Printer 4 years Additional Warranty</v>
      </c>
    </row>
    <row r="52" customHeight="1" spans="1:4">
      <c r="A52" s="7" t="s">
        <v>80</v>
      </c>
      <c r="B52" s="7" t="s">
        <v>81</v>
      </c>
      <c r="C52" s="7" t="s">
        <v>70</v>
      </c>
      <c r="D52" s="8" t="str">
        <f>VLOOKUP(C52,'Care Pack No. and name'!A:B,2,0)</f>
        <v>HP Multi-function Printer 2 years Additional Warranty</v>
      </c>
    </row>
    <row r="53" customHeight="1" spans="1:4">
      <c r="A53" s="7" t="s">
        <v>80</v>
      </c>
      <c r="B53" s="7" t="s">
        <v>81</v>
      </c>
      <c r="C53" s="7" t="s">
        <v>71</v>
      </c>
      <c r="D53" s="8" t="str">
        <f>VLOOKUP(C53,'Care Pack No. and name'!A:B,2,0)</f>
        <v>HP Multi-function Printer 4 years Additional Warranty</v>
      </c>
    </row>
    <row r="54" customHeight="1" spans="1:4">
      <c r="A54" s="7" t="s">
        <v>82</v>
      </c>
      <c r="B54" s="7" t="s">
        <v>83</v>
      </c>
      <c r="C54" s="7" t="s">
        <v>70</v>
      </c>
      <c r="D54" s="8" t="str">
        <f>VLOOKUP(C54,'Care Pack No. and name'!A:B,2,0)</f>
        <v>HP Multi-function Printer 2 years Additional Warranty</v>
      </c>
    </row>
    <row r="55" customHeight="1" spans="1:4">
      <c r="A55" s="7" t="s">
        <v>82</v>
      </c>
      <c r="B55" s="7" t="s">
        <v>83</v>
      </c>
      <c r="C55" s="7" t="s">
        <v>71</v>
      </c>
      <c r="D55" s="8" t="str">
        <f>VLOOKUP(C55,'Care Pack No. and name'!A:B,2,0)</f>
        <v>HP Multi-function Printer 4 years Additional Warranty</v>
      </c>
    </row>
    <row r="56" customHeight="1" spans="1:4">
      <c r="A56" s="7" t="s">
        <v>84</v>
      </c>
      <c r="B56" s="7" t="s">
        <v>85</v>
      </c>
      <c r="C56" s="7" t="s">
        <v>70</v>
      </c>
      <c r="D56" s="8" t="str">
        <f>VLOOKUP(C56,'Care Pack No. and name'!A:B,2,0)</f>
        <v>HP Multi-function Printer 2 years Additional Warranty</v>
      </c>
    </row>
    <row r="57" customHeight="1" spans="1:4">
      <c r="A57" s="7" t="s">
        <v>84</v>
      </c>
      <c r="B57" s="7" t="s">
        <v>85</v>
      </c>
      <c r="C57" s="7" t="s">
        <v>71</v>
      </c>
      <c r="D57" s="8" t="str">
        <f>VLOOKUP(C57,'Care Pack No. and name'!A:B,2,0)</f>
        <v>HP Multi-function Printer 4 years Additional Warranty</v>
      </c>
    </row>
    <row r="58" customHeight="1" spans="1:4">
      <c r="A58" s="7" t="s">
        <v>86</v>
      </c>
      <c r="B58" s="7" t="s">
        <v>87</v>
      </c>
      <c r="C58" s="7" t="s">
        <v>70</v>
      </c>
      <c r="D58" s="8" t="str">
        <f>VLOOKUP(C58,'Care Pack No. and name'!A:B,2,0)</f>
        <v>HP Multi-function Printer 2 years Additional Warranty</v>
      </c>
    </row>
    <row r="59" customHeight="1" spans="1:4">
      <c r="A59" s="7" t="s">
        <v>86</v>
      </c>
      <c r="B59" s="7" t="s">
        <v>87</v>
      </c>
      <c r="C59" s="7" t="s">
        <v>71</v>
      </c>
      <c r="D59" s="8" t="str">
        <f>VLOOKUP(C59,'Care Pack No. and name'!A:B,2,0)</f>
        <v>HP Multi-function Printer 4 years Additional Warranty</v>
      </c>
    </row>
    <row r="60" customHeight="1" spans="1:4">
      <c r="A60" s="7" t="s">
        <v>88</v>
      </c>
      <c r="B60" s="7" t="s">
        <v>89</v>
      </c>
      <c r="C60" s="7" t="s">
        <v>70</v>
      </c>
      <c r="D60" s="8" t="str">
        <f>VLOOKUP(C60,'Care Pack No. and name'!A:B,2,0)</f>
        <v>HP Multi-function Printer 2 years Additional Warranty</v>
      </c>
    </row>
    <row r="61" customHeight="1" spans="1:4">
      <c r="A61" s="7" t="s">
        <v>88</v>
      </c>
      <c r="B61" s="7" t="s">
        <v>89</v>
      </c>
      <c r="C61" s="7" t="s">
        <v>71</v>
      </c>
      <c r="D61" s="8" t="str">
        <f>VLOOKUP(C61,'Care Pack No. and name'!A:B,2,0)</f>
        <v>HP Multi-function Printer 4 years Additional Warranty</v>
      </c>
    </row>
    <row r="62" customHeight="1" spans="1:4">
      <c r="A62" s="7" t="s">
        <v>90</v>
      </c>
      <c r="B62" s="7" t="s">
        <v>91</v>
      </c>
      <c r="C62" s="7" t="s">
        <v>70</v>
      </c>
      <c r="D62" s="8" t="str">
        <f>VLOOKUP(C62,'Care Pack No. and name'!A:B,2,0)</f>
        <v>HP Multi-function Printer 2 years Additional Warranty</v>
      </c>
    </row>
    <row r="63" customHeight="1" spans="1:4">
      <c r="A63" s="7" t="s">
        <v>90</v>
      </c>
      <c r="B63" s="7" t="s">
        <v>91</v>
      </c>
      <c r="C63" s="7" t="s">
        <v>71</v>
      </c>
      <c r="D63" s="8" t="str">
        <f>VLOOKUP(C63,'Care Pack No. and name'!A:B,2,0)</f>
        <v>HP Multi-function Printer 4 years Additional Warranty</v>
      </c>
    </row>
    <row r="64" customHeight="1" spans="1:4">
      <c r="A64" s="7" t="s">
        <v>92</v>
      </c>
      <c r="B64" s="7" t="s">
        <v>93</v>
      </c>
      <c r="C64" s="7" t="s">
        <v>70</v>
      </c>
      <c r="D64" s="8" t="str">
        <f>VLOOKUP(C64,'Care Pack No. and name'!A:B,2,0)</f>
        <v>HP Multi-function Printer 2 years Additional Warranty</v>
      </c>
    </row>
    <row r="65" customHeight="1" spans="1:4">
      <c r="A65" s="7" t="s">
        <v>92</v>
      </c>
      <c r="B65" s="7" t="s">
        <v>93</v>
      </c>
      <c r="C65" s="7" t="s">
        <v>71</v>
      </c>
      <c r="D65" s="8" t="str">
        <f>VLOOKUP(C65,'Care Pack No. and name'!A:B,2,0)</f>
        <v>HP Multi-function Printer 4 years Additional Warranty</v>
      </c>
    </row>
    <row r="66" customHeight="1" spans="1:4">
      <c r="A66" s="7" t="s">
        <v>94</v>
      </c>
      <c r="B66" s="7" t="s">
        <v>95</v>
      </c>
      <c r="C66" s="7" t="s">
        <v>70</v>
      </c>
      <c r="D66" s="8" t="str">
        <f>VLOOKUP(C66,'Care Pack No. and name'!A:B,2,0)</f>
        <v>HP Multi-function Printer 2 years Additional Warranty</v>
      </c>
    </row>
    <row r="67" customHeight="1" spans="1:4">
      <c r="A67" s="7" t="s">
        <v>94</v>
      </c>
      <c r="B67" s="7" t="s">
        <v>95</v>
      </c>
      <c r="C67" s="7" t="s">
        <v>71</v>
      </c>
      <c r="D67" s="8" t="str">
        <f>VLOOKUP(C67,'Care Pack No. and name'!A:B,2,0)</f>
        <v>HP Multi-function Printer 4 years Additional Warranty</v>
      </c>
    </row>
    <row r="68" customHeight="1" spans="1:4">
      <c r="A68" s="7" t="s">
        <v>96</v>
      </c>
      <c r="B68" s="7" t="s">
        <v>97</v>
      </c>
      <c r="C68" s="7" t="s">
        <v>70</v>
      </c>
      <c r="D68" s="8" t="str">
        <f>VLOOKUP(C68,'Care Pack No. and name'!A:B,2,0)</f>
        <v>HP Multi-function Printer 2 years Additional Warranty</v>
      </c>
    </row>
    <row r="69" customHeight="1" spans="1:4">
      <c r="A69" s="7" t="s">
        <v>96</v>
      </c>
      <c r="B69" s="7" t="s">
        <v>97</v>
      </c>
      <c r="C69" s="7" t="s">
        <v>71</v>
      </c>
      <c r="D69" s="8" t="str">
        <f>VLOOKUP(C69,'Care Pack No. and name'!A:B,2,0)</f>
        <v>HP Multi-function Printer 4 years Additional Warranty</v>
      </c>
    </row>
    <row r="70" customHeight="1" spans="1:4">
      <c r="A70" s="7" t="s">
        <v>98</v>
      </c>
      <c r="B70" s="7" t="s">
        <v>99</v>
      </c>
      <c r="C70" s="7" t="s">
        <v>70</v>
      </c>
      <c r="D70" s="8" t="str">
        <f>VLOOKUP(C70,'Care Pack No. and name'!A:B,2,0)</f>
        <v>HP Multi-function Printer 2 years Additional Warranty</v>
      </c>
    </row>
    <row r="71" customHeight="1" spans="1:4">
      <c r="A71" s="7" t="s">
        <v>98</v>
      </c>
      <c r="B71" s="7" t="s">
        <v>99</v>
      </c>
      <c r="C71" s="7" t="s">
        <v>71</v>
      </c>
      <c r="D71" s="8" t="str">
        <f>VLOOKUP(C71,'Care Pack No. and name'!A:B,2,0)</f>
        <v>HP Multi-function Printer 4 years Additional Warranty</v>
      </c>
    </row>
    <row r="72" customHeight="1" spans="1:4">
      <c r="A72" s="7" t="s">
        <v>100</v>
      </c>
      <c r="B72" s="7" t="s">
        <v>101</v>
      </c>
      <c r="C72" s="7" t="s">
        <v>70</v>
      </c>
      <c r="D72" s="8" t="str">
        <f>VLOOKUP(C72,'Care Pack No. and name'!A:B,2,0)</f>
        <v>HP Multi-function Printer 2 years Additional Warranty</v>
      </c>
    </row>
    <row r="73" customHeight="1" spans="1:4">
      <c r="A73" s="7" t="s">
        <v>100</v>
      </c>
      <c r="B73" s="7" t="s">
        <v>101</v>
      </c>
      <c r="C73" s="7" t="s">
        <v>71</v>
      </c>
      <c r="D73" s="8" t="str">
        <f>VLOOKUP(C73,'Care Pack No. and name'!A:B,2,0)</f>
        <v>HP Multi-function Printer 4 years Additional Warranty</v>
      </c>
    </row>
    <row r="74" customHeight="1" spans="1:4">
      <c r="A74" s="7" t="s">
        <v>102</v>
      </c>
      <c r="B74" s="7" t="s">
        <v>103</v>
      </c>
      <c r="C74" s="7" t="s">
        <v>70</v>
      </c>
      <c r="D74" s="8" t="str">
        <f>VLOOKUP(C74,'Care Pack No. and name'!A:B,2,0)</f>
        <v>HP Multi-function Printer 2 years Additional Warranty</v>
      </c>
    </row>
    <row r="75" customHeight="1" spans="1:4">
      <c r="A75" s="7" t="s">
        <v>102</v>
      </c>
      <c r="B75" s="7" t="s">
        <v>103</v>
      </c>
      <c r="C75" s="7" t="s">
        <v>71</v>
      </c>
      <c r="D75" s="8" t="str">
        <f>VLOOKUP(C75,'Care Pack No. and name'!A:B,2,0)</f>
        <v>HP Multi-function Printer 4 years Additional Warranty</v>
      </c>
    </row>
    <row r="76" customHeight="1" spans="1:4">
      <c r="A76" s="7" t="s">
        <v>104</v>
      </c>
      <c r="B76" s="7" t="s">
        <v>105</v>
      </c>
      <c r="C76" s="7" t="s">
        <v>70</v>
      </c>
      <c r="D76" s="8" t="str">
        <f>VLOOKUP(C76,'Care Pack No. and name'!A:B,2,0)</f>
        <v>HP Multi-function Printer 2 years Additional Warranty</v>
      </c>
    </row>
    <row r="77" customHeight="1" spans="1:4">
      <c r="A77" s="7" t="s">
        <v>104</v>
      </c>
      <c r="B77" s="7" t="s">
        <v>105</v>
      </c>
      <c r="C77" s="7" t="s">
        <v>71</v>
      </c>
      <c r="D77" s="8" t="str">
        <f>VLOOKUP(C77,'Care Pack No. and name'!A:B,2,0)</f>
        <v>HP Multi-function Printer 4 years Additional Warranty</v>
      </c>
    </row>
    <row r="78" customHeight="1" spans="1:4">
      <c r="A78" s="7" t="s">
        <v>106</v>
      </c>
      <c r="B78" s="7" t="s">
        <v>107</v>
      </c>
      <c r="C78" s="7" t="s">
        <v>70</v>
      </c>
      <c r="D78" s="8" t="str">
        <f>VLOOKUP(C78,'Care Pack No. and name'!A:B,2,0)</f>
        <v>HP Multi-function Printer 2 years Additional Warranty</v>
      </c>
    </row>
    <row r="79" customHeight="1" spans="1:4">
      <c r="A79" s="7" t="s">
        <v>106</v>
      </c>
      <c r="B79" s="7" t="s">
        <v>107</v>
      </c>
      <c r="C79" s="7" t="s">
        <v>71</v>
      </c>
      <c r="D79" s="8" t="str">
        <f>VLOOKUP(C79,'Care Pack No. and name'!A:B,2,0)</f>
        <v>HP Multi-function Printer 4 years Additional Warranty</v>
      </c>
    </row>
    <row r="80" customHeight="1" spans="1:4">
      <c r="A80" s="7" t="s">
        <v>108</v>
      </c>
      <c r="B80" s="7" t="s">
        <v>109</v>
      </c>
      <c r="C80" s="7" t="s">
        <v>110</v>
      </c>
      <c r="D80" s="8" t="str">
        <f>VLOOKUP(C80,'Care Pack No. and name'!A:B,2,0)</f>
        <v>HP DeskJet IA 50XX AiO Printer 2 years Additional Warranty</v>
      </c>
    </row>
    <row r="81" customHeight="1" spans="1:4">
      <c r="A81" s="7" t="s">
        <v>108</v>
      </c>
      <c r="B81" s="7" t="s">
        <v>109</v>
      </c>
      <c r="C81" s="7" t="s">
        <v>111</v>
      </c>
      <c r="D81" s="8" t="str">
        <f>VLOOKUP(C81,'Care Pack No. and name'!A:B,2,0)</f>
        <v>HP DeskJet IA 50XX AiO Printer 4 years Additional Warranty</v>
      </c>
    </row>
    <row r="82" customHeight="1" spans="1:4">
      <c r="A82" s="7" t="s">
        <v>112</v>
      </c>
      <c r="B82" s="7" t="s">
        <v>113</v>
      </c>
      <c r="C82" s="7" t="s">
        <v>70</v>
      </c>
      <c r="D82" s="8" t="str">
        <f>VLOOKUP(C82,'Care Pack No. and name'!A:B,2,0)</f>
        <v>HP Multi-function Printer 2 years Additional Warranty</v>
      </c>
    </row>
    <row r="83" customHeight="1" spans="1:4">
      <c r="A83" s="7" t="s">
        <v>112</v>
      </c>
      <c r="B83" s="7" t="s">
        <v>113</v>
      </c>
      <c r="C83" s="7" t="s">
        <v>71</v>
      </c>
      <c r="D83" s="8" t="str">
        <f>VLOOKUP(C83,'Care Pack No. and name'!A:B,2,0)</f>
        <v>HP Multi-function Printer 4 years Additional Warranty</v>
      </c>
    </row>
    <row r="84" customHeight="1" spans="1:4">
      <c r="A84" s="7" t="s">
        <v>114</v>
      </c>
      <c r="B84" s="7" t="s">
        <v>115</v>
      </c>
      <c r="C84" s="7" t="s">
        <v>70</v>
      </c>
      <c r="D84" s="8" t="str">
        <f>VLOOKUP(C84,'Care Pack No. and name'!A:B,2,0)</f>
        <v>HP Multi-function Printer 2 years Additional Warranty</v>
      </c>
    </row>
    <row r="85" customHeight="1" spans="1:4">
      <c r="A85" s="7" t="s">
        <v>114</v>
      </c>
      <c r="B85" s="7" t="s">
        <v>115</v>
      </c>
      <c r="C85" s="7" t="s">
        <v>71</v>
      </c>
      <c r="D85" s="8" t="str">
        <f>VLOOKUP(C85,'Care Pack No. and name'!A:B,2,0)</f>
        <v>HP Multi-function Printer 4 years Additional Warranty</v>
      </c>
    </row>
    <row r="86" customHeight="1" spans="1:4">
      <c r="A86" s="9" t="s">
        <v>116</v>
      </c>
      <c r="B86" s="9" t="s">
        <v>117</v>
      </c>
      <c r="C86" s="7" t="s">
        <v>70</v>
      </c>
      <c r="D86" s="8" t="str">
        <f>VLOOKUP(C86,'Care Pack No. and name'!A:B,2,0)</f>
        <v>HP Multi-function Printer 2 years Additional Warranty</v>
      </c>
    </row>
    <row r="87" customHeight="1" spans="1:4">
      <c r="A87" s="9" t="s">
        <v>116</v>
      </c>
      <c r="B87" s="9" t="s">
        <v>117</v>
      </c>
      <c r="C87" s="7" t="s">
        <v>71</v>
      </c>
      <c r="D87" s="8" t="str">
        <f>VLOOKUP(C87,'Care Pack No. and name'!A:B,2,0)</f>
        <v>HP Multi-function Printer 4 years Additional Warranty</v>
      </c>
    </row>
    <row r="88" customHeight="1" spans="1:4">
      <c r="A88" s="7" t="s">
        <v>118</v>
      </c>
      <c r="B88" s="7" t="s">
        <v>119</v>
      </c>
      <c r="C88" s="7" t="s">
        <v>70</v>
      </c>
      <c r="D88" s="8" t="str">
        <f>VLOOKUP(C88,'Care Pack No. and name'!A:B,2,0)</f>
        <v>HP Multi-function Printer 2 years Additional Warranty</v>
      </c>
    </row>
    <row r="89" customHeight="1" spans="1:4">
      <c r="A89" s="7" t="s">
        <v>118</v>
      </c>
      <c r="B89" s="7" t="s">
        <v>119</v>
      </c>
      <c r="C89" s="7" t="s">
        <v>71</v>
      </c>
      <c r="D89" s="8" t="str">
        <f>VLOOKUP(C89,'Care Pack No. and name'!A:B,2,0)</f>
        <v>HP Multi-function Printer 4 years Additional Warranty</v>
      </c>
    </row>
    <row r="90" customHeight="1" spans="1:4">
      <c r="A90" s="7" t="s">
        <v>120</v>
      </c>
      <c r="B90" s="7" t="s">
        <v>121</v>
      </c>
      <c r="C90" s="7" t="s">
        <v>70</v>
      </c>
      <c r="D90" s="8" t="str">
        <f>VLOOKUP(C90,'Care Pack No. and name'!A:B,2,0)</f>
        <v>HP Multi-function Printer 2 years Additional Warranty</v>
      </c>
    </row>
    <row r="91" customHeight="1" spans="1:4">
      <c r="A91" s="7" t="s">
        <v>120</v>
      </c>
      <c r="B91" s="7" t="s">
        <v>121</v>
      </c>
      <c r="C91" s="7" t="s">
        <v>71</v>
      </c>
      <c r="D91" s="8" t="str">
        <f>VLOOKUP(C91,'Care Pack No. and name'!A:B,2,0)</f>
        <v>HP Multi-function Printer 4 years Additional Warranty</v>
      </c>
    </row>
    <row r="92" customHeight="1" spans="1:4">
      <c r="A92" s="7" t="s">
        <v>122</v>
      </c>
      <c r="B92" s="7" t="s">
        <v>123</v>
      </c>
      <c r="C92" s="7" t="s">
        <v>110</v>
      </c>
      <c r="D92" s="8" t="str">
        <f>VLOOKUP(C92,'Care Pack No. and name'!A:B,2,0)</f>
        <v>HP DeskJet IA 50XX AiO Printer 2 years Additional Warranty</v>
      </c>
    </row>
    <row r="93" customHeight="1" spans="1:4">
      <c r="A93" s="7" t="s">
        <v>122</v>
      </c>
      <c r="B93" s="7" t="s">
        <v>123</v>
      </c>
      <c r="C93" s="7" t="s">
        <v>111</v>
      </c>
      <c r="D93" s="8" t="str">
        <f>VLOOKUP(C93,'Care Pack No. and name'!A:B,2,0)</f>
        <v>HP DeskJet IA 50XX AiO Printer 4 years Additional Warranty</v>
      </c>
    </row>
    <row r="94" customHeight="1" spans="1:4">
      <c r="A94" s="7" t="s">
        <v>124</v>
      </c>
      <c r="B94" s="7" t="s">
        <v>125</v>
      </c>
      <c r="C94" s="7" t="s">
        <v>70</v>
      </c>
      <c r="D94" s="8" t="str">
        <f>VLOOKUP(C94,'Care Pack No. and name'!A:B,2,0)</f>
        <v>HP Multi-function Printer 2 years Additional Warranty</v>
      </c>
    </row>
    <row r="95" customHeight="1" spans="1:4">
      <c r="A95" s="7" t="s">
        <v>124</v>
      </c>
      <c r="B95" s="7" t="s">
        <v>125</v>
      </c>
      <c r="C95" s="7" t="s">
        <v>71</v>
      </c>
      <c r="D95" s="8" t="str">
        <f>VLOOKUP(C95,'Care Pack No. and name'!A:B,2,0)</f>
        <v>HP Multi-function Printer 4 years Additional Warranty</v>
      </c>
    </row>
    <row r="96" customHeight="1" spans="1:4">
      <c r="A96" s="7" t="s">
        <v>126</v>
      </c>
      <c r="B96" s="7" t="s">
        <v>127</v>
      </c>
      <c r="C96" s="7" t="s">
        <v>70</v>
      </c>
      <c r="D96" s="8" t="str">
        <f>VLOOKUP(C96,'Care Pack No. and name'!A:B,2,0)</f>
        <v>HP Multi-function Printer 2 years Additional Warranty</v>
      </c>
    </row>
    <row r="97" customHeight="1" spans="1:4">
      <c r="A97" s="7" t="s">
        <v>126</v>
      </c>
      <c r="B97" s="7" t="s">
        <v>127</v>
      </c>
      <c r="C97" s="7" t="s">
        <v>71</v>
      </c>
      <c r="D97" s="8" t="str">
        <f>VLOOKUP(C97,'Care Pack No. and name'!A:B,2,0)</f>
        <v>HP Multi-function Printer 4 years Additional Warranty</v>
      </c>
    </row>
    <row r="98" customHeight="1" spans="1:4">
      <c r="A98" s="9" t="s">
        <v>128</v>
      </c>
      <c r="B98" s="9" t="s">
        <v>129</v>
      </c>
      <c r="C98" s="9" t="s">
        <v>130</v>
      </c>
      <c r="D98" s="8" t="str">
        <f>VLOOKUP(C98,'Care Pack No. and name'!A:B,2,0)</f>
        <v>HP Smart Tank AiO 2 years Additional Warranty</v>
      </c>
    </row>
    <row r="99" customHeight="1" spans="1:4">
      <c r="A99" s="9" t="s">
        <v>131</v>
      </c>
      <c r="B99" s="9" t="s">
        <v>132</v>
      </c>
      <c r="C99" s="9" t="s">
        <v>130</v>
      </c>
      <c r="D99" s="8" t="str">
        <f>VLOOKUP(C99,'Care Pack No. and name'!A:B,2,0)</f>
        <v>HP Smart Tank AiO 2 years Additional Warranty</v>
      </c>
    </row>
    <row r="100" customHeight="1" spans="1:4">
      <c r="A100" s="9" t="s">
        <v>133</v>
      </c>
      <c r="B100" s="9" t="s">
        <v>134</v>
      </c>
      <c r="C100" s="9" t="s">
        <v>130</v>
      </c>
      <c r="D100" s="8" t="str">
        <f>VLOOKUP(C100,'Care Pack No. and name'!A:B,2,0)</f>
        <v>HP Smart Tank AiO 2 years Additional Warranty</v>
      </c>
    </row>
    <row r="101" customHeight="1" spans="1:4">
      <c r="A101" s="9" t="s">
        <v>135</v>
      </c>
      <c r="B101" s="9" t="s">
        <v>136</v>
      </c>
      <c r="C101" s="9" t="s">
        <v>130</v>
      </c>
      <c r="D101" s="8" t="str">
        <f>VLOOKUP(C101,'Care Pack No. and name'!A:B,2,0)</f>
        <v>HP Smart Tank AiO 2 years Additional Warranty</v>
      </c>
    </row>
    <row r="102" customHeight="1" spans="1:4">
      <c r="A102" s="9" t="s">
        <v>137</v>
      </c>
      <c r="B102" s="9" t="s">
        <v>138</v>
      </c>
      <c r="C102" s="9" t="s">
        <v>130</v>
      </c>
      <c r="D102" s="8" t="str">
        <f>VLOOKUP(C102,'Care Pack No. and name'!A:B,2,0)</f>
        <v>HP Smart Tank AiO 2 years Additional Warranty</v>
      </c>
    </row>
    <row r="103" customHeight="1" spans="1:4">
      <c r="A103" s="9" t="s">
        <v>139</v>
      </c>
      <c r="B103" s="9" t="s">
        <v>140</v>
      </c>
      <c r="C103" s="9" t="s">
        <v>130</v>
      </c>
      <c r="D103" s="8" t="str">
        <f>VLOOKUP(C103,'Care Pack No. and name'!A:B,2,0)</f>
        <v>HP Smart Tank AiO 2 years Additional Warranty</v>
      </c>
    </row>
    <row r="104" customHeight="1" spans="1:4">
      <c r="A104" s="7" t="s">
        <v>141</v>
      </c>
      <c r="B104" s="7" t="s">
        <v>142</v>
      </c>
      <c r="C104" s="7" t="s">
        <v>70</v>
      </c>
      <c r="D104" s="8" t="str">
        <f>VLOOKUP(C104,'Care Pack No. and name'!A:B,2,0)</f>
        <v>HP Multi-function Printer 2 years Additional Warranty</v>
      </c>
    </row>
    <row r="105" customHeight="1" spans="1:4">
      <c r="A105" s="7" t="s">
        <v>141</v>
      </c>
      <c r="B105" s="7" t="s">
        <v>142</v>
      </c>
      <c r="C105" s="7" t="s">
        <v>71</v>
      </c>
      <c r="D105" s="8" t="str">
        <f>VLOOKUP(C105,'Care Pack No. and name'!A:B,2,0)</f>
        <v>HP Multi-function Printer 4 years Additional Warranty</v>
      </c>
    </row>
    <row r="106" customHeight="1" spans="1:4">
      <c r="A106" s="9" t="s">
        <v>143</v>
      </c>
      <c r="B106" s="9" t="s">
        <v>144</v>
      </c>
      <c r="C106" s="9" t="s">
        <v>130</v>
      </c>
      <c r="D106" s="8" t="str">
        <f>VLOOKUP(C106,'Care Pack No. and name'!A:B,2,0)</f>
        <v>HP Smart Tank AiO 2 years Additional Warranty</v>
      </c>
    </row>
    <row r="107" customHeight="1" spans="1:4">
      <c r="A107" s="7" t="s">
        <v>145</v>
      </c>
      <c r="B107" s="7" t="s">
        <v>146</v>
      </c>
      <c r="C107" s="7" t="s">
        <v>147</v>
      </c>
      <c r="D107" s="8" t="str">
        <f>VLOOKUP(C107,'Care Pack No. and name'!A:B,2,0)</f>
        <v>HP Laser 100x and 11xx MFP 2 years Additional Warranty</v>
      </c>
    </row>
    <row r="108" customHeight="1" spans="1:4">
      <c r="A108" s="7" t="s">
        <v>145</v>
      </c>
      <c r="B108" s="7" t="s">
        <v>146</v>
      </c>
      <c r="C108" s="7" t="s">
        <v>148</v>
      </c>
      <c r="D108" s="8" t="str">
        <f>VLOOKUP(C108,'Care Pack No. and name'!A:B,2,0)</f>
        <v>HP Laser 100x and 11xx MFP 4 years Additional Warranty</v>
      </c>
    </row>
    <row r="109" customHeight="1" spans="1:4">
      <c r="A109" s="7" t="s">
        <v>149</v>
      </c>
      <c r="B109" s="7" t="s">
        <v>150</v>
      </c>
      <c r="C109" s="7" t="s">
        <v>147</v>
      </c>
      <c r="D109" s="8" t="str">
        <f>VLOOKUP(C109,'Care Pack No. and name'!A:B,2,0)</f>
        <v>HP Laser 100x and 11xx MFP 2 years Additional Warranty</v>
      </c>
    </row>
    <row r="110" customHeight="1" spans="1:4">
      <c r="A110" s="7" t="s">
        <v>149</v>
      </c>
      <c r="B110" s="7" t="s">
        <v>150</v>
      </c>
      <c r="C110" s="7" t="s">
        <v>148</v>
      </c>
      <c r="D110" s="8" t="str">
        <f>VLOOKUP(C110,'Care Pack No. and name'!A:B,2,0)</f>
        <v>HP Laser 100x and 11xx MFP 4 years Additional Warranty</v>
      </c>
    </row>
    <row r="111" customHeight="1" spans="1:4">
      <c r="A111" s="7" t="s">
        <v>151</v>
      </c>
      <c r="B111" s="7" t="s">
        <v>152</v>
      </c>
      <c r="C111" s="7" t="s">
        <v>153</v>
      </c>
      <c r="D111" s="8" t="str">
        <f>VLOOKUP(C111,'Care Pack No. and name'!A:B,2,0)</f>
        <v>HP Laser 10x and 13x MFP 2 years Additional Warranty</v>
      </c>
    </row>
    <row r="112" customHeight="1" spans="1:4">
      <c r="A112" s="7" t="s">
        <v>151</v>
      </c>
      <c r="B112" s="7" t="s">
        <v>152</v>
      </c>
      <c r="C112" s="7" t="s">
        <v>154</v>
      </c>
      <c r="D112" s="8" t="str">
        <f>VLOOKUP(C112,'Care Pack No. and name'!A:B,2,0)</f>
        <v>HP Laser 10x and 13x MFP 4 years Additional Warranty</v>
      </c>
    </row>
    <row r="113" customHeight="1" spans="1:4">
      <c r="A113" s="7" t="s">
        <v>155</v>
      </c>
      <c r="B113" s="7" t="s">
        <v>156</v>
      </c>
      <c r="C113" s="7" t="s">
        <v>153</v>
      </c>
      <c r="D113" s="8" t="str">
        <f>VLOOKUP(C113,'Care Pack No. and name'!A:B,2,0)</f>
        <v>HP Laser 10x and 13x MFP 2 years Additional Warranty</v>
      </c>
    </row>
    <row r="114" customHeight="1" spans="1:4">
      <c r="A114" s="7" t="s">
        <v>155</v>
      </c>
      <c r="B114" s="7" t="s">
        <v>156</v>
      </c>
      <c r="C114" s="7" t="s">
        <v>154</v>
      </c>
      <c r="D114" s="8" t="str">
        <f>VLOOKUP(C114,'Care Pack No. and name'!A:B,2,0)</f>
        <v>HP Laser 10x and 13x MFP 4 years Additional Warranty</v>
      </c>
    </row>
    <row r="115" customHeight="1" spans="1:4">
      <c r="A115" s="7" t="s">
        <v>157</v>
      </c>
      <c r="B115" s="7" t="s">
        <v>158</v>
      </c>
      <c r="C115" s="7" t="s">
        <v>153</v>
      </c>
      <c r="D115" s="8" t="str">
        <f>VLOOKUP(C115,'Care Pack No. and name'!A:B,2,0)</f>
        <v>HP Laser 10x and 13x MFP 2 years Additional Warranty</v>
      </c>
    </row>
    <row r="116" customHeight="1" spans="1:4">
      <c r="A116" s="7" t="s">
        <v>157</v>
      </c>
      <c r="B116" s="7" t="s">
        <v>158</v>
      </c>
      <c r="C116" s="7" t="s">
        <v>154</v>
      </c>
      <c r="D116" s="8" t="str">
        <f>VLOOKUP(C116,'Care Pack No. and name'!A:B,2,0)</f>
        <v>HP Laser 10x and 13x MFP 4 years Additional Warranty</v>
      </c>
    </row>
    <row r="117" customHeight="1" spans="1:4">
      <c r="A117" s="7" t="s">
        <v>159</v>
      </c>
      <c r="B117" s="7" t="s">
        <v>160</v>
      </c>
      <c r="C117" s="7" t="s">
        <v>147</v>
      </c>
      <c r="D117" s="8" t="str">
        <f>VLOOKUP(C117,'Care Pack No. and name'!A:B,2,0)</f>
        <v>HP Laser 100x and 11xx MFP 2 years Additional Warranty</v>
      </c>
    </row>
    <row r="118" customHeight="1" spans="1:4">
      <c r="A118" s="7" t="s">
        <v>159</v>
      </c>
      <c r="B118" s="7" t="s">
        <v>160</v>
      </c>
      <c r="C118" s="7" t="s">
        <v>148</v>
      </c>
      <c r="D118" s="8" t="str">
        <f>VLOOKUP(C118,'Care Pack No. and name'!A:B,2,0)</f>
        <v>HP Laser 100x and 11xx MFP 4 years Additional Warranty</v>
      </c>
    </row>
    <row r="119" customHeight="1" spans="1:4">
      <c r="A119" s="7" t="s">
        <v>161</v>
      </c>
      <c r="B119" s="7" t="s">
        <v>162</v>
      </c>
      <c r="C119" s="7" t="s">
        <v>147</v>
      </c>
      <c r="D119" s="8" t="str">
        <f>VLOOKUP(C119,'Care Pack No. and name'!A:B,2,0)</f>
        <v>HP Laser 100x and 11xx MFP 2 years Additional Warranty</v>
      </c>
    </row>
    <row r="120" customHeight="1" spans="1:4">
      <c r="A120" s="7" t="s">
        <v>161</v>
      </c>
      <c r="B120" s="7" t="s">
        <v>162</v>
      </c>
      <c r="C120" s="7" t="s">
        <v>148</v>
      </c>
      <c r="D120" s="8" t="str">
        <f>VLOOKUP(C120,'Care Pack No. and name'!A:B,2,0)</f>
        <v>HP Laser 100x and 11xx MFP 4 years Additional Warranty</v>
      </c>
    </row>
    <row r="121" customHeight="1" spans="1:4">
      <c r="A121" s="7" t="s">
        <v>163</v>
      </c>
      <c r="B121" s="7" t="s">
        <v>164</v>
      </c>
      <c r="C121" s="7" t="s">
        <v>147</v>
      </c>
      <c r="D121" s="8" t="str">
        <f>VLOOKUP(C121,'Care Pack No. and name'!A:B,2,0)</f>
        <v>HP Laser 100x and 11xx MFP 2 years Additional Warranty</v>
      </c>
    </row>
    <row r="122" customHeight="1" spans="1:4">
      <c r="A122" s="7" t="s">
        <v>163</v>
      </c>
      <c r="B122" s="7" t="s">
        <v>164</v>
      </c>
      <c r="C122" s="7" t="s">
        <v>148</v>
      </c>
      <c r="D122" s="8" t="str">
        <f>VLOOKUP(C122,'Care Pack No. and name'!A:B,2,0)</f>
        <v>HP Laser 100x and 11xx MFP 4 years Additional Warranty</v>
      </c>
    </row>
    <row r="123" customHeight="1" spans="1:4">
      <c r="A123" s="7" t="s">
        <v>165</v>
      </c>
      <c r="B123" s="7" t="s">
        <v>166</v>
      </c>
      <c r="C123" s="7" t="s">
        <v>147</v>
      </c>
      <c r="D123" s="8" t="str">
        <f>VLOOKUP(C123,'Care Pack No. and name'!A:B,2,0)</f>
        <v>HP Laser 100x and 11xx MFP 2 years Additional Warranty</v>
      </c>
    </row>
    <row r="124" customHeight="1" spans="1:4">
      <c r="A124" s="7" t="s">
        <v>165</v>
      </c>
      <c r="B124" s="7" t="s">
        <v>166</v>
      </c>
      <c r="C124" s="7" t="s">
        <v>148</v>
      </c>
      <c r="D124" s="8" t="str">
        <f>VLOOKUP(C124,'Care Pack No. and name'!A:B,2,0)</f>
        <v>HP Laser 100x and 11xx MFP 4 years Additional Warranty</v>
      </c>
    </row>
    <row r="125" customHeight="1" spans="1:4">
      <c r="A125" s="7" t="s">
        <v>167</v>
      </c>
      <c r="B125" s="7" t="s">
        <v>168</v>
      </c>
      <c r="C125" s="7" t="s">
        <v>153</v>
      </c>
      <c r="D125" s="8" t="str">
        <f>VLOOKUP(C125,'Care Pack No. and name'!A:B,2,0)</f>
        <v>HP Laser 10x and 13x MFP 2 years Additional Warranty</v>
      </c>
    </row>
    <row r="126" customHeight="1" spans="1:4">
      <c r="A126" s="7" t="s">
        <v>167</v>
      </c>
      <c r="B126" s="7" t="s">
        <v>168</v>
      </c>
      <c r="C126" s="7" t="s">
        <v>154</v>
      </c>
      <c r="D126" s="8" t="str">
        <f>VLOOKUP(C126,'Care Pack No. and name'!A:B,2,0)</f>
        <v>HP Laser 10x and 13x MFP 4 years Additional Warranty</v>
      </c>
    </row>
    <row r="127" customHeight="1" spans="1:4">
      <c r="A127" s="7" t="s">
        <v>169</v>
      </c>
      <c r="B127" s="7" t="s">
        <v>170</v>
      </c>
      <c r="C127" s="7" t="s">
        <v>153</v>
      </c>
      <c r="D127" s="8" t="str">
        <f>VLOOKUP(C127,'Care Pack No. and name'!A:B,2,0)</f>
        <v>HP Laser 10x and 13x MFP 2 years Additional Warranty</v>
      </c>
    </row>
    <row r="128" customHeight="1" spans="1:4">
      <c r="A128" s="7" t="s">
        <v>169</v>
      </c>
      <c r="B128" s="7" t="s">
        <v>170</v>
      </c>
      <c r="C128" s="7" t="s">
        <v>154</v>
      </c>
      <c r="D128" s="8" t="str">
        <f>VLOOKUP(C128,'Care Pack No. and name'!A:B,2,0)</f>
        <v>HP Laser 10x and 13x MFP 4 years Additional Warranty</v>
      </c>
    </row>
    <row r="129" customHeight="1" spans="1:4">
      <c r="A129" s="7" t="s">
        <v>171</v>
      </c>
      <c r="B129" s="7" t="s">
        <v>172</v>
      </c>
      <c r="C129" s="7" t="s">
        <v>153</v>
      </c>
      <c r="D129" s="8" t="str">
        <f>VLOOKUP(C129,'Care Pack No. and name'!A:B,2,0)</f>
        <v>HP Laser 10x and 13x MFP 2 years Additional Warranty</v>
      </c>
    </row>
    <row r="130" customHeight="1" spans="1:4">
      <c r="A130" s="7" t="s">
        <v>171</v>
      </c>
      <c r="B130" s="7" t="s">
        <v>172</v>
      </c>
      <c r="C130" s="7" t="s">
        <v>154</v>
      </c>
      <c r="D130" s="8" t="str">
        <f>VLOOKUP(C130,'Care Pack No. and name'!A:B,2,0)</f>
        <v>HP Laser 10x and 13x MFP 4 years Additional Warranty</v>
      </c>
    </row>
    <row r="131" customHeight="1" spans="1:4">
      <c r="A131" s="7" t="s">
        <v>173</v>
      </c>
      <c r="B131" s="7" t="s">
        <v>174</v>
      </c>
      <c r="C131" s="7" t="s">
        <v>153</v>
      </c>
      <c r="D131" s="8" t="str">
        <f>VLOOKUP(C131,'Care Pack No. and name'!A:B,2,0)</f>
        <v>HP Laser 10x and 13x MFP 2 years Additional Warranty</v>
      </c>
    </row>
    <row r="132" customHeight="1" spans="1:4">
      <c r="A132" s="7" t="s">
        <v>173</v>
      </c>
      <c r="B132" s="7" t="s">
        <v>174</v>
      </c>
      <c r="C132" s="7" t="s">
        <v>154</v>
      </c>
      <c r="D132" s="8" t="str">
        <f>VLOOKUP(C132,'Care Pack No. and name'!A:B,2,0)</f>
        <v>HP Laser 10x and 13x MFP 4 years Additional Warranty</v>
      </c>
    </row>
    <row r="133" customHeight="1" spans="1:4">
      <c r="A133" s="7" t="s">
        <v>175</v>
      </c>
      <c r="B133" s="7" t="s">
        <v>176</v>
      </c>
      <c r="C133" s="7" t="s">
        <v>153</v>
      </c>
      <c r="D133" s="8" t="str">
        <f>VLOOKUP(C133,'Care Pack No. and name'!A:B,2,0)</f>
        <v>HP Laser 10x and 13x MFP 2 years Additional Warranty</v>
      </c>
    </row>
    <row r="134" customHeight="1" spans="1:4">
      <c r="A134" s="7" t="s">
        <v>175</v>
      </c>
      <c r="B134" s="7" t="s">
        <v>176</v>
      </c>
      <c r="C134" s="7" t="s">
        <v>154</v>
      </c>
      <c r="D134" s="8" t="str">
        <f>VLOOKUP(C134,'Care Pack No. and name'!A:B,2,0)</f>
        <v>HP Laser 10x and 13x MFP 4 years Additional Warranty</v>
      </c>
    </row>
    <row r="135" customHeight="1" spans="1:4">
      <c r="A135" s="7" t="s">
        <v>177</v>
      </c>
      <c r="B135" s="7" t="s">
        <v>178</v>
      </c>
      <c r="C135" s="7" t="s">
        <v>29</v>
      </c>
      <c r="D135" s="8" t="str">
        <f>VLOOKUP(C135,'Care Pack No. and name'!A:B,2,0)</f>
        <v>HP LaserJet Pro Printers 2 years Additional Warranty</v>
      </c>
    </row>
    <row r="136" customHeight="1" spans="1:4">
      <c r="A136" s="7" t="s">
        <v>177</v>
      </c>
      <c r="B136" s="7" t="s">
        <v>178</v>
      </c>
      <c r="C136" s="7" t="s">
        <v>30</v>
      </c>
      <c r="D136" s="8" t="str">
        <f>VLOOKUP(C136,'Care Pack No. and name'!A:B,2,0)</f>
        <v>HP LaserJet Printers 4 years Additional Warranty</v>
      </c>
    </row>
    <row r="137" customHeight="1" spans="1:4">
      <c r="A137" s="7" t="s">
        <v>179</v>
      </c>
      <c r="B137" s="7" t="s">
        <v>180</v>
      </c>
      <c r="C137" s="7" t="s">
        <v>25</v>
      </c>
      <c r="D137" s="8" t="str">
        <f>VLOOKUP(C137,'Care Pack No. and name'!A:B,2,0)</f>
        <v>HP Consumer LaserJet 2 years Additional Warranty</v>
      </c>
    </row>
    <row r="138" customHeight="1" spans="1:4">
      <c r="A138" s="7" t="s">
        <v>179</v>
      </c>
      <c r="B138" s="7" t="s">
        <v>180</v>
      </c>
      <c r="C138" s="7" t="s">
        <v>26</v>
      </c>
      <c r="D138" s="8" t="str">
        <f>VLOOKUP(C138,'Care Pack No. and name'!A:B,2,0)</f>
        <v>HP Consumer LaserJet 4 years Additional Warranty</v>
      </c>
    </row>
    <row r="139" customHeight="1" spans="1:4">
      <c r="A139" s="7" t="s">
        <v>181</v>
      </c>
      <c r="B139" s="7" t="s">
        <v>182</v>
      </c>
      <c r="C139" s="7" t="s">
        <v>25</v>
      </c>
      <c r="D139" s="8" t="str">
        <f>VLOOKUP(C139,'Care Pack No. and name'!A:B,2,0)</f>
        <v>HP Consumer LaserJet 2 years Additional Warranty</v>
      </c>
    </row>
    <row r="140" customHeight="1" spans="1:4">
      <c r="A140" s="7" t="s">
        <v>181</v>
      </c>
      <c r="B140" s="7" t="s">
        <v>182</v>
      </c>
      <c r="C140" s="7" t="s">
        <v>26</v>
      </c>
      <c r="D140" s="8" t="str">
        <f>VLOOKUP(C140,'Care Pack No. and name'!A:B,2,0)</f>
        <v>HP Consumer LaserJet 4 years Additional Warranty</v>
      </c>
    </row>
    <row r="141" customHeight="1" spans="1:4">
      <c r="A141" s="7" t="s">
        <v>183</v>
      </c>
      <c r="B141" s="7" t="s">
        <v>184</v>
      </c>
      <c r="C141" s="7" t="s">
        <v>29</v>
      </c>
      <c r="D141" s="8" t="str">
        <f>VLOOKUP(C141,'Care Pack No. and name'!A:B,2,0)</f>
        <v>HP LaserJet Pro Printers 2 years Additional Warranty</v>
      </c>
    </row>
    <row r="142" customHeight="1" spans="1:4">
      <c r="A142" s="7" t="s">
        <v>183</v>
      </c>
      <c r="B142" s="7" t="s">
        <v>184</v>
      </c>
      <c r="C142" s="7" t="s">
        <v>30</v>
      </c>
      <c r="D142" s="8" t="str">
        <f>VLOOKUP(C142,'Care Pack No. and name'!A:B,2,0)</f>
        <v>HP LaserJet Printers 4 years Additional Warranty</v>
      </c>
    </row>
    <row r="143" customHeight="1" spans="1:4">
      <c r="A143" s="7" t="s">
        <v>185</v>
      </c>
      <c r="B143" s="7" t="s">
        <v>186</v>
      </c>
      <c r="C143" s="7" t="s">
        <v>187</v>
      </c>
      <c r="D143" s="8" t="str">
        <f>VLOOKUP(C143,'Care Pack No. and name'!A:B,2,0)</f>
        <v>HP LaserJet Printer 2 years Additional Warranty</v>
      </c>
    </row>
    <row r="144" customHeight="1" spans="1:4">
      <c r="A144" s="7" t="s">
        <v>185</v>
      </c>
      <c r="B144" s="7" t="s">
        <v>186</v>
      </c>
      <c r="C144" s="7" t="s">
        <v>188</v>
      </c>
      <c r="D144" s="8" t="str">
        <f>VLOOKUP(C144,'Care Pack No. and name'!A:B,2,0)</f>
        <v>HP LaserJet Printer 4 years Additional Warranty</v>
      </c>
    </row>
    <row r="145" customHeight="1" spans="1:4">
      <c r="A145" s="7" t="s">
        <v>189</v>
      </c>
      <c r="B145" s="7" t="s">
        <v>190</v>
      </c>
      <c r="C145" s="7" t="s">
        <v>29</v>
      </c>
      <c r="D145" s="8" t="str">
        <f>VLOOKUP(C145,'Care Pack No. and name'!A:B,2,0)</f>
        <v>HP LaserJet Pro Printers 2 years Additional Warranty</v>
      </c>
    </row>
    <row r="146" customHeight="1" spans="1:4">
      <c r="A146" s="7" t="s">
        <v>189</v>
      </c>
      <c r="B146" s="7" t="s">
        <v>190</v>
      </c>
      <c r="C146" s="7" t="s">
        <v>30</v>
      </c>
      <c r="D146" s="8" t="str">
        <f>VLOOKUP(C146,'Care Pack No. and name'!A:B,2,0)</f>
        <v>HP LaserJet Printers 4 years Additional Warranty</v>
      </c>
    </row>
    <row r="147" customHeight="1" spans="1:4">
      <c r="A147" s="7" t="s">
        <v>191</v>
      </c>
      <c r="B147" s="7" t="s">
        <v>192</v>
      </c>
      <c r="C147" s="7" t="s">
        <v>29</v>
      </c>
      <c r="D147" s="8" t="str">
        <f>VLOOKUP(C147,'Care Pack No. and name'!A:B,2,0)</f>
        <v>HP LaserJet Pro Printers 2 years Additional Warranty</v>
      </c>
    </row>
    <row r="148" customHeight="1" spans="1:4">
      <c r="A148" s="7" t="s">
        <v>191</v>
      </c>
      <c r="B148" s="7" t="s">
        <v>192</v>
      </c>
      <c r="C148" s="7" t="s">
        <v>30</v>
      </c>
      <c r="D148" s="8" t="str">
        <f>VLOOKUP(C148,'Care Pack No. and name'!A:B,2,0)</f>
        <v>HP LaserJet Printers 4 years Additional Warranty</v>
      </c>
    </row>
    <row r="149" customHeight="1" spans="1:4">
      <c r="A149" s="7" t="s">
        <v>193</v>
      </c>
      <c r="B149" s="7" t="s">
        <v>194</v>
      </c>
      <c r="C149" s="7" t="s">
        <v>29</v>
      </c>
      <c r="D149" s="8" t="str">
        <f>VLOOKUP(C149,'Care Pack No. and name'!A:B,2,0)</f>
        <v>HP LaserJet Pro Printers 2 years Additional Warranty</v>
      </c>
    </row>
    <row r="150" customHeight="1" spans="1:4">
      <c r="A150" s="7" t="s">
        <v>193</v>
      </c>
      <c r="B150" s="7" t="s">
        <v>194</v>
      </c>
      <c r="C150" s="7" t="s">
        <v>30</v>
      </c>
      <c r="D150" s="8" t="str">
        <f>VLOOKUP(C150,'Care Pack No. and name'!A:B,2,0)</f>
        <v>HP LaserJet Printers 4 years Additional Warranty</v>
      </c>
    </row>
    <row r="151" customHeight="1" spans="1:4">
      <c r="A151" s="7" t="s">
        <v>195</v>
      </c>
      <c r="B151" s="7" t="s">
        <v>196</v>
      </c>
      <c r="C151" s="7" t="s">
        <v>29</v>
      </c>
      <c r="D151" s="8" t="str">
        <f>VLOOKUP(C151,'Care Pack No. and name'!A:B,2,0)</f>
        <v>HP LaserJet Pro Printers 2 years Additional Warranty</v>
      </c>
    </row>
    <row r="152" customHeight="1" spans="1:4">
      <c r="A152" s="7" t="s">
        <v>195</v>
      </c>
      <c r="B152" s="7" t="s">
        <v>196</v>
      </c>
      <c r="C152" s="7" t="s">
        <v>30</v>
      </c>
      <c r="D152" s="8" t="str">
        <f>VLOOKUP(C152,'Care Pack No. and name'!A:B,2,0)</f>
        <v>HP LaserJet Printers 4 years Additional Warranty</v>
      </c>
    </row>
    <row r="153" customHeight="1" spans="1:4">
      <c r="A153" s="7" t="s">
        <v>197</v>
      </c>
      <c r="B153" s="7" t="s">
        <v>198</v>
      </c>
      <c r="C153" s="7" t="s">
        <v>29</v>
      </c>
      <c r="D153" s="8" t="str">
        <f>VLOOKUP(C153,'Care Pack No. and name'!A:B,2,0)</f>
        <v>HP LaserJet Pro Printers 2 years Additional Warranty</v>
      </c>
    </row>
    <row r="154" customHeight="1" spans="1:4">
      <c r="A154" s="7" t="s">
        <v>197</v>
      </c>
      <c r="B154" s="7" t="s">
        <v>198</v>
      </c>
      <c r="C154" s="7" t="s">
        <v>30</v>
      </c>
      <c r="D154" s="8" t="str">
        <f>VLOOKUP(C154,'Care Pack No. and name'!A:B,2,0)</f>
        <v>HP LaserJet Printers 4 years Additional Warranty</v>
      </c>
    </row>
    <row r="155" customHeight="1" spans="1:4">
      <c r="A155" s="7" t="s">
        <v>199</v>
      </c>
      <c r="B155" s="7" t="s">
        <v>200</v>
      </c>
      <c r="C155" s="7" t="s">
        <v>29</v>
      </c>
      <c r="D155" s="8" t="str">
        <f>VLOOKUP(C155,'Care Pack No. and name'!A:B,2,0)</f>
        <v>HP LaserJet Pro Printers 2 years Additional Warranty</v>
      </c>
    </row>
    <row r="156" customHeight="1" spans="1:4">
      <c r="A156" s="7" t="s">
        <v>199</v>
      </c>
      <c r="B156" s="7" t="s">
        <v>200</v>
      </c>
      <c r="C156" s="7" t="s">
        <v>30</v>
      </c>
      <c r="D156" s="8" t="str">
        <f>VLOOKUP(C156,'Care Pack No. and name'!A:B,2,0)</f>
        <v>HP LaserJet Printers 4 years Additional Warranty</v>
      </c>
    </row>
    <row r="157" customHeight="1" spans="1:4">
      <c r="A157" s="7" t="s">
        <v>201</v>
      </c>
      <c r="B157" s="7" t="s">
        <v>202</v>
      </c>
      <c r="C157" s="7" t="s">
        <v>29</v>
      </c>
      <c r="D157" s="8" t="str">
        <f>VLOOKUP(C157,'Care Pack No. and name'!A:B,2,0)</f>
        <v>HP LaserJet Pro Printers 2 years Additional Warranty</v>
      </c>
    </row>
    <row r="158" customHeight="1" spans="1:4">
      <c r="A158" s="7" t="s">
        <v>201</v>
      </c>
      <c r="B158" s="7" t="s">
        <v>202</v>
      </c>
      <c r="C158" s="7" t="s">
        <v>30</v>
      </c>
      <c r="D158" s="8" t="str">
        <f>VLOOKUP(C158,'Care Pack No. and name'!A:B,2,0)</f>
        <v>HP LaserJet Printers 4 years Additional Warranty</v>
      </c>
    </row>
    <row r="159" customHeight="1" spans="1:4">
      <c r="A159" s="8" t="s">
        <v>203</v>
      </c>
      <c r="B159" s="8" t="s">
        <v>204</v>
      </c>
      <c r="C159" s="7" t="s">
        <v>205</v>
      </c>
      <c r="D159" s="8" t="str">
        <f>VLOOKUP(C159,'Care Pack No. and name'!A:B,2,0)</f>
        <v>HP LaserJet M402 2 years Additional Warranty</v>
      </c>
    </row>
    <row r="160" customHeight="1" spans="1:4">
      <c r="A160" s="8" t="s">
        <v>206</v>
      </c>
      <c r="B160" s="8" t="s">
        <v>207</v>
      </c>
      <c r="C160" s="7" t="s">
        <v>205</v>
      </c>
      <c r="D160" s="8" t="str">
        <f>VLOOKUP(C160,'Care Pack No. and name'!A:B,2,0)</f>
        <v>HP LaserJet M402 2 years Additional Warranty</v>
      </c>
    </row>
    <row r="161" customHeight="1" spans="1:4">
      <c r="A161" s="8" t="s">
        <v>208</v>
      </c>
      <c r="B161" s="8" t="s">
        <v>209</v>
      </c>
      <c r="C161" s="7" t="s">
        <v>205</v>
      </c>
      <c r="D161" s="8" t="str">
        <f>VLOOKUP(C161,'Care Pack No. and name'!A:B,2,0)</f>
        <v>HP LaserJet M402 2 years Additional Warranty</v>
      </c>
    </row>
    <row r="162" customHeight="1" spans="1:4">
      <c r="A162" s="7" t="s">
        <v>210</v>
      </c>
      <c r="B162" s="8" t="s">
        <v>211</v>
      </c>
      <c r="C162" s="7" t="s">
        <v>205</v>
      </c>
      <c r="D162" s="8" t="str">
        <f>VLOOKUP(C162,'Care Pack No. and name'!A:B,2,0)</f>
        <v>HP LaserJet M402 2 years Additional Warranty</v>
      </c>
    </row>
    <row r="163" customHeight="1" spans="1:4">
      <c r="A163" s="7" t="s">
        <v>212</v>
      </c>
      <c r="B163" s="7" t="s">
        <v>213</v>
      </c>
      <c r="C163" s="7" t="s">
        <v>62</v>
      </c>
      <c r="D163" s="8" t="str">
        <f>VLOOKUP(C163,'Care Pack No. and name'!A:B,2,0)</f>
        <v>HP LaserJet MFP 4 years Additional Warranty with Defective Media Retention</v>
      </c>
    </row>
    <row r="164" customHeight="1" spans="1:4">
      <c r="A164" s="7" t="s">
        <v>214</v>
      </c>
      <c r="B164" s="7" t="s">
        <v>215</v>
      </c>
      <c r="C164" s="10" t="s">
        <v>25</v>
      </c>
      <c r="D164" s="8" t="str">
        <f>VLOOKUP(C164,'Care Pack No. and name'!A:B,2,0)</f>
        <v>HP Consumer LaserJet 2 years Additional Warranty</v>
      </c>
    </row>
    <row r="165" customHeight="1" spans="1:4">
      <c r="A165" s="7" t="s">
        <v>214</v>
      </c>
      <c r="B165" s="7" t="s">
        <v>215</v>
      </c>
      <c r="C165" s="7" t="s">
        <v>26</v>
      </c>
      <c r="D165" s="8" t="str">
        <f>VLOOKUP(C165,'Care Pack No. and name'!A:B,2,0)</f>
        <v>HP Consumer LaserJet 4 years Additional Warranty</v>
      </c>
    </row>
    <row r="166" customHeight="1" spans="1:4">
      <c r="A166" s="7" t="s">
        <v>216</v>
      </c>
      <c r="B166" s="7" t="s">
        <v>217</v>
      </c>
      <c r="C166" s="10" t="s">
        <v>25</v>
      </c>
      <c r="D166" s="8" t="str">
        <f>VLOOKUP(C166,'Care Pack No. and name'!A:B,2,0)</f>
        <v>HP Consumer LaserJet 2 years Additional Warranty</v>
      </c>
    </row>
    <row r="167" customHeight="1" spans="1:4">
      <c r="A167" s="7" t="s">
        <v>216</v>
      </c>
      <c r="B167" s="7" t="s">
        <v>217</v>
      </c>
      <c r="C167" s="7" t="s">
        <v>26</v>
      </c>
      <c r="D167" s="8" t="str">
        <f>VLOOKUP(C167,'Care Pack No. and name'!A:B,2,0)</f>
        <v>HP Consumer LaserJet 4 years Additional Warranty</v>
      </c>
    </row>
    <row r="168" customHeight="1" spans="1:4">
      <c r="A168" s="7" t="s">
        <v>218</v>
      </c>
      <c r="B168" s="7" t="s">
        <v>219</v>
      </c>
      <c r="C168" s="7" t="s">
        <v>25</v>
      </c>
      <c r="D168" s="8" t="str">
        <f>VLOOKUP(C168,'Care Pack No. and name'!A:B,2,0)</f>
        <v>HP Consumer LaserJet 2 years Additional Warranty</v>
      </c>
    </row>
    <row r="169" customHeight="1" spans="1:4">
      <c r="A169" s="7" t="s">
        <v>218</v>
      </c>
      <c r="B169" s="7" t="s">
        <v>219</v>
      </c>
      <c r="C169" s="7" t="s">
        <v>26</v>
      </c>
      <c r="D169" s="8" t="str">
        <f>VLOOKUP(C169,'Care Pack No. and name'!A:B,2,0)</f>
        <v>HP Consumer LaserJet 4 years Additional Warranty</v>
      </c>
    </row>
    <row r="170" customHeight="1" spans="1:4">
      <c r="A170" s="7" t="s">
        <v>220</v>
      </c>
      <c r="B170" s="7" t="s">
        <v>221</v>
      </c>
      <c r="C170" s="7" t="s">
        <v>25</v>
      </c>
      <c r="D170" s="8" t="str">
        <f>VLOOKUP(C170,'Care Pack No. and name'!A:B,2,0)</f>
        <v>HP Consumer LaserJet 2 years Additional Warranty</v>
      </c>
    </row>
    <row r="171" customHeight="1" spans="1:4">
      <c r="A171" s="7" t="s">
        <v>220</v>
      </c>
      <c r="B171" s="7" t="s">
        <v>221</v>
      </c>
      <c r="C171" s="7" t="s">
        <v>26</v>
      </c>
      <c r="D171" s="8" t="str">
        <f>VLOOKUP(C171,'Care Pack No. and name'!A:B,2,0)</f>
        <v>HP Consumer LaserJet 4 years Additional Warranty</v>
      </c>
    </row>
    <row r="172" customHeight="1" spans="1:4">
      <c r="A172" s="7" t="s">
        <v>222</v>
      </c>
      <c r="B172" s="7" t="s">
        <v>223</v>
      </c>
      <c r="C172" s="7" t="s">
        <v>224</v>
      </c>
      <c r="D172" s="8" t="e">
        <f>VLOOKUP(C172,'Care Pack No. and name'!A:B,2,0)</f>
        <v>#N/A</v>
      </c>
    </row>
    <row r="173" customHeight="1" spans="1:4">
      <c r="A173" s="7" t="s">
        <v>222</v>
      </c>
      <c r="B173" s="7" t="s">
        <v>223</v>
      </c>
      <c r="C173" s="7" t="s">
        <v>26</v>
      </c>
      <c r="D173" s="8" t="str">
        <f>VLOOKUP(C173,'Care Pack No. and name'!A:B,2,0)</f>
        <v>HP Consumer LaserJet 4 years Additional Warranty</v>
      </c>
    </row>
    <row r="174" customHeight="1" spans="1:4">
      <c r="A174" s="7" t="s">
        <v>225</v>
      </c>
      <c r="B174" s="7" t="s">
        <v>226</v>
      </c>
      <c r="C174" s="7" t="s">
        <v>224</v>
      </c>
      <c r="D174" s="8" t="e">
        <f>VLOOKUP(C174,'Care Pack No. and name'!A:B,2,0)</f>
        <v>#N/A</v>
      </c>
    </row>
    <row r="175" customHeight="1" spans="1:4">
      <c r="A175" s="7" t="s">
        <v>225</v>
      </c>
      <c r="B175" s="7" t="s">
        <v>226</v>
      </c>
      <c r="C175" s="7" t="s">
        <v>26</v>
      </c>
      <c r="D175" s="8" t="str">
        <f>VLOOKUP(C175,'Care Pack No. and name'!A:B,2,0)</f>
        <v>HP Consumer LaserJet 4 years Additional Warranty</v>
      </c>
    </row>
    <row r="176" customHeight="1" spans="1:4">
      <c r="A176" s="7" t="s">
        <v>227</v>
      </c>
      <c r="B176" s="7" t="s">
        <v>228</v>
      </c>
      <c r="C176" s="7" t="s">
        <v>25</v>
      </c>
      <c r="D176" s="8" t="str">
        <f>VLOOKUP(C176,'Care Pack No. and name'!A:B,2,0)</f>
        <v>HP Consumer LaserJet 2 years Additional Warranty</v>
      </c>
    </row>
    <row r="177" customHeight="1" spans="1:4">
      <c r="A177" s="7" t="s">
        <v>227</v>
      </c>
      <c r="B177" s="7" t="s">
        <v>228</v>
      </c>
      <c r="C177" s="7" t="s">
        <v>26</v>
      </c>
      <c r="D177" s="8" t="str">
        <f>VLOOKUP(C177,'Care Pack No. and name'!A:B,2,0)</f>
        <v>HP Consumer LaserJet 4 years Additional Warranty</v>
      </c>
    </row>
    <row r="178" customHeight="1" spans="1:4">
      <c r="A178" s="7" t="s">
        <v>229</v>
      </c>
      <c r="B178" s="7" t="s">
        <v>230</v>
      </c>
      <c r="C178" s="7" t="s">
        <v>25</v>
      </c>
      <c r="D178" s="8" t="str">
        <f>VLOOKUP(C178,'Care Pack No. and name'!A:B,2,0)</f>
        <v>HP Consumer LaserJet 2 years Additional Warranty</v>
      </c>
    </row>
    <row r="179" customHeight="1" spans="1:4">
      <c r="A179" s="7" t="s">
        <v>229</v>
      </c>
      <c r="B179" s="7" t="s">
        <v>230</v>
      </c>
      <c r="C179" s="7" t="s">
        <v>26</v>
      </c>
      <c r="D179" s="8" t="str">
        <f>VLOOKUP(C179,'Care Pack No. and name'!A:B,2,0)</f>
        <v>HP Consumer LaserJet 4 years Additional Warranty</v>
      </c>
    </row>
    <row r="180" customHeight="1" spans="1:4">
      <c r="A180" s="7" t="s">
        <v>231</v>
      </c>
      <c r="B180" s="7" t="s">
        <v>232</v>
      </c>
      <c r="C180" s="7" t="s">
        <v>25</v>
      </c>
      <c r="D180" s="8" t="str">
        <f>VLOOKUP(C180,'Care Pack No. and name'!A:B,2,0)</f>
        <v>HP Consumer LaserJet 2 years Additional Warranty</v>
      </c>
    </row>
    <row r="181" customHeight="1" spans="1:4">
      <c r="A181" s="7" t="s">
        <v>231</v>
      </c>
      <c r="B181" s="7" t="s">
        <v>232</v>
      </c>
      <c r="C181" s="7" t="s">
        <v>26</v>
      </c>
      <c r="D181" s="8" t="str">
        <f>VLOOKUP(C181,'Care Pack No. and name'!A:B,2,0)</f>
        <v>HP Consumer LaserJet 4 years Additional Warranty</v>
      </c>
    </row>
    <row r="182" customHeight="1" spans="1:4">
      <c r="A182" s="7" t="s">
        <v>233</v>
      </c>
      <c r="B182" s="7" t="s">
        <v>234</v>
      </c>
      <c r="C182" s="7" t="s">
        <v>25</v>
      </c>
      <c r="D182" s="8" t="str">
        <f>VLOOKUP(C182,'Care Pack No. and name'!A:B,2,0)</f>
        <v>HP Consumer LaserJet 2 years Additional Warranty</v>
      </c>
    </row>
    <row r="183" customHeight="1" spans="1:4">
      <c r="A183" s="7" t="s">
        <v>233</v>
      </c>
      <c r="B183" s="7" t="s">
        <v>234</v>
      </c>
      <c r="C183" s="7" t="s">
        <v>26</v>
      </c>
      <c r="D183" s="8" t="str">
        <f>VLOOKUP(C183,'Care Pack No. and name'!A:B,2,0)</f>
        <v>HP Consumer LaserJet 4 years Additional Warranty</v>
      </c>
    </row>
    <row r="184" customHeight="1" spans="1:4">
      <c r="A184" s="7" t="s">
        <v>235</v>
      </c>
      <c r="B184" s="7" t="s">
        <v>236</v>
      </c>
      <c r="C184" s="7" t="s">
        <v>25</v>
      </c>
      <c r="D184" s="8" t="str">
        <f>VLOOKUP(C184,'Care Pack No. and name'!A:B,2,0)</f>
        <v>HP Consumer LaserJet 2 years Additional Warranty</v>
      </c>
    </row>
    <row r="185" customHeight="1" spans="1:4">
      <c r="A185" s="7" t="s">
        <v>235</v>
      </c>
      <c r="B185" s="7" t="s">
        <v>236</v>
      </c>
      <c r="C185" s="7" t="s">
        <v>26</v>
      </c>
      <c r="D185" s="8" t="str">
        <f>VLOOKUP(C185,'Care Pack No. and name'!A:B,2,0)</f>
        <v>HP Consumer LaserJet 4 years Additional Warranty</v>
      </c>
    </row>
    <row r="186" customHeight="1" spans="1:4">
      <c r="A186" s="7" t="s">
        <v>237</v>
      </c>
      <c r="B186" s="7" t="s">
        <v>238</v>
      </c>
      <c r="C186" s="7" t="s">
        <v>25</v>
      </c>
      <c r="D186" s="8" t="str">
        <f>VLOOKUP(C186,'Care Pack No. and name'!A:B,2,0)</f>
        <v>HP Consumer LaserJet 2 years Additional Warranty</v>
      </c>
    </row>
    <row r="187" customHeight="1" spans="1:4">
      <c r="A187" s="7" t="s">
        <v>237</v>
      </c>
      <c r="B187" s="7" t="s">
        <v>238</v>
      </c>
      <c r="C187" s="7" t="s">
        <v>26</v>
      </c>
      <c r="D187" s="8" t="str">
        <f>VLOOKUP(C187,'Care Pack No. and name'!A:B,2,0)</f>
        <v>HP Consumer LaserJet 4 years Additional Warranty</v>
      </c>
    </row>
    <row r="188" customHeight="1" spans="1:4">
      <c r="A188" s="7" t="s">
        <v>239</v>
      </c>
      <c r="B188" s="7" t="s">
        <v>240</v>
      </c>
      <c r="C188" s="7" t="s">
        <v>25</v>
      </c>
      <c r="D188" s="8" t="str">
        <f>VLOOKUP(C188,'Care Pack No. and name'!A:B,2,0)</f>
        <v>HP Consumer LaserJet 2 years Additional Warranty</v>
      </c>
    </row>
    <row r="189" customHeight="1" spans="1:4">
      <c r="A189" s="7" t="s">
        <v>239</v>
      </c>
      <c r="B189" s="7" t="s">
        <v>240</v>
      </c>
      <c r="C189" s="7" t="s">
        <v>26</v>
      </c>
      <c r="D189" s="8" t="str">
        <f>VLOOKUP(C189,'Care Pack No. and name'!A:B,2,0)</f>
        <v>HP Consumer LaserJet 4 years Additional Warranty</v>
      </c>
    </row>
    <row r="190" customHeight="1" spans="1:4">
      <c r="A190" s="7" t="s">
        <v>241</v>
      </c>
      <c r="B190" s="7" t="s">
        <v>242</v>
      </c>
      <c r="C190" s="7" t="s">
        <v>25</v>
      </c>
      <c r="D190" s="8" t="str">
        <f>VLOOKUP(C190,'Care Pack No. and name'!A:B,2,0)</f>
        <v>HP Consumer LaserJet 2 years Additional Warranty</v>
      </c>
    </row>
    <row r="191" customHeight="1" spans="1:4">
      <c r="A191" s="7" t="s">
        <v>241</v>
      </c>
      <c r="B191" s="7" t="s">
        <v>242</v>
      </c>
      <c r="C191" s="7" t="s">
        <v>26</v>
      </c>
      <c r="D191" s="8" t="str">
        <f>VLOOKUP(C191,'Care Pack No. and name'!A:B,2,0)</f>
        <v>HP Consumer LaserJet 4 years Additional Warranty</v>
      </c>
    </row>
    <row r="192" customHeight="1" spans="1:4">
      <c r="A192" s="8" t="s">
        <v>243</v>
      </c>
      <c r="B192" s="8" t="s">
        <v>244</v>
      </c>
      <c r="C192" s="8" t="s">
        <v>245</v>
      </c>
      <c r="D192" s="8" t="str">
        <f>VLOOKUP(C192,'Care Pack No. and name'!A:B,2,0)</f>
        <v>HP LaserJet Pro MFP M429dw, M329dn, M329dw 2 years Additional Warranty</v>
      </c>
    </row>
    <row r="193" customHeight="1" spans="1:4">
      <c r="A193" s="8" t="s">
        <v>243</v>
      </c>
      <c r="B193" s="8" t="s">
        <v>244</v>
      </c>
      <c r="C193" s="8" t="s">
        <v>246</v>
      </c>
      <c r="D193" s="8" t="str">
        <f>VLOOKUP(C193,'Care Pack No. and name'!A:B,2,0)</f>
        <v>HP LaserJet Pro MFP M429fdn, M429fdw 4 years Additional Warranty</v>
      </c>
    </row>
    <row r="194" customHeight="1" spans="1:4">
      <c r="A194" s="8" t="s">
        <v>247</v>
      </c>
      <c r="B194" s="8" t="s">
        <v>248</v>
      </c>
      <c r="C194" s="8" t="s">
        <v>245</v>
      </c>
      <c r="D194" s="8" t="str">
        <f>VLOOKUP(C194,'Care Pack No. and name'!A:B,2,0)</f>
        <v>HP LaserJet Pro MFP M429dw, M329dn, M329dw 2 years Additional Warranty</v>
      </c>
    </row>
    <row r="195" customHeight="1" spans="1:4">
      <c r="A195" s="8" t="s">
        <v>247</v>
      </c>
      <c r="B195" s="8" t="s">
        <v>248</v>
      </c>
      <c r="C195" s="8" t="s">
        <v>246</v>
      </c>
      <c r="D195" s="8" t="str">
        <f>VLOOKUP(C195,'Care Pack No. and name'!A:B,2,0)</f>
        <v>HP LaserJet Pro MFP M429fdn, M429fdw 4 years Additional Warranty</v>
      </c>
    </row>
    <row r="196" customHeight="1" spans="1:4">
      <c r="A196" s="8" t="s">
        <v>249</v>
      </c>
      <c r="B196" s="8" t="s">
        <v>250</v>
      </c>
      <c r="C196" s="7" t="s">
        <v>251</v>
      </c>
      <c r="D196" s="8" t="str">
        <f>VLOOKUP(C196,'Care Pack No. and name'!A:B,2,0)</f>
        <v>HP LaserJet M42x Multi-Function 2 years Additional Warranty</v>
      </c>
    </row>
    <row r="197" customHeight="1" spans="1:4">
      <c r="A197" s="8" t="s">
        <v>252</v>
      </c>
      <c r="B197" s="8" t="s">
        <v>253</v>
      </c>
      <c r="C197" s="7" t="s">
        <v>251</v>
      </c>
      <c r="D197" s="8" t="str">
        <f>VLOOKUP(C197,'Care Pack No. and name'!A:B,2,0)</f>
        <v>HP LaserJet M42x Multi-Function 2 years Additional Warranty</v>
      </c>
    </row>
    <row r="198" customHeight="1" spans="1:4">
      <c r="A198" s="8" t="s">
        <v>254</v>
      </c>
      <c r="B198" s="8" t="s">
        <v>255</v>
      </c>
      <c r="C198" s="7" t="s">
        <v>251</v>
      </c>
      <c r="D198" s="8" t="str">
        <f>VLOOKUP(C198,'Care Pack No. and name'!A:B,2,0)</f>
        <v>HP LaserJet M42x Multi-Function 2 years Additional Warranty</v>
      </c>
    </row>
    <row r="199" customHeight="1" spans="1:4">
      <c r="A199" s="7" t="s">
        <v>256</v>
      </c>
      <c r="B199" s="8" t="s">
        <v>257</v>
      </c>
      <c r="C199" s="7" t="s">
        <v>251</v>
      </c>
      <c r="D199" s="8" t="str">
        <f>VLOOKUP(C199,'Care Pack No. and name'!A:B,2,0)</f>
        <v>HP LaserJet M42x Multi-Function 2 years Additional Warranty</v>
      </c>
    </row>
    <row r="200" customHeight="1" spans="1:4">
      <c r="A200" s="8" t="s">
        <v>258</v>
      </c>
      <c r="B200" s="8" t="s">
        <v>259</v>
      </c>
      <c r="C200" s="8" t="s">
        <v>245</v>
      </c>
      <c r="D200" s="8" t="str">
        <f>VLOOKUP(C200,'Care Pack No. and name'!A:B,2,0)</f>
        <v>HP LaserJet Pro MFP M429dw, M329dn, M329dw 2 years Additional Warranty</v>
      </c>
    </row>
    <row r="201" customHeight="1" spans="1:4">
      <c r="A201" s="8" t="s">
        <v>258</v>
      </c>
      <c r="B201" s="8" t="s">
        <v>259</v>
      </c>
      <c r="C201" s="8" t="s">
        <v>246</v>
      </c>
      <c r="D201" s="8" t="str">
        <f>VLOOKUP(C201,'Care Pack No. and name'!A:B,2,0)</f>
        <v>HP LaserJet Pro MFP M429fdn, M429fdw 4 years Additional Warranty</v>
      </c>
    </row>
    <row r="202" customHeight="1" spans="1:4">
      <c r="A202" s="7" t="s">
        <v>260</v>
      </c>
      <c r="B202" s="7" t="s">
        <v>261</v>
      </c>
      <c r="C202" s="7" t="s">
        <v>246</v>
      </c>
      <c r="D202" s="8" t="str">
        <f>VLOOKUP(C202,'Care Pack No. and name'!A:B,2,0)</f>
        <v>HP LaserJet Pro MFP M429fdn, M429fdw 4 years Additional Warranty</v>
      </c>
    </row>
    <row r="203" customHeight="1" spans="1:4">
      <c r="A203" s="7" t="s">
        <v>262</v>
      </c>
      <c r="B203" s="7" t="s">
        <v>263</v>
      </c>
      <c r="C203" s="7" t="s">
        <v>246</v>
      </c>
      <c r="D203" s="8" t="str">
        <f>VLOOKUP(C203,'Care Pack No. and name'!A:B,2,0)</f>
        <v>HP LaserJet Pro MFP M429fdn, M429fdw 4 years Additional Warranty</v>
      </c>
    </row>
    <row r="204" customHeight="1" spans="1:4">
      <c r="A204" s="9" t="s">
        <v>264</v>
      </c>
      <c r="B204" s="9" t="s">
        <v>265</v>
      </c>
      <c r="C204" s="7" t="s">
        <v>266</v>
      </c>
      <c r="D204" s="8" t="str">
        <f>VLOOKUP(C204,'Care Pack No. and name'!A:B,2,0)</f>
        <v>HP LaserJet Tank Printers 2 years Additional Warranty</v>
      </c>
    </row>
    <row r="205" customHeight="1" spans="1:4">
      <c r="A205" s="9" t="s">
        <v>264</v>
      </c>
      <c r="B205" s="9" t="s">
        <v>265</v>
      </c>
      <c r="C205" s="7" t="s">
        <v>267</v>
      </c>
      <c r="D205" s="8" t="str">
        <f>VLOOKUP(C205,'Care Pack No. and name'!A:B,2,0)</f>
        <v>HP LASERJET TANK 1020W 4 years Additional Warranty</v>
      </c>
    </row>
    <row r="206" customHeight="1" spans="1:4">
      <c r="A206" s="9" t="s">
        <v>268</v>
      </c>
      <c r="B206" s="9" t="s">
        <v>269</v>
      </c>
      <c r="C206" s="7" t="s">
        <v>270</v>
      </c>
      <c r="D206" s="8" t="str">
        <f>VLOOKUP(C206,'Care Pack No. and name'!A:B,2,0)</f>
        <v>HP LaserJet Tank MFP 2 years Additional Warranty</v>
      </c>
    </row>
    <row r="207" customHeight="1" spans="1:4">
      <c r="A207" s="9" t="s">
        <v>268</v>
      </c>
      <c r="B207" s="9" t="s">
        <v>269</v>
      </c>
      <c r="C207" s="7" t="s">
        <v>271</v>
      </c>
      <c r="D207" s="8" t="str">
        <f>VLOOKUP(C207,'Care Pack No. and name'!A:B,2,0)</f>
        <v>HP LaserJet Tank MFP 4 years Additional Warranty</v>
      </c>
    </row>
    <row r="208" customHeight="1" spans="1:4">
      <c r="A208" s="9" t="s">
        <v>272</v>
      </c>
      <c r="B208" s="9" t="s">
        <v>273</v>
      </c>
      <c r="C208" s="7" t="s">
        <v>270</v>
      </c>
      <c r="D208" s="8" t="str">
        <f>VLOOKUP(C208,'Care Pack No. and name'!A:B,2,0)</f>
        <v>HP LaserJet Tank MFP 2 years Additional Warranty</v>
      </c>
    </row>
    <row r="209" customHeight="1" spans="1:4">
      <c r="A209" s="9" t="s">
        <v>272</v>
      </c>
      <c r="B209" s="9" t="s">
        <v>273</v>
      </c>
      <c r="C209" s="7" t="s">
        <v>271</v>
      </c>
      <c r="D209" s="8" t="str">
        <f>VLOOKUP(C209,'Care Pack No. and name'!A:B,2,0)</f>
        <v>HP LaserJet Tank MFP 4 years Additional Warranty</v>
      </c>
    </row>
    <row r="210" customHeight="1" spans="1:4">
      <c r="A210" s="9" t="s">
        <v>274</v>
      </c>
      <c r="B210" s="9" t="s">
        <v>275</v>
      </c>
      <c r="C210" s="7" t="s">
        <v>270</v>
      </c>
      <c r="D210" s="8" t="str">
        <f>VLOOKUP(C210,'Care Pack No. and name'!A:B,2,0)</f>
        <v>HP LaserJet Tank MFP 2 years Additional Warranty</v>
      </c>
    </row>
    <row r="211" customHeight="1" spans="1:4">
      <c r="A211" s="9" t="s">
        <v>274</v>
      </c>
      <c r="B211" s="9" t="s">
        <v>275</v>
      </c>
      <c r="C211" s="7" t="s">
        <v>271</v>
      </c>
      <c r="D211" s="8" t="str">
        <f>VLOOKUP(C211,'Care Pack No. and name'!A:B,2,0)</f>
        <v>HP LaserJet Tank MFP 4 years Additional Warranty</v>
      </c>
    </row>
    <row r="212" customHeight="1" spans="1:4">
      <c r="A212" s="9" t="s">
        <v>276</v>
      </c>
      <c r="B212" s="9" t="s">
        <v>277</v>
      </c>
      <c r="C212" s="7" t="s">
        <v>270</v>
      </c>
      <c r="D212" s="8" t="str">
        <f>VLOOKUP(C212,'Care Pack No. and name'!A:B,2,0)</f>
        <v>HP LaserJet Tank MFP 2 years Additional Warranty</v>
      </c>
    </row>
    <row r="213" customHeight="1" spans="1:4">
      <c r="A213" s="9" t="s">
        <v>276</v>
      </c>
      <c r="B213" s="9" t="s">
        <v>277</v>
      </c>
      <c r="C213" s="7" t="s">
        <v>271</v>
      </c>
      <c r="D213" s="8" t="str">
        <f>VLOOKUP(C213,'Care Pack No. and name'!A:B,2,0)</f>
        <v>HP LaserJet Tank MFP 4 years Additional Warranty</v>
      </c>
    </row>
    <row r="214" customHeight="1" spans="1:4">
      <c r="A214" s="7" t="s">
        <v>278</v>
      </c>
      <c r="B214" s="7" t="s">
        <v>279</v>
      </c>
      <c r="C214" s="7" t="s">
        <v>29</v>
      </c>
      <c r="D214" s="8" t="str">
        <f>VLOOKUP(C214,'Care Pack No. and name'!A:B,2,0)</f>
        <v>HP LaserJet Pro Printers 2 years Additional Warranty</v>
      </c>
    </row>
    <row r="215" customHeight="1" spans="1:4">
      <c r="A215" s="7" t="s">
        <v>278</v>
      </c>
      <c r="B215" s="7" t="s">
        <v>279</v>
      </c>
      <c r="C215" s="7" t="s">
        <v>30</v>
      </c>
      <c r="D215" s="8" t="str">
        <f>VLOOKUP(C215,'Care Pack No. and name'!A:B,2,0)</f>
        <v>HP LaserJet Printers 4 years Additional Warranty</v>
      </c>
    </row>
    <row r="216" customHeight="1" spans="1:4">
      <c r="A216" s="7" t="s">
        <v>280</v>
      </c>
      <c r="B216" s="7" t="s">
        <v>281</v>
      </c>
      <c r="C216" s="7" t="s">
        <v>25</v>
      </c>
      <c r="D216" s="8" t="str">
        <f>VLOOKUP(C216,'Care Pack No. and name'!A:B,2,0)</f>
        <v>HP Consumer LaserJet 2 years Additional Warranty</v>
      </c>
    </row>
    <row r="217" customHeight="1" spans="1:4">
      <c r="A217" s="7" t="s">
        <v>280</v>
      </c>
      <c r="B217" s="7" t="s">
        <v>281</v>
      </c>
      <c r="C217" s="7" t="s">
        <v>26</v>
      </c>
      <c r="D217" s="8" t="str">
        <f>VLOOKUP(C217,'Care Pack No. and name'!A:B,2,0)</f>
        <v>HP Consumer LaserJet 4 years Additional Warranty</v>
      </c>
    </row>
    <row r="218" customHeight="1" spans="1:4">
      <c r="A218" s="7" t="s">
        <v>282</v>
      </c>
      <c r="B218" s="7" t="s">
        <v>283</v>
      </c>
      <c r="C218" s="7" t="s">
        <v>25</v>
      </c>
      <c r="D218" s="8" t="str">
        <f>VLOOKUP(C218,'Care Pack No. and name'!A:B,2,0)</f>
        <v>HP Consumer LaserJet 2 years Additional Warranty</v>
      </c>
    </row>
    <row r="219" customHeight="1" spans="1:4">
      <c r="A219" s="7" t="s">
        <v>282</v>
      </c>
      <c r="B219" s="7" t="s">
        <v>283</v>
      </c>
      <c r="C219" s="7" t="s">
        <v>26</v>
      </c>
      <c r="D219" s="8" t="str">
        <f>VLOOKUP(C219,'Care Pack No. and name'!A:B,2,0)</f>
        <v>HP Consumer LaserJet 4 years Additional Warranty</v>
      </c>
    </row>
    <row r="220" customHeight="1" spans="1:4">
      <c r="A220" s="7" t="s">
        <v>284</v>
      </c>
      <c r="B220" s="7" t="s">
        <v>285</v>
      </c>
      <c r="C220" s="7" t="s">
        <v>286</v>
      </c>
      <c r="D220" s="8" t="str">
        <f>VLOOKUP(C220,'Care Pack No. and name'!A:B,2,0)</f>
        <v>HP Neverstop Laser 1xxx 2 years Additional Warranty</v>
      </c>
    </row>
    <row r="221" customHeight="1" spans="1:4">
      <c r="A221" s="7" t="s">
        <v>284</v>
      </c>
      <c r="B221" s="7" t="s">
        <v>285</v>
      </c>
      <c r="C221" s="7" t="s">
        <v>287</v>
      </c>
      <c r="D221" s="8" t="str">
        <f>VLOOKUP(C221,'Care Pack No. and name'!A:B,2,0)</f>
        <v>HP Neverstop Laser 1xxx 4 years Additional Warranty</v>
      </c>
    </row>
    <row r="222" customHeight="1" spans="1:4">
      <c r="A222" s="7" t="s">
        <v>288</v>
      </c>
      <c r="B222" s="7" t="s">
        <v>289</v>
      </c>
      <c r="C222" s="7" t="s">
        <v>286</v>
      </c>
      <c r="D222" s="8" t="str">
        <f>VLOOKUP(C222,'Care Pack No. and name'!A:B,2,0)</f>
        <v>HP Neverstop Laser 1xxx 2 years Additional Warranty</v>
      </c>
    </row>
    <row r="223" customHeight="1" spans="1:4">
      <c r="A223" s="7" t="s">
        <v>288</v>
      </c>
      <c r="B223" s="7" t="s">
        <v>289</v>
      </c>
      <c r="C223" s="7" t="s">
        <v>287</v>
      </c>
      <c r="D223" s="8" t="str">
        <f>VLOOKUP(C223,'Care Pack No. and name'!A:B,2,0)</f>
        <v>HP Neverstop Laser 1xxx 4 years Additional Warranty</v>
      </c>
    </row>
    <row r="224" customHeight="1" spans="1:4">
      <c r="A224" s="7" t="s">
        <v>290</v>
      </c>
      <c r="B224" s="7" t="s">
        <v>291</v>
      </c>
      <c r="C224" s="7" t="s">
        <v>286</v>
      </c>
      <c r="D224" s="8" t="str">
        <f>VLOOKUP(C224,'Care Pack No. and name'!A:B,2,0)</f>
        <v>HP Neverstop Laser 1xxx 2 years Additional Warranty</v>
      </c>
    </row>
    <row r="225" customHeight="1" spans="1:4">
      <c r="A225" s="7" t="s">
        <v>290</v>
      </c>
      <c r="B225" s="7" t="s">
        <v>291</v>
      </c>
      <c r="C225" s="7" t="s">
        <v>287</v>
      </c>
      <c r="D225" s="8" t="str">
        <f>VLOOKUP(C225,'Care Pack No. and name'!A:B,2,0)</f>
        <v>HP Neverstop Laser 1xxx 4 years Additional Warranty</v>
      </c>
    </row>
    <row r="226" customHeight="1" spans="1:4">
      <c r="A226" s="7" t="s">
        <v>292</v>
      </c>
      <c r="B226" s="7" t="s">
        <v>293</v>
      </c>
      <c r="C226" s="7" t="s">
        <v>294</v>
      </c>
      <c r="D226" s="8" t="str">
        <f>VLOOKUP(C226,'Care Pack No. and name'!A:B,2,0)</f>
        <v>HP Neverstop Laser MFP 1200nw 2 years Additional Warranty</v>
      </c>
    </row>
    <row r="227" customHeight="1" spans="1:4">
      <c r="A227" s="7" t="s">
        <v>292</v>
      </c>
      <c r="B227" s="7" t="s">
        <v>293</v>
      </c>
      <c r="C227" s="7" t="s">
        <v>295</v>
      </c>
      <c r="D227" s="8" t="str">
        <f>VLOOKUP(C227,'Care Pack No. and name'!A:B,2,0)</f>
        <v>HP Neverstop Laser MFP 1200nw 4 years Additional Warranty</v>
      </c>
    </row>
    <row r="228" customHeight="1" spans="1:4">
      <c r="A228" s="7" t="s">
        <v>296</v>
      </c>
      <c r="B228" s="7" t="s">
        <v>297</v>
      </c>
      <c r="C228" s="7" t="s">
        <v>294</v>
      </c>
      <c r="D228" s="8" t="str">
        <f>VLOOKUP(C228,'Care Pack No. and name'!A:B,2,0)</f>
        <v>HP Neverstop Laser MFP 1200nw 2 years Additional Warranty</v>
      </c>
    </row>
    <row r="229" customHeight="1" spans="1:4">
      <c r="A229" s="7" t="s">
        <v>296</v>
      </c>
      <c r="B229" s="7" t="s">
        <v>297</v>
      </c>
      <c r="C229" s="7" t="s">
        <v>295</v>
      </c>
      <c r="D229" s="8" t="str">
        <f>VLOOKUP(C229,'Care Pack No. and name'!A:B,2,0)</f>
        <v>HP Neverstop Laser MFP 1200nw 4 years Additional Warranty</v>
      </c>
    </row>
    <row r="230" customHeight="1" spans="1:4">
      <c r="A230" s="7" t="s">
        <v>298</v>
      </c>
      <c r="B230" s="7" t="s">
        <v>299</v>
      </c>
      <c r="C230" s="7" t="s">
        <v>294</v>
      </c>
      <c r="D230" s="8" t="str">
        <f>VLOOKUP(C230,'Care Pack No. and name'!A:B,2,0)</f>
        <v>HP Neverstop Laser MFP 1200nw 2 years Additional Warranty</v>
      </c>
    </row>
    <row r="231" customHeight="1" spans="1:4">
      <c r="A231" s="7" t="s">
        <v>298</v>
      </c>
      <c r="B231" s="7" t="s">
        <v>299</v>
      </c>
      <c r="C231" s="7" t="s">
        <v>295</v>
      </c>
      <c r="D231" s="8" t="str">
        <f>VLOOKUP(C231,'Care Pack No. and name'!A:B,2,0)</f>
        <v>HP Neverstop Laser MFP 1200nw 4 years Additional Warranty</v>
      </c>
    </row>
    <row r="232" customHeight="1" spans="1:4">
      <c r="A232" s="7" t="s">
        <v>300</v>
      </c>
      <c r="B232" s="7" t="s">
        <v>301</v>
      </c>
      <c r="C232" s="7" t="s">
        <v>302</v>
      </c>
      <c r="D232" s="8" t="str">
        <f>VLOOKUP(C232,'Care Pack No. and name'!A:B,2,0)</f>
        <v>HP Officejet Printers 2 years Additional Warranty</v>
      </c>
    </row>
    <row r="233" customHeight="1" spans="1:4">
      <c r="A233" s="7" t="s">
        <v>300</v>
      </c>
      <c r="B233" s="7" t="s">
        <v>301</v>
      </c>
      <c r="C233" s="7" t="s">
        <v>303</v>
      </c>
      <c r="D233" s="8" t="str">
        <f>VLOOKUP(C233,'Care Pack No. and name'!A:B,2,0)</f>
        <v>HP Officejet Printers 4 years Additional Warranty</v>
      </c>
    </row>
    <row r="234" customHeight="1" spans="1:4">
      <c r="A234" s="7" t="s">
        <v>304</v>
      </c>
      <c r="B234" s="7" t="s">
        <v>305</v>
      </c>
      <c r="C234" s="7" t="s">
        <v>302</v>
      </c>
      <c r="D234" s="8" t="str">
        <f>VLOOKUP(C234,'Care Pack No. and name'!A:B,2,0)</f>
        <v>HP Officejet Printers 2 years Additional Warranty</v>
      </c>
    </row>
    <row r="235" customHeight="1" spans="1:4">
      <c r="A235" s="7" t="s">
        <v>304</v>
      </c>
      <c r="B235" s="7" t="s">
        <v>305</v>
      </c>
      <c r="C235" s="7" t="s">
        <v>303</v>
      </c>
      <c r="D235" s="8" t="str">
        <f>VLOOKUP(C235,'Care Pack No. and name'!A:B,2,0)</f>
        <v>HP Officejet Printers 4 years Additional Warranty</v>
      </c>
    </row>
    <row r="236" customHeight="1" spans="1:4">
      <c r="A236" s="7" t="s">
        <v>306</v>
      </c>
      <c r="B236" s="7" t="s">
        <v>307</v>
      </c>
      <c r="C236" s="7" t="s">
        <v>302</v>
      </c>
      <c r="D236" s="8" t="str">
        <f>VLOOKUP(C236,'Care Pack No. and name'!A:B,2,0)</f>
        <v>HP Officejet Printers 2 years Additional Warranty</v>
      </c>
    </row>
    <row r="237" customHeight="1" spans="1:4">
      <c r="A237" s="7" t="s">
        <v>306</v>
      </c>
      <c r="B237" s="7" t="s">
        <v>307</v>
      </c>
      <c r="C237" s="7" t="s">
        <v>303</v>
      </c>
      <c r="D237" s="8" t="str">
        <f>VLOOKUP(C237,'Care Pack No. and name'!A:B,2,0)</f>
        <v>HP Officejet Printers 4 years Additional Warranty</v>
      </c>
    </row>
    <row r="238" customHeight="1" spans="1:4">
      <c r="A238" s="7" t="s">
        <v>308</v>
      </c>
      <c r="B238" s="7" t="s">
        <v>309</v>
      </c>
      <c r="C238" s="7" t="s">
        <v>302</v>
      </c>
      <c r="D238" s="8" t="str">
        <f>VLOOKUP(C238,'Care Pack No. and name'!A:B,2,0)</f>
        <v>HP Officejet Printers 2 years Additional Warranty</v>
      </c>
    </row>
    <row r="239" customHeight="1" spans="1:4">
      <c r="A239" s="7" t="s">
        <v>308</v>
      </c>
      <c r="B239" s="7" t="s">
        <v>309</v>
      </c>
      <c r="C239" s="7" t="s">
        <v>303</v>
      </c>
      <c r="D239" s="8" t="str">
        <f>VLOOKUP(C239,'Care Pack No. and name'!A:B,2,0)</f>
        <v>HP Officejet Printers 4 years Additional Warranty</v>
      </c>
    </row>
    <row r="240" customHeight="1" spans="1:4">
      <c r="A240" s="7" t="s">
        <v>310</v>
      </c>
      <c r="B240" s="7" t="s">
        <v>311</v>
      </c>
      <c r="C240" s="7" t="s">
        <v>312</v>
      </c>
      <c r="D240" s="8" t="str">
        <f>VLOOKUP(C240,'Care Pack No. and name'!A:B,2,0)</f>
        <v>HP Officejet Printers 2 years Additional Warranty</v>
      </c>
    </row>
    <row r="241" customHeight="1" spans="1:4">
      <c r="A241" s="7" t="s">
        <v>310</v>
      </c>
      <c r="B241" s="7" t="s">
        <v>311</v>
      </c>
      <c r="C241" s="7" t="s">
        <v>313</v>
      </c>
      <c r="D241" s="8" t="str">
        <f>VLOOKUP(C241,'Care Pack No. and name'!A:B,2,0)</f>
        <v>HP Officejet Printers 4 years Additional Warranty</v>
      </c>
    </row>
    <row r="242" customHeight="1" spans="1:4">
      <c r="A242" s="7" t="s">
        <v>314</v>
      </c>
      <c r="B242" s="7" t="s">
        <v>315</v>
      </c>
      <c r="C242" s="7" t="s">
        <v>316</v>
      </c>
      <c r="D242" s="8" t="str">
        <f>VLOOKUP(C242,'Care Pack No. and name'!A:B,2,0)</f>
        <v>HP OJ Pro 7720 2 years Additional Warranty</v>
      </c>
    </row>
    <row r="243" customHeight="1" spans="1:4">
      <c r="A243" s="7" t="s">
        <v>314</v>
      </c>
      <c r="B243" s="7" t="s">
        <v>315</v>
      </c>
      <c r="C243" s="7" t="s">
        <v>317</v>
      </c>
      <c r="D243" s="8" t="str">
        <f>VLOOKUP(C243,'Care Pack No. and name'!A:B,2,0)</f>
        <v>HP OfficeJet Pro 7720 Wide Format 4 years Additional Warranty</v>
      </c>
    </row>
    <row r="244" customHeight="1" spans="1:4">
      <c r="A244" s="7" t="s">
        <v>318</v>
      </c>
      <c r="B244" s="7" t="s">
        <v>319</v>
      </c>
      <c r="C244" s="7" t="s">
        <v>302</v>
      </c>
      <c r="D244" s="8" t="str">
        <f>VLOOKUP(C244,'Care Pack No. and name'!A:B,2,0)</f>
        <v>HP Officejet Printers 2 years Additional Warranty</v>
      </c>
    </row>
    <row r="245" customHeight="1" spans="1:4">
      <c r="A245" s="7" t="s">
        <v>318</v>
      </c>
      <c r="B245" s="7" t="s">
        <v>319</v>
      </c>
      <c r="C245" s="7" t="s">
        <v>303</v>
      </c>
      <c r="D245" s="8" t="str">
        <f>VLOOKUP(C245,'Care Pack No. and name'!A:B,2,0)</f>
        <v>HP Officejet Printers 4 years Additional Warranty</v>
      </c>
    </row>
    <row r="246" customHeight="1" spans="1:4">
      <c r="A246" s="7" t="s">
        <v>320</v>
      </c>
      <c r="B246" s="7" t="s">
        <v>321</v>
      </c>
      <c r="C246" s="7" t="s">
        <v>302</v>
      </c>
      <c r="D246" s="8" t="str">
        <f>VLOOKUP(C246,'Care Pack No. and name'!A:B,2,0)</f>
        <v>HP Officejet Printers 2 years Additional Warranty</v>
      </c>
    </row>
    <row r="247" customHeight="1" spans="1:4">
      <c r="A247" s="7" t="s">
        <v>320</v>
      </c>
      <c r="B247" s="7" t="s">
        <v>321</v>
      </c>
      <c r="C247" s="7" t="s">
        <v>303</v>
      </c>
      <c r="D247" s="8" t="str">
        <f>VLOOKUP(C247,'Care Pack No. and name'!A:B,2,0)</f>
        <v>HP Officejet Printers 4 years Additional Warranty</v>
      </c>
    </row>
    <row r="248" customHeight="1" spans="1:4">
      <c r="A248" s="7" t="s">
        <v>322</v>
      </c>
      <c r="B248" s="7" t="s">
        <v>323</v>
      </c>
      <c r="C248" s="7" t="s">
        <v>324</v>
      </c>
      <c r="D248" s="8" t="str">
        <f>VLOOKUP(C248,'Care Pack No. and name'!A:B,2,0)</f>
        <v>HP OJ Pro 802X, 812X 2 years Additional Warranty</v>
      </c>
    </row>
    <row r="249" customHeight="1" spans="1:4">
      <c r="A249" s="7" t="s">
        <v>322</v>
      </c>
      <c r="B249" s="7" t="s">
        <v>323</v>
      </c>
      <c r="C249" s="7" t="s">
        <v>325</v>
      </c>
      <c r="D249" s="8" t="str">
        <f>VLOOKUP(C249,'Care Pack No. and name'!A:B,2,0)</f>
        <v>HP OJ Pro 802X, 812X 4 years Additional Warranty</v>
      </c>
    </row>
    <row r="250" customHeight="1" spans="1:4">
      <c r="A250" s="7" t="s">
        <v>326</v>
      </c>
      <c r="B250" s="7" t="s">
        <v>327</v>
      </c>
      <c r="C250" s="7" t="s">
        <v>324</v>
      </c>
      <c r="D250" s="8" t="str">
        <f>VLOOKUP(C250,'Care Pack No. and name'!A:B,2,0)</f>
        <v>HP OJ Pro 802X, 812X 2 years Additional Warranty</v>
      </c>
    </row>
    <row r="251" customHeight="1" spans="1:4">
      <c r="A251" s="7" t="s">
        <v>326</v>
      </c>
      <c r="B251" s="7" t="s">
        <v>327</v>
      </c>
      <c r="C251" s="7" t="s">
        <v>325</v>
      </c>
      <c r="D251" s="8" t="str">
        <f>VLOOKUP(C251,'Care Pack No. and name'!A:B,2,0)</f>
        <v>HP OJ Pro 802X, 812X 4 years Additional Warranty</v>
      </c>
    </row>
    <row r="252" customHeight="1" spans="1:4">
      <c r="A252" s="7" t="s">
        <v>328</v>
      </c>
      <c r="B252" s="7" t="s">
        <v>329</v>
      </c>
      <c r="C252" s="7" t="s">
        <v>324</v>
      </c>
      <c r="D252" s="8" t="str">
        <f>VLOOKUP(C252,'Care Pack No. and name'!A:B,2,0)</f>
        <v>HP OJ Pro 802X, 812X 2 years Additional Warranty</v>
      </c>
    </row>
    <row r="253" customHeight="1" spans="1:4">
      <c r="A253" s="7" t="s">
        <v>328</v>
      </c>
      <c r="B253" s="7" t="s">
        <v>329</v>
      </c>
      <c r="C253" s="7" t="s">
        <v>330</v>
      </c>
      <c r="D253" s="8" t="str">
        <f>VLOOKUP(C253,'Care Pack No. and name'!A:B,2,0)</f>
        <v>HP OfficeJet Pro 8120 AiO 4 year Additional Warranty</v>
      </c>
    </row>
    <row r="254" customHeight="1" spans="1:4">
      <c r="A254" s="7" t="s">
        <v>331</v>
      </c>
      <c r="B254" s="7" t="s">
        <v>332</v>
      </c>
      <c r="C254" s="7" t="s">
        <v>312</v>
      </c>
      <c r="D254" s="8" t="str">
        <f>VLOOKUP(C254,'Care Pack No. and name'!A:B,2,0)</f>
        <v>HP Officejet Printers 2 years Additional Warranty</v>
      </c>
    </row>
    <row r="255" customHeight="1" spans="1:4">
      <c r="A255" s="7" t="s">
        <v>331</v>
      </c>
      <c r="B255" s="7" t="s">
        <v>332</v>
      </c>
      <c r="C255" s="7" t="s">
        <v>313</v>
      </c>
      <c r="D255" s="8" t="str">
        <f>VLOOKUP(C255,'Care Pack No. and name'!A:B,2,0)</f>
        <v>HP Officejet Printers 4 years Additional Warranty</v>
      </c>
    </row>
    <row r="256" customHeight="1" spans="1:4">
      <c r="A256" s="7" t="s">
        <v>333</v>
      </c>
      <c r="B256" s="7" t="s">
        <v>334</v>
      </c>
      <c r="C256" s="7" t="s">
        <v>335</v>
      </c>
      <c r="D256" s="8" t="str">
        <f>VLOOKUP(C256,'Care Pack No. and name'!A:B,2,0)</f>
        <v>HP OfficeJet Pro High 2 years Additional Warranty</v>
      </c>
    </row>
    <row r="257" customHeight="1" spans="1:4">
      <c r="A257" s="7" t="s">
        <v>333</v>
      </c>
      <c r="B257" s="7" t="s">
        <v>334</v>
      </c>
      <c r="C257" s="7" t="s">
        <v>336</v>
      </c>
      <c r="D257" s="8" t="str">
        <f>VLOOKUP(C257,'Care Pack No. and name'!A:B,2,0)</f>
        <v>HP OfficeJet Pro High 4 years Additional Warranty</v>
      </c>
    </row>
    <row r="258" customHeight="1" spans="1:4">
      <c r="A258" s="7" t="s">
        <v>337</v>
      </c>
      <c r="B258" s="7" t="s">
        <v>338</v>
      </c>
      <c r="C258" s="7" t="s">
        <v>335</v>
      </c>
      <c r="D258" s="8" t="str">
        <f>VLOOKUP(C258,'Care Pack No. and name'!A:B,2,0)</f>
        <v>HP OfficeJet Pro High 2 years Additional Warranty</v>
      </c>
    </row>
    <row r="259" customHeight="1" spans="1:4">
      <c r="A259" s="7" t="s">
        <v>337</v>
      </c>
      <c r="B259" s="7" t="s">
        <v>338</v>
      </c>
      <c r="C259" s="7" t="s">
        <v>336</v>
      </c>
      <c r="D259" s="8" t="str">
        <f>VLOOKUP(C259,'Care Pack No. and name'!A:B,2,0)</f>
        <v>HP OfficeJet Pro High 4 years Additional Warranty</v>
      </c>
    </row>
    <row r="260" customHeight="1" spans="1:4">
      <c r="A260" s="7" t="s">
        <v>339</v>
      </c>
      <c r="B260" s="7" t="s">
        <v>340</v>
      </c>
      <c r="C260" s="7" t="s">
        <v>341</v>
      </c>
      <c r="D260" s="8" t="str">
        <f>VLOOKUP(C260,'Care Pack No. and name'!A:B,2,0)</f>
        <v>HP OJ Pro 9010 2 years Additional Warranty</v>
      </c>
    </row>
    <row r="261" customHeight="1" spans="1:4">
      <c r="A261" s="7" t="s">
        <v>339</v>
      </c>
      <c r="B261" s="7" t="s">
        <v>340</v>
      </c>
      <c r="C261" s="7" t="s">
        <v>342</v>
      </c>
      <c r="D261" s="8" t="str">
        <f>VLOOKUP(C261,'Care Pack No. and name'!A:B,2,0)</f>
        <v>HP OfficeJet Pro 9010 4 years Additional Warranty</v>
      </c>
    </row>
    <row r="262" customHeight="1" spans="1:4">
      <c r="A262" s="7" t="s">
        <v>343</v>
      </c>
      <c r="B262" s="7" t="s">
        <v>344</v>
      </c>
      <c r="C262" s="7" t="s">
        <v>345</v>
      </c>
      <c r="D262" s="8" t="str">
        <f>VLOOKUP(C262,'Care Pack No. and name'!A:B,2,0)</f>
        <v>HP OfficeJet Pro 9016 AiO Printer 2 years Additional Warranty</v>
      </c>
    </row>
    <row r="263" customHeight="1" spans="1:4">
      <c r="A263" s="7" t="s">
        <v>343</v>
      </c>
      <c r="B263" s="7" t="s">
        <v>344</v>
      </c>
      <c r="C263" s="7" t="s">
        <v>346</v>
      </c>
      <c r="D263" s="8" t="str">
        <f>VLOOKUP(C263,'Care Pack No. and name'!A:B,2,0)</f>
        <v>HP OfficeJet Pro 9016 AiO Printer 4 years Additional Warranty</v>
      </c>
    </row>
    <row r="264" customHeight="1" spans="1:4">
      <c r="A264" s="7" t="s">
        <v>347</v>
      </c>
      <c r="B264" s="7" t="s">
        <v>348</v>
      </c>
      <c r="C264" s="7" t="s">
        <v>349</v>
      </c>
      <c r="D264" s="8" t="str">
        <f>VLOOKUP(C264,'Care Pack No. and name'!A:B,2,0)</f>
        <v>HP OfficeJet Pro Printer (Ultra High) 2 years Additional Warranty</v>
      </c>
    </row>
    <row r="265" customHeight="1" spans="1:4">
      <c r="A265" s="7" t="s">
        <v>350</v>
      </c>
      <c r="B265" s="7" t="s">
        <v>351</v>
      </c>
      <c r="C265" s="7" t="s">
        <v>349</v>
      </c>
      <c r="D265" s="8" t="str">
        <f>VLOOKUP(C265,'Care Pack No. and name'!A:B,2,0)</f>
        <v>HP OfficeJet Pro Printer (Ultra High) 2 years Additional Warranty</v>
      </c>
    </row>
    <row r="266" customHeight="1" spans="1:4">
      <c r="A266" s="7" t="s">
        <v>352</v>
      </c>
      <c r="B266" s="7" t="s">
        <v>353</v>
      </c>
      <c r="C266" s="7" t="s">
        <v>354</v>
      </c>
      <c r="D266" s="8" t="str">
        <f>VLOOKUP(C266,'Care Pack No. and name'!A:B,2,0)</f>
        <v>HP OfficeJet Pro 9720 WF AiO 2 years Additional Warranty</v>
      </c>
    </row>
    <row r="267" customHeight="1" spans="1:4">
      <c r="A267" s="7" t="s">
        <v>352</v>
      </c>
      <c r="B267" s="7" t="s">
        <v>353</v>
      </c>
      <c r="C267" s="7" t="s">
        <v>355</v>
      </c>
      <c r="D267" s="8" t="str">
        <f>VLOOKUP(C267,'Care Pack No. and name'!A:B,2,0)</f>
        <v>HP OfficeJet Pro 9720 WF AiO 4 years Additional Warranty</v>
      </c>
    </row>
    <row r="268" customHeight="1" spans="1:4">
      <c r="A268" s="7" t="s">
        <v>356</v>
      </c>
      <c r="B268" s="7" t="s">
        <v>357</v>
      </c>
      <c r="C268" s="7" t="s">
        <v>358</v>
      </c>
      <c r="D268" s="8" t="str">
        <f>VLOOKUP(C268,'Care Pack No. and name'!A:B,2,0)</f>
        <v>HP OfficeJet Pro 9730 WF AiO 2 years Additional Warranty</v>
      </c>
    </row>
    <row r="269" customHeight="1" spans="1:4">
      <c r="A269" s="7" t="s">
        <v>356</v>
      </c>
      <c r="B269" s="7" t="s">
        <v>357</v>
      </c>
      <c r="C269" s="7" t="s">
        <v>359</v>
      </c>
      <c r="D269" s="8" t="str">
        <f>VLOOKUP(C269,'Care Pack No. and name'!A:B,2,0)</f>
        <v>HP OfficeJet Pro 9730 WF AiO 4 years Additional Warranty</v>
      </c>
    </row>
    <row r="270" customHeight="1" spans="1:4">
      <c r="A270" s="7" t="s">
        <v>360</v>
      </c>
      <c r="B270" s="7" t="s">
        <v>361</v>
      </c>
      <c r="C270" s="7" t="s">
        <v>362</v>
      </c>
      <c r="D270" s="8" t="str">
        <f>VLOOKUP(C270,'Care Pack No. and name'!A:B,2,0)</f>
        <v>HP Smart Tank 210 AiO 2 years Additional Warranty</v>
      </c>
    </row>
    <row r="271" customHeight="1" spans="1:4">
      <c r="A271" s="9" t="s">
        <v>363</v>
      </c>
      <c r="B271" s="9" t="s">
        <v>364</v>
      </c>
      <c r="C271" s="9" t="s">
        <v>130</v>
      </c>
      <c r="D271" s="8" t="str">
        <f>VLOOKUP(C271,'Care Pack No. and name'!A:B,2,0)</f>
        <v>HP Smart Tank AiO 2 years Additional Warranty</v>
      </c>
    </row>
    <row r="272" customHeight="1" spans="1:4">
      <c r="A272" s="9" t="s">
        <v>365</v>
      </c>
      <c r="B272" s="9" t="s">
        <v>366</v>
      </c>
      <c r="C272" s="9" t="s">
        <v>130</v>
      </c>
      <c r="D272" s="8" t="str">
        <f>VLOOKUP(C272,'Care Pack No. and name'!A:B,2,0)</f>
        <v>HP Smart Tank AiO 2 years Additional Warranty</v>
      </c>
    </row>
    <row r="273" customHeight="1" spans="1:4">
      <c r="A273" s="7" t="s">
        <v>367</v>
      </c>
      <c r="B273" s="7" t="s">
        <v>368</v>
      </c>
      <c r="C273" s="7" t="s">
        <v>130</v>
      </c>
      <c r="D273" s="8" t="str">
        <f>VLOOKUP(C273,'Care Pack No. and name'!A:B,2,0)</f>
        <v>HP Smart Tank AiO 2 years Additional Warranty</v>
      </c>
    </row>
    <row r="274" customHeight="1" spans="1:4">
      <c r="A274" s="7" t="s">
        <v>369</v>
      </c>
      <c r="B274" s="7" t="s">
        <v>370</v>
      </c>
      <c r="C274" s="7" t="s">
        <v>130</v>
      </c>
      <c r="D274" s="8" t="str">
        <f>VLOOKUP(C274,'Care Pack No. and name'!A:B,2,0)</f>
        <v>HP Smart Tank AiO 2 years Additional Warranty</v>
      </c>
    </row>
    <row r="275" customHeight="1" spans="1:4">
      <c r="A275" s="7" t="s">
        <v>371</v>
      </c>
      <c r="B275" s="7" t="s">
        <v>372</v>
      </c>
      <c r="C275" s="7" t="s">
        <v>130</v>
      </c>
      <c r="D275" s="8" t="str">
        <f>VLOOKUP(C275,'Care Pack No. and name'!A:B,2,0)</f>
        <v>HP Smart Tank AiO 2 years Additional Warranty</v>
      </c>
    </row>
    <row r="276" customHeight="1" spans="1:4">
      <c r="A276" s="7" t="s">
        <v>373</v>
      </c>
      <c r="B276" s="7" t="s">
        <v>374</v>
      </c>
      <c r="C276" s="7" t="s">
        <v>130</v>
      </c>
      <c r="D276" s="8" t="str">
        <f>VLOOKUP(C276,'Care Pack No. and name'!A:B,2,0)</f>
        <v>HP Smart Tank AiO 2 years Additional Warranty</v>
      </c>
    </row>
    <row r="277" customHeight="1" spans="1:4">
      <c r="A277" s="9" t="s">
        <v>375</v>
      </c>
      <c r="B277" s="9" t="s">
        <v>376</v>
      </c>
      <c r="C277" s="9" t="s">
        <v>130</v>
      </c>
      <c r="D277" s="8" t="str">
        <f>VLOOKUP(C277,'Care Pack No. and name'!A:B,2,0)</f>
        <v>HP Smart Tank AiO 2 years Additional Warranty</v>
      </c>
    </row>
    <row r="278" customHeight="1" spans="1:4">
      <c r="A278" s="7" t="s">
        <v>377</v>
      </c>
      <c r="B278" s="7" t="s">
        <v>378</v>
      </c>
      <c r="C278" s="7" t="s">
        <v>130</v>
      </c>
      <c r="D278" s="8" t="str">
        <f>VLOOKUP(C278,'Care Pack No. and name'!A:B,2,0)</f>
        <v>HP Smart Tank AiO 2 years Additional Warranty</v>
      </c>
    </row>
    <row r="279" customHeight="1" spans="1:4">
      <c r="A279" s="7" t="s">
        <v>379</v>
      </c>
      <c r="B279" s="7" t="s">
        <v>380</v>
      </c>
      <c r="C279" s="7" t="s">
        <v>130</v>
      </c>
      <c r="D279" s="8" t="str">
        <f>VLOOKUP(C279,'Care Pack No. and name'!A:B,2,0)</f>
        <v>HP Smart Tank AiO 2 years Additional Warranty</v>
      </c>
    </row>
    <row r="280" customHeight="1" spans="1:4">
      <c r="A280" s="7" t="s">
        <v>381</v>
      </c>
      <c r="B280" s="7" t="s">
        <v>382</v>
      </c>
      <c r="C280" s="7" t="s">
        <v>130</v>
      </c>
      <c r="D280" s="8" t="str">
        <f>VLOOKUP(C280,'Care Pack No. and name'!A:B,2,0)</f>
        <v>HP Smart Tank AiO 2 years Additional Warranty</v>
      </c>
    </row>
    <row r="281" customHeight="1" spans="1:4">
      <c r="A281" s="7" t="s">
        <v>383</v>
      </c>
      <c r="B281" s="7" t="s">
        <v>384</v>
      </c>
      <c r="C281" s="7" t="s">
        <v>130</v>
      </c>
      <c r="D281" s="8" t="str">
        <f>VLOOKUP(C281,'Care Pack No. and name'!A:B,2,0)</f>
        <v>HP Smart Tank AiO 2 years Additional Warranty</v>
      </c>
    </row>
    <row r="282" customHeight="1" spans="1:4">
      <c r="A282" s="7" t="s">
        <v>385</v>
      </c>
      <c r="B282" s="7" t="s">
        <v>386</v>
      </c>
      <c r="C282" s="7" t="s">
        <v>130</v>
      </c>
      <c r="D282" s="8" t="str">
        <f>VLOOKUP(C282,'Care Pack No. and name'!A:B,2,0)</f>
        <v>HP Smart Tank AiO 2 years Additional Warranty</v>
      </c>
    </row>
    <row r="283" customHeight="1" spans="1:4">
      <c r="A283" s="7" t="s">
        <v>387</v>
      </c>
      <c r="B283" s="7" t="s">
        <v>388</v>
      </c>
      <c r="C283" s="7" t="s">
        <v>130</v>
      </c>
      <c r="D283" s="8" t="str">
        <f>VLOOKUP(C283,'Care Pack No. and name'!A:B,2,0)</f>
        <v>HP Smart Tank AiO 2 years Additional Warranty</v>
      </c>
    </row>
    <row r="284" customHeight="1" spans="1:4">
      <c r="A284" s="9" t="s">
        <v>389</v>
      </c>
      <c r="B284" s="9" t="s">
        <v>390</v>
      </c>
      <c r="C284" s="9" t="s">
        <v>130</v>
      </c>
      <c r="D284" s="8" t="str">
        <f>VLOOKUP(C284,'Care Pack No. and name'!A:B,2,0)</f>
        <v>HP Smart Tank AiO 2 years Additional Warranty</v>
      </c>
    </row>
    <row r="285" customHeight="1" spans="1:4">
      <c r="A285" s="9" t="s">
        <v>391</v>
      </c>
      <c r="B285" s="9" t="s">
        <v>392</v>
      </c>
      <c r="C285" s="9" t="s">
        <v>130</v>
      </c>
      <c r="D285" s="8" t="str">
        <f>VLOOKUP(C285,'Care Pack No. and name'!A:B,2,0)</f>
        <v>HP Smart Tank AiO 2 years Additional Warranty</v>
      </c>
    </row>
    <row r="286" customHeight="1" spans="1:4">
      <c r="A286" s="9" t="s">
        <v>393</v>
      </c>
      <c r="B286" s="9" t="s">
        <v>394</v>
      </c>
      <c r="C286" s="9" t="s">
        <v>395</v>
      </c>
      <c r="D286" s="8" t="str">
        <f>VLOOKUP(C286,'Care Pack No. and name'!A:B,2,0)</f>
        <v>HP Smart Tank 790 AiO Printer 2 years Additional Warranty</v>
      </c>
    </row>
    <row r="287" customHeight="1" spans="1:4">
      <c r="A287" s="7" t="s">
        <v>396</v>
      </c>
      <c r="B287" s="7" t="s">
        <v>397</v>
      </c>
      <c r="C287" s="7" t="s">
        <v>187</v>
      </c>
      <c r="D287" s="8" t="str">
        <f>VLOOKUP(C287,'Care Pack No. and name'!A:B,2,0)</f>
        <v>HP LaserJet Printer 2 years Additional Warranty</v>
      </c>
    </row>
    <row r="288" customHeight="1" spans="1:4">
      <c r="A288" s="7" t="s">
        <v>396</v>
      </c>
      <c r="B288" s="7" t="s">
        <v>397</v>
      </c>
      <c r="C288" s="7" t="s">
        <v>188</v>
      </c>
      <c r="D288" s="8" t="str">
        <f>VLOOKUP(C288,'Care Pack No. and name'!A:B,2,0)</f>
        <v>HP LaserJet Printer 4 years Additional Warranty</v>
      </c>
    </row>
    <row r="289" customHeight="1" spans="1:4">
      <c r="A289" s="7" t="s">
        <v>398</v>
      </c>
      <c r="B289" s="7" t="s">
        <v>399</v>
      </c>
      <c r="C289" s="10" t="s">
        <v>25</v>
      </c>
      <c r="D289" s="8" t="str">
        <f>VLOOKUP(C289,'Care Pack No. and name'!A:B,2,0)</f>
        <v>HP Consumer LaserJet 2 years Additional Warranty</v>
      </c>
    </row>
    <row r="290" customHeight="1" spans="1:4">
      <c r="A290" s="7" t="s">
        <v>398</v>
      </c>
      <c r="B290" s="7" t="s">
        <v>399</v>
      </c>
      <c r="C290" s="7" t="s">
        <v>26</v>
      </c>
      <c r="D290" s="8" t="str">
        <f>VLOOKUP(C290,'Care Pack No. and name'!A:B,2,0)</f>
        <v>HP Consumer LaserJet 4 years Additional Warranty</v>
      </c>
    </row>
    <row r="291" customHeight="1" spans="1:4">
      <c r="A291" s="7" t="s">
        <v>400</v>
      </c>
      <c r="B291" s="7" t="s">
        <v>401</v>
      </c>
      <c r="C291" s="10" t="s">
        <v>25</v>
      </c>
      <c r="D291" s="8" t="str">
        <f>VLOOKUP(C291,'Care Pack No. and name'!A:B,2,0)</f>
        <v>HP Consumer LaserJet 2 years Additional Warranty</v>
      </c>
    </row>
    <row r="292" customHeight="1" spans="1:4">
      <c r="A292" s="7" t="s">
        <v>400</v>
      </c>
      <c r="B292" s="7" t="s">
        <v>401</v>
      </c>
      <c r="C292" s="7" t="s">
        <v>26</v>
      </c>
      <c r="D292" s="8" t="str">
        <f>VLOOKUP(C292,'Care Pack No. and name'!A:B,2,0)</f>
        <v>HP Consumer LaserJet 4 years Additional Warranty</v>
      </c>
    </row>
    <row r="293" customHeight="1" spans="1:4">
      <c r="A293" s="9" t="s">
        <v>402</v>
      </c>
      <c r="B293" s="9" t="s">
        <v>403</v>
      </c>
      <c r="C293" s="9" t="s">
        <v>130</v>
      </c>
      <c r="D293" s="8" t="str">
        <f>VLOOKUP(C293,'Care Pack No. and name'!A:B,2,0)</f>
        <v>HP Smart Tank AiO 2 years Additional Warranty</v>
      </c>
    </row>
    <row r="294" customHeight="1" spans="1:4">
      <c r="A294" s="8"/>
      <c r="B294" s="8"/>
      <c r="C294" s="8"/>
      <c r="D294" s="8"/>
    </row>
    <row r="295" customHeight="1" spans="1:4">
      <c r="A295" s="8"/>
      <c r="B295" s="8"/>
      <c r="C295" s="8"/>
      <c r="D295" s="8"/>
    </row>
    <row r="296" customHeight="1" spans="1:4">
      <c r="A296" s="8"/>
      <c r="B296" s="8"/>
      <c r="C296" s="8"/>
      <c r="D296" s="8"/>
    </row>
    <row r="297" customHeight="1" spans="1:4">
      <c r="A297" s="8"/>
      <c r="B297" s="8"/>
      <c r="C297" s="8"/>
      <c r="D297" s="8"/>
    </row>
    <row r="298" customHeight="1" spans="1:4">
      <c r="A298" s="8"/>
      <c r="B298" s="8"/>
      <c r="C298" s="8"/>
      <c r="D298" s="8"/>
    </row>
    <row r="299" customHeight="1" spans="1:4">
      <c r="A299" s="8"/>
      <c r="B299" s="8"/>
      <c r="C299" s="8"/>
      <c r="D299" s="8"/>
    </row>
    <row r="300" customHeight="1" spans="1:4">
      <c r="A300" s="8"/>
      <c r="B300" s="8"/>
      <c r="C300" s="8"/>
      <c r="D300" s="8"/>
    </row>
    <row r="301" customHeight="1" spans="1:4">
      <c r="A301" s="8"/>
      <c r="B301" s="8"/>
      <c r="C301" s="8"/>
      <c r="D301" s="8"/>
    </row>
    <row r="302" customHeight="1" spans="1:4">
      <c r="A302" s="8"/>
      <c r="B302" s="8"/>
      <c r="C302" s="8"/>
      <c r="D302" s="8"/>
    </row>
    <row r="303" customHeight="1" spans="1:4">
      <c r="A303" s="8"/>
      <c r="B303" s="8"/>
      <c r="C303" s="8"/>
      <c r="D303" s="8"/>
    </row>
    <row r="304" customHeight="1" spans="1:4">
      <c r="A304" s="8"/>
      <c r="B304" s="8"/>
      <c r="C304" s="8"/>
      <c r="D304" s="8"/>
    </row>
    <row r="305" customHeight="1" spans="1:4">
      <c r="A305" s="8"/>
      <c r="B305" s="8"/>
      <c r="C305" s="8"/>
      <c r="D305" s="8"/>
    </row>
    <row r="306" customHeight="1" spans="1:4">
      <c r="A306" s="8"/>
      <c r="B306" s="8"/>
      <c r="C306" s="8"/>
      <c r="D306" s="8"/>
    </row>
    <row r="307" customHeight="1" spans="1:4">
      <c r="A307" s="8"/>
      <c r="B307" s="8"/>
      <c r="C307" s="8"/>
      <c r="D307" s="8"/>
    </row>
    <row r="308" customHeight="1" spans="1:4">
      <c r="A308" s="8"/>
      <c r="B308" s="8"/>
      <c r="C308" s="8"/>
      <c r="D308" s="8"/>
    </row>
    <row r="309" customHeight="1" spans="1:4">
      <c r="A309" s="8"/>
      <c r="B309" s="8"/>
      <c r="C309" s="8"/>
      <c r="D309" s="8"/>
    </row>
    <row r="310" customHeight="1" spans="1:4">
      <c r="A310" s="8"/>
      <c r="B310" s="8"/>
      <c r="C310" s="8"/>
      <c r="D310" s="8"/>
    </row>
    <row r="311" customHeight="1" spans="1:4">
      <c r="A311" s="8"/>
      <c r="B311" s="8"/>
      <c r="C311" s="8"/>
      <c r="D311" s="8"/>
    </row>
    <row r="312" customHeight="1" spans="1:4">
      <c r="A312" s="8"/>
      <c r="B312" s="8"/>
      <c r="C312" s="8"/>
      <c r="D312" s="8"/>
    </row>
    <row r="313" customHeight="1" spans="1:4">
      <c r="A313" s="8"/>
      <c r="B313" s="8"/>
      <c r="C313" s="8"/>
      <c r="D313" s="8"/>
    </row>
    <row r="314" customHeight="1" spans="1:4">
      <c r="A314" s="8"/>
      <c r="B314" s="8"/>
      <c r="C314" s="8"/>
      <c r="D314" s="8"/>
    </row>
    <row r="315" customHeight="1" spans="1:4">
      <c r="A315" s="8"/>
      <c r="B315" s="8"/>
      <c r="C315" s="8"/>
      <c r="D315" s="8"/>
    </row>
    <row r="316" customHeight="1" spans="1:4">
      <c r="A316" s="8"/>
      <c r="B316" s="8"/>
      <c r="C316" s="8"/>
      <c r="D316" s="8"/>
    </row>
    <row r="317" customHeight="1" spans="1:4">
      <c r="A317" s="8"/>
      <c r="B317" s="8"/>
      <c r="C317" s="8"/>
      <c r="D317" s="8"/>
    </row>
    <row r="318" customHeight="1" spans="1:4">
      <c r="A318" s="8"/>
      <c r="B318" s="8"/>
      <c r="C318" s="8"/>
      <c r="D318" s="8"/>
    </row>
    <row r="319" customHeight="1" spans="1:4">
      <c r="A319" s="8"/>
      <c r="B319" s="8"/>
      <c r="C319" s="8"/>
      <c r="D319" s="8"/>
    </row>
    <row r="320" customHeight="1" spans="1:4">
      <c r="A320" s="8"/>
      <c r="B320" s="8"/>
      <c r="C320" s="8"/>
      <c r="D320" s="8"/>
    </row>
    <row r="321" customHeight="1" spans="1:4">
      <c r="A321" s="8"/>
      <c r="B321" s="8"/>
      <c r="C321" s="8"/>
      <c r="D321" s="8"/>
    </row>
    <row r="322" customHeight="1" spans="1:4">
      <c r="A322" s="8"/>
      <c r="B322" s="8"/>
      <c r="C322" s="8"/>
      <c r="D322" s="8"/>
    </row>
    <row r="323" customHeight="1" spans="1:4">
      <c r="A323" s="8"/>
      <c r="B323" s="8"/>
      <c r="C323" s="8"/>
      <c r="D323" s="8"/>
    </row>
    <row r="324" customHeight="1" spans="1:4">
      <c r="A324" s="8"/>
      <c r="B324" s="8"/>
      <c r="C324" s="8"/>
      <c r="D324" s="8"/>
    </row>
    <row r="325" customHeight="1" spans="1:4">
      <c r="A325" s="8"/>
      <c r="B325" s="8"/>
      <c r="C325" s="8"/>
      <c r="D325" s="8"/>
    </row>
    <row r="326" customHeight="1" spans="1:4">
      <c r="A326" s="8"/>
      <c r="B326" s="8"/>
      <c r="C326" s="8"/>
      <c r="D326" s="8"/>
    </row>
    <row r="327" customHeight="1" spans="1:4">
      <c r="A327" s="8"/>
      <c r="B327" s="8"/>
      <c r="C327" s="8"/>
      <c r="D327" s="8"/>
    </row>
    <row r="328" customHeight="1" spans="1:4">
      <c r="A328" s="8"/>
      <c r="B328" s="8"/>
      <c r="C328" s="8"/>
      <c r="D328" s="8"/>
    </row>
    <row r="329" customHeight="1" spans="1:4">
      <c r="A329" s="8"/>
      <c r="B329" s="8"/>
      <c r="C329" s="8"/>
      <c r="D329" s="8"/>
    </row>
    <row r="330" customHeight="1" spans="1:4">
      <c r="A330" s="8"/>
      <c r="B330" s="8"/>
      <c r="C330" s="8"/>
      <c r="D330" s="8"/>
    </row>
    <row r="331" customHeight="1" spans="1:4">
      <c r="A331" s="8"/>
      <c r="B331" s="8"/>
      <c r="C331" s="8"/>
      <c r="D331" s="8"/>
    </row>
    <row r="332" customHeight="1" spans="1:4">
      <c r="A332" s="8"/>
      <c r="B332" s="8"/>
      <c r="C332" s="8"/>
      <c r="D332" s="8"/>
    </row>
    <row r="333" customHeight="1" spans="1:4">
      <c r="A333" s="8"/>
      <c r="B333" s="8"/>
      <c r="C333" s="8"/>
      <c r="D333" s="8"/>
    </row>
    <row r="334" customHeight="1" spans="1:4">
      <c r="A334" s="8"/>
      <c r="B334" s="8"/>
      <c r="C334" s="8"/>
      <c r="D334" s="8"/>
    </row>
    <row r="335" customHeight="1" spans="1:4">
      <c r="A335" s="8"/>
      <c r="B335" s="8"/>
      <c r="C335" s="8"/>
      <c r="D335" s="8"/>
    </row>
    <row r="336" customHeight="1" spans="1:4">
      <c r="A336" s="8"/>
      <c r="B336" s="8"/>
      <c r="C336" s="8"/>
      <c r="D336" s="8"/>
    </row>
    <row r="337" customHeight="1" spans="1:4">
      <c r="A337" s="8"/>
      <c r="B337" s="8"/>
      <c r="C337" s="8"/>
      <c r="D337" s="8"/>
    </row>
    <row r="338" customHeight="1" spans="1:4">
      <c r="A338" s="8"/>
      <c r="B338" s="8"/>
      <c r="C338" s="8"/>
      <c r="D338" s="8"/>
    </row>
    <row r="339" customHeight="1" spans="1:4">
      <c r="A339" s="8"/>
      <c r="B339" s="8"/>
      <c r="C339" s="8"/>
      <c r="D339" s="8"/>
    </row>
    <row r="340" customHeight="1" spans="1:4">
      <c r="A340" s="8"/>
      <c r="B340" s="8"/>
      <c r="C340" s="8"/>
      <c r="D340" s="8"/>
    </row>
    <row r="341" customHeight="1" spans="1:4">
      <c r="A341" s="8"/>
      <c r="B341" s="8"/>
      <c r="C341" s="8"/>
      <c r="D341" s="8"/>
    </row>
    <row r="342" customHeight="1" spans="1:4">
      <c r="A342" s="8"/>
      <c r="B342" s="8"/>
      <c r="C342" s="8"/>
      <c r="D342" s="8"/>
    </row>
    <row r="343" customHeight="1" spans="1:4">
      <c r="A343" s="8"/>
      <c r="B343" s="8"/>
      <c r="C343" s="8"/>
      <c r="D343" s="8"/>
    </row>
    <row r="344" customHeight="1" spans="1:4">
      <c r="A344" s="8"/>
      <c r="B344" s="8"/>
      <c r="C344" s="8"/>
      <c r="D344" s="8"/>
    </row>
    <row r="345" customHeight="1" spans="1:4">
      <c r="A345" s="8"/>
      <c r="B345" s="8"/>
      <c r="C345" s="8"/>
      <c r="D345" s="8"/>
    </row>
    <row r="346" customHeight="1" spans="1:4">
      <c r="A346" s="8"/>
      <c r="B346" s="8"/>
      <c r="C346" s="8"/>
      <c r="D346" s="8"/>
    </row>
    <row r="347" customHeight="1" spans="1:4">
      <c r="A347" s="8"/>
      <c r="B347" s="8"/>
      <c r="C347" s="8"/>
      <c r="D347" s="8"/>
    </row>
    <row r="348" customHeight="1" spans="1:4">
      <c r="A348" s="8"/>
      <c r="B348" s="8"/>
      <c r="C348" s="8"/>
      <c r="D348" s="8"/>
    </row>
    <row r="349" customHeight="1" spans="1:4">
      <c r="A349" s="8"/>
      <c r="B349" s="8"/>
      <c r="C349" s="8"/>
      <c r="D349" s="8"/>
    </row>
    <row r="350" customHeight="1" spans="1:4">
      <c r="A350" s="8"/>
      <c r="B350" s="8"/>
      <c r="C350" s="8"/>
      <c r="D350" s="8"/>
    </row>
    <row r="351" customHeight="1" spans="1:4">
      <c r="A351" s="8"/>
      <c r="B351" s="8"/>
      <c r="C351" s="8"/>
      <c r="D351" s="8"/>
    </row>
    <row r="352" customHeight="1" spans="1:4">
      <c r="A352" s="8"/>
      <c r="B352" s="8"/>
      <c r="C352" s="8"/>
      <c r="D352" s="8"/>
    </row>
    <row r="353" customHeight="1" spans="1:4">
      <c r="A353" s="8"/>
      <c r="B353" s="8"/>
      <c r="C353" s="8"/>
      <c r="D353" s="8"/>
    </row>
    <row r="354" customHeight="1" spans="1:4">
      <c r="A354" s="8"/>
      <c r="B354" s="8"/>
      <c r="C354" s="8"/>
      <c r="D354" s="8"/>
    </row>
    <row r="355" customHeight="1" spans="1:4">
      <c r="A355" s="8"/>
      <c r="B355" s="8"/>
      <c r="C355" s="8"/>
      <c r="D355" s="8"/>
    </row>
    <row r="356" customHeight="1" spans="1:4">
      <c r="A356" s="8"/>
      <c r="B356" s="8"/>
      <c r="C356" s="8"/>
      <c r="D356" s="8"/>
    </row>
    <row r="357" customHeight="1" spans="1:4">
      <c r="A357" s="8"/>
      <c r="B357" s="8"/>
      <c r="C357" s="8"/>
      <c r="D357" s="8"/>
    </row>
    <row r="358" customHeight="1" spans="1:4">
      <c r="A358" s="8"/>
      <c r="B358" s="8"/>
      <c r="C358" s="8"/>
      <c r="D358" s="8"/>
    </row>
    <row r="359" customHeight="1" spans="1:4">
      <c r="A359" s="8"/>
      <c r="B359" s="8"/>
      <c r="C359" s="8"/>
      <c r="D359" s="8"/>
    </row>
    <row r="360" customHeight="1" spans="1:4">
      <c r="A360" s="8"/>
      <c r="B360" s="8"/>
      <c r="C360" s="8"/>
      <c r="D360" s="8"/>
    </row>
    <row r="361" customHeight="1" spans="1:4">
      <c r="A361" s="8"/>
      <c r="B361" s="8"/>
      <c r="C361" s="8"/>
      <c r="D361" s="8"/>
    </row>
    <row r="362" customHeight="1" spans="1:4">
      <c r="A362" s="8"/>
      <c r="B362" s="8"/>
      <c r="C362" s="8"/>
      <c r="D362" s="8"/>
    </row>
    <row r="363" customHeight="1" spans="1:4">
      <c r="A363" s="8"/>
      <c r="B363" s="8"/>
      <c r="C363" s="8"/>
      <c r="D363" s="8"/>
    </row>
    <row r="364" customHeight="1" spans="1:4">
      <c r="A364" s="8"/>
      <c r="B364" s="8"/>
      <c r="C364" s="8"/>
      <c r="D364" s="8"/>
    </row>
    <row r="365" customHeight="1" spans="1:4">
      <c r="A365" s="8"/>
      <c r="B365" s="8"/>
      <c r="C365" s="8"/>
      <c r="D365" s="8"/>
    </row>
    <row r="366" customHeight="1" spans="1:4">
      <c r="A366" s="8"/>
      <c r="B366" s="8"/>
      <c r="C366" s="8"/>
      <c r="D366" s="8"/>
    </row>
    <row r="367" customHeight="1" spans="1:4">
      <c r="A367" s="8"/>
      <c r="B367" s="8"/>
      <c r="C367" s="8"/>
      <c r="D367" s="8"/>
    </row>
    <row r="368" customHeight="1" spans="1:4">
      <c r="A368" s="8"/>
      <c r="B368" s="8"/>
      <c r="C368" s="8"/>
      <c r="D368" s="8"/>
    </row>
    <row r="369" customHeight="1" spans="1:4">
      <c r="A369" s="8"/>
      <c r="B369" s="8"/>
      <c r="C369" s="8"/>
      <c r="D369" s="8"/>
    </row>
    <row r="370" customHeight="1" spans="1:4">
      <c r="A370" s="8"/>
      <c r="B370" s="8"/>
      <c r="C370" s="8"/>
      <c r="D370" s="8"/>
    </row>
    <row r="371" customHeight="1" spans="1:4">
      <c r="A371" s="8"/>
      <c r="B371" s="8"/>
      <c r="C371" s="8"/>
      <c r="D371" s="8"/>
    </row>
    <row r="372" customHeight="1" spans="1:4">
      <c r="A372" s="8"/>
      <c r="B372" s="8"/>
      <c r="C372" s="8"/>
      <c r="D372" s="8"/>
    </row>
    <row r="373" customHeight="1" spans="1:4">
      <c r="A373" s="8"/>
      <c r="B373" s="8"/>
      <c r="C373" s="8"/>
      <c r="D373" s="8"/>
    </row>
    <row r="374" customHeight="1" spans="1:4">
      <c r="A374" s="8"/>
      <c r="B374" s="8"/>
      <c r="C374" s="8"/>
      <c r="D374" s="8"/>
    </row>
    <row r="375" customHeight="1" spans="1:4">
      <c r="A375" s="8"/>
      <c r="B375" s="8"/>
      <c r="C375" s="8"/>
      <c r="D375" s="8"/>
    </row>
    <row r="376" customHeight="1" spans="1:4">
      <c r="A376" s="8"/>
      <c r="B376" s="8"/>
      <c r="C376" s="8"/>
      <c r="D376" s="8"/>
    </row>
    <row r="377" customHeight="1" spans="1:4">
      <c r="A377" s="8"/>
      <c r="B377" s="8"/>
      <c r="C377" s="8"/>
      <c r="D377" s="8"/>
    </row>
    <row r="378" customHeight="1" spans="1:4">
      <c r="A378" s="8"/>
      <c r="B378" s="8"/>
      <c r="C378" s="8"/>
      <c r="D378" s="8"/>
    </row>
    <row r="379" customHeight="1" spans="1:4">
      <c r="A379" s="8"/>
      <c r="B379" s="8"/>
      <c r="C379" s="8"/>
      <c r="D379" s="8"/>
    </row>
    <row r="380" customHeight="1" spans="1:4">
      <c r="A380" s="8"/>
      <c r="B380" s="8"/>
      <c r="C380" s="8"/>
      <c r="D380" s="8"/>
    </row>
    <row r="381" customHeight="1" spans="1:4">
      <c r="A381" s="8"/>
      <c r="B381" s="8"/>
      <c r="C381" s="8"/>
      <c r="D381" s="8"/>
    </row>
    <row r="382" customHeight="1" spans="1:4">
      <c r="A382" s="8"/>
      <c r="B382" s="8"/>
      <c r="C382" s="8"/>
      <c r="D382" s="8"/>
    </row>
    <row r="383" customHeight="1" spans="1:4">
      <c r="A383" s="8"/>
      <c r="B383" s="8"/>
      <c r="C383" s="8"/>
      <c r="D383" s="8"/>
    </row>
    <row r="384" customHeight="1" spans="1:4">
      <c r="A384" s="8"/>
      <c r="B384" s="8"/>
      <c r="C384" s="8"/>
      <c r="D384" s="8"/>
    </row>
    <row r="385" customHeight="1" spans="1:4">
      <c r="A385" s="8"/>
      <c r="B385" s="8"/>
      <c r="C385" s="8"/>
      <c r="D385" s="8"/>
    </row>
    <row r="386" customHeight="1" spans="1:4">
      <c r="A386" s="8"/>
      <c r="B386" s="8"/>
      <c r="C386" s="8"/>
      <c r="D386" s="8"/>
    </row>
    <row r="387" customHeight="1" spans="1:4">
      <c r="A387" s="8"/>
      <c r="B387" s="8"/>
      <c r="C387" s="8"/>
      <c r="D387" s="8"/>
    </row>
    <row r="388" customHeight="1" spans="1:4">
      <c r="A388" s="8"/>
      <c r="B388" s="8"/>
      <c r="C388" s="8"/>
      <c r="D388" s="8"/>
    </row>
    <row r="389" customHeight="1" spans="1:4">
      <c r="A389" s="8"/>
      <c r="B389" s="8"/>
      <c r="C389" s="8"/>
      <c r="D389" s="8"/>
    </row>
    <row r="390" customHeight="1" spans="1:4">
      <c r="A390" s="8"/>
      <c r="B390" s="8"/>
      <c r="C390" s="8"/>
      <c r="D390" s="8"/>
    </row>
    <row r="391" customHeight="1" spans="1:4">
      <c r="A391" s="8"/>
      <c r="B391" s="8"/>
      <c r="C391" s="8"/>
      <c r="D391" s="8"/>
    </row>
    <row r="392" customHeight="1" spans="1:4">
      <c r="A392" s="8"/>
      <c r="B392" s="8"/>
      <c r="C392" s="8"/>
      <c r="D392" s="8"/>
    </row>
    <row r="393" customHeight="1" spans="1:4">
      <c r="A393" s="8"/>
      <c r="B393" s="8"/>
      <c r="C393" s="8"/>
      <c r="D393" s="8"/>
    </row>
    <row r="394" customHeight="1" spans="1:4">
      <c r="A394" s="8"/>
      <c r="B394" s="8"/>
      <c r="C394" s="8"/>
      <c r="D394" s="8"/>
    </row>
    <row r="395" customHeight="1" spans="1:4">
      <c r="A395" s="8"/>
      <c r="B395" s="8"/>
      <c r="C395" s="8"/>
      <c r="D395" s="8"/>
    </row>
    <row r="396" customHeight="1" spans="1:4">
      <c r="A396" s="8"/>
      <c r="B396" s="8"/>
      <c r="C396" s="8"/>
      <c r="D396" s="8"/>
    </row>
    <row r="397" customHeight="1" spans="1:4">
      <c r="A397" s="8"/>
      <c r="B397" s="8"/>
      <c r="C397" s="8"/>
      <c r="D397" s="8"/>
    </row>
    <row r="398" customHeight="1" spans="1:4">
      <c r="A398" s="8"/>
      <c r="B398" s="8"/>
      <c r="C398" s="8"/>
      <c r="D398" s="8"/>
    </row>
    <row r="399" customHeight="1" spans="1:4">
      <c r="A399" s="8"/>
      <c r="B399" s="8"/>
      <c r="C399" s="8"/>
      <c r="D399" s="8"/>
    </row>
    <row r="400" customHeight="1" spans="1:4">
      <c r="A400" s="8"/>
      <c r="B400" s="8"/>
      <c r="C400" s="8"/>
      <c r="D400" s="8"/>
    </row>
    <row r="401" customHeight="1" spans="1:4">
      <c r="A401" s="8"/>
      <c r="B401" s="8"/>
      <c r="C401" s="8"/>
      <c r="D401" s="8"/>
    </row>
    <row r="402" customHeight="1" spans="1:4">
      <c r="A402" s="8"/>
      <c r="B402" s="8"/>
      <c r="C402" s="8"/>
      <c r="D402" s="8"/>
    </row>
    <row r="403" customHeight="1" spans="1:4">
      <c r="A403" s="8"/>
      <c r="B403" s="8"/>
      <c r="C403" s="8"/>
      <c r="D403" s="8"/>
    </row>
    <row r="404" customHeight="1" spans="1:4">
      <c r="A404" s="8"/>
      <c r="B404" s="8"/>
      <c r="C404" s="8"/>
      <c r="D404" s="8"/>
    </row>
    <row r="405" customHeight="1" spans="1:4">
      <c r="A405" s="8"/>
      <c r="B405" s="8"/>
      <c r="C405" s="8"/>
      <c r="D405" s="8"/>
    </row>
    <row r="406" customHeight="1" spans="1:4">
      <c r="A406" s="8"/>
      <c r="B406" s="8"/>
      <c r="C406" s="8"/>
      <c r="D406" s="8"/>
    </row>
    <row r="407" customHeight="1" spans="1:4">
      <c r="A407" s="8"/>
      <c r="B407" s="8"/>
      <c r="C407" s="8"/>
      <c r="D407" s="8"/>
    </row>
    <row r="408" customHeight="1" spans="1:4">
      <c r="A408" s="8"/>
      <c r="B408" s="8"/>
      <c r="C408" s="8"/>
      <c r="D408" s="8"/>
    </row>
    <row r="409" customHeight="1" spans="1:4">
      <c r="A409" s="8"/>
      <c r="B409" s="8"/>
      <c r="C409" s="8"/>
      <c r="D409" s="8"/>
    </row>
    <row r="410" customHeight="1" spans="1:4">
      <c r="A410" s="8"/>
      <c r="B410" s="8"/>
      <c r="C410" s="8"/>
      <c r="D410" s="8"/>
    </row>
    <row r="411" customHeight="1" spans="1:4">
      <c r="A411" s="8"/>
      <c r="B411" s="8"/>
      <c r="C411" s="8"/>
      <c r="D411" s="8"/>
    </row>
    <row r="412" customHeight="1" spans="1:4">
      <c r="A412" s="8"/>
      <c r="B412" s="8"/>
      <c r="C412" s="8"/>
      <c r="D412" s="8"/>
    </row>
    <row r="413" customHeight="1" spans="1:4">
      <c r="A413" s="8"/>
      <c r="B413" s="8"/>
      <c r="C413" s="8"/>
      <c r="D413" s="8"/>
    </row>
    <row r="414" customHeight="1" spans="1:4">
      <c r="A414" s="8"/>
      <c r="B414" s="8"/>
      <c r="C414" s="8"/>
      <c r="D414" s="8"/>
    </row>
    <row r="415" customHeight="1" spans="1:4">
      <c r="A415" s="8"/>
      <c r="B415" s="8"/>
      <c r="C415" s="8"/>
      <c r="D415" s="8"/>
    </row>
    <row r="416" customHeight="1" spans="1:4">
      <c r="A416" s="8"/>
      <c r="B416" s="8"/>
      <c r="C416" s="8"/>
      <c r="D416" s="8"/>
    </row>
    <row r="417" customHeight="1" spans="1:4">
      <c r="A417" s="8"/>
      <c r="B417" s="8"/>
      <c r="C417" s="8"/>
      <c r="D417" s="8"/>
    </row>
    <row r="418" customHeight="1" spans="1:4">
      <c r="A418" s="8"/>
      <c r="B418" s="8"/>
      <c r="C418" s="8"/>
      <c r="D418" s="8"/>
    </row>
    <row r="419" customHeight="1" spans="1:4">
      <c r="A419" s="8"/>
      <c r="B419" s="8"/>
      <c r="C419" s="8"/>
      <c r="D419" s="8"/>
    </row>
    <row r="420" customHeight="1" spans="1:4">
      <c r="A420" s="8"/>
      <c r="B420" s="8"/>
      <c r="C420" s="8"/>
      <c r="D420" s="8"/>
    </row>
    <row r="421" customHeight="1" spans="1:4">
      <c r="A421" s="8"/>
      <c r="B421" s="8"/>
      <c r="C421" s="8"/>
      <c r="D421" s="8"/>
    </row>
    <row r="422" customHeight="1" spans="1:4">
      <c r="A422" s="8"/>
      <c r="B422" s="8"/>
      <c r="C422" s="8"/>
      <c r="D422" s="8"/>
    </row>
    <row r="423" customHeight="1" spans="1:4">
      <c r="A423" s="8"/>
      <c r="B423" s="8"/>
      <c r="C423" s="8"/>
      <c r="D423" s="8"/>
    </row>
    <row r="424" customHeight="1" spans="1:4">
      <c r="A424" s="8"/>
      <c r="B424" s="8"/>
      <c r="C424" s="8"/>
      <c r="D424" s="8"/>
    </row>
    <row r="425" customHeight="1" spans="1:4">
      <c r="A425" s="8"/>
      <c r="B425" s="8"/>
      <c r="C425" s="8"/>
      <c r="D425" s="8"/>
    </row>
    <row r="426" customHeight="1" spans="1:4">
      <c r="A426" s="8"/>
      <c r="B426" s="8"/>
      <c r="C426" s="8"/>
      <c r="D426" s="8"/>
    </row>
    <row r="427" customHeight="1" spans="1:4">
      <c r="A427" s="8"/>
      <c r="B427" s="8"/>
      <c r="C427" s="8"/>
      <c r="D427" s="8"/>
    </row>
    <row r="428" customHeight="1" spans="1:4">
      <c r="A428" s="8"/>
      <c r="B428" s="8"/>
      <c r="C428" s="8"/>
      <c r="D428" s="8"/>
    </row>
    <row r="429" customHeight="1" spans="1:4">
      <c r="A429" s="8"/>
      <c r="B429" s="8"/>
      <c r="C429" s="8"/>
      <c r="D429" s="8"/>
    </row>
    <row r="430" customHeight="1" spans="1:4">
      <c r="A430" s="8"/>
      <c r="B430" s="8"/>
      <c r="C430" s="8"/>
      <c r="D430" s="8"/>
    </row>
    <row r="431" customHeight="1" spans="1:4">
      <c r="A431" s="8"/>
      <c r="B431" s="8"/>
      <c r="C431" s="8"/>
      <c r="D431" s="8"/>
    </row>
    <row r="432" customHeight="1" spans="1:4">
      <c r="A432" s="8"/>
      <c r="B432" s="8"/>
      <c r="C432" s="8"/>
      <c r="D432" s="8"/>
    </row>
    <row r="433" customHeight="1" spans="1:4">
      <c r="A433" s="8"/>
      <c r="B433" s="8"/>
      <c r="C433" s="8"/>
      <c r="D433" s="8"/>
    </row>
    <row r="434" customHeight="1" spans="1:4">
      <c r="A434" s="8"/>
      <c r="B434" s="8"/>
      <c r="C434" s="8"/>
      <c r="D434" s="8"/>
    </row>
    <row r="435" customHeight="1" spans="1:4">
      <c r="A435" s="8"/>
      <c r="B435" s="8"/>
      <c r="C435" s="8"/>
      <c r="D435" s="8"/>
    </row>
    <row r="436" customHeight="1" spans="1:4">
      <c r="A436" s="8"/>
      <c r="B436" s="8"/>
      <c r="C436" s="8"/>
      <c r="D436" s="8"/>
    </row>
    <row r="437" customHeight="1" spans="1:4">
      <c r="A437" s="8"/>
      <c r="B437" s="8"/>
      <c r="C437" s="8"/>
      <c r="D437" s="8"/>
    </row>
    <row r="438" customHeight="1" spans="1:4">
      <c r="A438" s="8"/>
      <c r="B438" s="8"/>
      <c r="C438" s="8"/>
      <c r="D438" s="8"/>
    </row>
    <row r="439" customHeight="1" spans="1:4">
      <c r="A439" s="8"/>
      <c r="B439" s="8"/>
      <c r="C439" s="8"/>
      <c r="D439" s="8"/>
    </row>
    <row r="440" customHeight="1" spans="1:4">
      <c r="A440" s="8"/>
      <c r="B440" s="8"/>
      <c r="C440" s="8"/>
      <c r="D440" s="8"/>
    </row>
    <row r="441" customHeight="1" spans="1:4">
      <c r="A441" s="8"/>
      <c r="B441" s="8"/>
      <c r="C441" s="8"/>
      <c r="D441" s="8"/>
    </row>
    <row r="442" customHeight="1" spans="1:4">
      <c r="A442" s="8"/>
      <c r="B442" s="8"/>
      <c r="C442" s="8"/>
      <c r="D442" s="8"/>
    </row>
    <row r="443" customHeight="1" spans="1:4">
      <c r="A443" s="8"/>
      <c r="B443" s="8"/>
      <c r="C443" s="8"/>
      <c r="D443" s="8"/>
    </row>
    <row r="444" customHeight="1" spans="1:4">
      <c r="A444" s="8"/>
      <c r="B444" s="8"/>
      <c r="C444" s="8"/>
      <c r="D444" s="8"/>
    </row>
    <row r="445" customHeight="1" spans="1:4">
      <c r="A445" s="8"/>
      <c r="B445" s="8"/>
      <c r="C445" s="8"/>
      <c r="D445" s="8"/>
    </row>
    <row r="446" customHeight="1" spans="1:4">
      <c r="A446" s="8"/>
      <c r="B446" s="8"/>
      <c r="C446" s="8"/>
      <c r="D446" s="8"/>
    </row>
    <row r="447" customHeight="1" spans="1:4">
      <c r="A447" s="8"/>
      <c r="B447" s="8"/>
      <c r="C447" s="8"/>
      <c r="D447" s="8"/>
    </row>
    <row r="448" customHeight="1" spans="1:4">
      <c r="A448" s="8"/>
      <c r="B448" s="8"/>
      <c r="C448" s="8"/>
      <c r="D448" s="8"/>
    </row>
    <row r="449" customHeight="1" spans="1:4">
      <c r="A449" s="8"/>
      <c r="B449" s="8"/>
      <c r="C449" s="8"/>
      <c r="D449" s="8"/>
    </row>
    <row r="450" customHeight="1" spans="1:4">
      <c r="A450" s="8"/>
      <c r="B450" s="8"/>
      <c r="C450" s="8"/>
      <c r="D450" s="8"/>
    </row>
    <row r="451" customHeight="1" spans="1:4">
      <c r="A451" s="8"/>
      <c r="B451" s="8"/>
      <c r="C451" s="8"/>
      <c r="D451" s="8"/>
    </row>
    <row r="452" customHeight="1" spans="1:4">
      <c r="A452" s="8"/>
      <c r="B452" s="8"/>
      <c r="C452" s="8"/>
      <c r="D452" s="8"/>
    </row>
    <row r="453" customHeight="1" spans="1:4">
      <c r="A453" s="8"/>
      <c r="B453" s="8"/>
      <c r="C453" s="8"/>
      <c r="D453" s="8"/>
    </row>
    <row r="454" customHeight="1" spans="1:4">
      <c r="A454" s="8"/>
      <c r="B454" s="8"/>
      <c r="C454" s="8"/>
      <c r="D454" s="8"/>
    </row>
    <row r="455" customHeight="1" spans="1:4">
      <c r="A455" s="8"/>
      <c r="B455" s="8"/>
      <c r="C455" s="8"/>
      <c r="D455" s="8"/>
    </row>
    <row r="456" customHeight="1" spans="1:4">
      <c r="A456" s="8"/>
      <c r="B456" s="8"/>
      <c r="C456" s="8"/>
      <c r="D456" s="8"/>
    </row>
    <row r="457" customHeight="1" spans="1:4">
      <c r="A457" s="8"/>
      <c r="B457" s="8"/>
      <c r="C457" s="8"/>
      <c r="D457" s="8"/>
    </row>
    <row r="458" customHeight="1" spans="1:4">
      <c r="A458" s="8"/>
      <c r="B458" s="8"/>
      <c r="C458" s="8"/>
      <c r="D458" s="8"/>
    </row>
    <row r="459" customHeight="1" spans="1:4">
      <c r="A459" s="8"/>
      <c r="B459" s="8"/>
      <c r="C459" s="8"/>
      <c r="D459" s="8"/>
    </row>
    <row r="460" customHeight="1" spans="1:4">
      <c r="A460" s="8"/>
      <c r="B460" s="8"/>
      <c r="C460" s="8"/>
      <c r="D460" s="8"/>
    </row>
    <row r="461" customHeight="1" spans="1:4">
      <c r="A461" s="8"/>
      <c r="B461" s="8"/>
      <c r="C461" s="8"/>
      <c r="D461" s="8"/>
    </row>
    <row r="462" customHeight="1" spans="1:4">
      <c r="A462" s="8"/>
      <c r="B462" s="8"/>
      <c r="C462" s="8"/>
      <c r="D462" s="8"/>
    </row>
    <row r="463" customHeight="1" spans="1:4">
      <c r="A463" s="8"/>
      <c r="B463" s="8"/>
      <c r="C463" s="8"/>
      <c r="D463" s="8"/>
    </row>
    <row r="464" customHeight="1" spans="1:4">
      <c r="A464" s="8"/>
      <c r="B464" s="8"/>
      <c r="C464" s="8"/>
      <c r="D464" s="8"/>
    </row>
    <row r="465" customHeight="1" spans="1:4">
      <c r="A465" s="8"/>
      <c r="B465" s="8"/>
      <c r="C465" s="8"/>
      <c r="D465" s="8"/>
    </row>
    <row r="466" customHeight="1" spans="1:4">
      <c r="A466" s="8"/>
      <c r="B466" s="8"/>
      <c r="C466" s="8"/>
      <c r="D466" s="8"/>
    </row>
    <row r="467" customHeight="1" spans="1:4">
      <c r="A467" s="8"/>
      <c r="B467" s="8"/>
      <c r="C467" s="8"/>
      <c r="D467" s="8"/>
    </row>
    <row r="468" customHeight="1" spans="1:4">
      <c r="A468" s="8"/>
      <c r="B468" s="8"/>
      <c r="C468" s="8"/>
      <c r="D468" s="8"/>
    </row>
    <row r="469" customHeight="1" spans="1:4">
      <c r="A469" s="8"/>
      <c r="B469" s="8"/>
      <c r="C469" s="8"/>
      <c r="D469" s="8"/>
    </row>
    <row r="470" customHeight="1" spans="1:4">
      <c r="A470" s="8"/>
      <c r="B470" s="8"/>
      <c r="C470" s="8"/>
      <c r="D470" s="8"/>
    </row>
    <row r="471" customHeight="1" spans="1:4">
      <c r="A471" s="8"/>
      <c r="B471" s="8"/>
      <c r="C471" s="8"/>
      <c r="D471" s="8"/>
    </row>
    <row r="472" customHeight="1" spans="1:4">
      <c r="A472" s="8"/>
      <c r="B472" s="8"/>
      <c r="C472" s="8"/>
      <c r="D472" s="8"/>
    </row>
    <row r="473" customHeight="1" spans="1:4">
      <c r="A473" s="8"/>
      <c r="B473" s="8"/>
      <c r="C473" s="8"/>
      <c r="D473" s="8"/>
    </row>
    <row r="474" customHeight="1" spans="1:4">
      <c r="A474" s="8"/>
      <c r="B474" s="8"/>
      <c r="C474" s="8"/>
      <c r="D474" s="8"/>
    </row>
    <row r="475" customHeight="1" spans="1:4">
      <c r="A475" s="8"/>
      <c r="B475" s="8"/>
      <c r="C475" s="8"/>
      <c r="D475" s="8"/>
    </row>
    <row r="476" customHeight="1" spans="1:4">
      <c r="A476" s="8"/>
      <c r="B476" s="8"/>
      <c r="C476" s="8"/>
      <c r="D476" s="8"/>
    </row>
    <row r="477" customHeight="1" spans="1:4">
      <c r="A477" s="8"/>
      <c r="B477" s="8"/>
      <c r="C477" s="8"/>
      <c r="D477" s="8"/>
    </row>
    <row r="478" customHeight="1" spans="1:4">
      <c r="A478" s="8"/>
      <c r="B478" s="8"/>
      <c r="C478" s="8"/>
      <c r="D478" s="8"/>
    </row>
    <row r="479" customHeight="1" spans="1:4">
      <c r="A479" s="8"/>
      <c r="B479" s="8"/>
      <c r="C479" s="8"/>
      <c r="D479" s="8"/>
    </row>
    <row r="480" customHeight="1" spans="1:4">
      <c r="A480" s="8"/>
      <c r="B480" s="8"/>
      <c r="C480" s="8"/>
      <c r="D480" s="8"/>
    </row>
    <row r="481" customHeight="1" spans="1:4">
      <c r="A481" s="8"/>
      <c r="B481" s="8"/>
      <c r="C481" s="8"/>
      <c r="D481" s="8"/>
    </row>
    <row r="482" customHeight="1" spans="1:4">
      <c r="A482" s="8"/>
      <c r="B482" s="8"/>
      <c r="C482" s="8"/>
      <c r="D482" s="8"/>
    </row>
    <row r="483" customHeight="1" spans="1:4">
      <c r="A483" s="8"/>
      <c r="B483" s="8"/>
      <c r="C483" s="8"/>
      <c r="D483" s="8"/>
    </row>
    <row r="484" customHeight="1" spans="1:4">
      <c r="A484" s="8"/>
      <c r="B484" s="8"/>
      <c r="C484" s="8"/>
      <c r="D484" s="8"/>
    </row>
    <row r="485" customHeight="1" spans="1:4">
      <c r="A485" s="8"/>
      <c r="B485" s="8"/>
      <c r="C485" s="8"/>
      <c r="D485" s="8"/>
    </row>
    <row r="486" customHeight="1" spans="1:4">
      <c r="A486" s="8"/>
      <c r="B486" s="8"/>
      <c r="C486" s="8"/>
      <c r="D486" s="8"/>
    </row>
    <row r="487" customHeight="1" spans="1:4">
      <c r="A487" s="8"/>
      <c r="B487" s="8"/>
      <c r="C487" s="8"/>
      <c r="D487" s="8"/>
    </row>
    <row r="488" customHeight="1" spans="1:4">
      <c r="A488" s="8"/>
      <c r="B488" s="8"/>
      <c r="C488" s="8"/>
      <c r="D488" s="8"/>
    </row>
    <row r="489" customHeight="1" spans="1:4">
      <c r="A489" s="8"/>
      <c r="B489" s="8"/>
      <c r="C489" s="8"/>
      <c r="D489" s="8"/>
    </row>
    <row r="490" customHeight="1" spans="1:4">
      <c r="A490" s="8"/>
      <c r="B490" s="8"/>
      <c r="C490" s="8"/>
      <c r="D490" s="8"/>
    </row>
    <row r="491" customHeight="1" spans="1:4">
      <c r="A491" s="8"/>
      <c r="B491" s="8"/>
      <c r="C491" s="8"/>
      <c r="D491" s="8"/>
    </row>
    <row r="492" customHeight="1" spans="1:4">
      <c r="A492" s="8"/>
      <c r="B492" s="8"/>
      <c r="C492" s="8"/>
      <c r="D492" s="8"/>
    </row>
    <row r="493" customHeight="1" spans="1:4">
      <c r="A493" s="8"/>
      <c r="B493" s="8"/>
      <c r="C493" s="8"/>
      <c r="D493" s="8"/>
    </row>
    <row r="494" customHeight="1" spans="1:4">
      <c r="A494" s="8"/>
      <c r="B494" s="8"/>
      <c r="C494" s="8"/>
      <c r="D494" s="8"/>
    </row>
    <row r="495" customHeight="1" spans="1:4">
      <c r="A495" s="8"/>
      <c r="B495" s="8"/>
      <c r="C495" s="8"/>
      <c r="D495" s="8"/>
    </row>
    <row r="496" customHeight="1" spans="1:4">
      <c r="A496" s="8"/>
      <c r="B496" s="8"/>
      <c r="C496" s="8"/>
      <c r="D496" s="8"/>
    </row>
    <row r="497" customHeight="1" spans="1:4">
      <c r="A497" s="8"/>
      <c r="B497" s="8"/>
      <c r="C497" s="8"/>
      <c r="D497" s="8"/>
    </row>
    <row r="498" customHeight="1" spans="1:4">
      <c r="A498" s="8"/>
      <c r="B498" s="8"/>
      <c r="C498" s="8"/>
      <c r="D498" s="8"/>
    </row>
    <row r="499" customHeight="1" spans="1:4">
      <c r="A499" s="8"/>
      <c r="B499" s="8"/>
      <c r="C499" s="8"/>
      <c r="D499" s="8"/>
    </row>
    <row r="500" customHeight="1" spans="1:4">
      <c r="A500" s="8"/>
      <c r="B500" s="8"/>
      <c r="C500" s="8"/>
      <c r="D500" s="8"/>
    </row>
    <row r="501" customHeight="1" spans="1:4">
      <c r="A501" s="8"/>
      <c r="B501" s="8"/>
      <c r="C501" s="8"/>
      <c r="D501" s="8"/>
    </row>
    <row r="502" customHeight="1" spans="1:4">
      <c r="A502" s="8"/>
      <c r="B502" s="8"/>
      <c r="C502" s="8"/>
      <c r="D502" s="8"/>
    </row>
    <row r="503" customHeight="1" spans="1:4">
      <c r="A503" s="8"/>
      <c r="B503" s="8"/>
      <c r="C503" s="8"/>
      <c r="D503" s="8"/>
    </row>
    <row r="504" customHeight="1" spans="1:4">
      <c r="A504" s="8"/>
      <c r="B504" s="8"/>
      <c r="C504" s="8"/>
      <c r="D504" s="8"/>
    </row>
    <row r="505" customHeight="1" spans="1:4">
      <c r="A505" s="8"/>
      <c r="B505" s="8"/>
      <c r="C505" s="8"/>
      <c r="D505" s="8"/>
    </row>
    <row r="506" customHeight="1" spans="1:4">
      <c r="A506" s="8"/>
      <c r="B506" s="8"/>
      <c r="C506" s="8"/>
      <c r="D506" s="8"/>
    </row>
    <row r="507" customHeight="1" spans="1:4">
      <c r="A507" s="8"/>
      <c r="B507" s="8"/>
      <c r="C507" s="8"/>
      <c r="D507" s="8"/>
    </row>
    <row r="508" customHeight="1" spans="1:4">
      <c r="A508" s="8"/>
      <c r="B508" s="8"/>
      <c r="C508" s="8"/>
      <c r="D508" s="8"/>
    </row>
    <row r="509" customHeight="1" spans="1:4">
      <c r="A509" s="8"/>
      <c r="B509" s="8"/>
      <c r="C509" s="8"/>
      <c r="D509" s="8"/>
    </row>
    <row r="510" customHeight="1" spans="1:4">
      <c r="A510" s="8"/>
      <c r="B510" s="8"/>
      <c r="C510" s="8"/>
      <c r="D510" s="8"/>
    </row>
    <row r="511" customHeight="1" spans="1:4">
      <c r="A511" s="8"/>
      <c r="B511" s="8"/>
      <c r="C511" s="8"/>
      <c r="D511" s="8"/>
    </row>
    <row r="512" customHeight="1" spans="1:4">
      <c r="A512" s="8"/>
      <c r="B512" s="8"/>
      <c r="C512" s="8"/>
      <c r="D512" s="8"/>
    </row>
    <row r="513" customHeight="1" spans="1:4">
      <c r="A513" s="8"/>
      <c r="B513" s="8"/>
      <c r="C513" s="8"/>
      <c r="D513" s="8"/>
    </row>
    <row r="514" customHeight="1" spans="1:4">
      <c r="A514" s="8"/>
      <c r="B514" s="8"/>
      <c r="C514" s="8"/>
      <c r="D514" s="8"/>
    </row>
    <row r="515" customHeight="1" spans="1:4">
      <c r="A515" s="8"/>
      <c r="B515" s="8"/>
      <c r="C515" s="8"/>
      <c r="D515" s="8"/>
    </row>
    <row r="516" customHeight="1" spans="1:4">
      <c r="A516" s="8"/>
      <c r="B516" s="8"/>
      <c r="C516" s="8"/>
      <c r="D516" s="8"/>
    </row>
    <row r="517" customHeight="1" spans="1:4">
      <c r="A517" s="8"/>
      <c r="B517" s="8"/>
      <c r="C517" s="8"/>
      <c r="D517" s="8"/>
    </row>
    <row r="518" customHeight="1" spans="1:4">
      <c r="A518" s="8"/>
      <c r="B518" s="8"/>
      <c r="C518" s="8"/>
      <c r="D518" s="8"/>
    </row>
    <row r="519" customHeight="1" spans="1:4">
      <c r="A519" s="8"/>
      <c r="B519" s="8"/>
      <c r="C519" s="8"/>
      <c r="D519" s="8"/>
    </row>
    <row r="520" customHeight="1" spans="1:4">
      <c r="A520" s="8"/>
      <c r="B520" s="8"/>
      <c r="C520" s="8"/>
      <c r="D520" s="8"/>
    </row>
    <row r="521" customHeight="1" spans="1:4">
      <c r="A521" s="8"/>
      <c r="B521" s="8"/>
      <c r="C521" s="8"/>
      <c r="D521" s="8"/>
    </row>
    <row r="522" customHeight="1" spans="1:4">
      <c r="A522" s="8"/>
      <c r="B522" s="8"/>
      <c r="C522" s="8"/>
      <c r="D522" s="8"/>
    </row>
    <row r="523" customHeight="1" spans="1:4">
      <c r="A523" s="8"/>
      <c r="B523" s="8"/>
      <c r="C523" s="8"/>
      <c r="D523" s="8"/>
    </row>
    <row r="524" customHeight="1" spans="1:4">
      <c r="A524" s="8"/>
      <c r="B524" s="8"/>
      <c r="C524" s="8"/>
      <c r="D524" s="8"/>
    </row>
    <row r="525" customHeight="1" spans="1:4">
      <c r="A525" s="8"/>
      <c r="B525" s="8"/>
      <c r="C525" s="8"/>
      <c r="D525" s="8"/>
    </row>
    <row r="526" customHeight="1" spans="1:4">
      <c r="A526" s="8"/>
      <c r="B526" s="8"/>
      <c r="C526" s="8"/>
      <c r="D526" s="8"/>
    </row>
    <row r="527" customHeight="1" spans="1:4">
      <c r="A527" s="8"/>
      <c r="B527" s="8"/>
      <c r="C527" s="8"/>
      <c r="D527" s="8"/>
    </row>
    <row r="528" customHeight="1" spans="1:4">
      <c r="A528" s="8"/>
      <c r="B528" s="8"/>
      <c r="C528" s="8"/>
      <c r="D528" s="8"/>
    </row>
    <row r="529" customHeight="1" spans="1:4">
      <c r="A529" s="8"/>
      <c r="B529" s="8"/>
      <c r="C529" s="8"/>
      <c r="D529" s="8"/>
    </row>
    <row r="530" customHeight="1" spans="1:4">
      <c r="A530" s="8"/>
      <c r="B530" s="8"/>
      <c r="C530" s="8"/>
      <c r="D530" s="8"/>
    </row>
    <row r="531" customHeight="1" spans="1:4">
      <c r="A531" s="8"/>
      <c r="B531" s="8"/>
      <c r="C531" s="8"/>
      <c r="D531" s="8"/>
    </row>
    <row r="532" customHeight="1" spans="1:4">
      <c r="A532" s="8"/>
      <c r="B532" s="8"/>
      <c r="C532" s="8"/>
      <c r="D532" s="8"/>
    </row>
    <row r="533" customHeight="1" spans="1:4">
      <c r="A533" s="8"/>
      <c r="B533" s="8"/>
      <c r="C533" s="8"/>
      <c r="D533" s="8"/>
    </row>
    <row r="534" customHeight="1" spans="1:4">
      <c r="A534" s="8"/>
      <c r="B534" s="8"/>
      <c r="C534" s="8"/>
      <c r="D534" s="8"/>
    </row>
    <row r="535" customHeight="1" spans="1:4">
      <c r="A535" s="8"/>
      <c r="B535" s="8"/>
      <c r="C535" s="8"/>
      <c r="D535" s="8"/>
    </row>
    <row r="536" customHeight="1" spans="1:4">
      <c r="A536" s="8"/>
      <c r="B536" s="8"/>
      <c r="C536" s="8"/>
      <c r="D536" s="8"/>
    </row>
    <row r="537" customHeight="1" spans="1:4">
      <c r="A537" s="8"/>
      <c r="B537" s="8"/>
      <c r="C537" s="8"/>
      <c r="D537" s="8"/>
    </row>
    <row r="538" customHeight="1" spans="1:4">
      <c r="A538" s="8"/>
      <c r="B538" s="8"/>
      <c r="C538" s="8"/>
      <c r="D538" s="8"/>
    </row>
    <row r="539" customHeight="1" spans="1:4">
      <c r="A539" s="8"/>
      <c r="B539" s="8"/>
      <c r="C539" s="8"/>
      <c r="D539" s="8"/>
    </row>
    <row r="540" customHeight="1" spans="1:4">
      <c r="A540" s="8"/>
      <c r="B540" s="8"/>
      <c r="C540" s="8"/>
      <c r="D540" s="8"/>
    </row>
    <row r="541" customHeight="1" spans="1:4">
      <c r="A541" s="8"/>
      <c r="B541" s="8"/>
      <c r="C541" s="8"/>
      <c r="D541" s="8"/>
    </row>
    <row r="542" customHeight="1" spans="1:4">
      <c r="A542" s="8"/>
      <c r="B542" s="8"/>
      <c r="C542" s="8"/>
      <c r="D542" s="8"/>
    </row>
    <row r="543" customHeight="1" spans="1:4">
      <c r="A543" s="8"/>
      <c r="B543" s="8"/>
      <c r="C543" s="8"/>
      <c r="D543" s="8"/>
    </row>
    <row r="544" customHeight="1" spans="1:4">
      <c r="A544" s="8"/>
      <c r="B544" s="8"/>
      <c r="C544" s="8"/>
      <c r="D544" s="8"/>
    </row>
    <row r="545" customHeight="1" spans="1:4">
      <c r="A545" s="8"/>
      <c r="B545" s="8"/>
      <c r="C545" s="8"/>
      <c r="D545" s="8"/>
    </row>
    <row r="546" customHeight="1" spans="1:4">
      <c r="A546" s="8"/>
      <c r="B546" s="8"/>
      <c r="C546" s="8"/>
      <c r="D546" s="8"/>
    </row>
    <row r="547" customHeight="1" spans="1:4">
      <c r="A547" s="8"/>
      <c r="B547" s="8"/>
      <c r="C547" s="8"/>
      <c r="D547" s="8"/>
    </row>
    <row r="548" customHeight="1" spans="1:4">
      <c r="A548" s="8"/>
      <c r="B548" s="8"/>
      <c r="C548" s="8"/>
      <c r="D548" s="8"/>
    </row>
    <row r="549" customHeight="1" spans="1:4">
      <c r="A549" s="8"/>
      <c r="B549" s="8"/>
      <c r="C549" s="8"/>
      <c r="D549" s="8"/>
    </row>
    <row r="550" customHeight="1" spans="1:4">
      <c r="A550" s="8"/>
      <c r="B550" s="8"/>
      <c r="C550" s="8"/>
      <c r="D550" s="8"/>
    </row>
    <row r="551" customHeight="1" spans="1:4">
      <c r="A551" s="8"/>
      <c r="B551" s="8"/>
      <c r="C551" s="8"/>
      <c r="D551" s="8"/>
    </row>
    <row r="552" customHeight="1" spans="1:4">
      <c r="A552" s="8"/>
      <c r="B552" s="8"/>
      <c r="C552" s="8"/>
      <c r="D552" s="8"/>
    </row>
    <row r="553" customHeight="1" spans="1:4">
      <c r="A553" s="8"/>
      <c r="B553" s="8"/>
      <c r="C553" s="8"/>
      <c r="D553" s="8"/>
    </row>
    <row r="554" customHeight="1" spans="1:4">
      <c r="A554" s="8"/>
      <c r="B554" s="8"/>
      <c r="C554" s="8"/>
      <c r="D554" s="8"/>
    </row>
    <row r="555" customHeight="1" spans="1:4">
      <c r="A555" s="8"/>
      <c r="B555" s="8"/>
      <c r="C555" s="8"/>
      <c r="D555" s="8"/>
    </row>
    <row r="556" customHeight="1" spans="1:4">
      <c r="A556" s="8"/>
      <c r="B556" s="8"/>
      <c r="C556" s="8"/>
      <c r="D556" s="8"/>
    </row>
    <row r="557" customHeight="1" spans="1:4">
      <c r="A557" s="8"/>
      <c r="B557" s="8"/>
      <c r="C557" s="8"/>
      <c r="D557" s="8"/>
    </row>
    <row r="558" customHeight="1" spans="1:4">
      <c r="A558" s="8"/>
      <c r="B558" s="8"/>
      <c r="C558" s="8"/>
      <c r="D558" s="8"/>
    </row>
    <row r="559" customHeight="1" spans="1:4">
      <c r="A559" s="8"/>
      <c r="B559" s="8"/>
      <c r="C559" s="8"/>
      <c r="D559" s="8"/>
    </row>
    <row r="560" customHeight="1" spans="1:4">
      <c r="A560" s="8"/>
      <c r="B560" s="8"/>
      <c r="C560" s="8"/>
      <c r="D560" s="8"/>
    </row>
    <row r="561" customHeight="1" spans="1:4">
      <c r="A561" s="8"/>
      <c r="B561" s="8"/>
      <c r="C561" s="8"/>
      <c r="D561" s="8"/>
    </row>
    <row r="562" customHeight="1" spans="1:4">
      <c r="A562" s="8"/>
      <c r="B562" s="8"/>
      <c r="C562" s="8"/>
      <c r="D562" s="8"/>
    </row>
    <row r="563" customHeight="1" spans="1:4">
      <c r="A563" s="8"/>
      <c r="B563" s="8"/>
      <c r="C563" s="8"/>
      <c r="D563" s="8"/>
    </row>
    <row r="564" customHeight="1" spans="1:4">
      <c r="A564" s="8"/>
      <c r="B564" s="8"/>
      <c r="C564" s="8"/>
      <c r="D564" s="8"/>
    </row>
    <row r="565" customHeight="1" spans="1:4">
      <c r="A565" s="8"/>
      <c r="B565" s="8"/>
      <c r="C565" s="8"/>
      <c r="D565" s="8"/>
    </row>
    <row r="566" customHeight="1" spans="1:4">
      <c r="A566" s="8"/>
      <c r="B566" s="8"/>
      <c r="C566" s="8"/>
      <c r="D566" s="8"/>
    </row>
    <row r="567" customHeight="1" spans="1:4">
      <c r="A567" s="8"/>
      <c r="B567" s="8"/>
      <c r="C567" s="8"/>
      <c r="D567" s="8"/>
    </row>
    <row r="568" customHeight="1" spans="1:4">
      <c r="A568" s="8"/>
      <c r="B568" s="8"/>
      <c r="C568" s="8"/>
      <c r="D568" s="8"/>
    </row>
    <row r="569" customHeight="1" spans="1:4">
      <c r="A569" s="8"/>
      <c r="B569" s="8"/>
      <c r="C569" s="8"/>
      <c r="D569" s="8"/>
    </row>
    <row r="570" customHeight="1" spans="1:4">
      <c r="A570" s="8"/>
      <c r="B570" s="8"/>
      <c r="C570" s="8"/>
      <c r="D570" s="8"/>
    </row>
    <row r="571" customHeight="1" spans="1:4">
      <c r="A571" s="8"/>
      <c r="B571" s="8"/>
      <c r="C571" s="8"/>
      <c r="D571" s="8"/>
    </row>
    <row r="572" customHeight="1" spans="1:4">
      <c r="A572" s="8"/>
      <c r="B572" s="8"/>
      <c r="C572" s="8"/>
      <c r="D572" s="8"/>
    </row>
    <row r="573" customHeight="1" spans="1:4">
      <c r="A573" s="8"/>
      <c r="B573" s="8"/>
      <c r="C573" s="8"/>
      <c r="D573" s="8"/>
    </row>
    <row r="574" customHeight="1" spans="1:4">
      <c r="A574" s="8"/>
      <c r="B574" s="8"/>
      <c r="C574" s="8"/>
      <c r="D574" s="8"/>
    </row>
    <row r="575" customHeight="1" spans="1:4">
      <c r="A575" s="8"/>
      <c r="B575" s="8"/>
      <c r="C575" s="8"/>
      <c r="D575" s="8"/>
    </row>
    <row r="576" customHeight="1" spans="1:4">
      <c r="A576" s="8"/>
      <c r="B576" s="8"/>
      <c r="C576" s="8"/>
      <c r="D576" s="8"/>
    </row>
    <row r="577" customHeight="1" spans="1:4">
      <c r="A577" s="8"/>
      <c r="B577" s="8"/>
      <c r="C577" s="8"/>
      <c r="D577" s="8"/>
    </row>
    <row r="578" customHeight="1" spans="1:4">
      <c r="A578" s="8"/>
      <c r="B578" s="8"/>
      <c r="C578" s="8"/>
      <c r="D578" s="8"/>
    </row>
    <row r="579" customHeight="1" spans="1:4">
      <c r="A579" s="8"/>
      <c r="B579" s="8"/>
      <c r="C579" s="8"/>
      <c r="D579" s="8"/>
    </row>
    <row r="580" customHeight="1" spans="1:4">
      <c r="A580" s="8"/>
      <c r="B580" s="8"/>
      <c r="C580" s="8"/>
      <c r="D580" s="8"/>
    </row>
    <row r="581" customHeight="1" spans="1:4">
      <c r="A581" s="8"/>
      <c r="B581" s="8"/>
      <c r="C581" s="8"/>
      <c r="D581" s="8"/>
    </row>
    <row r="582" customHeight="1" spans="1:4">
      <c r="A582" s="8"/>
      <c r="B582" s="8"/>
      <c r="C582" s="8"/>
      <c r="D582" s="8"/>
    </row>
    <row r="583" customHeight="1" spans="1:4">
      <c r="A583" s="8"/>
      <c r="B583" s="8"/>
      <c r="C583" s="8"/>
      <c r="D583" s="8"/>
    </row>
    <row r="584" customHeight="1" spans="1:4">
      <c r="A584" s="8"/>
      <c r="B584" s="8"/>
      <c r="C584" s="8"/>
      <c r="D584" s="8"/>
    </row>
    <row r="585" customHeight="1" spans="1:4">
      <c r="A585" s="8"/>
      <c r="B585" s="8"/>
      <c r="C585" s="8"/>
      <c r="D585" s="8"/>
    </row>
    <row r="586" customHeight="1" spans="1:4">
      <c r="A586" s="8"/>
      <c r="B586" s="8"/>
      <c r="C586" s="8"/>
      <c r="D586" s="8"/>
    </row>
    <row r="587" customHeight="1" spans="1:4">
      <c r="A587" s="8"/>
      <c r="B587" s="8"/>
      <c r="C587" s="8"/>
      <c r="D587" s="8"/>
    </row>
    <row r="588" customHeight="1" spans="1:4">
      <c r="A588" s="8"/>
      <c r="B588" s="8"/>
      <c r="C588" s="8"/>
      <c r="D588" s="8"/>
    </row>
    <row r="589" customHeight="1" spans="1:4">
      <c r="A589" s="8"/>
      <c r="B589" s="8"/>
      <c r="C589" s="8"/>
      <c r="D589" s="8"/>
    </row>
    <row r="590" customHeight="1" spans="1:4">
      <c r="A590" s="8"/>
      <c r="B590" s="8"/>
      <c r="C590" s="8"/>
      <c r="D590" s="8"/>
    </row>
    <row r="591" customHeight="1" spans="1:4">
      <c r="A591" s="8"/>
      <c r="B591" s="8"/>
      <c r="C591" s="8"/>
      <c r="D591" s="8"/>
    </row>
    <row r="592" customHeight="1" spans="1:4">
      <c r="A592" s="8"/>
      <c r="B592" s="8"/>
      <c r="C592" s="8"/>
      <c r="D592" s="8"/>
    </row>
    <row r="593" customHeight="1" spans="1:4">
      <c r="A593" s="8"/>
      <c r="B593" s="8"/>
      <c r="C593" s="8"/>
      <c r="D593" s="8"/>
    </row>
    <row r="594" customHeight="1" spans="1:4">
      <c r="A594" s="8"/>
      <c r="B594" s="8"/>
      <c r="C594" s="8"/>
      <c r="D594" s="8"/>
    </row>
    <row r="595" customHeight="1" spans="1:4">
      <c r="A595" s="8"/>
      <c r="B595" s="8"/>
      <c r="C595" s="8"/>
      <c r="D595" s="8"/>
    </row>
    <row r="596" customHeight="1" spans="1:4">
      <c r="A596" s="8"/>
      <c r="B596" s="8"/>
      <c r="C596" s="8"/>
      <c r="D596" s="8"/>
    </row>
    <row r="597" customHeight="1" spans="1:4">
      <c r="A597" s="8"/>
      <c r="B597" s="8"/>
      <c r="C597" s="8"/>
      <c r="D597" s="8"/>
    </row>
    <row r="598" customHeight="1" spans="1:4">
      <c r="A598" s="8"/>
      <c r="B598" s="8"/>
      <c r="C598" s="8"/>
      <c r="D598" s="8"/>
    </row>
    <row r="599" customHeight="1" spans="1:4">
      <c r="A599" s="8"/>
      <c r="B599" s="8"/>
      <c r="C599" s="8"/>
      <c r="D599" s="8"/>
    </row>
    <row r="600" customHeight="1" spans="1:4">
      <c r="A600" s="8"/>
      <c r="B600" s="8"/>
      <c r="C600" s="8"/>
      <c r="D600" s="8"/>
    </row>
    <row r="601" customHeight="1" spans="1:4">
      <c r="A601" s="8"/>
      <c r="B601" s="8"/>
      <c r="C601" s="8"/>
      <c r="D601" s="8"/>
    </row>
    <row r="602" customHeight="1" spans="1:4">
      <c r="A602" s="8"/>
      <c r="B602" s="8"/>
      <c r="C602" s="8"/>
      <c r="D602" s="8"/>
    </row>
    <row r="603" customHeight="1" spans="1:4">
      <c r="A603" s="8"/>
      <c r="B603" s="8"/>
      <c r="C603" s="8"/>
      <c r="D603" s="8"/>
    </row>
    <row r="604" customHeight="1" spans="1:4">
      <c r="A604" s="8"/>
      <c r="B604" s="8"/>
      <c r="C604" s="8"/>
      <c r="D604" s="8"/>
    </row>
    <row r="605" customHeight="1" spans="1:4">
      <c r="A605" s="8"/>
      <c r="B605" s="8"/>
      <c r="C605" s="8"/>
      <c r="D605" s="8"/>
    </row>
    <row r="606" customHeight="1" spans="1:4">
      <c r="A606" s="8"/>
      <c r="B606" s="8"/>
      <c r="C606" s="8"/>
      <c r="D606" s="8"/>
    </row>
    <row r="607" customHeight="1" spans="1:4">
      <c r="A607" s="8"/>
      <c r="B607" s="8"/>
      <c r="C607" s="8"/>
      <c r="D607" s="8"/>
    </row>
    <row r="608" customHeight="1" spans="1:4">
      <c r="A608" s="8"/>
      <c r="B608" s="8"/>
      <c r="C608" s="8"/>
      <c r="D608" s="8"/>
    </row>
    <row r="609" customHeight="1" spans="1:4">
      <c r="A609" s="8"/>
      <c r="B609" s="8"/>
      <c r="C609" s="8"/>
      <c r="D609" s="8"/>
    </row>
    <row r="610" customHeight="1" spans="1:4">
      <c r="A610" s="8"/>
      <c r="B610" s="8"/>
      <c r="C610" s="8"/>
      <c r="D610" s="8"/>
    </row>
    <row r="611" customHeight="1" spans="1:4">
      <c r="A611" s="8"/>
      <c r="B611" s="8"/>
      <c r="C611" s="8"/>
      <c r="D611" s="8"/>
    </row>
    <row r="612" customHeight="1" spans="1:4">
      <c r="A612" s="8"/>
      <c r="B612" s="8"/>
      <c r="C612" s="8"/>
      <c r="D612" s="8"/>
    </row>
    <row r="613" customHeight="1" spans="1:4">
      <c r="A613" s="8"/>
      <c r="B613" s="8"/>
      <c r="C613" s="8"/>
      <c r="D613" s="8"/>
    </row>
    <row r="614" customHeight="1" spans="1:4">
      <c r="A614" s="8"/>
      <c r="B614" s="8"/>
      <c r="C614" s="8"/>
      <c r="D614" s="8"/>
    </row>
    <row r="615" customHeight="1" spans="1:4">
      <c r="A615" s="8"/>
      <c r="B615" s="8"/>
      <c r="C615" s="8"/>
      <c r="D615" s="8"/>
    </row>
    <row r="616" customHeight="1" spans="1:4">
      <c r="A616" s="8"/>
      <c r="B616" s="8"/>
      <c r="C616" s="8"/>
      <c r="D616" s="8"/>
    </row>
    <row r="617" customHeight="1" spans="1:4">
      <c r="A617" s="8"/>
      <c r="B617" s="8"/>
      <c r="C617" s="8"/>
      <c r="D617" s="8"/>
    </row>
    <row r="618" customHeight="1" spans="1:4">
      <c r="A618" s="8"/>
      <c r="B618" s="8"/>
      <c r="C618" s="8"/>
      <c r="D618" s="8"/>
    </row>
    <row r="619" customHeight="1" spans="1:4">
      <c r="A619" s="8"/>
      <c r="B619" s="8"/>
      <c r="C619" s="8"/>
      <c r="D619" s="8"/>
    </row>
    <row r="620" customHeight="1" spans="1:4">
      <c r="A620" s="8"/>
      <c r="B620" s="8"/>
      <c r="C620" s="8"/>
      <c r="D620" s="8"/>
    </row>
    <row r="621" customHeight="1" spans="1:4">
      <c r="A621" s="8"/>
      <c r="B621" s="8"/>
      <c r="C621" s="8"/>
      <c r="D621" s="8"/>
    </row>
    <row r="622" customHeight="1" spans="1:4">
      <c r="A622" s="8"/>
      <c r="B622" s="8"/>
      <c r="C622" s="8"/>
      <c r="D622" s="8"/>
    </row>
    <row r="623" customHeight="1" spans="1:4">
      <c r="A623" s="8"/>
      <c r="B623" s="8"/>
      <c r="C623" s="8"/>
      <c r="D623" s="8"/>
    </row>
    <row r="624" customHeight="1" spans="1:4">
      <c r="A624" s="8"/>
      <c r="B624" s="8"/>
      <c r="C624" s="8"/>
      <c r="D624" s="8"/>
    </row>
    <row r="625" customHeight="1" spans="1:4">
      <c r="A625" s="8"/>
      <c r="B625" s="8"/>
      <c r="C625" s="8"/>
      <c r="D625" s="8"/>
    </row>
    <row r="626" customHeight="1" spans="1:4">
      <c r="A626" s="8"/>
      <c r="B626" s="8"/>
      <c r="C626" s="8"/>
      <c r="D626" s="8"/>
    </row>
    <row r="627" customHeight="1" spans="1:4">
      <c r="A627" s="8"/>
      <c r="B627" s="8"/>
      <c r="C627" s="8"/>
      <c r="D627" s="8"/>
    </row>
    <row r="628" customHeight="1" spans="1:4">
      <c r="A628" s="8"/>
      <c r="B628" s="8"/>
      <c r="C628" s="8"/>
      <c r="D628" s="8"/>
    </row>
    <row r="629" customHeight="1" spans="1:4">
      <c r="A629" s="8"/>
      <c r="B629" s="8"/>
      <c r="C629" s="8"/>
      <c r="D629" s="8"/>
    </row>
    <row r="630" customHeight="1" spans="1:4">
      <c r="A630" s="8"/>
      <c r="B630" s="8"/>
      <c r="C630" s="8"/>
      <c r="D630" s="8"/>
    </row>
    <row r="631" customHeight="1" spans="1:4">
      <c r="A631" s="8"/>
      <c r="B631" s="8"/>
      <c r="C631" s="8"/>
      <c r="D631" s="8"/>
    </row>
    <row r="632" customHeight="1" spans="1:4">
      <c r="A632" s="8"/>
      <c r="B632" s="8"/>
      <c r="C632" s="8"/>
      <c r="D632" s="8"/>
    </row>
    <row r="633" customHeight="1" spans="1:4">
      <c r="A633" s="8"/>
      <c r="B633" s="8"/>
      <c r="C633" s="8"/>
      <c r="D633" s="8"/>
    </row>
    <row r="634" customHeight="1" spans="1:4">
      <c r="A634" s="8"/>
      <c r="B634" s="8"/>
      <c r="C634" s="8"/>
      <c r="D634" s="8"/>
    </row>
    <row r="635" customHeight="1" spans="1:4">
      <c r="A635" s="8"/>
      <c r="B635" s="8"/>
      <c r="C635" s="8"/>
      <c r="D635" s="8"/>
    </row>
    <row r="636" customHeight="1" spans="1:4">
      <c r="A636" s="8"/>
      <c r="B636" s="8"/>
      <c r="C636" s="8"/>
      <c r="D636" s="8"/>
    </row>
    <row r="637" customHeight="1" spans="1:4">
      <c r="A637" s="8"/>
      <c r="B637" s="8"/>
      <c r="C637" s="8"/>
      <c r="D637" s="8"/>
    </row>
    <row r="638" customHeight="1" spans="1:4">
      <c r="A638" s="8"/>
      <c r="B638" s="8"/>
      <c r="C638" s="8"/>
      <c r="D638" s="8"/>
    </row>
    <row r="639" customHeight="1" spans="1:4">
      <c r="A639" s="8"/>
      <c r="B639" s="8"/>
      <c r="C639" s="8"/>
      <c r="D639" s="8"/>
    </row>
    <row r="640" customHeight="1" spans="1:4">
      <c r="A640" s="8"/>
      <c r="B640" s="8"/>
      <c r="C640" s="8"/>
      <c r="D640" s="8"/>
    </row>
    <row r="641" customHeight="1" spans="1:4">
      <c r="A641" s="8"/>
      <c r="B641" s="8"/>
      <c r="C641" s="8"/>
      <c r="D641" s="8"/>
    </row>
    <row r="642" customHeight="1" spans="1:4">
      <c r="A642" s="8"/>
      <c r="B642" s="8"/>
      <c r="C642" s="8"/>
      <c r="D642" s="8"/>
    </row>
    <row r="643" customHeight="1" spans="1:4">
      <c r="A643" s="8"/>
      <c r="B643" s="8"/>
      <c r="C643" s="8"/>
      <c r="D643" s="8"/>
    </row>
    <row r="644" customHeight="1" spans="1:4">
      <c r="A644" s="8"/>
      <c r="B644" s="8"/>
      <c r="C644" s="8"/>
      <c r="D644" s="8"/>
    </row>
    <row r="645" customHeight="1" spans="1:4">
      <c r="A645" s="8"/>
      <c r="B645" s="8"/>
      <c r="C645" s="8"/>
      <c r="D645" s="8"/>
    </row>
    <row r="646" customHeight="1" spans="1:4">
      <c r="A646" s="8"/>
      <c r="B646" s="8"/>
      <c r="C646" s="8"/>
      <c r="D646" s="8"/>
    </row>
    <row r="647" customHeight="1" spans="1:4">
      <c r="A647" s="8"/>
      <c r="B647" s="8"/>
      <c r="C647" s="8"/>
      <c r="D647" s="8"/>
    </row>
    <row r="648" customHeight="1" spans="1:4">
      <c r="A648" s="8"/>
      <c r="B648" s="8"/>
      <c r="C648" s="8"/>
      <c r="D648" s="8"/>
    </row>
    <row r="649" customHeight="1" spans="1:4">
      <c r="A649" s="8"/>
      <c r="B649" s="8"/>
      <c r="C649" s="8"/>
      <c r="D649" s="8"/>
    </row>
    <row r="650" customHeight="1" spans="1:4">
      <c r="A650" s="8"/>
      <c r="B650" s="8"/>
      <c r="C650" s="8"/>
      <c r="D650" s="8"/>
    </row>
    <row r="651" customHeight="1" spans="1:4">
      <c r="A651" s="8"/>
      <c r="B651" s="8"/>
      <c r="C651" s="8"/>
      <c r="D651" s="8"/>
    </row>
    <row r="652" customHeight="1" spans="1:4">
      <c r="A652" s="8"/>
      <c r="B652" s="8"/>
      <c r="C652" s="8"/>
      <c r="D652" s="8"/>
    </row>
    <row r="653" customHeight="1" spans="1:4">
      <c r="A653" s="8"/>
      <c r="B653" s="8"/>
      <c r="C653" s="8"/>
      <c r="D653" s="8"/>
    </row>
    <row r="654" customHeight="1" spans="1:4">
      <c r="A654" s="8"/>
      <c r="B654" s="8"/>
      <c r="C654" s="8"/>
      <c r="D654" s="8"/>
    </row>
    <row r="655" customHeight="1" spans="1:4">
      <c r="A655" s="8"/>
      <c r="B655" s="8"/>
      <c r="C655" s="8"/>
      <c r="D655" s="8"/>
    </row>
    <row r="656" customHeight="1" spans="1:4">
      <c r="A656" s="8"/>
      <c r="B656" s="8"/>
      <c r="C656" s="8"/>
      <c r="D656" s="8"/>
    </row>
    <row r="657" customHeight="1" spans="1:4">
      <c r="A657" s="8"/>
      <c r="B657" s="8"/>
      <c r="C657" s="8"/>
      <c r="D657" s="8"/>
    </row>
    <row r="658" customHeight="1" spans="1:4">
      <c r="A658" s="8"/>
      <c r="B658" s="8"/>
      <c r="C658" s="8"/>
      <c r="D658" s="8"/>
    </row>
    <row r="659" customHeight="1" spans="1:4">
      <c r="A659" s="8"/>
      <c r="B659" s="8"/>
      <c r="C659" s="8"/>
      <c r="D659" s="8"/>
    </row>
    <row r="660" customHeight="1" spans="1:4">
      <c r="A660" s="8"/>
      <c r="B660" s="8"/>
      <c r="C660" s="8"/>
      <c r="D660" s="8"/>
    </row>
    <row r="661" customHeight="1" spans="1:4">
      <c r="A661" s="8"/>
      <c r="B661" s="8"/>
      <c r="C661" s="8"/>
      <c r="D661" s="8"/>
    </row>
    <row r="662" customHeight="1" spans="1:4">
      <c r="A662" s="8"/>
      <c r="B662" s="8"/>
      <c r="C662" s="8"/>
      <c r="D662" s="8"/>
    </row>
    <row r="663" customHeight="1" spans="1:4">
      <c r="A663" s="8"/>
      <c r="B663" s="8"/>
      <c r="C663" s="8"/>
      <c r="D663" s="8"/>
    </row>
    <row r="664" customHeight="1" spans="1:4">
      <c r="A664" s="8"/>
      <c r="B664" s="8"/>
      <c r="C664" s="8"/>
      <c r="D664" s="8"/>
    </row>
    <row r="665" customHeight="1" spans="1:4">
      <c r="A665" s="8"/>
      <c r="B665" s="8"/>
      <c r="C665" s="8"/>
      <c r="D665" s="8"/>
    </row>
    <row r="666" customHeight="1" spans="1:4">
      <c r="A666" s="8"/>
      <c r="B666" s="8"/>
      <c r="C666" s="8"/>
      <c r="D666" s="8"/>
    </row>
    <row r="667" customHeight="1" spans="1:4">
      <c r="A667" s="8"/>
      <c r="B667" s="8"/>
      <c r="C667" s="8"/>
      <c r="D667" s="8"/>
    </row>
    <row r="668" customHeight="1" spans="1:4">
      <c r="A668" s="8"/>
      <c r="B668" s="8"/>
      <c r="C668" s="8"/>
      <c r="D668" s="8"/>
    </row>
    <row r="669" customHeight="1" spans="1:4">
      <c r="A669" s="8"/>
      <c r="B669" s="8"/>
      <c r="C669" s="8"/>
      <c r="D669" s="8"/>
    </row>
    <row r="670" customHeight="1" spans="1:4">
      <c r="A670" s="8"/>
      <c r="B670" s="8"/>
      <c r="C670" s="8"/>
      <c r="D670" s="8"/>
    </row>
    <row r="671" customHeight="1" spans="1:4">
      <c r="A671" s="8"/>
      <c r="B671" s="8"/>
      <c r="C671" s="8"/>
      <c r="D671" s="8"/>
    </row>
    <row r="672" customHeight="1" spans="1:4">
      <c r="A672" s="8"/>
      <c r="B672" s="8"/>
      <c r="C672" s="8"/>
      <c r="D672" s="8"/>
    </row>
    <row r="673" customHeight="1" spans="1:4">
      <c r="A673" s="8"/>
      <c r="B673" s="8"/>
      <c r="C673" s="8"/>
      <c r="D673" s="8"/>
    </row>
    <row r="674" customHeight="1" spans="1:4">
      <c r="A674" s="8"/>
      <c r="B674" s="8"/>
      <c r="C674" s="8"/>
      <c r="D674" s="8"/>
    </row>
    <row r="675" customHeight="1" spans="1:4">
      <c r="A675" s="8"/>
      <c r="B675" s="8"/>
      <c r="C675" s="8"/>
      <c r="D675" s="8"/>
    </row>
    <row r="676" customHeight="1" spans="1:4">
      <c r="A676" s="8"/>
      <c r="B676" s="8"/>
      <c r="C676" s="8"/>
      <c r="D676" s="8"/>
    </row>
    <row r="677" customHeight="1" spans="1:4">
      <c r="A677" s="8"/>
      <c r="B677" s="8"/>
      <c r="C677" s="8"/>
      <c r="D677" s="8"/>
    </row>
    <row r="678" customHeight="1" spans="1:4">
      <c r="A678" s="8"/>
      <c r="B678" s="8"/>
      <c r="C678" s="8"/>
      <c r="D678" s="8"/>
    </row>
    <row r="679" customHeight="1" spans="1:4">
      <c r="A679" s="8"/>
      <c r="B679" s="8"/>
      <c r="C679" s="8"/>
      <c r="D679" s="8"/>
    </row>
    <row r="680" customHeight="1" spans="1:4">
      <c r="A680" s="8"/>
      <c r="B680" s="8"/>
      <c r="C680" s="8"/>
      <c r="D680" s="8"/>
    </row>
    <row r="681" customHeight="1" spans="1:4">
      <c r="A681" s="8"/>
      <c r="B681" s="8"/>
      <c r="C681" s="8"/>
      <c r="D681" s="8"/>
    </row>
    <row r="682" customHeight="1" spans="1:4">
      <c r="A682" s="8"/>
      <c r="B682" s="8"/>
      <c r="C682" s="8"/>
      <c r="D682" s="8"/>
    </row>
    <row r="683" customHeight="1" spans="1:4">
      <c r="A683" s="8"/>
      <c r="B683" s="8"/>
      <c r="C683" s="8"/>
      <c r="D683" s="8"/>
    </row>
    <row r="684" customHeight="1" spans="1:4">
      <c r="A684" s="8"/>
      <c r="B684" s="8"/>
      <c r="C684" s="8"/>
      <c r="D684" s="8"/>
    </row>
    <row r="685" customHeight="1" spans="1:4">
      <c r="A685" s="8"/>
      <c r="B685" s="8"/>
      <c r="C685" s="8"/>
      <c r="D685" s="8"/>
    </row>
    <row r="686" customHeight="1" spans="1:4">
      <c r="A686" s="8"/>
      <c r="B686" s="8"/>
      <c r="C686" s="8"/>
      <c r="D686" s="8"/>
    </row>
    <row r="687" customHeight="1" spans="1:4">
      <c r="A687" s="8"/>
      <c r="B687" s="8"/>
      <c r="C687" s="8"/>
      <c r="D687" s="8"/>
    </row>
    <row r="688" customHeight="1" spans="1:4">
      <c r="A688" s="8"/>
      <c r="B688" s="8"/>
      <c r="C688" s="8"/>
      <c r="D688" s="8"/>
    </row>
    <row r="689" customHeight="1" spans="1:4">
      <c r="A689" s="8"/>
      <c r="B689" s="8"/>
      <c r="C689" s="8"/>
      <c r="D689" s="8"/>
    </row>
    <row r="690" customHeight="1" spans="1:4">
      <c r="A690" s="8"/>
      <c r="B690" s="8"/>
      <c r="C690" s="8"/>
      <c r="D690" s="8"/>
    </row>
    <row r="691" customHeight="1" spans="1:4">
      <c r="A691" s="8"/>
      <c r="B691" s="8"/>
      <c r="C691" s="8"/>
      <c r="D691" s="8"/>
    </row>
    <row r="692" customHeight="1" spans="1:4">
      <c r="A692" s="8"/>
      <c r="B692" s="8"/>
      <c r="C692" s="8"/>
      <c r="D692" s="8"/>
    </row>
    <row r="693" customHeight="1" spans="1:4">
      <c r="A693" s="8"/>
      <c r="B693" s="8"/>
      <c r="C693" s="8"/>
      <c r="D693" s="8"/>
    </row>
    <row r="694" customHeight="1" spans="1:4">
      <c r="A694" s="8"/>
      <c r="B694" s="8"/>
      <c r="C694" s="8"/>
      <c r="D694" s="8"/>
    </row>
    <row r="695" customHeight="1" spans="1:4">
      <c r="A695" s="8"/>
      <c r="B695" s="8"/>
      <c r="C695" s="8"/>
      <c r="D695" s="8"/>
    </row>
    <row r="696" customHeight="1" spans="1:4">
      <c r="A696" s="8"/>
      <c r="B696" s="8"/>
      <c r="C696" s="8"/>
      <c r="D696" s="8"/>
    </row>
    <row r="697" customHeight="1" spans="1:4">
      <c r="A697" s="8"/>
      <c r="B697" s="8"/>
      <c r="C697" s="8"/>
      <c r="D697" s="8"/>
    </row>
    <row r="698" customHeight="1" spans="1:4">
      <c r="A698" s="8"/>
      <c r="B698" s="8"/>
      <c r="C698" s="8"/>
      <c r="D698" s="8"/>
    </row>
    <row r="699" customHeight="1" spans="1:4">
      <c r="A699" s="8"/>
      <c r="B699" s="8"/>
      <c r="C699" s="8"/>
      <c r="D699" s="8"/>
    </row>
    <row r="700" customHeight="1" spans="1:4">
      <c r="A700" s="8"/>
      <c r="B700" s="8"/>
      <c r="C700" s="8"/>
      <c r="D700" s="8"/>
    </row>
    <row r="701" customHeight="1" spans="1:4">
      <c r="A701" s="8"/>
      <c r="B701" s="8"/>
      <c r="C701" s="8"/>
      <c r="D701" s="8"/>
    </row>
    <row r="702" customHeight="1" spans="1:4">
      <c r="A702" s="8"/>
      <c r="B702" s="8"/>
      <c r="C702" s="8"/>
      <c r="D702" s="8"/>
    </row>
    <row r="703" customHeight="1" spans="1:4">
      <c r="A703" s="8"/>
      <c r="B703" s="8"/>
      <c r="C703" s="8"/>
      <c r="D703" s="8"/>
    </row>
    <row r="704" customHeight="1" spans="1:4">
      <c r="A704" s="8"/>
      <c r="B704" s="8"/>
      <c r="C704" s="8"/>
      <c r="D704" s="8"/>
    </row>
    <row r="705" customHeight="1" spans="1:4">
      <c r="A705" s="8"/>
      <c r="B705" s="8"/>
      <c r="C705" s="8"/>
      <c r="D705" s="8"/>
    </row>
    <row r="706" customHeight="1" spans="1:4">
      <c r="A706" s="8"/>
      <c r="B706" s="8"/>
      <c r="C706" s="8"/>
      <c r="D706" s="8"/>
    </row>
    <row r="707" customHeight="1" spans="1:4">
      <c r="A707" s="8"/>
      <c r="B707" s="8"/>
      <c r="C707" s="8"/>
      <c r="D707" s="8"/>
    </row>
    <row r="708" customHeight="1" spans="1:4">
      <c r="A708" s="8"/>
      <c r="B708" s="8"/>
      <c r="C708" s="8"/>
      <c r="D708" s="8"/>
    </row>
    <row r="709" customHeight="1" spans="1:4">
      <c r="A709" s="8"/>
      <c r="B709" s="8"/>
      <c r="C709" s="8"/>
      <c r="D709" s="8"/>
    </row>
    <row r="710" customHeight="1" spans="1:4">
      <c r="A710" s="8"/>
      <c r="B710" s="8"/>
      <c r="C710" s="8"/>
      <c r="D710" s="8"/>
    </row>
    <row r="711" customHeight="1" spans="1:4">
      <c r="A711" s="8"/>
      <c r="B711" s="8"/>
      <c r="C711" s="8"/>
      <c r="D711" s="8"/>
    </row>
    <row r="712" customHeight="1" spans="1:4">
      <c r="A712" s="8"/>
      <c r="B712" s="8"/>
      <c r="C712" s="8"/>
      <c r="D712" s="8"/>
    </row>
    <row r="713" customHeight="1" spans="1:4">
      <c r="A713" s="8"/>
      <c r="B713" s="8"/>
      <c r="C713" s="8"/>
      <c r="D713" s="8"/>
    </row>
    <row r="714" customHeight="1" spans="1:4">
      <c r="A714" s="8"/>
      <c r="B714" s="8"/>
      <c r="C714" s="8"/>
      <c r="D714" s="8"/>
    </row>
    <row r="715" customHeight="1" spans="1:4">
      <c r="A715" s="8"/>
      <c r="B715" s="8"/>
      <c r="C715" s="8"/>
      <c r="D715" s="8"/>
    </row>
    <row r="716" customHeight="1" spans="1:4">
      <c r="A716" s="8"/>
      <c r="B716" s="8"/>
      <c r="C716" s="8"/>
      <c r="D716" s="8"/>
    </row>
    <row r="717" customHeight="1" spans="1:4">
      <c r="A717" s="8"/>
      <c r="B717" s="8"/>
      <c r="C717" s="8"/>
      <c r="D717" s="8"/>
    </row>
    <row r="718" customHeight="1" spans="1:4">
      <c r="A718" s="8"/>
      <c r="B718" s="8"/>
      <c r="C718" s="8"/>
      <c r="D718" s="8"/>
    </row>
    <row r="719" customHeight="1" spans="1:4">
      <c r="A719" s="8"/>
      <c r="B719" s="8"/>
      <c r="C719" s="8"/>
      <c r="D719" s="8"/>
    </row>
    <row r="720" customHeight="1" spans="1:4">
      <c r="A720" s="8"/>
      <c r="B720" s="8"/>
      <c r="C720" s="8"/>
      <c r="D720" s="8"/>
    </row>
    <row r="721" customHeight="1" spans="1:4">
      <c r="A721" s="8"/>
      <c r="B721" s="8"/>
      <c r="C721" s="8"/>
      <c r="D721" s="8"/>
    </row>
    <row r="722" customHeight="1" spans="1:4">
      <c r="A722" s="8"/>
      <c r="B722" s="8"/>
      <c r="C722" s="8"/>
      <c r="D722" s="8"/>
    </row>
    <row r="723" customHeight="1" spans="1:4">
      <c r="A723" s="8"/>
      <c r="B723" s="8"/>
      <c r="C723" s="8"/>
      <c r="D723" s="8"/>
    </row>
    <row r="724" customHeight="1" spans="1:4">
      <c r="A724" s="8"/>
      <c r="B724" s="8"/>
      <c r="C724" s="8"/>
      <c r="D724" s="8"/>
    </row>
    <row r="725" customHeight="1" spans="1:4">
      <c r="A725" s="8"/>
      <c r="B725" s="8"/>
      <c r="C725" s="8"/>
      <c r="D725" s="8"/>
    </row>
    <row r="726" customHeight="1" spans="1:4">
      <c r="A726" s="8"/>
      <c r="B726" s="8"/>
      <c r="C726" s="8"/>
      <c r="D726" s="8"/>
    </row>
    <row r="727" customHeight="1" spans="1:4">
      <c r="A727" s="8"/>
      <c r="B727" s="8"/>
      <c r="C727" s="8"/>
      <c r="D727" s="8"/>
    </row>
    <row r="728" customHeight="1" spans="1:4">
      <c r="A728" s="8"/>
      <c r="B728" s="8"/>
      <c r="C728" s="8"/>
      <c r="D728" s="8"/>
    </row>
    <row r="729" customHeight="1" spans="1:4">
      <c r="A729" s="8"/>
      <c r="B729" s="8"/>
      <c r="C729" s="8"/>
      <c r="D729" s="8"/>
    </row>
    <row r="730" customHeight="1" spans="1:4">
      <c r="A730" s="8"/>
      <c r="B730" s="8"/>
      <c r="C730" s="8"/>
      <c r="D730" s="8"/>
    </row>
    <row r="731" customHeight="1" spans="1:4">
      <c r="A731" s="8"/>
      <c r="B731" s="8"/>
      <c r="C731" s="8"/>
      <c r="D731" s="8"/>
    </row>
    <row r="732" customHeight="1" spans="1:4">
      <c r="A732" s="8"/>
      <c r="B732" s="8"/>
      <c r="C732" s="8"/>
      <c r="D732" s="8"/>
    </row>
    <row r="733" customHeight="1" spans="1:4">
      <c r="A733" s="8"/>
      <c r="B733" s="8"/>
      <c r="C733" s="8"/>
      <c r="D733" s="8"/>
    </row>
    <row r="734" customHeight="1" spans="1:4">
      <c r="A734" s="8"/>
      <c r="B734" s="8"/>
      <c r="C734" s="8"/>
      <c r="D734" s="8"/>
    </row>
    <row r="735" customHeight="1" spans="1:4">
      <c r="A735" s="8"/>
      <c r="B735" s="8"/>
      <c r="C735" s="8"/>
      <c r="D735" s="8"/>
    </row>
    <row r="736" customHeight="1" spans="1:4">
      <c r="A736" s="8"/>
      <c r="B736" s="8"/>
      <c r="C736" s="8"/>
      <c r="D736" s="8"/>
    </row>
    <row r="737" customHeight="1" spans="1:4">
      <c r="A737" s="8"/>
      <c r="B737" s="8"/>
      <c r="C737" s="8"/>
      <c r="D737" s="8"/>
    </row>
    <row r="738" customHeight="1" spans="1:4">
      <c r="A738" s="8"/>
      <c r="B738" s="8"/>
      <c r="C738" s="8"/>
      <c r="D738" s="8"/>
    </row>
    <row r="739" customHeight="1" spans="1:4">
      <c r="A739" s="8"/>
      <c r="B739" s="8"/>
      <c r="C739" s="8"/>
      <c r="D739" s="8"/>
    </row>
    <row r="740" customHeight="1" spans="1:4">
      <c r="A740" s="8"/>
      <c r="B740" s="8"/>
      <c r="C740" s="8"/>
      <c r="D740" s="8"/>
    </row>
    <row r="741" customHeight="1" spans="1:4">
      <c r="A741" s="8"/>
      <c r="B741" s="8"/>
      <c r="C741" s="8"/>
      <c r="D741" s="8"/>
    </row>
    <row r="742" customHeight="1" spans="1:4">
      <c r="A742" s="8"/>
      <c r="B742" s="8"/>
      <c r="C742" s="8"/>
      <c r="D742" s="8"/>
    </row>
    <row r="743" customHeight="1" spans="1:4">
      <c r="A743" s="8"/>
      <c r="B743" s="8"/>
      <c r="C743" s="8"/>
      <c r="D743" s="8"/>
    </row>
    <row r="744" customHeight="1" spans="1:4">
      <c r="A744" s="8"/>
      <c r="B744" s="8"/>
      <c r="C744" s="8"/>
      <c r="D744" s="8"/>
    </row>
    <row r="745" customHeight="1" spans="1:4">
      <c r="A745" s="8"/>
      <c r="B745" s="8"/>
      <c r="C745" s="8"/>
      <c r="D745" s="8"/>
    </row>
    <row r="746" customHeight="1" spans="1:4">
      <c r="A746" s="8"/>
      <c r="B746" s="8"/>
      <c r="C746" s="8"/>
      <c r="D746" s="8"/>
    </row>
    <row r="747" customHeight="1" spans="1:4">
      <c r="A747" s="8"/>
      <c r="B747" s="8"/>
      <c r="C747" s="8"/>
      <c r="D747" s="8"/>
    </row>
    <row r="748" customHeight="1" spans="1:4">
      <c r="A748" s="8"/>
      <c r="B748" s="8"/>
      <c r="C748" s="8"/>
      <c r="D748" s="8"/>
    </row>
    <row r="749" customHeight="1" spans="1:4">
      <c r="A749" s="8"/>
      <c r="B749" s="8"/>
      <c r="C749" s="8"/>
      <c r="D749" s="8"/>
    </row>
    <row r="750" customHeight="1" spans="1:4">
      <c r="A750" s="8"/>
      <c r="B750" s="8"/>
      <c r="C750" s="8"/>
      <c r="D750" s="8"/>
    </row>
    <row r="751" customHeight="1" spans="1:4">
      <c r="A751" s="8"/>
      <c r="B751" s="8"/>
      <c r="C751" s="8"/>
      <c r="D751" s="8"/>
    </row>
    <row r="752" customHeight="1" spans="1:4">
      <c r="A752" s="8"/>
      <c r="B752" s="8"/>
      <c r="C752" s="8"/>
      <c r="D752" s="8"/>
    </row>
    <row r="753" customHeight="1" spans="1:4">
      <c r="A753" s="8"/>
      <c r="B753" s="8"/>
      <c r="C753" s="8"/>
      <c r="D753" s="8"/>
    </row>
    <row r="754" customHeight="1" spans="1:4">
      <c r="A754" s="8"/>
      <c r="B754" s="8"/>
      <c r="C754" s="8"/>
      <c r="D754" s="8"/>
    </row>
    <row r="755" customHeight="1" spans="1:4">
      <c r="A755" s="8"/>
      <c r="B755" s="8"/>
      <c r="C755" s="8"/>
      <c r="D755" s="8"/>
    </row>
    <row r="756" customHeight="1" spans="1:4">
      <c r="A756" s="8"/>
      <c r="B756" s="8"/>
      <c r="C756" s="8"/>
      <c r="D756" s="8"/>
    </row>
    <row r="757" customHeight="1" spans="1:4">
      <c r="A757" s="8"/>
      <c r="B757" s="8"/>
      <c r="C757" s="8"/>
      <c r="D757" s="8"/>
    </row>
    <row r="758" customHeight="1" spans="1:4">
      <c r="A758" s="8"/>
      <c r="B758" s="8"/>
      <c r="C758" s="8"/>
      <c r="D758" s="8"/>
    </row>
    <row r="759" customHeight="1" spans="1:4">
      <c r="A759" s="8"/>
      <c r="B759" s="8"/>
      <c r="C759" s="8"/>
      <c r="D759" s="8"/>
    </row>
    <row r="760" customHeight="1" spans="1:4">
      <c r="A760" s="8"/>
      <c r="B760" s="8"/>
      <c r="C760" s="8"/>
      <c r="D760" s="8"/>
    </row>
    <row r="761" customHeight="1" spans="1:4">
      <c r="A761" s="8"/>
      <c r="B761" s="8"/>
      <c r="C761" s="8"/>
      <c r="D761" s="8"/>
    </row>
    <row r="762" customHeight="1" spans="1:4">
      <c r="A762" s="8"/>
      <c r="B762" s="8"/>
      <c r="C762" s="8"/>
      <c r="D762" s="8"/>
    </row>
    <row r="763" customHeight="1" spans="1:4">
      <c r="A763" s="8"/>
      <c r="B763" s="8"/>
      <c r="C763" s="8"/>
      <c r="D763" s="8"/>
    </row>
    <row r="764" customHeight="1" spans="1:4">
      <c r="A764" s="8"/>
      <c r="B764" s="8"/>
      <c r="C764" s="8"/>
      <c r="D764" s="8"/>
    </row>
    <row r="765" customHeight="1" spans="1:4">
      <c r="A765" s="8"/>
      <c r="B765" s="8"/>
      <c r="C765" s="8"/>
      <c r="D765" s="8"/>
    </row>
    <row r="766" customHeight="1" spans="1:4">
      <c r="A766" s="8"/>
      <c r="B766" s="8"/>
      <c r="C766" s="8"/>
      <c r="D766" s="8"/>
    </row>
    <row r="767" customHeight="1" spans="1:4">
      <c r="A767" s="8"/>
      <c r="B767" s="8"/>
      <c r="C767" s="8"/>
      <c r="D767" s="8"/>
    </row>
    <row r="768" customHeight="1" spans="1:4">
      <c r="A768" s="8"/>
      <c r="B768" s="8"/>
      <c r="C768" s="8"/>
      <c r="D768" s="8"/>
    </row>
    <row r="769" customHeight="1" spans="1:4">
      <c r="A769" s="8"/>
      <c r="B769" s="8"/>
      <c r="C769" s="8"/>
      <c r="D769" s="8"/>
    </row>
    <row r="770" customHeight="1" spans="1:4">
      <c r="A770" s="8"/>
      <c r="B770" s="8"/>
      <c r="C770" s="8"/>
      <c r="D770" s="8"/>
    </row>
    <row r="771" customHeight="1" spans="1:4">
      <c r="A771" s="8"/>
      <c r="B771" s="8"/>
      <c r="C771" s="8"/>
      <c r="D771" s="8"/>
    </row>
    <row r="772" customHeight="1" spans="1:4">
      <c r="A772" s="8"/>
      <c r="B772" s="8"/>
      <c r="C772" s="8"/>
      <c r="D772" s="8"/>
    </row>
    <row r="773" customHeight="1" spans="1:4">
      <c r="A773" s="8"/>
      <c r="B773" s="8"/>
      <c r="C773" s="8"/>
      <c r="D773" s="8"/>
    </row>
    <row r="774" customHeight="1" spans="1:4">
      <c r="A774" s="8"/>
      <c r="B774" s="8"/>
      <c r="C774" s="8"/>
      <c r="D774" s="8"/>
    </row>
    <row r="775" customHeight="1" spans="1:4">
      <c r="A775" s="8"/>
      <c r="B775" s="8"/>
      <c r="C775" s="8"/>
      <c r="D775" s="8"/>
    </row>
    <row r="776" customHeight="1" spans="1:4">
      <c r="A776" s="8"/>
      <c r="B776" s="8"/>
      <c r="C776" s="8"/>
      <c r="D776" s="8"/>
    </row>
    <row r="777" customHeight="1" spans="1:4">
      <c r="A777" s="8"/>
      <c r="B777" s="8"/>
      <c r="C777" s="8"/>
      <c r="D777" s="8"/>
    </row>
    <row r="778" customHeight="1" spans="1:4">
      <c r="A778" s="8"/>
      <c r="B778" s="8"/>
      <c r="C778" s="8"/>
      <c r="D778" s="8"/>
    </row>
    <row r="779" customHeight="1" spans="1:4">
      <c r="A779" s="8"/>
      <c r="B779" s="8"/>
      <c r="C779" s="8"/>
      <c r="D779" s="8"/>
    </row>
    <row r="780" customHeight="1" spans="1:4">
      <c r="A780" s="8"/>
      <c r="B780" s="8"/>
      <c r="C780" s="8"/>
      <c r="D780" s="8"/>
    </row>
    <row r="781" customHeight="1" spans="1:4">
      <c r="A781" s="8"/>
      <c r="B781" s="8"/>
      <c r="C781" s="8"/>
      <c r="D781" s="8"/>
    </row>
    <row r="782" customHeight="1" spans="1:4">
      <c r="A782" s="8"/>
      <c r="B782" s="8"/>
      <c r="C782" s="8"/>
      <c r="D782" s="8"/>
    </row>
    <row r="783" customHeight="1" spans="1:4">
      <c r="A783" s="8"/>
      <c r="B783" s="8"/>
      <c r="C783" s="8"/>
      <c r="D783" s="8"/>
    </row>
    <row r="784" customHeight="1" spans="1:4">
      <c r="A784" s="8"/>
      <c r="B784" s="8"/>
      <c r="C784" s="8"/>
      <c r="D784" s="8"/>
    </row>
    <row r="785" customHeight="1" spans="1:4">
      <c r="A785" s="8"/>
      <c r="B785" s="8"/>
      <c r="C785" s="8"/>
      <c r="D785" s="8"/>
    </row>
    <row r="786" customHeight="1" spans="1:4">
      <c r="A786" s="8"/>
      <c r="B786" s="8"/>
      <c r="C786" s="8"/>
      <c r="D786" s="8"/>
    </row>
    <row r="787" customHeight="1" spans="1:4">
      <c r="A787" s="8"/>
      <c r="B787" s="8"/>
      <c r="C787" s="8"/>
      <c r="D787" s="8"/>
    </row>
    <row r="788" customHeight="1" spans="1:4">
      <c r="A788" s="8"/>
      <c r="B788" s="8"/>
      <c r="C788" s="8"/>
      <c r="D788" s="8"/>
    </row>
    <row r="789" customHeight="1" spans="1:4">
      <c r="A789" s="8"/>
      <c r="B789" s="8"/>
      <c r="C789" s="8"/>
      <c r="D789" s="8"/>
    </row>
    <row r="790" customHeight="1" spans="1:4">
      <c r="A790" s="8"/>
      <c r="B790" s="8"/>
      <c r="C790" s="8"/>
      <c r="D790" s="8"/>
    </row>
    <row r="791" customHeight="1" spans="1:4">
      <c r="A791" s="8"/>
      <c r="B791" s="8"/>
      <c r="C791" s="8"/>
      <c r="D791" s="8"/>
    </row>
    <row r="792" customHeight="1" spans="1:4">
      <c r="A792" s="8"/>
      <c r="B792" s="8"/>
      <c r="C792" s="8"/>
      <c r="D792" s="8"/>
    </row>
    <row r="793" customHeight="1" spans="1:4">
      <c r="A793" s="8"/>
      <c r="B793" s="8"/>
      <c r="C793" s="8"/>
      <c r="D793" s="8"/>
    </row>
    <row r="794" customHeight="1" spans="1:4">
      <c r="A794" s="8"/>
      <c r="B794" s="8"/>
      <c r="C794" s="8"/>
      <c r="D794" s="8"/>
    </row>
    <row r="795" customHeight="1" spans="1:4">
      <c r="A795" s="8"/>
      <c r="B795" s="8"/>
      <c r="C795" s="8"/>
      <c r="D795" s="8"/>
    </row>
    <row r="796" customHeight="1" spans="1:4">
      <c r="A796" s="8"/>
      <c r="B796" s="8"/>
      <c r="C796" s="8"/>
      <c r="D796" s="8"/>
    </row>
    <row r="797" customHeight="1" spans="1:4">
      <c r="A797" s="8"/>
      <c r="B797" s="8"/>
      <c r="C797" s="8"/>
      <c r="D797" s="8"/>
    </row>
    <row r="798" customHeight="1" spans="1:4">
      <c r="A798" s="8"/>
      <c r="B798" s="8"/>
      <c r="C798" s="8"/>
      <c r="D798" s="8"/>
    </row>
    <row r="799" customHeight="1" spans="1:4">
      <c r="A799" s="8"/>
      <c r="B799" s="8"/>
      <c r="C799" s="8"/>
      <c r="D799" s="8"/>
    </row>
    <row r="800" customHeight="1" spans="1:4">
      <c r="A800" s="8"/>
      <c r="B800" s="8"/>
      <c r="C800" s="8"/>
      <c r="D800" s="8"/>
    </row>
    <row r="801" customHeight="1" spans="1:4">
      <c r="A801" s="8"/>
      <c r="B801" s="8"/>
      <c r="C801" s="8"/>
      <c r="D801" s="8"/>
    </row>
    <row r="802" customHeight="1" spans="1:4">
      <c r="A802" s="8"/>
      <c r="B802" s="8"/>
      <c r="C802" s="8"/>
      <c r="D802" s="8"/>
    </row>
    <row r="803" customHeight="1" spans="1:4">
      <c r="A803" s="8"/>
      <c r="B803" s="8"/>
      <c r="C803" s="8"/>
      <c r="D803" s="8"/>
    </row>
    <row r="804" customHeight="1" spans="1:4">
      <c r="A804" s="8"/>
      <c r="B804" s="8"/>
      <c r="C804" s="8"/>
      <c r="D804" s="8"/>
    </row>
    <row r="805" customHeight="1" spans="1:4">
      <c r="A805" s="8"/>
      <c r="B805" s="8"/>
      <c r="C805" s="8"/>
      <c r="D805" s="8"/>
    </row>
    <row r="806" customHeight="1" spans="1:4">
      <c r="A806" s="8"/>
      <c r="B806" s="8"/>
      <c r="C806" s="8"/>
      <c r="D806" s="8"/>
    </row>
    <row r="807" customHeight="1" spans="1:4">
      <c r="A807" s="8"/>
      <c r="B807" s="8"/>
      <c r="C807" s="8"/>
      <c r="D807" s="8"/>
    </row>
    <row r="808" customHeight="1" spans="1:4">
      <c r="A808" s="8"/>
      <c r="B808" s="8"/>
      <c r="C808" s="8"/>
      <c r="D808" s="8"/>
    </row>
    <row r="809" customHeight="1" spans="1:4">
      <c r="A809" s="8"/>
      <c r="B809" s="8"/>
      <c r="C809" s="8"/>
      <c r="D809" s="8"/>
    </row>
    <row r="810" customHeight="1" spans="1:4">
      <c r="A810" s="8"/>
      <c r="B810" s="8"/>
      <c r="C810" s="8"/>
      <c r="D810" s="8"/>
    </row>
    <row r="811" customHeight="1" spans="1:4">
      <c r="A811" s="8"/>
      <c r="B811" s="8"/>
      <c r="C811" s="8"/>
      <c r="D811" s="8"/>
    </row>
    <row r="812" customHeight="1" spans="1:4">
      <c r="A812" s="8"/>
      <c r="B812" s="8"/>
      <c r="C812" s="8"/>
      <c r="D812" s="8"/>
    </row>
    <row r="813" customHeight="1" spans="1:4">
      <c r="A813" s="8"/>
      <c r="B813" s="8"/>
      <c r="C813" s="8"/>
      <c r="D813" s="8"/>
    </row>
    <row r="814" customHeight="1" spans="1:4">
      <c r="A814" s="8"/>
      <c r="B814" s="8"/>
      <c r="C814" s="8"/>
      <c r="D814" s="8"/>
    </row>
    <row r="815" customHeight="1" spans="1:4">
      <c r="A815" s="8"/>
      <c r="B815" s="8"/>
      <c r="C815" s="8"/>
      <c r="D815" s="8"/>
    </row>
    <row r="816" customHeight="1" spans="1:4">
      <c r="A816" s="8"/>
      <c r="B816" s="8"/>
      <c r="C816" s="8"/>
      <c r="D816" s="8"/>
    </row>
    <row r="817" customHeight="1" spans="1:4">
      <c r="A817" s="8"/>
      <c r="B817" s="8"/>
      <c r="C817" s="8"/>
      <c r="D817" s="8"/>
    </row>
    <row r="818" customHeight="1" spans="1:4">
      <c r="A818" s="8"/>
      <c r="B818" s="8"/>
      <c r="C818" s="8"/>
      <c r="D818" s="8"/>
    </row>
    <row r="819" customHeight="1" spans="1:4">
      <c r="A819" s="8"/>
      <c r="B819" s="8"/>
      <c r="C819" s="8"/>
      <c r="D819" s="8"/>
    </row>
    <row r="820" customHeight="1" spans="1:4">
      <c r="A820" s="8"/>
      <c r="B820" s="8"/>
      <c r="C820" s="8"/>
      <c r="D820" s="8"/>
    </row>
    <row r="821" customHeight="1" spans="1:4">
      <c r="A821" s="8"/>
      <c r="B821" s="8"/>
      <c r="C821" s="8"/>
      <c r="D821" s="8"/>
    </row>
    <row r="822" customHeight="1" spans="1:4">
      <c r="A822" s="8"/>
      <c r="B822" s="8"/>
      <c r="C822" s="8"/>
      <c r="D822" s="8"/>
    </row>
    <row r="823" customHeight="1" spans="1:4">
      <c r="A823" s="8"/>
      <c r="B823" s="8"/>
      <c r="C823" s="8"/>
      <c r="D823" s="8"/>
    </row>
    <row r="824" customHeight="1" spans="1:4">
      <c r="A824" s="8"/>
      <c r="B824" s="8"/>
      <c r="C824" s="8"/>
      <c r="D824" s="8"/>
    </row>
    <row r="825" customHeight="1" spans="1:4">
      <c r="A825" s="8"/>
      <c r="B825" s="8"/>
      <c r="C825" s="8"/>
      <c r="D825" s="8"/>
    </row>
    <row r="826" customHeight="1" spans="1:4">
      <c r="A826" s="8"/>
      <c r="B826" s="8"/>
      <c r="C826" s="8"/>
      <c r="D826" s="8"/>
    </row>
    <row r="827" customHeight="1" spans="1:4">
      <c r="A827" s="8"/>
      <c r="B827" s="8"/>
      <c r="C827" s="8"/>
      <c r="D827" s="8"/>
    </row>
    <row r="828" customHeight="1" spans="1:4">
      <c r="A828" s="8"/>
      <c r="B828" s="8"/>
      <c r="C828" s="8"/>
      <c r="D828" s="8"/>
    </row>
    <row r="829" customHeight="1" spans="1:4">
      <c r="A829" s="8"/>
      <c r="B829" s="8"/>
      <c r="C829" s="8"/>
      <c r="D829" s="8"/>
    </row>
    <row r="830" customHeight="1" spans="1:4">
      <c r="A830" s="8"/>
      <c r="B830" s="8"/>
      <c r="C830" s="8"/>
      <c r="D830" s="8"/>
    </row>
    <row r="831" customHeight="1" spans="1:4">
      <c r="A831" s="8"/>
      <c r="B831" s="8"/>
      <c r="C831" s="8"/>
      <c r="D831" s="8"/>
    </row>
    <row r="832" customHeight="1" spans="1:4">
      <c r="A832" s="8"/>
      <c r="B832" s="8"/>
      <c r="C832" s="8"/>
      <c r="D832" s="8"/>
    </row>
    <row r="833" customHeight="1" spans="1:4">
      <c r="A833" s="8"/>
      <c r="B833" s="8"/>
      <c r="C833" s="8"/>
      <c r="D833" s="8"/>
    </row>
    <row r="834" customHeight="1" spans="1:4">
      <c r="A834" s="8"/>
      <c r="B834" s="8"/>
      <c r="C834" s="8"/>
      <c r="D834" s="8"/>
    </row>
    <row r="835" customHeight="1" spans="1:4">
      <c r="A835" s="8"/>
      <c r="B835" s="8"/>
      <c r="C835" s="8"/>
      <c r="D835" s="8"/>
    </row>
    <row r="836" customHeight="1" spans="1:4">
      <c r="A836" s="8"/>
      <c r="B836" s="8"/>
      <c r="C836" s="8"/>
      <c r="D836" s="8"/>
    </row>
    <row r="837" customHeight="1" spans="1:4">
      <c r="A837" s="8"/>
      <c r="B837" s="8"/>
      <c r="C837" s="8"/>
      <c r="D837" s="8"/>
    </row>
    <row r="838" customHeight="1" spans="1:4">
      <c r="A838" s="8"/>
      <c r="B838" s="8"/>
      <c r="C838" s="8"/>
      <c r="D838" s="8"/>
    </row>
    <row r="839" customHeight="1" spans="1:4">
      <c r="A839" s="8"/>
      <c r="B839" s="8"/>
      <c r="C839" s="8"/>
      <c r="D839" s="8"/>
    </row>
    <row r="840" customHeight="1" spans="1:4">
      <c r="A840" s="8"/>
      <c r="B840" s="8"/>
      <c r="C840" s="8"/>
      <c r="D840" s="8"/>
    </row>
    <row r="841" customHeight="1" spans="1:4">
      <c r="A841" s="8"/>
      <c r="B841" s="8"/>
      <c r="C841" s="8"/>
      <c r="D841" s="8"/>
    </row>
    <row r="842" customHeight="1" spans="1:4">
      <c r="A842" s="8"/>
      <c r="B842" s="8"/>
      <c r="C842" s="8"/>
      <c r="D842" s="8"/>
    </row>
    <row r="843" customHeight="1" spans="1:4">
      <c r="A843" s="8"/>
      <c r="B843" s="8"/>
      <c r="C843" s="8"/>
      <c r="D843" s="8"/>
    </row>
    <row r="844" customHeight="1" spans="1:4">
      <c r="A844" s="8"/>
      <c r="B844" s="8"/>
      <c r="C844" s="8"/>
      <c r="D844" s="8"/>
    </row>
    <row r="845" customHeight="1" spans="1:4">
      <c r="A845" s="8"/>
      <c r="B845" s="8"/>
      <c r="C845" s="8"/>
      <c r="D845" s="8"/>
    </row>
    <row r="846" customHeight="1" spans="1:4">
      <c r="A846" s="8"/>
      <c r="B846" s="8"/>
      <c r="C846" s="8"/>
      <c r="D846" s="8"/>
    </row>
    <row r="847" customHeight="1" spans="1:4">
      <c r="A847" s="8"/>
      <c r="B847" s="8"/>
      <c r="C847" s="8"/>
      <c r="D847" s="8"/>
    </row>
    <row r="848" customHeight="1" spans="1:4">
      <c r="A848" s="8"/>
      <c r="B848" s="8"/>
      <c r="C848" s="8"/>
      <c r="D848" s="8"/>
    </row>
    <row r="849" customHeight="1" spans="1:4">
      <c r="A849" s="8"/>
      <c r="B849" s="8"/>
      <c r="C849" s="8"/>
      <c r="D849" s="8"/>
    </row>
    <row r="850" customHeight="1" spans="1:4">
      <c r="A850" s="8"/>
      <c r="B850" s="8"/>
      <c r="C850" s="8"/>
      <c r="D850" s="8"/>
    </row>
    <row r="851" customHeight="1" spans="1:4">
      <c r="A851" s="8"/>
      <c r="B851" s="8"/>
      <c r="C851" s="8"/>
      <c r="D851" s="8"/>
    </row>
    <row r="852" customHeight="1" spans="1:4">
      <c r="A852" s="8"/>
      <c r="B852" s="8"/>
      <c r="C852" s="8"/>
      <c r="D852" s="8"/>
    </row>
    <row r="853" customHeight="1" spans="1:4">
      <c r="A853" s="8"/>
      <c r="B853" s="8"/>
      <c r="C853" s="8"/>
      <c r="D853" s="8"/>
    </row>
    <row r="854" customHeight="1" spans="1:4">
      <c r="A854" s="8"/>
      <c r="B854" s="8"/>
      <c r="C854" s="8"/>
      <c r="D854" s="8"/>
    </row>
    <row r="855" customHeight="1" spans="1:4">
      <c r="A855" s="8"/>
      <c r="B855" s="8"/>
      <c r="C855" s="8"/>
      <c r="D855" s="8"/>
    </row>
    <row r="856" customHeight="1" spans="1:4">
      <c r="A856" s="8"/>
      <c r="B856" s="8"/>
      <c r="C856" s="8"/>
      <c r="D856" s="8"/>
    </row>
    <row r="857" customHeight="1" spans="1:4">
      <c r="A857" s="8"/>
      <c r="B857" s="8"/>
      <c r="C857" s="8"/>
      <c r="D857" s="8"/>
    </row>
    <row r="858" customHeight="1" spans="1:4">
      <c r="A858" s="8"/>
      <c r="B858" s="8"/>
      <c r="C858" s="8"/>
      <c r="D858" s="8"/>
    </row>
    <row r="859" customHeight="1" spans="1:4">
      <c r="A859" s="8"/>
      <c r="B859" s="8"/>
      <c r="C859" s="8"/>
      <c r="D859" s="8"/>
    </row>
    <row r="860" customHeight="1" spans="1:4">
      <c r="A860" s="8"/>
      <c r="B860" s="8"/>
      <c r="C860" s="8"/>
      <c r="D860" s="8"/>
    </row>
    <row r="861" customHeight="1" spans="1:4">
      <c r="A861" s="8"/>
      <c r="B861" s="8"/>
      <c r="C861" s="8"/>
      <c r="D861" s="8"/>
    </row>
    <row r="862" customHeight="1" spans="1:4">
      <c r="A862" s="8"/>
      <c r="B862" s="8"/>
      <c r="C862" s="8"/>
      <c r="D862" s="8"/>
    </row>
    <row r="863" customHeight="1" spans="1:4">
      <c r="A863" s="8"/>
      <c r="B863" s="8"/>
      <c r="C863" s="8"/>
      <c r="D863" s="8"/>
    </row>
    <row r="864" customHeight="1" spans="1:4">
      <c r="A864" s="8"/>
      <c r="B864" s="8"/>
      <c r="C864" s="8"/>
      <c r="D864" s="8"/>
    </row>
    <row r="865" customHeight="1" spans="1:4">
      <c r="A865" s="8"/>
      <c r="B865" s="8"/>
      <c r="C865" s="8"/>
      <c r="D865" s="8"/>
    </row>
    <row r="866" customHeight="1" spans="1:4">
      <c r="A866" s="8"/>
      <c r="B866" s="8"/>
      <c r="C866" s="8"/>
      <c r="D866" s="8"/>
    </row>
    <row r="867" customHeight="1" spans="1:4">
      <c r="A867" s="8"/>
      <c r="B867" s="8"/>
      <c r="C867" s="8"/>
      <c r="D867" s="8"/>
    </row>
    <row r="868" customHeight="1" spans="1:4">
      <c r="A868" s="8"/>
      <c r="B868" s="8"/>
      <c r="C868" s="8"/>
      <c r="D868" s="8"/>
    </row>
    <row r="869" customHeight="1" spans="1:4">
      <c r="A869" s="8"/>
      <c r="B869" s="8"/>
      <c r="C869" s="8"/>
      <c r="D869" s="8"/>
    </row>
    <row r="870" customHeight="1" spans="1:4">
      <c r="A870" s="8"/>
      <c r="B870" s="8"/>
      <c r="C870" s="8"/>
      <c r="D870" s="8"/>
    </row>
    <row r="871" customHeight="1" spans="1:4">
      <c r="A871" s="8"/>
      <c r="B871" s="8"/>
      <c r="C871" s="8"/>
      <c r="D871" s="8"/>
    </row>
    <row r="872" customHeight="1" spans="1:4">
      <c r="A872" s="8"/>
      <c r="B872" s="8"/>
      <c r="C872" s="8"/>
      <c r="D872" s="8"/>
    </row>
    <row r="873" customHeight="1" spans="1:4">
      <c r="A873" s="8"/>
      <c r="B873" s="8"/>
      <c r="C873" s="8"/>
      <c r="D873" s="8"/>
    </row>
    <row r="874" customHeight="1" spans="1:4">
      <c r="A874" s="8"/>
      <c r="B874" s="8"/>
      <c r="C874" s="8"/>
      <c r="D874" s="8"/>
    </row>
    <row r="875" customHeight="1" spans="1:4">
      <c r="A875" s="8"/>
      <c r="B875" s="8"/>
      <c r="C875" s="8"/>
      <c r="D875" s="8"/>
    </row>
    <row r="876" customHeight="1" spans="1:4">
      <c r="A876" s="8"/>
      <c r="B876" s="8"/>
      <c r="C876" s="8"/>
      <c r="D876" s="8"/>
    </row>
    <row r="877" customHeight="1" spans="1:4">
      <c r="A877" s="8"/>
      <c r="B877" s="8"/>
      <c r="C877" s="8"/>
      <c r="D877" s="8"/>
    </row>
    <row r="878" customHeight="1" spans="1:4">
      <c r="A878" s="8"/>
      <c r="B878" s="8"/>
      <c r="C878" s="8"/>
      <c r="D878" s="8"/>
    </row>
    <row r="879" customHeight="1" spans="1:4">
      <c r="A879" s="8"/>
      <c r="B879" s="8"/>
      <c r="C879" s="8"/>
      <c r="D879" s="8"/>
    </row>
    <row r="880" customHeight="1" spans="1:4">
      <c r="A880" s="8"/>
      <c r="B880" s="8"/>
      <c r="C880" s="8"/>
      <c r="D880" s="8"/>
    </row>
    <row r="881" customHeight="1" spans="1:4">
      <c r="A881" s="8"/>
      <c r="B881" s="8"/>
      <c r="C881" s="8"/>
      <c r="D881" s="8"/>
    </row>
    <row r="882" customHeight="1" spans="1:4">
      <c r="A882" s="8"/>
      <c r="B882" s="8"/>
      <c r="C882" s="8"/>
      <c r="D882" s="8"/>
    </row>
    <row r="883" customHeight="1" spans="1:4">
      <c r="A883" s="8"/>
      <c r="B883" s="8"/>
      <c r="C883" s="8"/>
      <c r="D883" s="8"/>
    </row>
    <row r="884" customHeight="1" spans="1:4">
      <c r="A884" s="8"/>
      <c r="B884" s="8"/>
      <c r="C884" s="8"/>
      <c r="D884" s="8"/>
    </row>
    <row r="885" customHeight="1" spans="1:4">
      <c r="A885" s="8"/>
      <c r="B885" s="8"/>
      <c r="C885" s="8"/>
      <c r="D885" s="8"/>
    </row>
    <row r="886" customHeight="1" spans="1:4">
      <c r="A886" s="8"/>
      <c r="B886" s="8"/>
      <c r="C886" s="8"/>
      <c r="D886" s="8"/>
    </row>
    <row r="887" customHeight="1" spans="1:4">
      <c r="A887" s="8"/>
      <c r="B887" s="8"/>
      <c r="C887" s="8"/>
      <c r="D887" s="8"/>
    </row>
    <row r="888" customHeight="1" spans="1:4">
      <c r="A888" s="8"/>
      <c r="B888" s="8"/>
      <c r="C888" s="8"/>
      <c r="D888" s="8"/>
    </row>
    <row r="889" customHeight="1" spans="1:4">
      <c r="A889" s="8"/>
      <c r="B889" s="8"/>
      <c r="C889" s="8"/>
      <c r="D889" s="8"/>
    </row>
    <row r="890" customHeight="1" spans="1:4">
      <c r="A890" s="8"/>
      <c r="B890" s="8"/>
      <c r="C890" s="8"/>
      <c r="D890" s="8"/>
    </row>
    <row r="891" customHeight="1" spans="1:4">
      <c r="A891" s="8"/>
      <c r="B891" s="8"/>
      <c r="C891" s="8"/>
      <c r="D891" s="8"/>
    </row>
    <row r="892" customHeight="1" spans="1:4">
      <c r="A892" s="8"/>
      <c r="B892" s="8"/>
      <c r="C892" s="8"/>
      <c r="D892" s="8"/>
    </row>
    <row r="893" customHeight="1" spans="1:4">
      <c r="A893" s="8"/>
      <c r="B893" s="8"/>
      <c r="C893" s="8"/>
      <c r="D893" s="8"/>
    </row>
    <row r="894" customHeight="1" spans="1:4">
      <c r="A894" s="8"/>
      <c r="B894" s="8"/>
      <c r="C894" s="8"/>
      <c r="D894" s="8"/>
    </row>
    <row r="895" customHeight="1" spans="1:4">
      <c r="A895" s="8"/>
      <c r="B895" s="8"/>
      <c r="C895" s="8"/>
      <c r="D895" s="8"/>
    </row>
    <row r="896" customHeight="1" spans="1:4">
      <c r="A896" s="8"/>
      <c r="B896" s="8"/>
      <c r="C896" s="8"/>
      <c r="D896" s="8"/>
    </row>
    <row r="897" customHeight="1" spans="1:4">
      <c r="A897" s="8"/>
      <c r="B897" s="8"/>
      <c r="C897" s="8"/>
      <c r="D897" s="8"/>
    </row>
    <row r="898" customHeight="1" spans="1:4">
      <c r="A898" s="8"/>
      <c r="B898" s="8"/>
      <c r="C898" s="8"/>
      <c r="D898" s="8"/>
    </row>
    <row r="899" customHeight="1" spans="1:4">
      <c r="A899" s="8"/>
      <c r="B899" s="8"/>
      <c r="C899" s="8"/>
      <c r="D899" s="8"/>
    </row>
    <row r="900" customHeight="1" spans="1:4">
      <c r="A900" s="8"/>
      <c r="B900" s="8"/>
      <c r="C900" s="8"/>
      <c r="D900" s="8"/>
    </row>
    <row r="901" customHeight="1" spans="1:4">
      <c r="A901" s="8"/>
      <c r="B901" s="8"/>
      <c r="C901" s="8"/>
      <c r="D901" s="8"/>
    </row>
    <row r="902" customHeight="1" spans="1:4">
      <c r="A902" s="8"/>
      <c r="B902" s="8"/>
      <c r="C902" s="8"/>
      <c r="D902" s="8"/>
    </row>
    <row r="903" customHeight="1" spans="1:4">
      <c r="A903" s="8"/>
      <c r="B903" s="8"/>
      <c r="C903" s="8"/>
      <c r="D903" s="8"/>
    </row>
    <row r="904" customHeight="1" spans="1:4">
      <c r="A904" s="8"/>
      <c r="B904" s="8"/>
      <c r="C904" s="8"/>
      <c r="D904" s="8"/>
    </row>
    <row r="905" customHeight="1" spans="1:4">
      <c r="A905" s="8"/>
      <c r="B905" s="8"/>
      <c r="C905" s="8"/>
      <c r="D905" s="8"/>
    </row>
    <row r="906" customHeight="1" spans="1:4">
      <c r="A906" s="8"/>
      <c r="B906" s="8"/>
      <c r="C906" s="8"/>
      <c r="D906" s="8"/>
    </row>
    <row r="907" customHeight="1" spans="1:4">
      <c r="A907" s="8"/>
      <c r="B907" s="8"/>
      <c r="C907" s="8"/>
      <c r="D907" s="8"/>
    </row>
    <row r="908" customHeight="1" spans="1:4">
      <c r="A908" s="8"/>
      <c r="B908" s="8"/>
      <c r="C908" s="8"/>
      <c r="D908" s="8"/>
    </row>
    <row r="909" customHeight="1" spans="1:4">
      <c r="A909" s="8"/>
      <c r="B909" s="8"/>
      <c r="C909" s="8"/>
      <c r="D909" s="8"/>
    </row>
    <row r="910" customHeight="1" spans="1:4">
      <c r="A910" s="8"/>
      <c r="B910" s="8"/>
      <c r="C910" s="8"/>
      <c r="D910" s="8"/>
    </row>
    <row r="911" customHeight="1" spans="1:4">
      <c r="A911" s="8"/>
      <c r="B911" s="8"/>
      <c r="C911" s="8"/>
      <c r="D911" s="8"/>
    </row>
    <row r="912" customHeight="1" spans="1:4">
      <c r="A912" s="8"/>
      <c r="B912" s="8"/>
      <c r="C912" s="8"/>
      <c r="D912" s="8"/>
    </row>
    <row r="913" customHeight="1" spans="1:4">
      <c r="A913" s="8"/>
      <c r="B913" s="8"/>
      <c r="C913" s="8"/>
      <c r="D913" s="8"/>
    </row>
    <row r="914" customHeight="1" spans="1:4">
      <c r="A914" s="8"/>
      <c r="B914" s="8"/>
      <c r="C914" s="8"/>
      <c r="D914" s="8"/>
    </row>
    <row r="915" customHeight="1" spans="1:4">
      <c r="A915" s="8"/>
      <c r="B915" s="8"/>
      <c r="C915" s="8"/>
      <c r="D915" s="8"/>
    </row>
    <row r="916" customHeight="1" spans="1:4">
      <c r="A916" s="8"/>
      <c r="B916" s="8"/>
      <c r="C916" s="8"/>
      <c r="D916" s="8"/>
    </row>
    <row r="917" customHeight="1" spans="1:4">
      <c r="A917" s="8"/>
      <c r="B917" s="8"/>
      <c r="C917" s="8"/>
      <c r="D917" s="8"/>
    </row>
    <row r="918" customHeight="1" spans="1:4">
      <c r="A918" s="8"/>
      <c r="B918" s="8"/>
      <c r="C918" s="8"/>
      <c r="D918" s="8"/>
    </row>
    <row r="919" customHeight="1" spans="1:4">
      <c r="A919" s="8"/>
      <c r="B919" s="8"/>
      <c r="C919" s="8"/>
      <c r="D919" s="8"/>
    </row>
    <row r="920" customHeight="1" spans="1:4">
      <c r="A920" s="8"/>
      <c r="B920" s="8"/>
      <c r="C920" s="8"/>
      <c r="D920" s="8"/>
    </row>
    <row r="921" customHeight="1" spans="1:4">
      <c r="A921" s="8"/>
      <c r="B921" s="8"/>
      <c r="C921" s="8"/>
      <c r="D921" s="8"/>
    </row>
    <row r="922" customHeight="1" spans="1:4">
      <c r="A922" s="8"/>
      <c r="B922" s="8"/>
      <c r="C922" s="8"/>
      <c r="D922" s="8"/>
    </row>
    <row r="923" customHeight="1" spans="1:4">
      <c r="A923" s="8"/>
      <c r="B923" s="8"/>
      <c r="C923" s="8"/>
      <c r="D923" s="8"/>
    </row>
    <row r="924" customHeight="1" spans="1:4">
      <c r="A924" s="8"/>
      <c r="B924" s="8"/>
      <c r="C924" s="8"/>
      <c r="D924" s="8"/>
    </row>
    <row r="925" customHeight="1" spans="1:4">
      <c r="A925" s="8"/>
      <c r="B925" s="8"/>
      <c r="C925" s="8"/>
      <c r="D925" s="8"/>
    </row>
    <row r="926" customHeight="1" spans="1:4">
      <c r="A926" s="8"/>
      <c r="B926" s="8"/>
      <c r="C926" s="8"/>
      <c r="D926" s="8"/>
    </row>
    <row r="927" customHeight="1" spans="1:4">
      <c r="A927" s="8"/>
      <c r="B927" s="8"/>
      <c r="C927" s="8"/>
      <c r="D927" s="8"/>
    </row>
    <row r="928" customHeight="1" spans="1:4">
      <c r="A928" s="8"/>
      <c r="B928" s="8"/>
      <c r="C928" s="8"/>
      <c r="D928" s="8"/>
    </row>
    <row r="929" customHeight="1" spans="1:4">
      <c r="A929" s="8"/>
      <c r="B929" s="8"/>
      <c r="C929" s="8"/>
      <c r="D929" s="8"/>
    </row>
    <row r="930" customHeight="1" spans="1:4">
      <c r="A930" s="8"/>
      <c r="B930" s="8"/>
      <c r="C930" s="8"/>
      <c r="D930" s="8"/>
    </row>
    <row r="931" customHeight="1" spans="1:4">
      <c r="A931" s="8"/>
      <c r="B931" s="8"/>
      <c r="C931" s="8"/>
      <c r="D931" s="8"/>
    </row>
    <row r="932" customHeight="1" spans="1:4">
      <c r="A932" s="8"/>
      <c r="B932" s="8"/>
      <c r="C932" s="8"/>
      <c r="D932" s="8"/>
    </row>
    <row r="933" customHeight="1" spans="1:4">
      <c r="A933" s="8"/>
      <c r="B933" s="8"/>
      <c r="C933" s="8"/>
      <c r="D933" s="8"/>
    </row>
    <row r="934" customHeight="1" spans="1:4">
      <c r="A934" s="8"/>
      <c r="B934" s="8"/>
      <c r="C934" s="8"/>
      <c r="D934" s="8"/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Row="3" outlineLevelCol="4"/>
  <cols>
    <col min="2" max="2" width="35.6296296296296" customWidth="1"/>
  </cols>
  <sheetData>
    <row r="1" customHeight="1" spans="1:5">
      <c r="A1" s="2" t="s">
        <v>0</v>
      </c>
      <c r="B1" s="2" t="s">
        <v>1</v>
      </c>
      <c r="C1" s="2" t="s">
        <v>404</v>
      </c>
      <c r="D1" s="2" t="s">
        <v>405</v>
      </c>
      <c r="E1" s="2" t="s">
        <v>406</v>
      </c>
    </row>
    <row r="2" customHeight="1" spans="1:2">
      <c r="A2" s="4" t="str">
        <f>IFERROR(__xludf.DUMMYFUNCTION("FILTER('All Products'!A:B, REGEXMATCH('All Products'!B:B, ""(?i)Envy all|gaming desktop"") * NOT(REGEXMATCH('All Products'!B:B, ""(?i)Pavilion|Victus"")))"),"6J0W4PA")</f>
        <v>6J0W4PA</v>
      </c>
      <c r="B2" s="4" t="str">
        <f>IFERROR(__xludf.DUMMYFUNCTION("""COMPUTED_VALUE"""),"HP ENVY All-in-One 34-c1786inBundle PC (6J0W4PA)")</f>
        <v>HP ENVY All-in-One 34-c1786inBundle PC (6J0W4PA)</v>
      </c>
    </row>
    <row r="3" customHeight="1" spans="1:2">
      <c r="A3" s="4" t="str">
        <f>IFERROR(__xludf.DUMMYFUNCTION("""COMPUTED_VALUE"""),"6J0W3PA")</f>
        <v>6J0W3PA</v>
      </c>
      <c r="B3" s="4" t="str">
        <f>IFERROR(__xludf.DUMMYFUNCTION("""COMPUTED_VALUE"""),"HP ENVY All-in-One 34-c1686inBundle PC")</f>
        <v>HP ENVY All-in-One 34-c1686inBundle PC</v>
      </c>
    </row>
    <row r="4" customHeight="1" spans="1:2">
      <c r="A4" s="4" t="str">
        <f>IFERROR(__xludf.DUMMYFUNCTION("""COMPUTED_VALUE"""),"68T64PA")</f>
        <v>68T64PA</v>
      </c>
      <c r="B4" s="4" t="str">
        <f>IFERROR(__xludf.DUMMYFUNCTION("""COMPUTED_VALUE"""),"OMEN by HP 45L Gaming Desktop GT22-0004in PC (68T64PA)")</f>
        <v>OMEN by HP 45L Gaming Desktop GT22-0004in PC (68T64PA)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6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Row="5" outlineLevelCol="4"/>
  <cols>
    <col min="2" max="2" width="35.6296296296296" customWidth="1"/>
  </cols>
  <sheetData>
    <row r="1" customHeight="1" spans="1:5">
      <c r="A1" s="2" t="s">
        <v>0</v>
      </c>
      <c r="B1" s="2" t="s">
        <v>1</v>
      </c>
      <c r="C1" s="2" t="s">
        <v>404</v>
      </c>
      <c r="D1" s="2" t="s">
        <v>405</v>
      </c>
      <c r="E1" s="2" t="s">
        <v>406</v>
      </c>
    </row>
    <row r="2" customHeight="1" spans="1:2">
      <c r="A2" s="3" t="str">
        <f>IFERROR(__xludf.DUMMYFUNCTION("FILTER('All Products'!A:B, REGEXMATCH('All Products'!B:B, ""(?i)Pavilion all|Pavilion 3|pavilion gaming d""))"),"4EB11AA")</f>
        <v>4EB11AA</v>
      </c>
      <c r="B2" s="3" t="str">
        <f>IFERROR(__xludf.DUMMYFUNCTION("""COMPUTED_VALUE"""),"HP Pavilion All-in-One - 24-qa176in")</f>
        <v>HP Pavilion All-in-One - 24-qa176in</v>
      </c>
    </row>
    <row r="3" customHeight="1" spans="1:2">
      <c r="A3" s="3" t="str">
        <f>IFERROR(__xludf.DUMMYFUNCTION("""COMPUTED_VALUE"""),"7P2C5PA")</f>
        <v>7P2C5PA</v>
      </c>
      <c r="B3" s="3" t="str">
        <f>IFERROR(__xludf.DUMMYFUNCTION("""COMPUTED_VALUE"""),"HP Pavilion 31.5 inch All-in-One Desktop PC 32-b1000i (6J6L4AV)")</f>
        <v>HP Pavilion 31.5 inch All-in-One Desktop PC 32-b1000i (6J6L4AV)</v>
      </c>
    </row>
    <row r="4" customHeight="1" spans="1:2">
      <c r="A4" s="3" t="str">
        <f>IFERROR(__xludf.DUMMYFUNCTION("""COMPUTED_VALUE"""),"55H06PA")</f>
        <v>55H06PA</v>
      </c>
      <c r="B4" s="3" t="str">
        <f>IFERROR(__xludf.DUMMYFUNCTION("""COMPUTED_VALUE"""),"HP Pavilion Gaming Desktop PC TG01-2000i")</f>
        <v>HP Pavilion Gaming Desktop PC TG01-2000i</v>
      </c>
    </row>
    <row r="5" customHeight="1" spans="1:2">
      <c r="A5" s="3" t="str">
        <f>IFERROR(__xludf.DUMMYFUNCTION("""COMPUTED_VALUE"""),"9EF73AA")</f>
        <v>9EF73AA</v>
      </c>
      <c r="B5" s="3" t="str">
        <f>IFERROR(__xludf.DUMMYFUNCTION("""COMPUTED_VALUE"""),"HP Pavilion All-in-One - 27-xa1028in")</f>
        <v>HP Pavilion All-in-One - 27-xa1028in</v>
      </c>
    </row>
    <row r="6" customHeight="1" spans="1:2">
      <c r="A6" s="3" t="str">
        <f>IFERROR(__xludf.DUMMYFUNCTION("""COMPUTED_VALUE"""),"67T53PA")</f>
        <v>67T53PA</v>
      </c>
      <c r="B6" s="3" t="str">
        <f>IFERROR(__xludf.DUMMYFUNCTION("""COMPUTED_VALUE"""),"HP Pavilion 31.5 inch All-in-One Desktop PC 32-b0590inBundle PC (67T53PA)")</f>
        <v>HP Pavilion 31.5 inch All-in-One Desktop PC 32-b0590inBundle PC (67T53PA)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Row="3" outlineLevelCol="4"/>
  <cols>
    <col min="2" max="2" width="35.6296296296296" customWidth="1"/>
  </cols>
  <sheetData>
    <row r="1" customHeight="1" spans="1:5">
      <c r="A1" s="2" t="s">
        <v>0</v>
      </c>
      <c r="B1" s="2" t="s">
        <v>1</v>
      </c>
      <c r="C1" s="2" t="s">
        <v>404</v>
      </c>
      <c r="D1" s="2" t="s">
        <v>405</v>
      </c>
      <c r="E1" s="2" t="s">
        <v>406</v>
      </c>
    </row>
    <row r="2" customHeight="1" spans="1:2">
      <c r="A2" s="4" t="str">
        <f>IFERROR(__xludf.DUMMYFUNCTION("FILTER('All Products'!A:B, REGEXMATCH('All Products'!B:B, ""(?i)Victus desktop""))"),"#N/A")</f>
        <v>#N/A</v>
      </c>
      <c r="B2" s="4"/>
    </row>
    <row r="3" customHeight="1" spans="1:2">
      <c r="A3" s="4"/>
      <c r="B3" s="4"/>
    </row>
    <row r="4" customHeight="1" spans="1:2">
      <c r="A4" s="4"/>
      <c r="B4" s="4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4"/>
  <cols>
    <col min="2" max="2" width="35.6296296296296" customWidth="1"/>
  </cols>
  <sheetData>
    <row r="1" customHeight="1" spans="1:5">
      <c r="A1" s="2" t="s">
        <v>0</v>
      </c>
      <c r="B1" s="2" t="s">
        <v>1</v>
      </c>
      <c r="C1" s="2" t="s">
        <v>404</v>
      </c>
      <c r="D1" s="2" t="s">
        <v>407</v>
      </c>
      <c r="E1" s="2" t="s">
        <v>406</v>
      </c>
    </row>
    <row r="2" customHeight="1" spans="1:5">
      <c r="A2" s="3" t="str">
        <f>IFERROR(__xludf.DUMMYFUNCTION("FILTER('All Products'!A:B, REGEXMATCH('All Products'!B:B, ""(?i)HP P2|HP e2""))"),"5RD66AA")</f>
        <v>5RD66AA</v>
      </c>
      <c r="B2" s="3" t="str">
        <f>IFERROR(__xludf.DUMMYFUNCTION("""COMPUTED_VALUE"""),"HP P204v 19.5-inch Monitor")</f>
        <v>HP P204v 19.5-inch Monitor</v>
      </c>
      <c r="D2" s="2" t="s">
        <v>408</v>
      </c>
      <c r="E2" s="2" t="s">
        <v>409</v>
      </c>
    </row>
    <row r="3" customHeight="1" spans="1:5">
      <c r="A3" s="3" t="str">
        <f>IFERROR(__xludf.DUMMYFUNCTION("""COMPUTED_VALUE"""),"453D2AA")</f>
        <v>453D2AA</v>
      </c>
      <c r="B3" s="3" t="str">
        <f>IFERROR(__xludf.DUMMYFUNCTION("""COMPUTED_VALUE"""),"HP P22va G4 FHD Monitor")</f>
        <v>HP P22va G4 FHD Monitor</v>
      </c>
      <c r="E3" s="2" t="s">
        <v>409</v>
      </c>
    </row>
    <row r="4" customHeight="1" spans="1:2">
      <c r="A4" s="3" t="str">
        <f>IFERROR(__xludf.DUMMYFUNCTION("""COMPUTED_VALUE"""),"5RD66A7")</f>
        <v>5RD66A7</v>
      </c>
      <c r="B4" s="3" t="str">
        <f>IFERROR(__xludf.DUMMYFUNCTION("""COMPUTED_VALUE"""),"HP P204v 19.5-inch Monitor")</f>
        <v>HP P204v 19.5-inch Monitor</v>
      </c>
    </row>
    <row r="5" customHeight="1" spans="1:5">
      <c r="A5" s="3" t="str">
        <f>IFERROR(__xludf.DUMMYFUNCTION("""COMPUTED_VALUE"""),"9TT53A7")</f>
        <v>9TT53A7</v>
      </c>
      <c r="B5" s="3" t="str">
        <f>IFERROR(__xludf.DUMMYFUNCTION("""COMPUTED_VALUE"""),"HP P22v G4 Monitor")</f>
        <v>HP P22v G4 Monitor</v>
      </c>
      <c r="D5" s="2" t="s">
        <v>408</v>
      </c>
      <c r="E5" s="2" t="s">
        <v>409</v>
      </c>
    </row>
    <row r="6" customHeight="1" spans="1:2">
      <c r="A6" s="3" t="str">
        <f>IFERROR(__xludf.DUMMYFUNCTION("""COMPUTED_VALUE"""),"3C0E6A7")</f>
        <v>3C0E6A7</v>
      </c>
      <c r="B6" s="3" t="str">
        <f>IFERROR(__xludf.DUMMYFUNCTION("""COMPUTED_VALUE"""),"HP P22vb G4 FHD Monitor")</f>
        <v>HP P22vb G4 FHD Monitor</v>
      </c>
    </row>
    <row r="7" customHeight="1" spans="1:2">
      <c r="A7" s="3" t="str">
        <f>IFERROR(__xludf.DUMMYFUNCTION("""COMPUTED_VALUE"""),"9TT78A7")</f>
        <v>9TT78A7</v>
      </c>
      <c r="B7" s="3" t="str">
        <f>IFERROR(__xludf.DUMMYFUNCTION("""COMPUTED_VALUE"""),"HP P24v G4 Monitor")</f>
        <v>HP P24v G4 Monitor</v>
      </c>
    </row>
    <row r="8" customHeight="1" spans="1:2">
      <c r="A8" s="3" t="str">
        <f>IFERROR(__xludf.DUMMYFUNCTION("""COMPUTED_VALUE"""),"453D2A7")</f>
        <v>453D2A7</v>
      </c>
      <c r="B8" s="3" t="str">
        <f>IFERROR(__xludf.DUMMYFUNCTION("""COMPUTED_VALUE"""),"HP P22va G4 FHD Monitor")</f>
        <v>HP P22va G4 FHD Monitor</v>
      </c>
    </row>
    <row r="9" customHeight="1" spans="1:2">
      <c r="A9" s="3" t="str">
        <f>IFERROR(__xludf.DUMMYFUNCTION("""COMPUTED_VALUE"""),"5RD65AA")</f>
        <v>5RD65AA</v>
      </c>
      <c r="B9" s="3" t="str">
        <f>IFERROR(__xludf.DUMMYFUNCTION("""COMPUTED_VALUE"""),"HP P204 19.5-inch Monitor")</f>
        <v>HP P204 19.5-inch Monitor</v>
      </c>
    </row>
    <row r="10" customHeight="1" spans="1:2">
      <c r="A10" s="3" t="str">
        <f>IFERROR(__xludf.DUMMYFUNCTION("""COMPUTED_VALUE"""),"9VH72AA")</f>
        <v>9VH72AA</v>
      </c>
      <c r="B10" s="3" t="str">
        <f>IFERROR(__xludf.DUMMYFUNCTION("""COMPUTED_VALUE"""),"HP E22 G4 FHD Monitor")</f>
        <v>HP E22 G4 FHD Monitor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18"/>
  <sheetViews>
    <sheetView workbookViewId="0">
      <selection activeCell="A1" sqref="A1"/>
    </sheetView>
  </sheetViews>
  <sheetFormatPr defaultColWidth="12.6296296296296" defaultRowHeight="15.75" customHeight="1" outlineLevelCol="1"/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""(?i)Pavilion"") * NOT(REGEXMATCH('All Products'!B:B, ""(?i)All|desktop"")))"),"6K9C3PA")</f>
        <v>6K9C3PA</v>
      </c>
      <c r="B2" s="3" t="str">
        <f>IFERROR(__xludf.DUMMYFUNCTION("""COMPUTED_VALUE"""),"HP Pavilion Laptop 14-dv2014TU (6K9C3PA)")</f>
        <v>HP Pavilion Laptop 14-dv2014TU (6K9C3PA)</v>
      </c>
    </row>
    <row r="3" customHeight="1" spans="1:2">
      <c r="A3" s="3" t="str">
        <f>IFERROR(__xludf.DUMMYFUNCTION("""COMPUTED_VALUE"""),"4X7E6PA")</f>
        <v>4X7E6PA</v>
      </c>
      <c r="B3" s="3" t="str">
        <f>IFERROR(__xludf.DUMMYFUNCTION("""COMPUTED_VALUE"""),"HP Pavilion Laptop 15-eh1101AU (4X7E6PA)")</f>
        <v>HP Pavilion Laptop 15-eh1101AU (4X7E6PA)</v>
      </c>
    </row>
    <row r="4" customHeight="1" spans="1:2">
      <c r="A4" s="3" t="str">
        <f>IFERROR(__xludf.DUMMYFUNCTION("""COMPUTED_VALUE"""),"67G60PA")</f>
        <v>67G60PA</v>
      </c>
      <c r="B4" s="3" t="str">
        <f>IFERROR(__xludf.DUMMYFUNCTION("""COMPUTED_VALUE"""),"HP Pavilion x360 Convertible 14-dy0207TU (67G60PA)")</f>
        <v>HP Pavilion x360 Convertible 14-dy0207TU (67G60PA)</v>
      </c>
    </row>
    <row r="5" customHeight="1" spans="1:2">
      <c r="A5" s="3" t="str">
        <f>IFERROR(__xludf.DUMMYFUNCTION("""COMPUTED_VALUE"""),"92U77PA")</f>
        <v>92U77PA</v>
      </c>
      <c r="B5" s="3" t="str">
        <f>IFERROR(__xludf.DUMMYFUNCTION("""COMPUTED_VALUE"""),"HP Pavilion Plus Laptop 14-ey0789AU (92U77PA)")</f>
        <v>HP Pavilion Plus Laptop 14-ey0789AU (92U77PA)</v>
      </c>
    </row>
    <row r="6" customHeight="1" spans="1:2">
      <c r="A6" s="3" t="str">
        <f>IFERROR(__xludf.DUMMYFUNCTION("""COMPUTED_VALUE"""),"6K9C5PA")</f>
        <v>6K9C5PA</v>
      </c>
      <c r="B6" s="3" t="str">
        <f>IFERROR(__xludf.DUMMYFUNCTION("""COMPUTED_VALUE"""),"HP Pavilion Laptop 14-dv2041TU (6K9C5PA)")</f>
        <v>HP Pavilion Laptop 14-dv2041TU (6K9C5PA)</v>
      </c>
    </row>
    <row r="7" customHeight="1" spans="1:2">
      <c r="A7" s="3" t="str">
        <f>IFERROR(__xludf.DUMMYFUNCTION("""COMPUTED_VALUE"""),"9E5C1PA")</f>
        <v>9E5C1PA</v>
      </c>
      <c r="B7" s="3" t="str">
        <f>IFERROR(__xludf.DUMMYFUNCTION("""COMPUTED_VALUE"""),"HP Pavilion Laptop 15-eh1147AU (9E5C1PA)")</f>
        <v>HP Pavilion Laptop 15-eh1147AU (9E5C1PA)</v>
      </c>
    </row>
    <row r="8" customHeight="1" spans="1:2">
      <c r="A8" s="3" t="str">
        <f>IFERROR(__xludf.DUMMYFUNCTION("""COMPUTED_VALUE"""),"2N1L4PA")</f>
        <v>2N1L4PA</v>
      </c>
      <c r="B8" s="3" t="str">
        <f>IFERROR(__xludf.DUMMYFUNCTION("""COMPUTED_VALUE"""),"HP Pavilion Laptop 14-dv0058TU (2N1L4PA)")</f>
        <v>HP Pavilion Laptop 14-dv0058TU (2N1L4PA)</v>
      </c>
    </row>
    <row r="9" customHeight="1" spans="1:2">
      <c r="A9" s="3" t="str">
        <f>IFERROR(__xludf.DUMMYFUNCTION("""COMPUTED_VALUE"""),"7S4N7PA")</f>
        <v>7S4N7PA</v>
      </c>
      <c r="B9" s="3" t="str">
        <f>IFERROR(__xludf.DUMMYFUNCTION("""COMPUTED_VALUE"""),"HP Pavilion Laptop 15-eg3027TU (7S4N7PA)")</f>
        <v>HP Pavilion Laptop 15-eg3027TU (7S4N7PA)</v>
      </c>
    </row>
    <row r="10" customHeight="1" spans="1:2">
      <c r="A10" s="3" t="str">
        <f>IFERROR(__xludf.DUMMYFUNCTION("""COMPUTED_VALUE"""),"50N51PA")</f>
        <v>50N51PA</v>
      </c>
      <c r="B10" s="3" t="str">
        <f>IFERROR(__xludf.DUMMYFUNCTION("""COMPUTED_VALUE"""),"HP Pavilion Laptop 15-eg1001TU (50N51PA)")</f>
        <v>HP Pavilion Laptop 15-eg1001TU (50N51PA)</v>
      </c>
    </row>
    <row r="11" customHeight="1" spans="1:2">
      <c r="A11" s="3" t="str">
        <f>IFERROR(__xludf.DUMMYFUNCTION("""COMPUTED_VALUE"""),"2N1K9PA")</f>
        <v>2N1K9PA</v>
      </c>
      <c r="B11" s="3" t="str">
        <f>IFERROR(__xludf.DUMMYFUNCTION("""COMPUTED_VALUE"""),"HP Pavilion Laptop 14-dv0053TU (2N1K9PA)")</f>
        <v>HP Pavilion Laptop 14-dv0053TU (2N1K9PA)</v>
      </c>
    </row>
    <row r="12" customHeight="1" spans="1:2">
      <c r="A12" s="3" t="str">
        <f>IFERROR(__xludf.DUMMYFUNCTION("""COMPUTED_VALUE"""),"6Q0Z1PA")</f>
        <v>6Q0Z1PA</v>
      </c>
      <c r="B12" s="3" t="str">
        <f>IFERROR(__xludf.DUMMYFUNCTION("""COMPUTED_VALUE"""),"HP Pavilion x360 2-in-1 Laptop 14-ek0078 (6Q0Z1PA)")</f>
        <v>HP Pavilion x360 2-in-1 Laptop 14-ek0078 (6Q0Z1PA)</v>
      </c>
    </row>
    <row r="13" customHeight="1" spans="1:2">
      <c r="A13" s="3" t="str">
        <f>IFERROR(__xludf.DUMMYFUNCTION("""COMPUTED_VALUE"""),"4S122PA")</f>
        <v>4S122PA</v>
      </c>
      <c r="B13" s="3" t="str">
        <f>IFERROR(__xludf.DUMMYFUNCTION("""COMPUTED_VALUE"""),"HP Pavilion Gaming Laptop 15-dk1514TX (4S122PA)")</f>
        <v>HP Pavilion Gaming Laptop 15-dk1514TX (4S122PA)</v>
      </c>
    </row>
    <row r="14" customHeight="1" spans="1:2">
      <c r="A14" s="3" t="str">
        <f>IFERROR(__xludf.DUMMYFUNCTION("""COMPUTED_VALUE"""),"661W9PA")</f>
        <v>661W9PA</v>
      </c>
      <c r="B14" s="3" t="str">
        <f>IFERROR(__xludf.DUMMYFUNCTION("""COMPUTED_VALUE"""),"HP Pavilion x360 Convertible 14-dy1047TU (661W9PA)")</f>
        <v>HP Pavilion x360 Convertible 14-dy1047TU (661W9PA)</v>
      </c>
    </row>
    <row r="15" customHeight="1" spans="1:2">
      <c r="A15" s="3" t="str">
        <f>IFERROR(__xludf.DUMMYFUNCTION("""COMPUTED_VALUE"""),"3X8X2PA")</f>
        <v>3X8X2PA</v>
      </c>
      <c r="B15" s="3" t="str">
        <f>IFERROR(__xludf.DUMMYFUNCTION("""COMPUTED_VALUE"""),"HP Pavilion x360 Convertible 14-dy0053TU (3X8X2PA)")</f>
        <v>HP Pavilion x360 Convertible 14-dy0053TU (3X8X2PA)</v>
      </c>
    </row>
    <row r="16" customHeight="1" spans="1:2">
      <c r="A16" s="3" t="str">
        <f>IFERROR(__xludf.DUMMYFUNCTION("""COMPUTED_VALUE"""),"88T47PA")</f>
        <v>88T47PA</v>
      </c>
      <c r="B16" s="3" t="str">
        <f>IFERROR(__xludf.DUMMYFUNCTION("""COMPUTED_VALUE"""),"HP Pavilion Laptop 15-eg2119TU (88T47PA)")</f>
        <v>HP Pavilion Laptop 15-eg2119TU (88T47PA)</v>
      </c>
    </row>
    <row r="17" customHeight="1" spans="1:2">
      <c r="A17" s="3" t="str">
        <f>IFERROR(__xludf.DUMMYFUNCTION("""COMPUTED_VALUE"""),"7S4P3PA")</f>
        <v>7S4P3PA</v>
      </c>
      <c r="B17" s="3" t="str">
        <f>IFERROR(__xludf.DUMMYFUNCTION("""COMPUTED_VALUE"""),"HP Pavilion Laptop 15-eg3036TU (7S4P3PA)")</f>
        <v>HP Pavilion Laptop 15-eg3036TU (7S4P3PA)</v>
      </c>
    </row>
    <row r="18" customHeight="1" spans="1:2">
      <c r="A18" s="3" t="str">
        <f>IFERROR(__xludf.DUMMYFUNCTION("""COMPUTED_VALUE"""),"67G61PA")</f>
        <v>67G61PA</v>
      </c>
      <c r="B18" s="3" t="str">
        <f>IFERROR(__xludf.DUMMYFUNCTION("""COMPUTED_VALUE"""),"HP Pavilion x360 Convertible 14-dy0208TU (67G61PA)")</f>
        <v>HP Pavilion x360 Convertible 14-dy0208TU (67G61PA)</v>
      </c>
    </row>
    <row r="19" customHeight="1" spans="1:2">
      <c r="A19" s="3" t="str">
        <f>IFERROR(__xludf.DUMMYFUNCTION("""COMPUTED_VALUE"""),"87B57PA")</f>
        <v>87B57PA</v>
      </c>
      <c r="B19" s="3" t="str">
        <f>IFERROR(__xludf.DUMMYFUNCTION("""COMPUTED_VALUE"""),"HP Pavilion Laptop 15-eg3018TU")</f>
        <v>HP Pavilion Laptop 15-eg3018TU</v>
      </c>
    </row>
    <row r="20" customHeight="1" spans="1:2">
      <c r="A20" s="3" t="str">
        <f>IFERROR(__xludf.DUMMYFUNCTION("""COMPUTED_VALUE"""),"67U19PA")</f>
        <v>67U19PA</v>
      </c>
      <c r="B20" s="3" t="str">
        <f>IFERROR(__xludf.DUMMYFUNCTION("""COMPUTED_VALUE"""),"HP Pavilion Laptop 14-ec1005AU (67U19PA)")</f>
        <v>HP Pavilion Laptop 14-ec1005AU (67U19PA)</v>
      </c>
    </row>
    <row r="21" customHeight="1" spans="1:2">
      <c r="A21" s="3" t="str">
        <f>IFERROR(__xludf.DUMMYFUNCTION("""COMPUTED_VALUE"""),"81B19PA")</f>
        <v>81B19PA</v>
      </c>
      <c r="B21" s="3" t="str">
        <f>IFERROR(__xludf.DUMMYFUNCTION("""COMPUTED_VALUE"""),"HP Pavilion Plus Laptop 14-eh1022TU (81B19PA)")</f>
        <v>HP Pavilion Plus Laptop 14-eh1022TU (81B19PA)</v>
      </c>
    </row>
    <row r="22" customHeight="1" spans="1:2">
      <c r="A22" s="3" t="str">
        <f>IFERROR(__xludf.DUMMYFUNCTION("""COMPUTED_VALUE"""),"471B9PA")</f>
        <v>471B9PA</v>
      </c>
      <c r="B22" s="3" t="str">
        <f>IFERROR(__xludf.DUMMYFUNCTION("""COMPUTED_VALUE"""),"HP Pavilion Gaming Laptop 15-dk2012TX (471B9PA)")</f>
        <v>HP Pavilion Gaming Laptop 15-dk2012TX (471B9PA)</v>
      </c>
    </row>
    <row r="23" customHeight="1" spans="1:2">
      <c r="A23" s="3" t="str">
        <f>IFERROR(__xludf.DUMMYFUNCTION("""COMPUTED_VALUE"""),"2N1K6PA")</f>
        <v>2N1K6PA</v>
      </c>
      <c r="B23" s="3" t="str">
        <f>IFERROR(__xludf.DUMMYFUNCTION("""COMPUTED_VALUE"""),"HP Pavilion Laptop 15-eg0103TX (2N1K6PA)")</f>
        <v>HP Pavilion Laptop 15-eg0103TX (2N1K6PA)</v>
      </c>
    </row>
    <row r="24" customHeight="1" spans="1:2">
      <c r="A24" s="3" t="str">
        <f>IFERROR(__xludf.DUMMYFUNCTION("""COMPUTED_VALUE"""),"589X6PA")</f>
        <v>589X6PA</v>
      </c>
      <c r="B24" s="3" t="str">
        <f>IFERROR(__xludf.DUMMYFUNCTION("""COMPUTED_VALUE"""),"HP Pavilion Gaming Laptop 15-ec2150AX (589X6PA)")</f>
        <v>HP Pavilion Gaming Laptop 15-ec2150AX (589X6PA)</v>
      </c>
    </row>
    <row r="25" customHeight="1" spans="1:2">
      <c r="A25" s="3" t="str">
        <f>IFERROR(__xludf.DUMMYFUNCTION("""COMPUTED_VALUE"""),"7S4P1PA")</f>
        <v>7S4P1PA</v>
      </c>
      <c r="B25" s="3" t="str">
        <f>IFERROR(__xludf.DUMMYFUNCTION("""COMPUTED_VALUE"""),"HP Pavilion Laptop 15-eg3032TU (7S4P1PA)")</f>
        <v>HP Pavilion Laptop 15-eg3032TU (7S4P1PA)</v>
      </c>
    </row>
    <row r="26" customHeight="1" spans="1:2">
      <c r="A26" s="3" t="str">
        <f>IFERROR(__xludf.DUMMYFUNCTION("""COMPUTED_VALUE"""),"66C03PA")</f>
        <v>66C03PA</v>
      </c>
      <c r="B26" s="3" t="str">
        <f>IFERROR(__xludf.DUMMYFUNCTION("""COMPUTED_VALUE"""),"HP Pavilion Laptop 15-eg2002TU (66C03PA)")</f>
        <v>HP Pavilion Laptop 15-eg2002TU (66C03PA)</v>
      </c>
    </row>
    <row r="27" customHeight="1" spans="1:2">
      <c r="A27" s="3" t="str">
        <f>IFERROR(__xludf.DUMMYFUNCTION("""COMPUTED_VALUE"""),"7N760PA")</f>
        <v>7N760PA</v>
      </c>
      <c r="B27" s="3" t="str">
        <f>IFERROR(__xludf.DUMMYFUNCTION("""COMPUTED_VALUE"""),"HP Pavilion x360 2-in-1 Laptop 14-ek1010 (7N760PA)")</f>
        <v>HP Pavilion x360 2-in-1 Laptop 14-ek1010 (7N760PA)</v>
      </c>
    </row>
    <row r="28" customHeight="1" spans="1:2">
      <c r="A28" s="3" t="str">
        <f>IFERROR(__xludf.DUMMYFUNCTION("""COMPUTED_VALUE"""),"8QN70PA")</f>
        <v>8QN70PA</v>
      </c>
      <c r="B28" s="3" t="str">
        <f>IFERROR(__xludf.DUMMYFUNCTION("""COMPUTED_VALUE"""),"HP Pavilion Gaming - 15-ec0013ax")</f>
        <v>HP Pavilion Gaming - 15-ec0013ax</v>
      </c>
    </row>
    <row r="29" customHeight="1" spans="1:2">
      <c r="A29" s="3" t="str">
        <f>IFERROR(__xludf.DUMMYFUNCTION("""COMPUTED_VALUE"""),"5FP53PA")</f>
        <v>5FP53PA</v>
      </c>
      <c r="B29" s="3" t="str">
        <f>IFERROR(__xludf.DUMMYFUNCTION("""COMPUTED_VALUE"""),"HP Pavilion 15-cs1000tx")</f>
        <v>HP Pavilion 15-cs1000tx</v>
      </c>
    </row>
    <row r="30" customHeight="1" spans="1:2">
      <c r="A30" s="3" t="str">
        <f>IFERROR(__xludf.DUMMYFUNCTION("""COMPUTED_VALUE"""),"4LR21PA")</f>
        <v>4LR21PA</v>
      </c>
      <c r="B30" s="3" t="str">
        <f>IFERROR(__xludf.DUMMYFUNCTION("""COMPUTED_VALUE"""),"HP Pavilion x360 - 14-cd0077tu")</f>
        <v>HP Pavilion x360 - 14-cd0077tu</v>
      </c>
    </row>
    <row r="31" customHeight="1" spans="1:2">
      <c r="A31" s="3" t="str">
        <f>IFERROR(__xludf.DUMMYFUNCTION("""COMPUTED_VALUE"""),"6UC24PA")</f>
        <v>6UC24PA</v>
      </c>
      <c r="B31" s="3" t="str">
        <f>IFERROR(__xludf.DUMMYFUNCTION("""COMPUTED_VALUE"""),"HP Pavilion x360 Convertible Laptop PC 14-dh0045tx")</f>
        <v>HP Pavilion x360 Convertible Laptop PC 14-dh0045tx</v>
      </c>
    </row>
    <row r="32" customHeight="1" spans="1:2">
      <c r="A32" s="3" t="str">
        <f>IFERROR(__xludf.DUMMYFUNCTION("""COMPUTED_VALUE"""),"2R2H5PA")</f>
        <v>2R2H5PA</v>
      </c>
      <c r="B32" s="3" t="str">
        <f>IFERROR(__xludf.DUMMYFUNCTION("""COMPUTED_VALUE"""),"HP Pavilion x360 Convertible 14-dw1038TU (2R2H5PA)")</f>
        <v>HP Pavilion x360 Convertible 14-dw1038TU (2R2H5PA)</v>
      </c>
    </row>
    <row r="33" customHeight="1" spans="1:2">
      <c r="A33" s="3" t="str">
        <f>IFERROR(__xludf.DUMMYFUNCTION("""COMPUTED_VALUE"""),"8LX85PA")</f>
        <v>8LX85PA</v>
      </c>
      <c r="B33" s="3" t="str">
        <f>IFERROR(__xludf.DUMMYFUNCTION("""COMPUTED_VALUE"""),"HP Pavilion - 15-cs3006tx")</f>
        <v>HP Pavilion - 15-cs3006tx</v>
      </c>
    </row>
    <row r="34" customHeight="1" spans="1:2">
      <c r="A34" s="3" t="str">
        <f>IFERROR(__xludf.DUMMYFUNCTION("""COMPUTED_VALUE"""),"3E3R5PA")</f>
        <v>3E3R5PA</v>
      </c>
      <c r="B34" s="3" t="str">
        <f>IFERROR(__xludf.DUMMYFUNCTION("""COMPUTED_VALUE"""),"HP Pavilion Gaming Laptop 15-ec2004AX (3E3R5PA)")</f>
        <v>HP Pavilion Gaming Laptop 15-ec2004AX (3E3R5PA)</v>
      </c>
    </row>
    <row r="35" customHeight="1" spans="1:2">
      <c r="A35" s="3" t="str">
        <f>IFERROR(__xludf.DUMMYFUNCTION("""COMPUTED_VALUE"""),"401S0PA")</f>
        <v>401S0PA</v>
      </c>
      <c r="B35" s="3" t="str">
        <f>IFERROR(__xludf.DUMMYFUNCTION("""COMPUTED_VALUE"""),"HP Pavilion x360 Convertible 14-dh1502TU (401S0PA)")</f>
        <v>HP Pavilion x360 Convertible 14-dh1502TU (401S0PA)</v>
      </c>
    </row>
    <row r="36" customHeight="1" spans="1:2">
      <c r="A36" s="3" t="str">
        <f>IFERROR(__xludf.DUMMYFUNCTION("""COMPUTED_VALUE"""),"2N1K7PA")</f>
        <v>2N1K7PA</v>
      </c>
      <c r="B36" s="3" t="str">
        <f>IFERROR(__xludf.DUMMYFUNCTION("""COMPUTED_VALUE"""),"HP Pavilion Laptop 15-eg0104TX (2N1K7PA)")</f>
        <v>HP Pavilion Laptop 15-eg0104TX (2N1K7PA)</v>
      </c>
    </row>
    <row r="37" customHeight="1" spans="1:2">
      <c r="A37" s="3" t="str">
        <f>IFERROR(__xludf.DUMMYFUNCTION("""COMPUTED_VALUE"""),"50N46PA")</f>
        <v>50N46PA</v>
      </c>
      <c r="B37" s="3" t="str">
        <f>IFERROR(__xludf.DUMMYFUNCTION("""COMPUTED_VALUE"""),"HP Pavilion Laptop 14-dv1000TU (50N46PA)")</f>
        <v>HP Pavilion Laptop 14-dv1000TU (50N46PA)</v>
      </c>
    </row>
    <row r="38" customHeight="1" spans="1:2">
      <c r="A38" s="3" t="str">
        <f>IFERROR(__xludf.DUMMYFUNCTION("""COMPUTED_VALUE"""),"4X7E0PA")</f>
        <v>4X7E0PA</v>
      </c>
      <c r="B38" s="3" t="str">
        <f>IFERROR(__xludf.DUMMYFUNCTION("""COMPUTED_VALUE"""),"HP Pavilion Laptop 14-ec0033AU (4X7E0PA)")</f>
        <v>HP Pavilion Laptop 14-ec0033AU (4X7E0PA)</v>
      </c>
    </row>
    <row r="39" customHeight="1" spans="1:2">
      <c r="A39" s="3" t="str">
        <f>IFERROR(__xludf.DUMMYFUNCTION("""COMPUTED_VALUE"""),"4J0X8PA")</f>
        <v>4J0X8PA</v>
      </c>
      <c r="B39" s="3" t="str">
        <f>IFERROR(__xludf.DUMMYFUNCTION("""COMPUTED_VALUE"""),"HP Pavilion Laptop 14-ec0000AX (4J0X8PA)")</f>
        <v>HP Pavilion Laptop 14-ec0000AX (4J0X8PA)</v>
      </c>
    </row>
    <row r="40" customHeight="1" spans="1:2">
      <c r="A40" s="3" t="str">
        <f>IFERROR(__xludf.DUMMYFUNCTION("""COMPUTED_VALUE"""),"50N48PA")</f>
        <v>50N48PA</v>
      </c>
      <c r="B40" s="3" t="str">
        <f>IFERROR(__xludf.DUMMYFUNCTION("""COMPUTED_VALUE"""),"HP Pavilion Laptop 14-dv1002TU (50N48PA)")</f>
        <v>HP Pavilion Laptop 14-dv1002TU (50N48PA)</v>
      </c>
    </row>
    <row r="41" customHeight="1" spans="1:2">
      <c r="A41" s="3" t="str">
        <f>IFERROR(__xludf.DUMMYFUNCTION("""COMPUTED_VALUE"""),"533T6PA")</f>
        <v>533T6PA</v>
      </c>
      <c r="B41" s="3" t="str">
        <f>IFERROR(__xludf.DUMMYFUNCTION("""COMPUTED_VALUE"""),"HP Pavilion x360 Convertible 14-dy0186TU (533T6PA)")</f>
        <v>HP Pavilion x360 Convertible 14-dy0186TU (533T6PA)</v>
      </c>
    </row>
    <row r="42" customHeight="1" spans="1:2">
      <c r="A42" s="3" t="str">
        <f>IFERROR(__xludf.DUMMYFUNCTION("""COMPUTED_VALUE"""),"50N47PA")</f>
        <v>50N47PA</v>
      </c>
      <c r="B42" s="3" t="str">
        <f>IFERROR(__xludf.DUMMYFUNCTION("""COMPUTED_VALUE"""),"HP Pavilion Laptop 14-dv1001TU (50N47PA)")</f>
        <v>HP Pavilion Laptop 14-dv1001TU (50N47PA)</v>
      </c>
    </row>
    <row r="43" customHeight="1" spans="1:2">
      <c r="A43" s="3" t="str">
        <f>IFERROR(__xludf.DUMMYFUNCTION("""COMPUTED_VALUE"""),"6D4L1PA")</f>
        <v>6D4L1PA</v>
      </c>
      <c r="B43" s="3" t="str">
        <f>IFERROR(__xludf.DUMMYFUNCTION("""COMPUTED_VALUE"""),"HP Pavilion Laptop 15-eg2039TU (6D4L1PA)")</f>
        <v>HP Pavilion Laptop 15-eg2039TU (6D4L1PA)</v>
      </c>
    </row>
    <row r="44" customHeight="1" spans="1:2">
      <c r="A44" s="3" t="str">
        <f>IFERROR(__xludf.DUMMYFUNCTION("""COMPUTED_VALUE"""),"3E3R6PA")</f>
        <v>3E3R6PA</v>
      </c>
      <c r="B44" s="3" t="str">
        <f>IFERROR(__xludf.DUMMYFUNCTION("""COMPUTED_VALUE"""),"HP Pavilion Gaming Laptop 15-ec2008AX (3E3R6PA)")</f>
        <v>HP Pavilion Gaming Laptop 15-ec2008AX (3E3R6PA)</v>
      </c>
    </row>
    <row r="45" customHeight="1" spans="1:2">
      <c r="A45" s="3" t="str">
        <f>IFERROR(__xludf.DUMMYFUNCTION("""COMPUTED_VALUE"""),"67U20PA")</f>
        <v>67U20PA</v>
      </c>
      <c r="B45" s="3" t="str">
        <f>IFERROR(__xludf.DUMMYFUNCTION("""COMPUTED_VALUE"""),"HP Pavilion Laptop 15-eh2018AU (67U20PA)")</f>
        <v>HP Pavilion Laptop 15-eh2018AU (67U20PA)</v>
      </c>
    </row>
    <row r="46" customHeight="1" spans="1:2">
      <c r="A46" s="3" t="str">
        <f>IFERROR(__xludf.DUMMYFUNCTION("""COMPUTED_VALUE"""),"2R2H6PA")</f>
        <v>2R2H6PA</v>
      </c>
      <c r="B46" s="3" t="str">
        <f>IFERROR(__xludf.DUMMYFUNCTION("""COMPUTED_VALUE"""),"HP Pavilion x360 Convertible 14-dw1039TU (2R2H6PA)")</f>
        <v>HP Pavilion x360 Convertible 14-dw1039TU (2R2H6PA)</v>
      </c>
    </row>
    <row r="47" customHeight="1" spans="1:2">
      <c r="A47" s="3" t="str">
        <f>IFERROR(__xludf.DUMMYFUNCTION("""COMPUTED_VALUE"""),"1N1G4PA")</f>
        <v>1N1G4PA</v>
      </c>
      <c r="B47" s="3" t="str">
        <f>IFERROR(__xludf.DUMMYFUNCTION("""COMPUTED_VALUE"""),"HP Pavilion Gaming - 15-ec1050ax")</f>
        <v>HP Pavilion Gaming - 15-ec1050ax</v>
      </c>
    </row>
    <row r="48" customHeight="1" spans="1:2">
      <c r="A48" s="3" t="str">
        <f>IFERROR(__xludf.DUMMYFUNCTION("""COMPUTED_VALUE"""),"2R2H7PA")</f>
        <v>2R2H7PA</v>
      </c>
      <c r="B48" s="3" t="str">
        <f>IFERROR(__xludf.DUMMYFUNCTION("""COMPUTED_VALUE"""),"HP Pavilion x360 Convertible 14-dw1040TU (2R2H7PA)")</f>
        <v>HP Pavilion x360 Convertible 14-dw1040TU (2R2H7PA)</v>
      </c>
    </row>
    <row r="49" customHeight="1" spans="1:2">
      <c r="A49" s="3" t="str">
        <f>IFERROR(__xludf.DUMMYFUNCTION("""COMPUTED_VALUE"""),"231T0PA")</f>
        <v>231T0PA</v>
      </c>
      <c r="B49" s="3" t="str">
        <f>IFERROR(__xludf.DUMMYFUNCTION("""COMPUTED_VALUE"""),"HP Pavilion x360 - 14-dh1178tu")</f>
        <v>HP Pavilion x360 - 14-dh1178tu</v>
      </c>
    </row>
    <row r="50" customHeight="1" spans="1:2">
      <c r="A50" s="3" t="str">
        <f>IFERROR(__xludf.DUMMYFUNCTION("""COMPUTED_VALUE"""),"50N49PA")</f>
        <v>50N49PA</v>
      </c>
      <c r="B50" s="3" t="str">
        <f>IFERROR(__xludf.DUMMYFUNCTION("""COMPUTED_VALUE"""),"HP Pavilion Laptop 15-eg1000TU (50N49PA)")</f>
        <v>HP Pavilion Laptop 15-eg1000TU (50N49PA)</v>
      </c>
    </row>
    <row r="51" customHeight="1" spans="1:2">
      <c r="A51" s="3" t="str">
        <f>IFERROR(__xludf.DUMMYFUNCTION("""COMPUTED_VALUE"""),"689H4PA")</f>
        <v>689H4PA</v>
      </c>
      <c r="B51" s="3" t="str">
        <f>IFERROR(__xludf.DUMMYFUNCTION("""COMPUTED_VALUE"""),"HP Pavilion Laptop 14-ec1003AU (689H4PA)")</f>
        <v>HP Pavilion Laptop 14-ec1003AU (689H4PA)</v>
      </c>
    </row>
    <row r="52" customHeight="1" spans="1:2">
      <c r="A52" s="3" t="str">
        <f>IFERROR(__xludf.DUMMYFUNCTION("""COMPUTED_VALUE"""),"30R08PA")</f>
        <v>30R08PA</v>
      </c>
      <c r="B52" s="3" t="str">
        <f>IFERROR(__xludf.DUMMYFUNCTION("""COMPUTED_VALUE"""),"HP Pavilion Laptop 15-eg0124TX (30R08PA)")</f>
        <v>HP Pavilion Laptop 15-eg0124TX (30R08PA)</v>
      </c>
    </row>
    <row r="53" customHeight="1" spans="1:2">
      <c r="A53" s="3" t="str">
        <f>IFERROR(__xludf.DUMMYFUNCTION("""COMPUTED_VALUE"""),"2N1L0PA")</f>
        <v>2N1L0PA</v>
      </c>
      <c r="B53" s="3" t="str">
        <f>IFERROR(__xludf.DUMMYFUNCTION("""COMPUTED_VALUE"""),"HP Pavilion Laptop PC 14-dv0000 (9WF41AV)")</f>
        <v>HP Pavilion Laptop PC 14-dv0000 (9WF41AV)</v>
      </c>
    </row>
    <row r="54" customHeight="1" spans="1:2">
      <c r="A54" s="3" t="str">
        <f>IFERROR(__xludf.DUMMYFUNCTION("""COMPUTED_VALUE"""),"5NL15AV")</f>
        <v>5NL15AV</v>
      </c>
      <c r="B54" s="3" t="str">
        <f>IFERROR(__xludf.DUMMYFUNCTION("""COMPUTED_VALUE"""),"HP Pavilion 15t-cs200 CTO")</f>
        <v>HP Pavilion 15t-cs200 CTO</v>
      </c>
    </row>
    <row r="55" customHeight="1" spans="1:2">
      <c r="A55" s="3" t="str">
        <f>IFERROR(__xludf.DUMMYFUNCTION("""COMPUTED_VALUE"""),"8XS80PA")</f>
        <v>8XS80PA</v>
      </c>
      <c r="B55" s="3" t="str">
        <f>IFERROR(__xludf.DUMMYFUNCTION("""COMPUTED_VALUE"""),"HP Pavilion Gaming - 15-ec0042ax")</f>
        <v>HP Pavilion Gaming - 15-ec0042ax</v>
      </c>
    </row>
    <row r="56" customHeight="1" spans="1:2">
      <c r="A56" s="3" t="str">
        <f>IFERROR(__xludf.DUMMYFUNCTION("""COMPUTED_VALUE"""),"8QG92PA")</f>
        <v>8QG92PA</v>
      </c>
      <c r="B56" s="3" t="str">
        <f>IFERROR(__xludf.DUMMYFUNCTION("""COMPUTED_VALUE"""),"HP Pavilion - 14-ce3022tx")</f>
        <v>HP Pavilion - 14-ce3022tx</v>
      </c>
    </row>
    <row r="57" customHeight="1" spans="1:2">
      <c r="A57" s="3" t="str">
        <f>IFERROR(__xludf.DUMMYFUNCTION("""COMPUTED_VALUE"""),"8GA79PA")</f>
        <v>8GA79PA</v>
      </c>
      <c r="B57" s="3" t="str">
        <f>IFERROR(__xludf.DUMMYFUNCTION("""COMPUTED_VALUE"""),"HP Pavilion x360 - 14-dh1010tu")</f>
        <v>HP Pavilion x360 - 14-dh1010tu</v>
      </c>
    </row>
    <row r="58" customHeight="1" spans="1:2">
      <c r="A58" s="3" t="str">
        <f>IFERROR(__xludf.DUMMYFUNCTION("""COMPUTED_VALUE"""),"7LH02PA")</f>
        <v>7LH02PA</v>
      </c>
      <c r="B58" s="3" t="str">
        <f>IFERROR(__xludf.DUMMYFUNCTION("""COMPUTED_VALUE"""),"HP Pavilion Gaming - 15-dk0049tx")</f>
        <v>HP Pavilion Gaming - 15-dk0049tx</v>
      </c>
    </row>
    <row r="59" customHeight="1" spans="1:2">
      <c r="A59" s="3" t="str">
        <f>IFERROR(__xludf.DUMMYFUNCTION("""COMPUTED_VALUE"""),"7AL87PA")</f>
        <v>7AL87PA</v>
      </c>
      <c r="B59" s="3" t="str">
        <f>IFERROR(__xludf.DUMMYFUNCTION("""COMPUTED_VALUE"""),"HP Pavilion x360 Convertible Laptop PC 14-dh0107tu")</f>
        <v>HP Pavilion x360 Convertible Laptop PC 14-dh0107tu</v>
      </c>
    </row>
    <row r="60" customHeight="1" spans="1:2">
      <c r="A60" s="3" t="str">
        <f>IFERROR(__xludf.DUMMYFUNCTION("""COMPUTED_VALUE"""),"50N43PA")</f>
        <v>50N43PA</v>
      </c>
      <c r="B60" s="3" t="str">
        <f>IFERROR(__xludf.DUMMYFUNCTION("""COMPUTED_VALUE"""),"HP Pavilion Aero 13.3 inch Laptop PC 13-be0000 (3B3W3AV)")</f>
        <v>HP Pavilion Aero 13.3 inch Laptop PC 13-be0000 (3B3W3AV)</v>
      </c>
    </row>
    <row r="61" customHeight="1" spans="1:2">
      <c r="A61" s="3" t="str">
        <f>IFERROR(__xludf.DUMMYFUNCTION("""COMPUTED_VALUE"""),"8QG90PA")</f>
        <v>8QG90PA</v>
      </c>
      <c r="B61" s="3" t="str">
        <f>IFERROR(__xludf.DUMMYFUNCTION("""COMPUTED_VALUE"""),"HP Pavilion - 14-ce3006tu")</f>
        <v>HP Pavilion - 14-ce3006tu</v>
      </c>
    </row>
    <row r="62" customHeight="1" spans="1:2">
      <c r="A62" s="3" t="str">
        <f>IFERROR(__xludf.DUMMYFUNCTION("""COMPUTED_VALUE"""),"9MT65PA")</f>
        <v>9MT65PA</v>
      </c>
      <c r="B62" s="3" t="str">
        <f>IFERROR(__xludf.DUMMYFUNCTION("""COMPUTED_VALUE"""),"HP Pavilion Gaming - 15-ec0066ax")</f>
        <v>HP Pavilion Gaming - 15-ec0066ax</v>
      </c>
    </row>
    <row r="63" customHeight="1" spans="1:2">
      <c r="A63" s="3" t="str">
        <f>IFERROR(__xludf.DUMMYFUNCTION("""COMPUTED_VALUE"""),"20D76PA")</f>
        <v>20D76PA</v>
      </c>
      <c r="B63" s="3" t="str">
        <f>IFERROR(__xludf.DUMMYFUNCTION("""COMPUTED_VALUE"""),"HP Pavilion Gaming - 15-dk0272tx")</f>
        <v>HP Pavilion Gaming - 15-dk0272tx</v>
      </c>
    </row>
    <row r="64" customHeight="1" spans="1:2">
      <c r="A64" s="3" t="str">
        <f>IFERROR(__xludf.DUMMYFUNCTION("""COMPUTED_VALUE"""),"183L1PA")</f>
        <v>183L1PA</v>
      </c>
      <c r="B64" s="3" t="str">
        <f>IFERROR(__xludf.DUMMYFUNCTION("""COMPUTED_VALUE"""),"HP Pavilion Gaming Laptop - 16-a0022tx")</f>
        <v>HP Pavilion Gaming Laptop - 16-a0022tx</v>
      </c>
    </row>
    <row r="65" customHeight="1" spans="1:2">
      <c r="A65" s="3" t="str">
        <f>IFERROR(__xludf.DUMMYFUNCTION("""COMPUTED_VALUE"""),"7LH00PA")</f>
        <v>7LH00PA</v>
      </c>
      <c r="B65" s="3" t="str">
        <f>IFERROR(__xludf.DUMMYFUNCTION("""COMPUTED_VALUE"""),"HP Pavilion Gaming - 15-dk0045tx")</f>
        <v>HP Pavilion Gaming - 15-dk0045tx</v>
      </c>
    </row>
    <row r="66" customHeight="1" spans="1:2">
      <c r="A66" s="3" t="str">
        <f>IFERROR(__xludf.DUMMYFUNCTION("""COMPUTED_VALUE"""),"7LG86PA")</f>
        <v>7LG86PA</v>
      </c>
      <c r="B66" s="3" t="str">
        <f>IFERROR(__xludf.DUMMYFUNCTION("""COMPUTED_VALUE"""),"HP Pavilion Gaming - 15-dk0047tx")</f>
        <v>HP Pavilion Gaming - 15-dk0047tx</v>
      </c>
    </row>
    <row r="67" customHeight="1" spans="1:2">
      <c r="A67" s="3" t="str">
        <f>IFERROR(__xludf.DUMMYFUNCTION("""COMPUTED_VALUE"""),"FP905EA")</f>
        <v>FP905EA</v>
      </c>
      <c r="B67" s="3" t="str">
        <f>IFERROR(__xludf.DUMMYFUNCTION("""COMPUTED_VALUE"""),"HP Pavilion dv7-1103ef Entertainment Notebook PC")</f>
        <v>HP Pavilion dv7-1103ef Entertainment Notebook PC</v>
      </c>
    </row>
    <row r="68" customHeight="1" spans="1:2">
      <c r="A68" s="3" t="str">
        <f>IFERROR(__xludf.DUMMYFUNCTION("""COMPUTED_VALUE"""),"7LG89PA")</f>
        <v>7LG89PA</v>
      </c>
      <c r="B68" s="3" t="str">
        <f>IFERROR(__xludf.DUMMYFUNCTION("""COMPUTED_VALUE"""),"HP Pavilion Gaming - 15-dk0052tx")</f>
        <v>HP Pavilion Gaming - 15-dk0052tx</v>
      </c>
    </row>
    <row r="69" customHeight="1" spans="1:2">
      <c r="A69" s="3" t="str">
        <f>IFERROR(__xludf.DUMMYFUNCTION("""COMPUTED_VALUE"""),"4NL42PA")</f>
        <v>4NL42PA</v>
      </c>
      <c r="B69" s="3" t="str">
        <f>IFERROR(__xludf.DUMMYFUNCTION("""COMPUTED_VALUE"""),"HP Pavilion x360 - 14-cd0087tu")</f>
        <v>HP Pavilion x360 - 14-cd0087tu</v>
      </c>
    </row>
    <row r="70" customHeight="1" spans="1:2">
      <c r="A70" s="3" t="str">
        <f>IFERROR(__xludf.DUMMYFUNCTION("""COMPUTED_VALUE"""),"167W2PA")</f>
        <v>167W2PA</v>
      </c>
      <c r="B70" s="3" t="str">
        <f>IFERROR(__xludf.DUMMYFUNCTION("""COMPUTED_VALUE"""),"HP Pavilion Gaming - 15-dk0263tx")</f>
        <v>HP Pavilion Gaming - 15-dk0263tx</v>
      </c>
    </row>
    <row r="71" customHeight="1" spans="1:2">
      <c r="A71" s="3" t="str">
        <f>IFERROR(__xludf.DUMMYFUNCTION("""COMPUTED_VALUE"""),"8GA92PA")</f>
        <v>8GA92PA</v>
      </c>
      <c r="B71" s="3" t="str">
        <f>IFERROR(__xludf.DUMMYFUNCTION("""COMPUTED_VALUE"""),"HP Pavilion x360 - 14-dh1025tx")</f>
        <v>HP Pavilion x360 - 14-dh1025tx</v>
      </c>
    </row>
    <row r="72" customHeight="1" spans="1:2">
      <c r="A72" s="3" t="str">
        <f>IFERROR(__xludf.DUMMYFUNCTION("""COMPUTED_VALUE"""),"2Z324PA")</f>
        <v>2Z324PA</v>
      </c>
      <c r="B72" s="3" t="str">
        <f>IFERROR(__xludf.DUMMYFUNCTION("""COMPUTED_VALUE"""),"HP Pavilion Gaming - 15-ec0098ax")</f>
        <v>HP Pavilion Gaming - 15-ec0098ax</v>
      </c>
    </row>
    <row r="73" customHeight="1" spans="1:2">
      <c r="A73" s="3" t="str">
        <f>IFERROR(__xludf.DUMMYFUNCTION("""COMPUTED_VALUE"""),"8GA82PA")</f>
        <v>8GA82PA</v>
      </c>
      <c r="B73" s="3" t="str">
        <f>IFERROR(__xludf.DUMMYFUNCTION("""COMPUTED_VALUE"""),"HP Pavilion x360 - 14-dh1007tu")</f>
        <v>HP Pavilion x360 - 14-dh1007tu</v>
      </c>
    </row>
    <row r="74" customHeight="1" spans="1:2">
      <c r="A74" s="3" t="str">
        <f>IFERROR(__xludf.DUMMYFUNCTION("""COMPUTED_VALUE"""),"8GB02PA")</f>
        <v>8GB02PA</v>
      </c>
      <c r="B74" s="3" t="str">
        <f>IFERROR(__xludf.DUMMYFUNCTION("""COMPUTED_VALUE"""),"HP Pavilion x360 - 14-dh1011tu")</f>
        <v>HP Pavilion x360 - 14-dh1011tu</v>
      </c>
    </row>
    <row r="75" customHeight="1" spans="1:2">
      <c r="A75" s="3" t="str">
        <f>IFERROR(__xludf.DUMMYFUNCTION("""COMPUTED_VALUE"""),"231T1PA")</f>
        <v>231T1PA</v>
      </c>
      <c r="B75" s="3" t="str">
        <f>IFERROR(__xludf.DUMMYFUNCTION("""COMPUTED_VALUE"""),"HP Pavilion x360 - 14-dh1179tu")</f>
        <v>HP Pavilion x360 - 14-dh1179tu</v>
      </c>
    </row>
    <row r="76" customHeight="1" spans="1:2">
      <c r="A76" s="3" t="str">
        <f>IFERROR(__xludf.DUMMYFUNCTION("""COMPUTED_VALUE"""),"1N1F8PA")</f>
        <v>1N1F8PA</v>
      </c>
      <c r="B76" s="3" t="str">
        <f>IFERROR(__xludf.DUMMYFUNCTION("""COMPUTED_VALUE"""),"HP Pavilion Gaming - 15-dk0269tx")</f>
        <v>HP Pavilion Gaming - 15-dk0269tx</v>
      </c>
    </row>
    <row r="77" customHeight="1" spans="1:2">
      <c r="A77" s="3" t="str">
        <f>IFERROR(__xludf.DUMMYFUNCTION("""COMPUTED_VALUE"""),"1A5D6PA")</f>
        <v>1A5D6PA</v>
      </c>
      <c r="B77" s="3" t="str">
        <f>IFERROR(__xludf.DUMMYFUNCTION("""COMPUTED_VALUE"""),"HP Pavilion x360 Laptop - 14-dw0069tu")</f>
        <v>HP Pavilion x360 Laptop - 14-dw0069tu</v>
      </c>
    </row>
    <row r="78" customHeight="1" spans="1:2">
      <c r="A78" s="3" t="str">
        <f>IFERROR(__xludf.DUMMYFUNCTION("""COMPUTED_VALUE"""),"8GA93PA")</f>
        <v>8GA93PA</v>
      </c>
      <c r="B78" s="3" t="str">
        <f>IFERROR(__xludf.DUMMYFUNCTION("""COMPUTED_VALUE"""),"HP Pavilion x360 - 14-dh1026tx")</f>
        <v>HP Pavilion x360 - 14-dh1026tx</v>
      </c>
    </row>
    <row r="79" customHeight="1" spans="1:2">
      <c r="A79" s="3" t="str">
        <f>IFERROR(__xludf.DUMMYFUNCTION("""COMPUTED_VALUE"""),"4X7E1PA")</f>
        <v>4X7E1PA</v>
      </c>
      <c r="B79" s="3" t="str">
        <f>IFERROR(__xludf.DUMMYFUNCTION("""COMPUTED_VALUE"""),"HP Pavilion Laptop 14-ec0035AU (4X7E1PA)")</f>
        <v>HP Pavilion Laptop 14-ec0035AU (4X7E1PA)</v>
      </c>
    </row>
    <row r="80" customHeight="1" spans="1:2">
      <c r="A80" s="3" t="str">
        <f>IFERROR(__xludf.DUMMYFUNCTION("""COMPUTED_VALUE"""),"8UZ38PA")</f>
        <v>8UZ38PA</v>
      </c>
      <c r="B80" s="3" t="str">
        <f>IFERROR(__xludf.DUMMYFUNCTION("""COMPUTED_VALUE"""),"HP Pavilion Gaming - 15-ec0026ax")</f>
        <v>HP Pavilion Gaming - 15-ec0026ax</v>
      </c>
    </row>
    <row r="81" customHeight="1" spans="1:2">
      <c r="A81" s="3" t="str">
        <f>IFERROR(__xludf.DUMMYFUNCTION("""COMPUTED_VALUE"""),"7LG81PA")</f>
        <v>7LG81PA</v>
      </c>
      <c r="B81" s="3" t="str">
        <f>IFERROR(__xludf.DUMMYFUNCTION("""COMPUTED_VALUE"""),"HP Pavilion Gaming - 15-dk0046tx")</f>
        <v>HP Pavilion Gaming - 15-dk0046tx</v>
      </c>
    </row>
    <row r="82" customHeight="1" spans="1:2">
      <c r="A82" s="3" t="str">
        <f>IFERROR(__xludf.DUMMYFUNCTION("""COMPUTED_VALUE"""),"8GA83PA")</f>
        <v>8GA83PA</v>
      </c>
      <c r="B82" s="3" t="str">
        <f>IFERROR(__xludf.DUMMYFUNCTION("""COMPUTED_VALUE"""),"HP Pavilion x360 - 14-dh1008tu")</f>
        <v>HP Pavilion x360 - 14-dh1008tu</v>
      </c>
    </row>
    <row r="83" customHeight="1" spans="1:2">
      <c r="A83" s="3" t="str">
        <f>IFERROR(__xludf.DUMMYFUNCTION("""COMPUTED_VALUE"""),"5JR96PA")</f>
        <v>5JR96PA</v>
      </c>
      <c r="B83" s="3" t="str">
        <f>IFERROR(__xludf.DUMMYFUNCTION("""COMPUTED_VALUE"""),"HP Pavilion 15-cs1052tx")</f>
        <v>HP Pavilion 15-cs1052tx</v>
      </c>
    </row>
    <row r="84" customHeight="1" spans="1:2">
      <c r="A84" s="3" t="str">
        <f>IFERROR(__xludf.DUMMYFUNCTION("""COMPUTED_VALUE"""),"172V6PA")</f>
        <v>172V6PA</v>
      </c>
      <c r="B84" s="3" t="str">
        <f>IFERROR(__xludf.DUMMYFUNCTION("""COMPUTED_VALUE"""),"HP Pavilion - 14-ce3065tu")</f>
        <v>HP Pavilion - 14-ce3065tu</v>
      </c>
    </row>
    <row r="85" customHeight="1" spans="1:2">
      <c r="A85" s="3" t="str">
        <f>IFERROR(__xludf.DUMMYFUNCTION("""COMPUTED_VALUE"""),"167W1PA")</f>
        <v>167W1PA</v>
      </c>
      <c r="B85" s="3" t="str">
        <f>IFERROR(__xludf.DUMMYFUNCTION("""COMPUTED_VALUE"""),"HP Pavilion Gaming - 15-ec0101ax")</f>
        <v>HP Pavilion Gaming - 15-ec0101ax</v>
      </c>
    </row>
    <row r="86" customHeight="1" spans="1:2">
      <c r="A86" s="3" t="str">
        <f>IFERROR(__xludf.DUMMYFUNCTION("""COMPUTED_VALUE"""),"48U95PA")</f>
        <v>48U95PA</v>
      </c>
      <c r="B86" s="3" t="str">
        <f>IFERROR(__xludf.DUMMYFUNCTION("""COMPUTED_VALUE"""),"HP Pavilion Gaming Laptop 15-dk2100TX (48U95PA)")</f>
        <v>HP Pavilion Gaming Laptop 15-dk2100TX (48U95PA)</v>
      </c>
    </row>
    <row r="87" customHeight="1" spans="1:2">
      <c r="A87" s="3" t="str">
        <f>IFERROR(__xludf.DUMMYFUNCTION("""COMPUTED_VALUE"""),"1N1G2PA")</f>
        <v>1N1G2PA</v>
      </c>
      <c r="B87" s="3" t="str">
        <f>IFERROR(__xludf.DUMMYFUNCTION("""COMPUTED_VALUE"""),"HP Pavilion Gaming - 15-ec1048ax")</f>
        <v>HP Pavilion Gaming - 15-ec1048ax</v>
      </c>
    </row>
    <row r="88" customHeight="1" spans="1:2">
      <c r="A88" s="3" t="str">
        <f>IFERROR(__xludf.DUMMYFUNCTION("""COMPUTED_VALUE"""),"300H7PA")</f>
        <v>300H7PA</v>
      </c>
      <c r="B88" s="3" t="str">
        <f>IFERROR(__xludf.DUMMYFUNCTION("""COMPUTED_VALUE"""),"HP Pavilion Gaming Laptop 15-dk1148TX (300H7PA)")</f>
        <v>HP Pavilion Gaming Laptop 15-dk1148TX (300H7PA)</v>
      </c>
    </row>
    <row r="89" customHeight="1" spans="1:2">
      <c r="A89" s="3" t="str">
        <f>IFERROR(__xludf.DUMMYFUNCTION("""COMPUTED_VALUE"""),"552W2PA")</f>
        <v>552W2PA</v>
      </c>
      <c r="B89" s="3" t="str">
        <f>IFERROR(__xludf.DUMMYFUNCTION("""COMPUTED_VALUE"""),"HP Pavilion Gaming Laptop 15-ec2145AX (552W2PA)")</f>
        <v>HP Pavilion Gaming Laptop 15-ec2145AX (552W2PA)</v>
      </c>
    </row>
    <row r="90" customHeight="1" spans="1:2">
      <c r="A90" s="3" t="str">
        <f>IFERROR(__xludf.DUMMYFUNCTION("""COMPUTED_VALUE"""),"76N19PA")</f>
        <v>76N19PA</v>
      </c>
      <c r="B90" s="3" t="str">
        <f>IFERROR(__xludf.DUMMYFUNCTION("""COMPUTED_VALUE"""),"HP Pavilion x360 Convertible 14-dy1056TU (76N19PA)")</f>
        <v>HP Pavilion x360 Convertible 14-dy1056TU (76N19PA)</v>
      </c>
    </row>
    <row r="91" customHeight="1" spans="1:2">
      <c r="A91" s="3" t="str">
        <f>IFERROR(__xludf.DUMMYFUNCTION("""COMPUTED_VALUE"""),"3W2A5PA")</f>
        <v>3W2A5PA</v>
      </c>
      <c r="B91" s="3" t="str">
        <f>IFERROR(__xludf.DUMMYFUNCTION("""COMPUTED_VALUE"""),"HP Pavilion x360 Convertible 14-dy0003TU (3W2A5PA)")</f>
        <v>HP Pavilion x360 Convertible 14-dy0003TU (3W2A5PA)</v>
      </c>
    </row>
    <row r="92" customHeight="1" spans="1:2">
      <c r="A92" s="3" t="str">
        <f>IFERROR(__xludf.DUMMYFUNCTION("""COMPUTED_VALUE"""),"3W295PA")</f>
        <v>3W295PA</v>
      </c>
      <c r="B92" s="3" t="str">
        <f>IFERROR(__xludf.DUMMYFUNCTION("""COMPUTED_VALUE"""),"HP Pavilion x360 Convertible 14-dy0050TU (3W295PA)")</f>
        <v>HP Pavilion x360 Convertible 14-dy0050TU (3W295PA)</v>
      </c>
    </row>
    <row r="93" customHeight="1" spans="1:2">
      <c r="A93" s="3" t="str">
        <f>IFERROR(__xludf.DUMMYFUNCTION("""COMPUTED_VALUE"""),"4J0X9PA")</f>
        <v>4J0X9PA</v>
      </c>
      <c r="B93" s="3" t="str">
        <f>IFERROR(__xludf.DUMMYFUNCTION("""COMPUTED_VALUE"""),"HP Pavilion Laptop 14-ec0007AX (4J0X9PA)")</f>
        <v>HP Pavilion Laptop 14-ec0007AX (4J0X9PA)</v>
      </c>
    </row>
    <row r="94" customHeight="1" spans="1:2">
      <c r="A94" s="3" t="str">
        <f>IFERROR(__xludf.DUMMYFUNCTION("""COMPUTED_VALUE"""),"552W1PA")</f>
        <v>552W1PA</v>
      </c>
      <c r="B94" s="3" t="str">
        <f>IFERROR(__xludf.DUMMYFUNCTION("""COMPUTED_VALUE"""),"HP Pavilion Gaming Laptop 15-ec2144AX (552W1PA)")</f>
        <v>HP Pavilion Gaming Laptop 15-ec2144AX (552W1PA)</v>
      </c>
    </row>
    <row r="95" customHeight="1" spans="1:2">
      <c r="A95" s="3" t="str">
        <f>IFERROR(__xludf.DUMMYFUNCTION("""COMPUTED_VALUE"""),"552W3PA")</f>
        <v>552W3PA</v>
      </c>
      <c r="B95" s="3" t="str">
        <f>IFERROR(__xludf.DUMMYFUNCTION("""COMPUTED_VALUE"""),"HP Pavilion Gaming Laptop 15-ec2146AX")</f>
        <v>HP Pavilion Gaming Laptop 15-ec2146AX</v>
      </c>
    </row>
    <row r="96" customHeight="1" spans="1:2">
      <c r="A96" s="3" t="str">
        <f>IFERROR(__xludf.DUMMYFUNCTION("""COMPUTED_VALUE"""),"6D9T7PA")</f>
        <v>6D9T7PA</v>
      </c>
      <c r="B96" s="3" t="str">
        <f>IFERROR(__xludf.DUMMYFUNCTION("""COMPUTED_VALUE"""),"HP Pavilion Laptop 14-ec1019AU")</f>
        <v>HP Pavilion Laptop 14-ec1019AU</v>
      </c>
    </row>
    <row r="97" customHeight="1" spans="1:2">
      <c r="A97" s="3" t="str">
        <f>IFERROR(__xludf.DUMMYFUNCTION("""COMPUTED_VALUE"""),"7S460PA")</f>
        <v>7S460PA</v>
      </c>
      <c r="B97" s="3" t="str">
        <f>IFERROR(__xludf.DUMMYFUNCTION("""COMPUTED_VALUE"""),"HP Pavilion Aero Laptop 13-be2057AU")</f>
        <v>HP Pavilion Aero Laptop 13-be2057AU</v>
      </c>
    </row>
    <row r="98" customHeight="1" spans="1:2">
      <c r="A98" s="3" t="str">
        <f>IFERROR(__xludf.DUMMYFUNCTION("""COMPUTED_VALUE"""),"471C4PA")</f>
        <v>471C4PA</v>
      </c>
      <c r="B98" s="3" t="str">
        <f>IFERROR(__xludf.DUMMYFUNCTION("""COMPUTED_VALUE"""),"HP Pavilion Gaming Laptop 15-ec2076AX (471C4PA)")</f>
        <v>HP Pavilion Gaming Laptop 15-ec2076AX (471C4PA)</v>
      </c>
    </row>
    <row r="99" customHeight="1" spans="1:2">
      <c r="A99" s="3" t="str">
        <f>IFERROR(__xludf.DUMMYFUNCTION("""COMPUTED_VALUE"""),"3GM07PA")</f>
        <v>3GM07PA</v>
      </c>
      <c r="B99" s="3" t="str">
        <f>IFERROR(__xludf.DUMMYFUNCTION("""COMPUTED_VALUE"""),"HP Pavilion x360 - 14-ba077tu")</f>
        <v>HP Pavilion x360 - 14-ba077tu</v>
      </c>
    </row>
    <row r="100" customHeight="1" spans="1:2">
      <c r="A100" s="3" t="str">
        <f>IFERROR(__xludf.DUMMYFUNCTION("""COMPUTED_VALUE"""),"30R10PA")</f>
        <v>30R10PA</v>
      </c>
      <c r="B100" s="3" t="str">
        <f>IFERROR(__xludf.DUMMYFUNCTION("""COMPUTED_VALUE"""),"HP Pavilion Laptop 13-bb0075TU (30R10PA)")</f>
        <v>HP Pavilion Laptop 13-bb0075TU (30R10PA)</v>
      </c>
    </row>
    <row r="101" customHeight="1" spans="1:2">
      <c r="A101" s="3" t="str">
        <f>IFERROR(__xludf.DUMMYFUNCTION("""COMPUTED_VALUE"""),"67U22PA")</f>
        <v>67U22PA</v>
      </c>
      <c r="B101" s="3" t="str">
        <f>IFERROR(__xludf.DUMMYFUNCTION("""COMPUTED_VALUE"""),"HP Pavilion Laptop 15-eg2009TU")</f>
        <v>HP Pavilion Laptop 15-eg2009TU</v>
      </c>
    </row>
    <row r="102" customHeight="1" spans="1:2">
      <c r="A102" s="3" t="str">
        <f>IFERROR(__xludf.DUMMYFUNCTION("""COMPUTED_VALUE"""),"533U2PA")</f>
        <v>533U2PA</v>
      </c>
      <c r="B102" s="3" t="str">
        <f>IFERROR(__xludf.DUMMYFUNCTION("""COMPUTED_VALUE"""),"HP Pavilion x360 Convertible 14-dy1013TU")</f>
        <v>HP Pavilion x360 Convertible 14-dy1013TU</v>
      </c>
    </row>
    <row r="103" customHeight="1" spans="1:2">
      <c r="A103" s="3" t="str">
        <f>IFERROR(__xludf.DUMMYFUNCTION("""COMPUTED_VALUE"""),"86T11PA")</f>
        <v>86T11PA</v>
      </c>
      <c r="B103" s="3" t="str">
        <f>IFERROR(__xludf.DUMMYFUNCTION("""COMPUTED_VALUE"""),"HP Pavilion Laptop 15-eg3079TU")</f>
        <v>HP Pavilion Laptop 15-eg3079TU</v>
      </c>
    </row>
    <row r="104" customHeight="1" spans="1:2">
      <c r="A104" s="3" t="str">
        <f>IFERROR(__xludf.DUMMYFUNCTION("""COMPUTED_VALUE"""),"9E5B9PA")</f>
        <v>9E5B9PA</v>
      </c>
      <c r="B104" s="3" t="str">
        <f>IFERROR(__xludf.DUMMYFUNCTION("""COMPUTED_VALUE"""),"HP Pavilion 15.6 inch Laptop PC 15-eh1000 (2H5A6AV)")</f>
        <v>HP Pavilion 15.6 inch Laptop PC 15-eh1000 (2H5A6AV)</v>
      </c>
    </row>
    <row r="105" customHeight="1" spans="1:2">
      <c r="A105" s="3" t="str">
        <f>IFERROR(__xludf.DUMMYFUNCTION("""COMPUTED_VALUE"""),"8WE64PA")</f>
        <v>8WE64PA</v>
      </c>
      <c r="B105" s="3" t="str">
        <f>IFERROR(__xludf.DUMMYFUNCTION("""COMPUTED_VALUE"""),"HP Pavilion Gaming - 15-ec0027ax")</f>
        <v>HP Pavilion Gaming - 15-ec0027ax</v>
      </c>
    </row>
    <row r="106" customHeight="1" spans="1:2">
      <c r="A106" s="3" t="str">
        <f>IFERROR(__xludf.DUMMYFUNCTION("""COMPUTED_VALUE"""),"4X7D7PA")</f>
        <v>4X7D7PA</v>
      </c>
      <c r="B106" s="3" t="str">
        <f>IFERROR(__xludf.DUMMYFUNCTION("""COMPUTED_VALUE"""),"HP Pavilion Laptop 14-dv0543TU (4X7D7PA)")</f>
        <v>HP Pavilion Laptop 14-dv0543TU (4X7D7PA)</v>
      </c>
    </row>
    <row r="107" customHeight="1" spans="1:2">
      <c r="A107" s="3" t="str">
        <f>IFERROR(__xludf.DUMMYFUNCTION("""COMPUTED_VALUE"""),"8C5H5PA")</f>
        <v>8C5H5PA</v>
      </c>
      <c r="B107" s="3" t="str">
        <f>IFERROR(__xludf.DUMMYFUNCTION("""COMPUTED_VALUE"""),"HP Pavilion x360 2-in-1 Laptop 14-ek1074 (8C5H5PA)")</f>
        <v>HP Pavilion x360 2-in-1 Laptop 14-ek1074 (8C5H5PA)</v>
      </c>
    </row>
    <row r="108" customHeight="1" spans="1:2">
      <c r="A108" s="3" t="str">
        <f>IFERROR(__xludf.DUMMYFUNCTION("""COMPUTED_VALUE"""),"T0Z59PA")</f>
        <v>T0Z59PA</v>
      </c>
      <c r="B108" s="3" t="str">
        <f>IFERROR(__xludf.DUMMYFUNCTION("""COMPUTED_VALUE"""),"HP Pavilion Notebook - 15-ab516tx")</f>
        <v>HP Pavilion Notebook - 15-ab516tx</v>
      </c>
    </row>
    <row r="109" customHeight="1" spans="1:2">
      <c r="A109" s="3" t="str">
        <f>IFERROR(__xludf.DUMMYFUNCTION("""COMPUTED_VALUE"""),"691L1UA")</f>
        <v>691L1UA</v>
      </c>
      <c r="B109" s="3" t="str">
        <f>IFERROR(__xludf.DUMMYFUNCTION("""COMPUTED_VALUE"""),"HP Pavilion x360 Convertible 15-er1051cl (691L1UA)")</f>
        <v>HP Pavilion x360 Convertible 15-er1051cl (691L1UA)</v>
      </c>
    </row>
    <row r="110" customHeight="1" spans="1:2">
      <c r="A110" s="3" t="str">
        <f>IFERROR(__xludf.DUMMYFUNCTION("""COMPUTED_VALUE"""),"471C3PA")</f>
        <v>471C3PA</v>
      </c>
      <c r="B110" s="3" t="str">
        <f>IFERROR(__xludf.DUMMYFUNCTION("""COMPUTED_VALUE"""),"HP Pavilion Gaming Laptop 15-ec2075AX (471C3PA)")</f>
        <v>HP Pavilion Gaming Laptop 15-ec2075AX (471C3PA)</v>
      </c>
    </row>
    <row r="111" customHeight="1" spans="1:2">
      <c r="A111" s="3" t="str">
        <f>IFERROR(__xludf.DUMMYFUNCTION("""COMPUTED_VALUE"""),"3K1B0PA")</f>
        <v>3K1B0PA</v>
      </c>
      <c r="B111" s="3" t="str">
        <f>IFERROR(__xludf.DUMMYFUNCTION("""COMPUTED_VALUE"""),"HP Pavilion Gaming Laptop 15-dk1508TX (3K1B0PA)")</f>
        <v>HP Pavilion Gaming Laptop 15-dk1508TX (3K1B0PA)</v>
      </c>
    </row>
    <row r="112" customHeight="1" spans="1:2">
      <c r="A112" s="3" t="str">
        <f>IFERROR(__xludf.DUMMYFUNCTION("""COMPUTED_VALUE"""),"2N1L1PA")</f>
        <v>2N1L1PA</v>
      </c>
      <c r="B112" s="3" t="str">
        <f>IFERROR(__xludf.DUMMYFUNCTION("""COMPUTED_VALUE"""),"HP Pavilion Laptop 14-dv0055TU (2N1L1PA)")</f>
        <v>HP Pavilion Laptop 14-dv0055TU (2N1L1PA)</v>
      </c>
    </row>
    <row r="113" customHeight="1" spans="1:2">
      <c r="A113" s="3" t="str">
        <f>IFERROR(__xludf.DUMMYFUNCTION("""COMPUTED_VALUE"""),"461S7PA")</f>
        <v>461S7PA</v>
      </c>
      <c r="B113" s="3" t="str">
        <f>IFERROR(__xludf.DUMMYFUNCTION("""COMPUTED_VALUE"""),"HP Pavilion x360 Convertible 14-dy0081TU (461S7PA)")</f>
        <v>HP Pavilion x360 Convertible 14-dy0081TU (461S7PA)</v>
      </c>
    </row>
    <row r="114" customHeight="1" spans="1:2">
      <c r="A114" s="3" t="str">
        <f>IFERROR(__xludf.DUMMYFUNCTION("""COMPUTED_VALUE"""),"4X812PA")</f>
        <v>4X812PA</v>
      </c>
      <c r="B114" s="3" t="str">
        <f>IFERROR(__xludf.DUMMYFUNCTION("""COMPUTED_VALUE"""),"HP Pavilion Laptop 15-eh1108AU (4X812PA)")</f>
        <v>HP Pavilion Laptop 15-eh1108AU (4X812PA)</v>
      </c>
    </row>
    <row r="115" customHeight="1" spans="1:2">
      <c r="A115" s="3" t="str">
        <f>IFERROR(__xludf.DUMMYFUNCTION("""COMPUTED_VALUE"""),"1N1G1PA")</f>
        <v>1N1G1PA</v>
      </c>
      <c r="B115" s="3" t="str">
        <f>IFERROR(__xludf.DUMMYFUNCTION("""COMPUTED_VALUE"""),"HP Pavilion Gaming - 15-ec1051ax")</f>
        <v>HP Pavilion Gaming - 15-ec1051ax</v>
      </c>
    </row>
    <row r="116" customHeight="1" spans="1:2">
      <c r="A116" s="3" t="str">
        <f>IFERROR(__xludf.DUMMYFUNCTION("""COMPUTED_VALUE"""),"8LX78PA")</f>
        <v>8LX78PA</v>
      </c>
      <c r="B116" s="3" t="str">
        <f>IFERROR(__xludf.DUMMYFUNCTION("""COMPUTED_VALUE"""),"HP Pavilion - 15-cs3008tx")</f>
        <v>HP Pavilion - 15-cs3008tx</v>
      </c>
    </row>
    <row r="117" customHeight="1" spans="1:2">
      <c r="A117" s="3" t="str">
        <f>IFERROR(__xludf.DUMMYFUNCTION("""COMPUTED_VALUE"""),"6K9C6PA")</f>
        <v>6K9C6PA</v>
      </c>
      <c r="B117" s="3" t="str">
        <f>IFERROR(__xludf.DUMMYFUNCTION("""COMPUTED_VALUE"""),"HP Pavilion Laptop 14-dv2053TU (6K9C6PA)")</f>
        <v>HP Pavilion Laptop 14-dv2053TU (6K9C6PA)</v>
      </c>
    </row>
    <row r="118" customHeight="1" spans="1:2">
      <c r="A118" s="3" t="str">
        <f>IFERROR(__xludf.DUMMYFUNCTION("""COMPUTED_VALUE"""),"6Q0Z3PA")</f>
        <v>6Q0Z3PA</v>
      </c>
      <c r="B118" s="3" t="str">
        <f>IFERROR(__xludf.DUMMYFUNCTION("""COMPUTED_VALUE"""),"HP Pavilion x360 2-in-1 Laptop 14-ek0084")</f>
        <v>HP Pavilion x360 2-in-1 Laptop 14-ek0084</v>
      </c>
    </row>
    <row r="119" customHeight="1" spans="1:2">
      <c r="A119" s="3" t="str">
        <f>IFERROR(__xludf.DUMMYFUNCTION("""COMPUTED_VALUE"""),"4X7E7PA")</f>
        <v>4X7E7PA</v>
      </c>
      <c r="B119" s="3" t="str">
        <f>IFERROR(__xludf.DUMMYFUNCTION("""COMPUTED_VALUE"""),"HP Pavilion Laptop 15-eh1102AU (4X7E7PA)")</f>
        <v>HP Pavilion Laptop 15-eh1102AU (4X7E7PA)</v>
      </c>
    </row>
    <row r="120" customHeight="1" spans="1:2">
      <c r="A120" s="3" t="str">
        <f>IFERROR(__xludf.DUMMYFUNCTION("""COMPUTED_VALUE"""),"397L9PA")</f>
        <v>397L9PA</v>
      </c>
      <c r="B120" s="3" t="str">
        <f>IFERROR(__xludf.DUMMYFUNCTION("""COMPUTED_VALUE"""),"HP Pavilion Laptop 14-dv0086TX (397L9PA)")</f>
        <v>HP Pavilion Laptop 14-dv0086TX (397L9PA)</v>
      </c>
    </row>
    <row r="121" customHeight="1" spans="1:2">
      <c r="A121" s="3" t="str">
        <f>IFERROR(__xludf.DUMMYFUNCTION("""COMPUTED_VALUE"""),"4X7E8PA")</f>
        <v>4X7E8PA</v>
      </c>
      <c r="B121" s="3" t="str">
        <f>IFERROR(__xludf.DUMMYFUNCTION("""COMPUTED_VALUE"""),"HP Pavilion Laptop 15-eh1103AU (4X7E8PA)")</f>
        <v>HP Pavilion Laptop 15-eh1103AU (4X7E8PA)</v>
      </c>
    </row>
    <row r="122" customHeight="1" spans="1:2">
      <c r="A122" s="3" t="str">
        <f>IFERROR(__xludf.DUMMYFUNCTION("""COMPUTED_VALUE"""),"194V6PA")</f>
        <v>194V6PA</v>
      </c>
      <c r="B122" s="3" t="str">
        <f>IFERROR(__xludf.DUMMYFUNCTION("""COMPUTED_VALUE"""),"HP Pavilion Gaming - 15-ec0104ax")</f>
        <v>HP Pavilion Gaming - 15-ec0104ax</v>
      </c>
    </row>
    <row r="123" customHeight="1" spans="1:2">
      <c r="A123" s="3" t="str">
        <f>IFERROR(__xludf.DUMMYFUNCTION("""COMPUTED_VALUE"""),"A00V8PA")</f>
        <v>A00V8PA</v>
      </c>
      <c r="B123" s="3" t="str">
        <f>IFERROR(__xludf.DUMMYFUNCTION("""COMPUTED_VALUE"""),"HP Pavilion Laptop 16-af0015TU (A00V8PA)")</f>
        <v>HP Pavilion Laptop 16-af0015TU (A00V8PA)</v>
      </c>
    </row>
    <row r="124" customHeight="1" spans="1:2">
      <c r="A124" s="3" t="str">
        <f>IFERROR(__xludf.DUMMYFUNCTION("""COMPUTED_VALUE"""),"875N6PA")</f>
        <v>875N6PA</v>
      </c>
      <c r="B124" s="3" t="str">
        <f>IFERROR(__xludf.DUMMYFUNCTION("""COMPUTED_VALUE"""),"HP Pavilion Laptop 15-eg3081TU (875N6PA)")</f>
        <v>HP Pavilion Laptop 15-eg3081TU (875N6PA)</v>
      </c>
    </row>
    <row r="125" customHeight="1" spans="1:2">
      <c r="A125" s="3" t="str">
        <f>IFERROR(__xludf.DUMMYFUNCTION("""COMPUTED_VALUE"""),"9U100PA")</f>
        <v>9U100PA</v>
      </c>
      <c r="B125" s="3" t="str">
        <f>IFERROR(__xludf.DUMMYFUNCTION("""COMPUTED_VALUE"""),"HP Pavilion Plus Laptop 14-ew0116TU")</f>
        <v>HP Pavilion Plus Laptop 14-ew0116TU</v>
      </c>
    </row>
    <row r="126" customHeight="1" spans="1:2">
      <c r="A126" s="3" t="str">
        <f>IFERROR(__xludf.DUMMYFUNCTION("""COMPUTED_VALUE"""),"552V9PA")</f>
        <v>552V9PA</v>
      </c>
      <c r="B126" s="3" t="str">
        <f>IFERROR(__xludf.DUMMYFUNCTION("""COMPUTED_VALUE"""),"HP Pavilion Gaming Laptop 15-dk2095TX (552V9PA)")</f>
        <v>HP Pavilion Gaming Laptop 15-dk2095TX (552V9PA)</v>
      </c>
    </row>
    <row r="127" customHeight="1" spans="1:2">
      <c r="A127" s="3" t="str">
        <f>IFERROR(__xludf.DUMMYFUNCTION("""COMPUTED_VALUE"""),"6J8N3PA")</f>
        <v>6J8N3PA</v>
      </c>
      <c r="B127" s="3" t="str">
        <f>IFERROR(__xludf.DUMMYFUNCTION("""COMPUTED_VALUE"""),"HP Pavilion Laptop PC 15-eg2000 (4U8D5AV)")</f>
        <v>HP Pavilion Laptop PC 15-eg2000 (4U8D5AV)</v>
      </c>
    </row>
    <row r="128" customHeight="1" spans="1:2">
      <c r="A128" s="3" t="str">
        <f>IFERROR(__xludf.DUMMYFUNCTION("""COMPUTED_VALUE"""),"7K0L9PA")</f>
        <v>7K0L9PA</v>
      </c>
      <c r="B128" s="3" t="str">
        <f>IFERROR(__xludf.DUMMYFUNCTION("""COMPUTED_VALUE"""),"HP Pavilion 15 Laptop PC 15-eh2000 (4V3L6AV)")</f>
        <v>HP Pavilion 15 Laptop PC 15-eh2000 (4V3L6AV)</v>
      </c>
    </row>
    <row r="129" customHeight="1" spans="1:2">
      <c r="A129" s="3" t="str">
        <f>IFERROR(__xludf.DUMMYFUNCTION("""COMPUTED_VALUE"""),"300H5PA")</f>
        <v>300H5PA</v>
      </c>
      <c r="B129" s="3" t="str">
        <f>IFERROR(__xludf.DUMMYFUNCTION("""COMPUTED_VALUE"""),"HP Pavilion Gaming 15-dk10000 Laptop PC (8VD49AV)")</f>
        <v>HP Pavilion Gaming 15-dk10000 Laptop PC (8VD49AV)</v>
      </c>
    </row>
    <row r="130" customHeight="1" spans="1:2">
      <c r="A130" s="3" t="str">
        <f>IFERROR(__xludf.DUMMYFUNCTION("""COMPUTED_VALUE"""),"4A3K6PA")</f>
        <v>4A3K6PA</v>
      </c>
      <c r="B130" s="3" t="str">
        <f>IFERROR(__xludf.DUMMYFUNCTION("""COMPUTED_VALUE"""),"HP Pavilion Gaming 15-dk2000 Laptop PC (2P1Z7AV)")</f>
        <v>HP Pavilion Gaming 15-dk2000 Laptop PC (2P1Z7AV)</v>
      </c>
    </row>
    <row r="131" customHeight="1" spans="1:2">
      <c r="A131" s="3" t="str">
        <f>IFERROR(__xludf.DUMMYFUNCTION("""COMPUTED_VALUE"""),"7Z1H8PA")</f>
        <v>7Z1H8PA</v>
      </c>
      <c r="B131" s="3" t="str">
        <f>IFERROR(__xludf.DUMMYFUNCTION("""COMPUTED_VALUE"""),"HP Pavilion 15 Laptop PC 15-eh2000 (4V3L6AV)")</f>
        <v>HP Pavilion 15 Laptop PC 15-eh2000 (4V3L6AV)</v>
      </c>
    </row>
    <row r="132" customHeight="1" spans="1:2">
      <c r="A132" s="3" t="str">
        <f>IFERROR(__xludf.DUMMYFUNCTION("""COMPUTED_VALUE"""),"7G761PA")</f>
        <v>7G761PA</v>
      </c>
      <c r="B132" s="3" t="str">
        <f>IFERROR(__xludf.DUMMYFUNCTION("""COMPUTED_VALUE"""),"HP Pavilion Laptop PC 15-eg2000 (4U8D6AV")</f>
        <v>HP Pavilion Laptop PC 15-eg2000 (4U8D6AV</v>
      </c>
    </row>
    <row r="133" customHeight="1" spans="1:2">
      <c r="A133" s="3" t="str">
        <f>IFERROR(__xludf.DUMMYFUNCTION("""COMPUTED_VALUE"""),"840G6PA")</f>
        <v>840G6PA</v>
      </c>
      <c r="B133" s="3" t="str">
        <f>IFERROR(__xludf.DUMMYFUNCTION("""COMPUTED_VALUE"""),"HP Pavilion 15 Laptop PC 15-eh3000 (794P4AV)")</f>
        <v>HP Pavilion 15 Laptop PC 15-eh3000 (794P4AV)</v>
      </c>
    </row>
    <row r="134" customHeight="1" spans="1:2">
      <c r="A134" s="3" t="str">
        <f>IFERROR(__xludf.DUMMYFUNCTION("""COMPUTED_VALUE"""),"8U5G0PA")</f>
        <v>8U5G0PA</v>
      </c>
      <c r="B134" s="3" t="str">
        <f>IFERROR(__xludf.DUMMYFUNCTION("""COMPUTED_VALUE"""),"HP Pavilion Laptop PC 15-eg3000 (78G45AV)")</f>
        <v>HP Pavilion Laptop PC 15-eg3000 (78G45AV)</v>
      </c>
    </row>
    <row r="135" customHeight="1" spans="1:2">
      <c r="A135" s="3" t="str">
        <f>IFERROR(__xludf.DUMMYFUNCTION("""COMPUTED_VALUE"""),"7F5Q8UA")</f>
        <v>7F5Q8UA</v>
      </c>
      <c r="B135" s="3" t="str">
        <f>IFERROR(__xludf.DUMMYFUNCTION("""COMPUTED_VALUE"""),"HP Pavilion Laptop PC 15-eg3000 (78G45AV)")</f>
        <v>HP Pavilion Laptop PC 15-eg3000 (78G45AV)</v>
      </c>
    </row>
    <row r="136" customHeight="1" spans="1:2">
      <c r="A136" s="3" t="str">
        <f>IFERROR(__xludf.DUMMYFUNCTION("""COMPUTED_VALUE"""),"30R16PA")</f>
        <v>30R16PA</v>
      </c>
      <c r="B136" s="3" t="str">
        <f>IFERROR(__xludf.DUMMYFUNCTION("""COMPUTED_VALUE"""),"HP Pavilion Laptop PC 13-bb0000 (9WG34AV)")</f>
        <v>HP Pavilion Laptop PC 13-bb0000 (9WG34AV)</v>
      </c>
    </row>
    <row r="137" customHeight="1" spans="1:2">
      <c r="A137" s="3" t="str">
        <f>IFERROR(__xludf.DUMMYFUNCTION("""COMPUTED_VALUE"""),"7S4N6PA")</f>
        <v>7S4N6PA</v>
      </c>
      <c r="B137" s="3" t="str">
        <f>IFERROR(__xludf.DUMMYFUNCTION("""COMPUTED_VALUE"""),"HP Pavilion Laptop PC 15-eg3000 (78G46AV)")</f>
        <v>HP Pavilion Laptop PC 15-eg3000 (78G46AV)</v>
      </c>
    </row>
    <row r="138" customHeight="1" spans="1:2">
      <c r="A138" s="3" t="str">
        <f>IFERROR(__xludf.DUMMYFUNCTION("""COMPUTED_VALUE"""),"4R829PA")</f>
        <v>4R829PA</v>
      </c>
      <c r="B138" s="3" t="str">
        <f>IFERROR(__xludf.DUMMYFUNCTION("""COMPUTED_VALUE"""),"HP Pavilion Aero 13.3 inch Laptop PC 13-be0000 (3B3W3AV)")</f>
        <v>HP Pavilion Aero 13.3 inch Laptop PC 13-be0000 (3B3W3AV)</v>
      </c>
    </row>
    <row r="139" customHeight="1" spans="1:2">
      <c r="A139" s="3" t="str">
        <f>IFERROR(__xludf.DUMMYFUNCTION("""COMPUTED_VALUE"""),"767N7AV")</f>
        <v>767N7AV</v>
      </c>
      <c r="B139" s="3" t="str">
        <f>IFERROR(__xludf.DUMMYFUNCTION("""COMPUTED_VALUE"""),"HP Pavilion Aero 13 Laptop PC 13-be2000 ")</f>
        <v>HP Pavilion Aero 13 Laptop PC 13-be2000 </v>
      </c>
    </row>
    <row r="140" customHeight="1" spans="1:2">
      <c r="A140" s="3" t="str">
        <f>IFERROR(__xludf.DUMMYFUNCTION("""COMPUTED_VALUE"""),"50N45PA")</f>
        <v>50N45PA</v>
      </c>
      <c r="B140" s="3" t="str">
        <f>IFERROR(__xludf.DUMMYFUNCTION("""COMPUTED_VALUE"""),"HP Pavilion Aero 13.3 inch Laptop PC 13-be0000 (3B3W5AV)")</f>
        <v>HP Pavilion Aero 13.3 inch Laptop PC 13-be0000 (3B3W5AV)</v>
      </c>
    </row>
    <row r="141" customHeight="1" spans="1:2">
      <c r="A141" s="3" t="str">
        <f>IFERROR(__xludf.DUMMYFUNCTION("""COMPUTED_VALUE"""),"9C9E1PA")</f>
        <v>9C9E1PA</v>
      </c>
      <c r="B141" s="3" t="str">
        <f>IFERROR(__xludf.DUMMYFUNCTION("""COMPUTED_VALUE"""),"HP Pavilion x360 14 inch 2-in-1 Laptop PC 14-ek0000 (54B24AV)")</f>
        <v>HP Pavilion x360 14 inch 2-in-1 Laptop PC 14-ek0000 (54B24AV)</v>
      </c>
    </row>
    <row r="142" customHeight="1" spans="1:2">
      <c r="A142" s="3" t="str">
        <f>IFERROR(__xludf.DUMMYFUNCTION("""COMPUTED_VALUE"""),"7EW28PA")</f>
        <v>7EW28PA</v>
      </c>
      <c r="B142" s="3" t="str">
        <f>IFERROR(__xludf.DUMMYFUNCTION("""COMPUTED_VALUE"""),"HP Pavilion 15-cs2082tx")</f>
        <v>HP Pavilion 15-cs2082tx</v>
      </c>
    </row>
    <row r="143" customHeight="1" spans="1:2">
      <c r="A143" s="3" t="str">
        <f>IFERROR(__xludf.DUMMYFUNCTION("""COMPUTED_VALUE"""),"4X803PA")</f>
        <v>4X803PA</v>
      </c>
      <c r="B143" s="3" t="str">
        <f>IFERROR(__xludf.DUMMYFUNCTION("""COMPUTED_VALUE"""),"HP Pavilion Laptop 14-ec0035AU (4X7E1PA)")</f>
        <v>HP Pavilion Laptop 14-ec0035AU (4X7E1PA)</v>
      </c>
    </row>
    <row r="144" customHeight="1" spans="1:2">
      <c r="A144" s="3" t="str">
        <f>IFERROR(__xludf.DUMMYFUNCTION("""COMPUTED_VALUE"""),"5D0C2PA")</f>
        <v>5D0C2PA</v>
      </c>
      <c r="B144" s="3" t="str">
        <f>IFERROR(__xludf.DUMMYFUNCTION("""COMPUTED_VALUE"""),"HP Pavilion Laptop PC 14-dv1000 (464V1AV)")</f>
        <v>HP Pavilion Laptop PC 14-dv1000 (464V1AV)</v>
      </c>
    </row>
    <row r="145" customHeight="1" spans="1:2">
      <c r="A145" s="3" t="str">
        <f>IFERROR(__xludf.DUMMYFUNCTION("""COMPUTED_VALUE"""),"7P359PA")</f>
        <v>7P359PA</v>
      </c>
      <c r="B145" s="3" t="str">
        <f>IFERROR(__xludf.DUMMYFUNCTION("""COMPUTED_VALUE"""),"HP Pavilion Plus 14 inch Laptop PC 14-eh1000 (77P00AV)")</f>
        <v>HP Pavilion Plus 14 inch Laptop PC 14-eh1000 (77P00AV)</v>
      </c>
    </row>
    <row r="146" customHeight="1" spans="1:2">
      <c r="A146" s="3" t="str">
        <f>IFERROR(__xludf.DUMMYFUNCTION("""COMPUTED_VALUE"""),"8Y2S3PA")</f>
        <v>8Y2S3PA</v>
      </c>
      <c r="B146" s="3" t="str">
        <f>IFERROR(__xludf.DUMMYFUNCTION("""COMPUTED_VALUE"""),"HP Pavilion 14 Laptop PC 14-dv2000 (4Z018AV)")</f>
        <v>HP Pavilion 14 Laptop PC 14-dv2000 (4Z018AV)</v>
      </c>
    </row>
    <row r="147" customHeight="1" spans="1:2">
      <c r="A147" s="3" t="str">
        <f>IFERROR(__xludf.DUMMYFUNCTION("""COMPUTED_VALUE"""),"4N8K9PA")</f>
        <v>4N8K9PA</v>
      </c>
      <c r="B147" s="3" t="str">
        <f>IFERROR(__xludf.DUMMYFUNCTION("""COMPUTED_VALUE"""),"HP Pavilion Aero 13.3 inch Laptop PC 13-be0000 (3B3W3AV)")</f>
        <v>HP Pavilion Aero 13.3 inch Laptop PC 13-be0000 (3B3W3AV)</v>
      </c>
    </row>
    <row r="148" customHeight="1" spans="1:2">
      <c r="A148" s="3" t="str">
        <f>IFERROR(__xludf.DUMMYFUNCTION("""COMPUTED_VALUE"""),"183J5PA")</f>
        <v>183J5PA</v>
      </c>
      <c r="B148" s="3" t="str">
        <f>IFERROR(__xludf.DUMMYFUNCTION("""COMPUTED_VALUE"""),"HP Pavilion Gaming - 15-ec1025ax")</f>
        <v>HP Pavilion Gaming - 15-ec1025ax</v>
      </c>
    </row>
    <row r="149" customHeight="1" spans="1:2">
      <c r="A149" s="3" t="str">
        <f>IFERROR(__xludf.DUMMYFUNCTION("""COMPUTED_VALUE"""),"552W0PA")</f>
        <v>552W0PA</v>
      </c>
      <c r="B149" s="3" t="str">
        <f>IFERROR(__xludf.DUMMYFUNCTION("""COMPUTED_VALUE"""),"HP Pavilion Gaming 15-dk2000 Laptop PC (2P1Z7AV)")</f>
        <v>HP Pavilion Gaming 15-dk2000 Laptop PC (2P1Z7AV)</v>
      </c>
    </row>
    <row r="150" customHeight="1" spans="1:2">
      <c r="A150" s="3" t="str">
        <f>IFERROR(__xludf.DUMMYFUNCTION("""COMPUTED_VALUE"""),"30R07PA")</f>
        <v>30R07PA</v>
      </c>
      <c r="B150" s="3" t="str">
        <f>IFERROR(__xludf.DUMMYFUNCTION("""COMPUTED_VALUE"""),"HP Pavilion Laptop PC 14-dv0000 (190U4AV)")</f>
        <v>HP Pavilion Laptop PC 14-dv0000 (190U4AV)</v>
      </c>
    </row>
    <row r="151" customHeight="1" spans="1:2">
      <c r="A151" s="3" t="str">
        <f>IFERROR(__xludf.DUMMYFUNCTION("""COMPUTED_VALUE"""),"6Q0Y9PA")</f>
        <v>6Q0Y9PA</v>
      </c>
      <c r="B151" s="3" t="str">
        <f>IFERROR(__xludf.DUMMYFUNCTION("""COMPUTED_VALUE"""),"HP Pavilion x360 14 inch 2-in-1 Laptop PC 14-ek0000 (54B25AV)")</f>
        <v>HP Pavilion x360 14 inch 2-in-1 Laptop PC 14-ek0000 (54B25AV)</v>
      </c>
    </row>
    <row r="152" customHeight="1" spans="1:2">
      <c r="A152" s="3" t="str">
        <f>IFERROR(__xludf.DUMMYFUNCTION("""COMPUTED_VALUE"""),"7N759PA")</f>
        <v>7N759PA</v>
      </c>
      <c r="B152" s="3" t="str">
        <f>IFERROR(__xludf.DUMMYFUNCTION("""COMPUTED_VALUE"""),"HP Pavilion x360 14 inch 2-in-1 Laptop PC 14-ek1000 (742H9AV)")</f>
        <v>HP Pavilion x360 14 inch 2-in-1 Laptop PC 14-ek1000 (742H9AV)</v>
      </c>
    </row>
    <row r="153" customHeight="1" spans="1:2">
      <c r="A153" s="3" t="str">
        <f>IFERROR(__xludf.DUMMYFUNCTION("""COMPUTED_VALUE"""),"6D4K8PA")</f>
        <v>6D4K8PA</v>
      </c>
      <c r="B153" s="3" t="str">
        <f>IFERROR(__xludf.DUMMYFUNCTION("""COMPUTED_VALUE"""),"HP Pavilion Laptop PC 15-eg2000 (4U8D6AV)")</f>
        <v>HP Pavilion Laptop PC 15-eg2000 (4U8D6AV)</v>
      </c>
    </row>
    <row r="154" customHeight="1" spans="1:2">
      <c r="A154" s="3" t="str">
        <f>IFERROR(__xludf.DUMMYFUNCTION("""COMPUTED_VALUE"""),"6K9J2PA")</f>
        <v>6K9J2PA</v>
      </c>
      <c r="B154" s="3" t="str">
        <f>IFERROR(__xludf.DUMMYFUNCTION("""COMPUTED_VALUE"""),"HP Pavilion 14 Laptop PC 14-dv2000 (4Z019AV)")</f>
        <v>HP Pavilion 14 Laptop PC 14-dv2000 (4Z019AV)</v>
      </c>
    </row>
    <row r="155" customHeight="1" spans="1:2">
      <c r="A155" s="3" t="str">
        <f>IFERROR(__xludf.DUMMYFUNCTION("""COMPUTED_VALUE"""),"7Y8N9PA")</f>
        <v>7Y8N9PA</v>
      </c>
      <c r="B155" s="3" t="str">
        <f>IFERROR(__xludf.DUMMYFUNCTION("""COMPUTED_VALUE"""),"HP Pavilion 15 Laptop PC 15-eh3000 (794P3AV)")</f>
        <v>HP Pavilion 15 Laptop PC 15-eh3000 (794P3AV)</v>
      </c>
    </row>
    <row r="156" customHeight="1" spans="1:2">
      <c r="A156" s="3" t="str">
        <f>IFERROR(__xludf.DUMMYFUNCTION("""COMPUTED_VALUE"""),"533U0PA")</f>
        <v>533U0PA</v>
      </c>
      <c r="B156" s="3" t="str">
        <f>IFERROR(__xludf.DUMMYFUNCTION("""COMPUTED_VALUE"""),"HP Pavilion x360 14 Convertible PC 14-dy1000 (436S6AV)")</f>
        <v>HP Pavilion x360 14 Convertible PC 14-dy1000 (436S6AV)</v>
      </c>
    </row>
    <row r="157" customHeight="1" spans="1:2">
      <c r="A157" s="3" t="str">
        <f>IFERROR(__xludf.DUMMYFUNCTION("""COMPUTED_VALUE"""),"3W2A3PA")</f>
        <v>3W2A3PA</v>
      </c>
      <c r="B157" s="3" t="str">
        <f>IFERROR(__xludf.DUMMYFUNCTION("""COMPUTED_VALUE"""),"HP Pavilion x360 14 Convertible PC 14-dy0000 (300N1AV)")</f>
        <v>HP Pavilion x360 14 Convertible PC 14-dy0000 (300N1AV)</v>
      </c>
    </row>
    <row r="158" customHeight="1" spans="1:2">
      <c r="A158" s="3" t="str">
        <f>IFERROR(__xludf.DUMMYFUNCTION("""COMPUTED_VALUE"""),"77S54PA")</f>
        <v>77S54PA</v>
      </c>
      <c r="B158" s="3" t="str">
        <f>IFERROR(__xludf.DUMMYFUNCTION("""COMPUTED_VALUE"""),"HP Pavilion Plus 14 inch Laptop PC 14-eh")</f>
        <v>HP Pavilion Plus 14 inch Laptop PC 14-eh</v>
      </c>
    </row>
    <row r="159" customHeight="1" spans="1:2">
      <c r="A159" s="3" t="str">
        <f>IFERROR(__xludf.DUMMYFUNCTION("""COMPUTED_VALUE"""),"4X7D5PA")</f>
        <v>4X7D5PA</v>
      </c>
      <c r="B159" s="3" t="str">
        <f>IFERROR(__xludf.DUMMYFUNCTION("""COMPUTED_VALUE"""),"HP Pavilion Laptop PC 15-eg0000 (45W37AV)")</f>
        <v>HP Pavilion Laptop PC 15-eg0000 (45W37AV)</v>
      </c>
    </row>
    <row r="160" customHeight="1" spans="1:2">
      <c r="A160" s="3" t="str">
        <f>IFERROR(__xludf.DUMMYFUNCTION("""COMPUTED_VALUE"""),"6D4K7PA")</f>
        <v>6D4K7PA</v>
      </c>
      <c r="B160" s="3" t="str">
        <f>IFERROR(__xludf.DUMMYFUNCTION("""COMPUTED_VALUE"""),"HP Pavilion Laptop PC 15-eg2000 (4U8D6AV)")</f>
        <v>HP Pavilion Laptop PC 15-eg2000 (4U8D6AV)</v>
      </c>
    </row>
    <row r="161" customHeight="1" spans="1:2">
      <c r="A161" s="3" t="str">
        <f>IFERROR(__xludf.DUMMYFUNCTION("""COMPUTED_VALUE"""),"7S451PA")</f>
        <v>7S451PA</v>
      </c>
      <c r="B161" s="3" t="str">
        <f>IFERROR(__xludf.DUMMYFUNCTION("""COMPUTED_VALUE"""),"HP Pavilion Aero 13 Laptop PC 13-be2000 (767P2AV)")</f>
        <v>HP Pavilion Aero 13 Laptop PC 13-be2000 (767P2AV)</v>
      </c>
    </row>
    <row r="162" customHeight="1" spans="1:2">
      <c r="A162" s="3" t="str">
        <f>IFERROR(__xludf.DUMMYFUNCTION("""COMPUTED_VALUE"""),"6H1Q2PA")</f>
        <v>6H1Q2PA</v>
      </c>
      <c r="B162" s="3" t="str">
        <f>IFERROR(__xludf.DUMMYFUNCTION("""COMPUTED_VALUE"""),"HP Pavilion Plus 14 inch Laptop PC 14-eh")</f>
        <v>HP Pavilion Plus 14 inch Laptop PC 14-eh</v>
      </c>
    </row>
    <row r="163" customHeight="1" spans="1:2">
      <c r="A163" s="3" t="str">
        <f>IFERROR(__xludf.DUMMYFUNCTION("""COMPUTED_VALUE"""),"6Q158PA")</f>
        <v>6Q158PA</v>
      </c>
      <c r="B163" s="3" t="str">
        <f>IFERROR(__xludf.DUMMYFUNCTION("""COMPUTED_VALUE"""),"HP Pavilion Plus 14 inch Laptop PC 14-eh0000 (56D78AV)")</f>
        <v>HP Pavilion Plus 14 inch Laptop PC 14-eh0000 (56D78AV)</v>
      </c>
    </row>
    <row r="164" customHeight="1" spans="1:2">
      <c r="A164" s="3" t="str">
        <f>IFERROR(__xludf.DUMMYFUNCTION("""COMPUTED_VALUE"""),"681Y8PA")</f>
        <v>681Y8PA</v>
      </c>
      <c r="B164" s="3" t="str">
        <f>IFERROR(__xludf.DUMMYFUNCTION("""COMPUTED_VALUE"""),"HP Pavilion 15 Laptop PC 15-eh2000 (4V3L6AV)")</f>
        <v>HP Pavilion 15 Laptop PC 15-eh2000 (4V3L6AV)</v>
      </c>
    </row>
    <row r="165" customHeight="1" spans="1:2">
      <c r="A165" s="3" t="str">
        <f>IFERROR(__xludf.DUMMYFUNCTION("""COMPUTED_VALUE"""),"7C273PA")</f>
        <v>7C273PA</v>
      </c>
      <c r="B165" s="3" t="str">
        <f>IFERROR(__xludf.DUMMYFUNCTION("""COMPUTED_VALUE"""),"HP Pavilion x360 14 inch 2-in-1 Laptop PC 14-ek0000 (54B24AV)")</f>
        <v>HP Pavilion x360 14 inch 2-in-1 Laptop PC 14-ek0000 (54B24AV)</v>
      </c>
    </row>
    <row r="166" customHeight="1" spans="1:2">
      <c r="A166" s="3" t="str">
        <f>IFERROR(__xludf.DUMMYFUNCTION("""COMPUTED_VALUE"""),"875Q1PA")</f>
        <v>875Q1PA</v>
      </c>
      <c r="B166" s="3" t="str">
        <f>IFERROR(__xludf.DUMMYFUNCTION("""COMPUTED_VALUE"""),"HP Pavilion Laptop PC 14-dv1000 (464V0AV)")</f>
        <v>HP Pavilion Laptop PC 14-dv1000 (464V0AV)</v>
      </c>
    </row>
    <row r="167" customHeight="1" spans="1:2">
      <c r="A167" s="3" t="str">
        <f>IFERROR(__xludf.DUMMYFUNCTION("""COMPUTED_VALUE"""),"4X7E8PA#ACJ")</f>
        <v>4X7E8PA#ACJ</v>
      </c>
      <c r="B167" s="3" t="str">
        <f>IFERROR(__xludf.DUMMYFUNCTION("""COMPUTED_VALUE"""),"HP Pavilion 15.6 inch Laptop PC 15-eh100")</f>
        <v>HP Pavilion 15.6 inch Laptop PC 15-eh100</v>
      </c>
    </row>
    <row r="168" customHeight="1" spans="1:2">
      <c r="A168" s="3" t="str">
        <f>IFERROR(__xludf.DUMMYFUNCTION("""COMPUTED_VALUE"""),"88T55PA")</f>
        <v>88T55PA</v>
      </c>
      <c r="B168" s="3" t="str">
        <f>IFERROR(__xludf.DUMMYFUNCTION("""COMPUTED_VALUE"""),"HP Pavilion Laptop PC 15-eg3000 (78G49AV)")</f>
        <v>HP Pavilion Laptop PC 15-eg3000 (78G49AV)</v>
      </c>
    </row>
    <row r="169" customHeight="1" spans="1:2">
      <c r="A169" s="3" t="str">
        <f>IFERROR(__xludf.DUMMYFUNCTION("""COMPUTED_VALUE"""),"4X802PA")</f>
        <v>4X802PA</v>
      </c>
      <c r="B169" s="3" t="str">
        <f>IFERROR(__xludf.DUMMYFUNCTION("""COMPUTED_VALUE"""),"HP Pavilion Laptop 14-ec0035AU (4X7E1PA)")</f>
        <v>HP Pavilion Laptop 14-ec0035AU (4X7E1PA)</v>
      </c>
    </row>
    <row r="170" customHeight="1" spans="1:2">
      <c r="A170" s="3" t="str">
        <f>IFERROR(__xludf.DUMMYFUNCTION("""COMPUTED_VALUE"""),"183L8PA")</f>
        <v>183L8PA</v>
      </c>
      <c r="B170" s="3" t="str">
        <f>IFERROR(__xludf.DUMMYFUNCTION("""COMPUTED_VALUE"""),"HP Pavilion Gaming - 15-ec1023ax")</f>
        <v>HP Pavilion Gaming - 15-ec1023ax</v>
      </c>
    </row>
    <row r="171" customHeight="1" spans="1:2">
      <c r="A171" s="3" t="str">
        <f>IFERROR(__xludf.DUMMYFUNCTION("""COMPUTED_VALUE"""),"7S458PA")</f>
        <v>7S458PA</v>
      </c>
      <c r="B171" s="3" t="str">
        <f>IFERROR(__xludf.DUMMYFUNCTION("""COMPUTED_VALUE"""),"HP Pavilion Aero 13 Laptop PC 13-be2000 (767P0AV)")</f>
        <v>HP Pavilion Aero 13 Laptop PC 13-be2000 (767P0AV)</v>
      </c>
    </row>
    <row r="172" customHeight="1" spans="1:2">
      <c r="A172" s="3" t="str">
        <f>IFERROR(__xludf.DUMMYFUNCTION("""COMPUTED_VALUE"""),"8Y9D4PA")</f>
        <v>8Y9D4PA</v>
      </c>
      <c r="B172" s="3" t="str">
        <f>IFERROR(__xludf.DUMMYFUNCTION("""COMPUTED_VALUE"""),"HP Pavilion AiO PC 27-ca2000i (6L7D8AV)")</f>
        <v>HP Pavilion AiO PC 27-ca2000i (6L7D8AV)</v>
      </c>
    </row>
    <row r="173" customHeight="1" spans="1:2">
      <c r="A173" s="3" t="str">
        <f>IFERROR(__xludf.DUMMYFUNCTION("""COMPUTED_VALUE"""),"49W70PA")</f>
        <v>49W70PA</v>
      </c>
      <c r="B173" s="3" t="str">
        <f>IFERROR(__xludf.DUMMYFUNCTION("""COMPUTED_VALUE"""),"HP Pavilion Gaming 15-dk1000 Laptop PC (244Z5AV)")</f>
        <v>HP Pavilion Gaming 15-dk1000 Laptop PC (244Z5AV)</v>
      </c>
    </row>
    <row r="174" customHeight="1" spans="1:2">
      <c r="A174" s="3" t="str">
        <f>IFERROR(__xludf.DUMMYFUNCTION("""COMPUTED_VALUE"""),"7Z1P8PA")</f>
        <v>7Z1P8PA</v>
      </c>
      <c r="B174" s="3" t="str">
        <f>IFERROR(__xludf.DUMMYFUNCTION("""COMPUTED_VALUE"""),"HP Pavilion x360 14 inch 2-in-1 Laptop PC 14-ek1000 (742J1AV)")</f>
        <v>HP Pavilion x360 14 inch 2-in-1 Laptop PC 14-ek1000 (742J1AV)</v>
      </c>
    </row>
    <row r="175" customHeight="1" spans="1:2">
      <c r="A175" s="3" t="str">
        <f>IFERROR(__xludf.DUMMYFUNCTION("""COMPUTED_VALUE"""),"6H2F4PA")</f>
        <v>6H2F4PA</v>
      </c>
      <c r="B175" s="3" t="str">
        <f>IFERROR(__xludf.DUMMYFUNCTION("""COMPUTED_VALUE"""),"HP Pavilion Plus 14 inch Laptop PC 14-eh")</f>
        <v>HP Pavilion Plus 14 inch Laptop PC 14-eh</v>
      </c>
    </row>
    <row r="176" customHeight="1" spans="1:2">
      <c r="A176" s="3" t="str">
        <f>IFERROR(__xludf.DUMMYFUNCTION("""COMPUTED_VALUE"""),"5GP03UA")</f>
        <v>5GP03UA</v>
      </c>
      <c r="B176" s="3" t="str">
        <f>IFERROR(__xludf.DUMMYFUNCTION("""COMPUTED_VALUE"""),"HP Pavilion - 15-cs0085cl")</f>
        <v>HP Pavilion - 15-cs0085cl</v>
      </c>
    </row>
    <row r="177" customHeight="1" spans="1:2">
      <c r="A177" s="3" t="str">
        <f>IFERROR(__xludf.DUMMYFUNCTION("""COMPUTED_VALUE"""),"533T9PA")</f>
        <v>533T9PA</v>
      </c>
      <c r="B177" s="3" t="str">
        <f>IFERROR(__xludf.DUMMYFUNCTION("""COMPUTED_VALUE"""),"HP Pavilion x360 14 Convertible PC 14-dy2000 (436S6AV)")</f>
        <v>HP Pavilion x360 14 Convertible PC 14-dy2000 (436S6AV)</v>
      </c>
    </row>
    <row r="178" customHeight="1" spans="1:2">
      <c r="A178" s="3" t="str">
        <f>IFERROR(__xludf.DUMMYFUNCTION("""COMPUTED_VALUE"""),"78G50AV")</f>
        <v>78G50AV</v>
      </c>
      <c r="B178" s="3" t="str">
        <f>IFERROR(__xludf.DUMMYFUNCTION("""COMPUTED_VALUE"""),"HP Pavilion Laptop PC 15-eg3000 RCTO Base Model")</f>
        <v>HP Pavilion Laptop PC 15-eg3000 RCTO Base Model</v>
      </c>
    </row>
    <row r="179" customHeight="1" spans="1:2">
      <c r="A179" s="3" t="str">
        <f>IFERROR(__xludf.DUMMYFUNCTION("""COMPUTED_VALUE"""),"7Z1P9PA")</f>
        <v>7Z1P9PA</v>
      </c>
      <c r="B179" s="3" t="str">
        <f>IFERROR(__xludf.DUMMYFUNCTION("""COMPUTED_VALUE"""),"HP Pavilion x360 14 inch 2-in-1 Laptop PC 14-ek1000 (742J1AV)")</f>
        <v>HP Pavilion x360 14 inch 2-in-1 Laptop PC 14-ek1000 (742J1AV)</v>
      </c>
    </row>
    <row r="180" customHeight="1" spans="1:2">
      <c r="A180" s="3" t="str">
        <f>IFERROR(__xludf.DUMMYFUNCTION("""COMPUTED_VALUE"""),"92U76PA")</f>
        <v>92U76PA</v>
      </c>
      <c r="B180" s="3" t="str">
        <f>IFERROR(__xludf.DUMMYFUNCTION("""COMPUTED_VALUE"""),"HP Pavilion Plus 14 inch Laptop PC 14-ew0000 (7X844AV)")</f>
        <v>HP Pavilion Plus 14 inch Laptop PC 14-ew0000 (7X844AV)</v>
      </c>
    </row>
    <row r="181" customHeight="1" spans="1:2">
      <c r="A181" s="3" t="str">
        <f>IFERROR(__xludf.DUMMYFUNCTION("""COMPUTED_VALUE"""),"498U8PA")</f>
        <v>498U8PA</v>
      </c>
      <c r="B181" s="3" t="str">
        <f>IFERROR(__xludf.DUMMYFUNCTION("""COMPUTED_VALUE"""),"HP Pavilion Gaming 15-ec1000 Laptop PC (9EK37AV)")</f>
        <v>HP Pavilion Gaming 15-ec1000 Laptop PC (9EK37AV)</v>
      </c>
    </row>
    <row r="182" customHeight="1" spans="1:2">
      <c r="A182" s="3" t="str">
        <f>IFERROR(__xludf.DUMMYFUNCTION("""COMPUTED_VALUE"""),"661X0PA")</f>
        <v>661X0PA</v>
      </c>
      <c r="B182" s="3" t="str">
        <f>IFERROR(__xludf.DUMMYFUNCTION("""COMPUTED_VALUE"""),"HP Pavilion x360 14 Convertible PC 14-dy1000 (436S6AV)")</f>
        <v>HP Pavilion x360 14 Convertible PC 14-dy1000 (436S6AV)</v>
      </c>
    </row>
    <row r="183" customHeight="1" spans="1:2">
      <c r="A183" s="3" t="str">
        <f>IFERROR(__xludf.DUMMYFUNCTION("""COMPUTED_VALUE"""),"8D5U0PA")</f>
        <v>8D5U0PA</v>
      </c>
      <c r="B183" s="3" t="str">
        <f>IFERROR(__xludf.DUMMYFUNCTION("""COMPUTED_VALUE"""),"HP Pavilion 15 Laptop PC 15-eh3000 (794P3AV)")</f>
        <v>HP Pavilion 15 Laptop PC 15-eh3000 (794P3AV)</v>
      </c>
    </row>
    <row r="184" customHeight="1" spans="1:2">
      <c r="A184" s="3" t="str">
        <f>IFERROR(__xludf.DUMMYFUNCTION("""COMPUTED_VALUE"""),"183L9PA")</f>
        <v>183L9PA</v>
      </c>
      <c r="B184" s="3" t="str">
        <f>IFERROR(__xludf.DUMMYFUNCTION("""COMPUTED_VALUE"""),"HP Pavilion Gaming - 15-ec1021ax")</f>
        <v>HP Pavilion Gaming - 15-ec1021ax</v>
      </c>
    </row>
    <row r="185" customHeight="1" spans="1:2">
      <c r="A185" s="3" t="str">
        <f>IFERROR(__xludf.DUMMYFUNCTION("""COMPUTED_VALUE"""),"6D4K2PA")</f>
        <v>6D4K2PA</v>
      </c>
      <c r="B185" s="3" t="str">
        <f>IFERROR(__xludf.DUMMYFUNCTION("""COMPUTED_VALUE"""),"HP Pavilion Laptop PC 15-eg2000 (4U9E7AV)")</f>
        <v>HP Pavilion Laptop PC 15-eg2000 (4U9E7AV)</v>
      </c>
    </row>
    <row r="186" customHeight="1" spans="1:2">
      <c r="A186" s="3" t="str">
        <f>IFERROR(__xludf.DUMMYFUNCTION("""COMPUTED_VALUE"""),"6Q0Z7PA")</f>
        <v>6Q0Z7PA</v>
      </c>
      <c r="B186" s="3" t="str">
        <f>IFERROR(__xludf.DUMMYFUNCTION("""COMPUTED_VALUE"""),"HP Pavilion x360 14 inch 2-in-1 Laptop P")</f>
        <v>HP Pavilion x360 14 inch 2-in-1 Laptop P</v>
      </c>
    </row>
    <row r="187" customHeight="1" spans="1:2">
      <c r="A187" s="3" t="str">
        <f>IFERROR(__xludf.DUMMYFUNCTION("""COMPUTED_VALUE"""),"4A3K5PA")</f>
        <v>4A3K5PA</v>
      </c>
      <c r="B187" s="3" t="str">
        <f>IFERROR(__xludf.DUMMYFUNCTION("""COMPUTED_VALUE"""),"HP Pavilion Gaming 15-dk2000 Laptop PC (2P1Z9AV)")</f>
        <v>HP Pavilion Gaming 15-dk2000 Laptop PC (2P1Z9AV)</v>
      </c>
    </row>
    <row r="188" customHeight="1" spans="1:2">
      <c r="A188" s="3" t="str">
        <f>IFERROR(__xludf.DUMMYFUNCTION("""COMPUTED_VALUE"""),"9J6K8PA")</f>
        <v>9J6K8PA</v>
      </c>
      <c r="B188" s="3" t="str">
        <f>IFERROR(__xludf.DUMMYFUNCTION("""COMPUTED_VALUE"""),"HP Pavilion Plus Laptop 14-ew0114TU (9J6K8PA)")</f>
        <v>HP Pavilion Plus Laptop 14-ew0114TU (9J6K8PA)</v>
      </c>
    </row>
    <row r="189" customHeight="1" spans="1:2">
      <c r="A189" s="3" t="str">
        <f>IFERROR(__xludf.DUMMYFUNCTION("""COMPUTED_VALUE"""),"7G766UA")</f>
        <v>7G766UA</v>
      </c>
      <c r="B189" s="3" t="str">
        <f>IFERROR(__xludf.DUMMYFUNCTION("""COMPUTED_VALUE"""),"HP Pavilion 15 Laptop PC 15-eh3000 (794P4AV)")</f>
        <v>HP Pavilion 15 Laptop PC 15-eh3000 (794P4AV)</v>
      </c>
    </row>
    <row r="190" customHeight="1" spans="1:2">
      <c r="A190" s="3" t="str">
        <f>IFERROR(__xludf.DUMMYFUNCTION("""COMPUTED_VALUE"""),"7S459PA")</f>
        <v>7S459PA</v>
      </c>
      <c r="B190" s="3" t="str">
        <f>IFERROR(__xludf.DUMMYFUNCTION("""COMPUTED_VALUE"""),"HP Pavilion Aero 13 Laptop PC 13-be2000 (767P0AV)")</f>
        <v>HP Pavilion Aero 13 Laptop PC 13-be2000 (767P0AV)</v>
      </c>
    </row>
    <row r="191" customHeight="1" spans="1:2">
      <c r="A191" s="3" t="str">
        <f>IFERROR(__xludf.DUMMYFUNCTION("""COMPUTED_VALUE"""),"6Q0Y7PA")</f>
        <v>6Q0Y7PA</v>
      </c>
      <c r="B191" s="3" t="str">
        <f>IFERROR(__xludf.DUMMYFUNCTION("""COMPUTED_VALUE"""),"HP Pavilion x360 14 inch 2-in-1 Laptop PC 14-ek0000 (54B25AV)")</f>
        <v>HP Pavilion x360 14 inch 2-in-1 Laptop PC 14-ek0000 (54B25AV)</v>
      </c>
    </row>
    <row r="192" customHeight="1" spans="1:2">
      <c r="A192" s="3" t="str">
        <f>IFERROR(__xludf.DUMMYFUNCTION("""COMPUTED_VALUE"""),"7G771UA")</f>
        <v>7G771UA</v>
      </c>
      <c r="B192" s="3" t="str">
        <f>IFERROR(__xludf.DUMMYFUNCTION("""COMPUTED_VALUE"""),"HP Pavilion Laptop PC 15-eg3000 (78G43AV)")</f>
        <v>HP Pavilion Laptop PC 15-eg3000 (78G43AV)</v>
      </c>
    </row>
    <row r="193" customHeight="1" spans="1:2">
      <c r="A193" s="3" t="str">
        <f>IFERROR(__xludf.DUMMYFUNCTION("""COMPUTED_VALUE"""),"3E3R5PA#ACJ")</f>
        <v>3E3R5PA#ACJ</v>
      </c>
      <c r="B193" s="3" t="str">
        <f>IFERROR(__xludf.DUMMYFUNCTION("""COMPUTED_VALUE"""),"HP Pavilion 15.6 inch Gaming Laptop PC 1")</f>
        <v>HP Pavilion 15.6 inch Gaming Laptop PC 1</v>
      </c>
    </row>
    <row r="194" customHeight="1" spans="1:2">
      <c r="A194" s="3" t="str">
        <f>IFERROR(__xludf.DUMMYFUNCTION("""COMPUTED_VALUE"""),"499C0PA")</f>
        <v>499C0PA</v>
      </c>
      <c r="B194" s="3" t="str">
        <f>IFERROR(__xludf.DUMMYFUNCTION("""COMPUTED_VALUE"""),"HP Pavilion 15.6 inch Gaming Laptop PC 1")</f>
        <v>HP Pavilion 15.6 inch Gaming Laptop PC 1</v>
      </c>
    </row>
    <row r="195" customHeight="1" spans="1:2">
      <c r="A195" s="3" t="str">
        <f>IFERROR(__xludf.DUMMYFUNCTION("""COMPUTED_VALUE"""),"6K9C7PA")</f>
        <v>6K9C7PA</v>
      </c>
      <c r="B195" s="3" t="str">
        <f>IFERROR(__xludf.DUMMYFUNCTION("""COMPUTED_VALUE"""),"HP Pavilion 14 Laptop PC 14-dv2000 (4Z01")</f>
        <v>HP Pavilion 14 Laptop PC 14-dv2000 (4Z01</v>
      </c>
    </row>
    <row r="196" customHeight="1" spans="1:2">
      <c r="A196" s="3" t="str">
        <f>IFERROR(__xludf.DUMMYFUNCTION("""COMPUTED_VALUE"""),"841C9UA")</f>
        <v>841C9UA</v>
      </c>
      <c r="B196" s="3" t="str">
        <f>IFERROR(__xludf.DUMMYFUNCTION("""COMPUTED_VALUE"""),"HP Pavilion Laptop 15-eg3097nr (841C9UA)")</f>
        <v>HP Pavilion Laptop 15-eg3097nr (841C9UA)</v>
      </c>
    </row>
    <row r="197" customHeight="1" spans="1:2">
      <c r="A197" s="3" t="str">
        <f>IFERROR(__xludf.DUMMYFUNCTION("""COMPUTED_VALUE"""),"67G63PA")</f>
        <v>67G63PA</v>
      </c>
      <c r="B197" s="3" t="str">
        <f>IFERROR(__xludf.DUMMYFUNCTION("""COMPUTED_VALUE"""),"HP Pavilion x360 14 Convertible PC 14-dy")</f>
        <v>HP Pavilion x360 14 Convertible PC 14-dy</v>
      </c>
    </row>
    <row r="198" customHeight="1" spans="1:2">
      <c r="A198" s="3" t="str">
        <f>IFERROR(__xludf.DUMMYFUNCTION("""COMPUTED_VALUE"""),"88T48PA")</f>
        <v>88T48PA</v>
      </c>
      <c r="B198" s="3" t="str">
        <f>IFERROR(__xludf.DUMMYFUNCTION("""COMPUTED_VALUE"""),"HP Pavilion Laptop PC 15-eg2000 (4U8D5AV")</f>
        <v>HP Pavilion Laptop PC 15-eg2000 (4U8D5AV</v>
      </c>
    </row>
    <row r="199" customHeight="1" spans="1:2">
      <c r="A199" s="3" t="str">
        <f>IFERROR(__xludf.DUMMYFUNCTION("""COMPUTED_VALUE"""),"67U21PA")</f>
        <v>67U21PA</v>
      </c>
      <c r="B199" s="3" t="str">
        <f>IFERROR(__xludf.DUMMYFUNCTION("""COMPUTED_VALUE"""),"HP Pavilion 15 Laptop PC 15-eh2000 (4V3L")</f>
        <v>HP Pavilion 15 Laptop PC 15-eh2000 (4V3L</v>
      </c>
    </row>
    <row r="200" customHeight="1" spans="1:2">
      <c r="A200" s="3" t="str">
        <f>IFERROR(__xludf.DUMMYFUNCTION("""COMPUTED_VALUE"""),"6Q0Z5PA")</f>
        <v>6Q0Z5PA</v>
      </c>
      <c r="B200" s="3" t="str">
        <f>IFERROR(__xludf.DUMMYFUNCTION("""COMPUTED_VALUE"""),"HP Pavilion x360 14 inch 2-in-1 Laptop P")</f>
        <v>HP Pavilion x360 14 inch 2-in-1 Laptop P</v>
      </c>
    </row>
    <row r="201" customHeight="1" spans="1:2">
      <c r="A201" s="3" t="str">
        <f>IFERROR(__xludf.DUMMYFUNCTION("""COMPUTED_VALUE"""),"6N0L9PA")</f>
        <v>6N0L9PA</v>
      </c>
      <c r="B201" s="3" t="str">
        <f>IFERROR(__xludf.DUMMYFUNCTION("""COMPUTED_VALUE"""),"HP Pavilion x360 14 Convertible PC 14-dy")</f>
        <v>HP Pavilion x360 14 Convertible PC 14-dy</v>
      </c>
    </row>
    <row r="202" customHeight="1" spans="1:2">
      <c r="A202" s="3" t="str">
        <f>IFERROR(__xludf.DUMMYFUNCTION("""COMPUTED_VALUE"""),"6K9C5PA#ACJ")</f>
        <v>6K9C5PA#ACJ</v>
      </c>
      <c r="B202" s="3" t="str">
        <f>IFERROR(__xludf.DUMMYFUNCTION("""COMPUTED_VALUE"""),"HP Pavilion Laptop 14-dv2041TU (6K9C5PA)")</f>
        <v>HP Pavilion Laptop 14-dv2041TU (6K9C5PA)</v>
      </c>
    </row>
    <row r="203" customHeight="1" spans="1:2">
      <c r="A203" s="3" t="str">
        <f>IFERROR(__xludf.DUMMYFUNCTION("""COMPUTED_VALUE"""),"6D9T4PA")</f>
        <v>6D9T4PA</v>
      </c>
      <c r="B203" s="3" t="str">
        <f>IFERROR(__xludf.DUMMYFUNCTION("""COMPUTED_VALUE"""),"HP Pavilion 14 Laptop PC 14-ec1000 (4V21")</f>
        <v>HP Pavilion 14 Laptop PC 14-ec1000 (4V21</v>
      </c>
    </row>
    <row r="204" customHeight="1" spans="1:2">
      <c r="A204" s="3" t="str">
        <f>IFERROR(__xludf.DUMMYFUNCTION("""COMPUTED_VALUE"""),"9NH09PA")</f>
        <v>9NH09PA</v>
      </c>
      <c r="B204" s="3" t="str">
        <f>IFERROR(__xludf.DUMMYFUNCTION("""COMPUTED_VALUE"""),"HP Pavilion Gaming - 15-ec0073ax")</f>
        <v>HP Pavilion Gaming - 15-ec0073ax</v>
      </c>
    </row>
    <row r="205" customHeight="1" spans="1:2">
      <c r="A205" s="3" t="str">
        <f>IFERROR(__xludf.DUMMYFUNCTION("""COMPUTED_VALUE"""),"2R2H3PA")</f>
        <v>2R2H3PA</v>
      </c>
      <c r="B205" s="3" t="str">
        <f>IFERROR(__xludf.DUMMYFUNCTION("""COMPUTED_VALUE"""),"HP Pavilion x360 Convertible 14-dw1036TU (2R2H3PA)")</f>
        <v>HP Pavilion x360 Convertible 14-dw1036TU (2R2H3PA)</v>
      </c>
    </row>
    <row r="206" customHeight="1" spans="1:2">
      <c r="A206" s="3" t="str">
        <f>IFERROR(__xludf.DUMMYFUNCTION("""COMPUTED_VALUE"""),"4Z1Z6PA")</f>
        <v>4Z1Z6PA</v>
      </c>
      <c r="B206" s="3" t="str">
        <f>IFERROR(__xludf.DUMMYFUNCTION("""COMPUTED_VALUE"""),"HP Pavilion x360 Convertible 14-dy0174TU (4Z1Z6PA)")</f>
        <v>HP Pavilion x360 Convertible 14-dy0174TU (4Z1Z6PA)</v>
      </c>
    </row>
    <row r="207" customHeight="1" spans="1:2">
      <c r="A207" s="3" t="str">
        <f>IFERROR(__xludf.DUMMYFUNCTION("""COMPUTED_VALUE"""),"2R2H4PA")</f>
        <v>2R2H4PA</v>
      </c>
      <c r="B207" s="3" t="str">
        <f>IFERROR(__xludf.DUMMYFUNCTION("""COMPUTED_VALUE"""),"HP Pavilion x360 Convertible 14-dw1037TU (2R2H4PA)")</f>
        <v>HP Pavilion x360 Convertible 14-dw1037TU (2R2H4PA)</v>
      </c>
    </row>
    <row r="208" customHeight="1" spans="1:2">
      <c r="A208" s="3" t="str">
        <f>IFERROR(__xludf.DUMMYFUNCTION("""COMPUTED_VALUE"""),"3CW23PA")</f>
        <v>3CW23PA</v>
      </c>
      <c r="B208" s="3" t="str">
        <f>IFERROR(__xludf.DUMMYFUNCTION("""COMPUTED_VALUE"""),"HP Pavilion - 15-cc129tx")</f>
        <v>HP Pavilion - 15-cc129tx</v>
      </c>
    </row>
    <row r="209" customHeight="1" spans="1:2">
      <c r="A209" s="3" t="str">
        <f>IFERROR(__xludf.DUMMYFUNCTION("""COMPUTED_VALUE"""),"9J6L6PA")</f>
        <v>9J6L6PA</v>
      </c>
      <c r="B209" s="3" t="str">
        <f>IFERROR(__xludf.DUMMYFUNCTION("""COMPUTED_VALUE"""),"HP Pavilion Plus Laptop 14-ew0115TU (9J6L6PA)")</f>
        <v>HP Pavilion Plus Laptop 14-ew0115TU (9J6L6PA)</v>
      </c>
    </row>
    <row r="210" customHeight="1" spans="1:2">
      <c r="A210" s="3" t="str">
        <f>IFERROR(__xludf.DUMMYFUNCTION("""COMPUTED_VALUE"""),"169P5PA")</f>
        <v>169P5PA</v>
      </c>
      <c r="B210" s="3" t="str">
        <f>IFERROR(__xludf.DUMMYFUNCTION("""COMPUTED_VALUE"""),"HP Pavilion Gaming - 15-ec0100ax")</f>
        <v>HP Pavilion Gaming - 15-ec0100ax</v>
      </c>
    </row>
    <row r="211" customHeight="1" spans="1:2">
      <c r="A211" s="3" t="str">
        <f>IFERROR(__xludf.DUMMYFUNCTION("""COMPUTED_VALUE"""),"6C304PA")</f>
        <v>6C304PA</v>
      </c>
      <c r="B211" s="3" t="str">
        <f>IFERROR(__xludf.DUMMYFUNCTION("""COMPUTED_VALUE"""),"HP Pavilion Laptop 15-eg2007TX (6C304PA)")</f>
        <v>HP Pavilion Laptop 15-eg2007TX (6C304PA)</v>
      </c>
    </row>
    <row r="212" customHeight="1" spans="1:2">
      <c r="A212" s="3" t="str">
        <f>IFERROR(__xludf.DUMMYFUNCTION("""COMPUTED_VALUE"""),"299S7PA")</f>
        <v>299S7PA</v>
      </c>
      <c r="B212" s="3" t="str">
        <f>IFERROR(__xludf.DUMMYFUNCTION("""COMPUTED_VALUE"""),"HP Pavilion x360 Convertible 14-dh1181TU (299S7PA)")</f>
        <v>HP Pavilion x360 Convertible 14-dh1181TU (299S7PA)</v>
      </c>
    </row>
    <row r="213" customHeight="1" spans="1:2">
      <c r="A213" s="3" t="str">
        <f>IFERROR(__xludf.DUMMYFUNCTION("""COMPUTED_VALUE"""),"183L3PA")</f>
        <v>183L3PA</v>
      </c>
      <c r="B213" s="3" t="str">
        <f>IFERROR(__xludf.DUMMYFUNCTION("""COMPUTED_VALUE"""),"HP Pavilion Gaming Laptop - 16-a0024tx")</f>
        <v>HP Pavilion Gaming Laptop - 16-a0024tx</v>
      </c>
    </row>
    <row r="214" customHeight="1" spans="1:2">
      <c r="A214" s="3" t="str">
        <f>IFERROR(__xludf.DUMMYFUNCTION("""COMPUTED_VALUE"""),"6C683PA")</f>
        <v>6C683PA</v>
      </c>
      <c r="B214" s="3" t="str">
        <f>IFERROR(__xludf.DUMMYFUNCTION("""COMPUTED_VALUE"""),"HP Pavilion Laptop 14-dv2019TU (6C683PA)")</f>
        <v>HP Pavilion Laptop 14-dv2019TU (6C683PA)</v>
      </c>
    </row>
    <row r="215" customHeight="1" spans="1:2">
      <c r="A215" s="3" t="str">
        <f>IFERROR(__xludf.DUMMYFUNCTION("""COMPUTED_VALUE"""),"7LG82PA")</f>
        <v>7LG82PA</v>
      </c>
      <c r="B215" s="3" t="str">
        <f>IFERROR(__xludf.DUMMYFUNCTION("""COMPUTED_VALUE"""),"HP Pavilion Gaming - 15-dk0051tx")</f>
        <v>HP Pavilion Gaming - 15-dk0051tx</v>
      </c>
    </row>
    <row r="216" customHeight="1" spans="1:2">
      <c r="A216" s="3" t="str">
        <f>IFERROR(__xludf.DUMMYFUNCTION("""COMPUTED_VALUE"""),"533T7PA")</f>
        <v>533T7PA</v>
      </c>
      <c r="B216" s="3" t="str">
        <f>IFERROR(__xludf.DUMMYFUNCTION("""COMPUTED_VALUE"""),"HP Pavilion x360 Convertible 14-dy0190TU (533T7PA)")</f>
        <v>HP Pavilion x360 Convertible 14-dy0190TU (533T7PA)</v>
      </c>
    </row>
    <row r="217" customHeight="1" spans="1:2">
      <c r="A217" s="3" t="str">
        <f>IFERROR(__xludf.DUMMYFUNCTION("""COMPUTED_VALUE"""),"6Q0Z9PA")</f>
        <v>6Q0Z9PA</v>
      </c>
      <c r="B217" s="3" t="str">
        <f>IFERROR(__xludf.DUMMYFUNCTION("""COMPUTED_VALUE"""),"HP Pavilion x360 2-in-1 Laptop 14-ek0092")</f>
        <v>HP Pavilion x360 2-in-1 Laptop 14-ek0092</v>
      </c>
    </row>
    <row r="218" customHeight="1" spans="1:2">
      <c r="A218" s="3" t="str">
        <f>IFERROR(__xludf.DUMMYFUNCTION("""COMPUTED_VALUE"""),"7S449PA")</f>
        <v>7S449PA</v>
      </c>
      <c r="B218" s="3" t="str">
        <f>IFERROR(__xludf.DUMMYFUNCTION("""COMPUTED_VALUE"""),"HP Pavilion Aero Laptop 13-be2046AU (7S449PA)")</f>
        <v>HP Pavilion Aero Laptop 13-be2046AU (7S449PA)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16"/>
  <sheetViews>
    <sheetView workbookViewId="0">
      <selection activeCell="A1" sqref="A1"/>
    </sheetView>
  </sheetViews>
  <sheetFormatPr defaultColWidth="12.6296296296296" defaultRowHeight="15.75" customHeight="1" outlineLevelCol="1"/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""(?i)Victus"") * NOT(REGEXMATCH('All Products'!B:B, ""(?i)All"")))"),"87B80PA")</f>
        <v>87B80PA</v>
      </c>
      <c r="B2" s="3" t="str">
        <f>IFERROR(__xludf.DUMMYFUNCTION("""COMPUTED_VALUE"""),"Victus Gaming Laptop 15-fb0134AX (87B80PA)")</f>
        <v>Victus Gaming Laptop 15-fb0134AX (87B80PA)</v>
      </c>
    </row>
    <row r="3" customHeight="1" spans="1:2">
      <c r="A3" s="3" t="str">
        <f>IFERROR(__xludf.DUMMYFUNCTION("""COMPUTED_VALUE"""),"9X5F3PA")</f>
        <v>9X5F3PA</v>
      </c>
      <c r="B3" s="3" t="str">
        <f>IFERROR(__xludf.DUMMYFUNCTION("""COMPUTED_VALUE"""),"Victus Gaming Laptop 15-fa1319TX (9X5F3PA)")</f>
        <v>Victus Gaming Laptop 15-fa1319TX (9X5F3PA)</v>
      </c>
    </row>
    <row r="4" customHeight="1" spans="1:2">
      <c r="A4" s="3" t="str">
        <f>IFERROR(__xludf.DUMMYFUNCTION("""COMPUTED_VALUE"""),"7K4J6PA")</f>
        <v>7K4J6PA</v>
      </c>
      <c r="B4" s="3" t="str">
        <f>IFERROR(__xludf.DUMMYFUNCTION("""COMPUTED_VALUE"""),"Victus by HP Laptop 16-d0309TX (7K4J6PA)")</f>
        <v>Victus by HP Laptop 16-d0309TX (7K4J6PA)</v>
      </c>
    </row>
    <row r="5" customHeight="1" spans="1:2">
      <c r="A5" s="3" t="str">
        <f>IFERROR(__xludf.DUMMYFUNCTION("""COMPUTED_VALUE"""),"7K4M0PA")</f>
        <v>7K4M0PA</v>
      </c>
      <c r="B5" s="3" t="str">
        <f>IFERROR(__xludf.DUMMYFUNCTION("""COMPUTED_VALUE"""),"Victus Gaming Laptop 15-fa0117TX (7K4M0PA)")</f>
        <v>Victus Gaming Laptop 15-fa0117TX (7K4M0PA)</v>
      </c>
    </row>
    <row r="6" customHeight="1" spans="1:2">
      <c r="A6" s="3" t="str">
        <f>IFERROR(__xludf.DUMMYFUNCTION("""COMPUTED_VALUE"""),"788X9PA")</f>
        <v>788X9PA</v>
      </c>
      <c r="B6" s="3" t="str">
        <f>IFERROR(__xludf.DUMMYFUNCTION("""COMPUTED_VALUE"""),"Victus Gaming Laptop 15-fb0082AX (788X9PA)")</f>
        <v>Victus Gaming Laptop 15-fb0082AX (788X9PA)</v>
      </c>
    </row>
    <row r="7" customHeight="1" spans="1:2">
      <c r="A7" s="3" t="str">
        <f>IFERROR(__xludf.DUMMYFUNCTION("""COMPUTED_VALUE"""),"8F4Z7PA")</f>
        <v>8F4Z7PA</v>
      </c>
      <c r="B7" s="3" t="str">
        <f>IFERROR(__xludf.DUMMYFUNCTION("""COMPUTED_VALUE"""),"Victus Gaming Laptop 15-fa0188TX (8F4Z7PA)")</f>
        <v>Victus Gaming Laptop 15-fa0188TX (8F4Z7PA)</v>
      </c>
    </row>
    <row r="8" customHeight="1" spans="1:2">
      <c r="A8" s="3" t="str">
        <f>IFERROR(__xludf.DUMMYFUNCTION("""COMPUTED_VALUE"""),"87B82PA")</f>
        <v>87B82PA</v>
      </c>
      <c r="B8" s="3" t="str">
        <f>IFERROR(__xludf.DUMMYFUNCTION("""COMPUTED_VALUE"""),"Victus Gaming Laptop 15-fb0136AX (87B82PA)")</f>
        <v>Victus Gaming Laptop 15-fb0136AX (87B82PA)</v>
      </c>
    </row>
    <row r="9" customHeight="1" spans="1:2">
      <c r="A9" s="3" t="str">
        <f>IFERROR(__xludf.DUMMYFUNCTION("""COMPUTED_VALUE"""),"6F9U1PA")</f>
        <v>6F9U1PA</v>
      </c>
      <c r="B9" s="3" t="str">
        <f>IFERROR(__xludf.DUMMYFUNCTION("""COMPUTED_VALUE"""),"Victus Gaming Laptop 15-fb0053AX (6F9U1PA)")</f>
        <v>Victus Gaming Laptop 15-fb0053AX (6F9U1PA)</v>
      </c>
    </row>
    <row r="10" customHeight="1" spans="1:2">
      <c r="A10" s="3" t="str">
        <f>IFERROR(__xludf.DUMMYFUNCTION("""COMPUTED_VALUE"""),"9Y0Y6PA")</f>
        <v>9Y0Y6PA</v>
      </c>
      <c r="B10" s="3" t="str">
        <f>IFERROR(__xludf.DUMMYFUNCTION("""COMPUTED_VALUE"""),"Victus Gaming Laptop 15-fa1307TX (9Y0Y6PA)")</f>
        <v>Victus Gaming Laptop 15-fa1307TX (9Y0Y6PA)</v>
      </c>
    </row>
    <row r="11" customHeight="1" spans="1:2">
      <c r="A11" s="3" t="str">
        <f>IFERROR(__xludf.DUMMYFUNCTION("""COMPUTED_VALUE"""),"6N030PA")</f>
        <v>6N030PA</v>
      </c>
      <c r="B11" s="3" t="str">
        <f>IFERROR(__xludf.DUMMYFUNCTION("""COMPUTED_VALUE"""),"Victus Gaming Laptop 15-fa0353TX (6N030PA)")</f>
        <v>Victus Gaming Laptop 15-fa0353TX (6N030PA)</v>
      </c>
    </row>
    <row r="12" customHeight="1" spans="1:2">
      <c r="A12" s="3" t="str">
        <f>IFERROR(__xludf.DUMMYFUNCTION("""COMPUTED_VALUE"""),"805X4PA")</f>
        <v>805X4PA</v>
      </c>
      <c r="B12" s="3" t="str">
        <f>IFERROR(__xludf.DUMMYFUNCTION("""COMPUTED_VALUE"""),"Victus Gaming Laptop 15-fa0998TX (805X4PA)")</f>
        <v>Victus Gaming Laptop 15-fa0998TX (805X4PA)</v>
      </c>
    </row>
    <row r="13" customHeight="1" spans="1:2">
      <c r="A13" s="3" t="str">
        <f>IFERROR(__xludf.DUMMYFUNCTION("""COMPUTED_VALUE"""),"6F9V1PA")</f>
        <v>6F9V1PA</v>
      </c>
      <c r="B13" s="3" t="str">
        <f>IFERROR(__xludf.DUMMYFUNCTION("""COMPUTED_VALUE"""),"Victus Gaming Laptop 15-fb0050AX (6F9V1PA)")</f>
        <v>Victus Gaming Laptop 15-fb0050AX (6F9V1PA)</v>
      </c>
    </row>
    <row r="14" customHeight="1" spans="1:2">
      <c r="A14" s="3" t="str">
        <f>IFERROR(__xludf.DUMMYFUNCTION("""COMPUTED_VALUE"""),"8F506PA")</f>
        <v>8F506PA</v>
      </c>
      <c r="B14" s="3" t="str">
        <f>IFERROR(__xludf.DUMMYFUNCTION("""COMPUTED_VALUE"""),"Victus Gaming Laptop 15-fb0150AX (8F506PA)")</f>
        <v>Victus Gaming Laptop 15-fb0150AX (8F506PA)</v>
      </c>
    </row>
    <row r="15" customHeight="1" spans="1:2">
      <c r="A15" s="3" t="str">
        <f>IFERROR(__xludf.DUMMYFUNCTION("""COMPUTED_VALUE"""),"8F503PA")</f>
        <v>8F503PA</v>
      </c>
      <c r="B15" s="3" t="str">
        <f>IFERROR(__xludf.DUMMYFUNCTION("""COMPUTED_VALUE"""),"Victus Gaming Laptop 15-fb0147AX (8F503PA)")</f>
        <v>Victus Gaming Laptop 15-fb0147AX (8F503PA)</v>
      </c>
    </row>
    <row r="16" customHeight="1" spans="1:2">
      <c r="A16" s="3" t="str">
        <f>IFERROR(__xludf.DUMMYFUNCTION("""COMPUTED_VALUE"""),"A1QV2PA")</f>
        <v>A1QV2PA</v>
      </c>
      <c r="B16" s="3" t="str">
        <f>IFERROR(__xludf.DUMMYFUNCTION("""COMPUTED_VALUE"""),"Victus Gaming Laptop 15-fa1227TX (A1QV2PA)")</f>
        <v>Victus Gaming Laptop 15-fa1227TX (A1QV2PA)</v>
      </c>
    </row>
    <row r="17" customHeight="1" spans="1:2">
      <c r="A17" s="3" t="str">
        <f>IFERROR(__xludf.DUMMYFUNCTION("""COMPUTED_VALUE"""),"8U1H6PA")</f>
        <v>8U1H6PA</v>
      </c>
      <c r="B17" s="3" t="str">
        <f>IFERROR(__xludf.DUMMYFUNCTION("""COMPUTED_VALUE"""),"Victus Gaming Laptop 15-fa1128TX (8U1H6PA)")</f>
        <v>Victus Gaming Laptop 15-fa1128TX (8U1H6PA)</v>
      </c>
    </row>
    <row r="18" customHeight="1" spans="1:2">
      <c r="A18" s="3" t="str">
        <f>IFERROR(__xludf.DUMMYFUNCTION("""COMPUTED_VALUE"""),"6Z2P5PA")</f>
        <v>6Z2P5PA</v>
      </c>
      <c r="B18" s="3" t="str">
        <f>IFERROR(__xludf.DUMMYFUNCTION("""COMPUTED_VALUE"""),"Victus Gaming Laptop 15-fa0070TX (6Z2P5PA)")</f>
        <v>Victus Gaming Laptop 15-fa0070TX (6Z2P5PA)</v>
      </c>
    </row>
    <row r="19" customHeight="1" spans="1:2">
      <c r="A19" s="3" t="str">
        <f>IFERROR(__xludf.DUMMYFUNCTION("""COMPUTED_VALUE"""),"8R234PA")</f>
        <v>8R234PA</v>
      </c>
      <c r="B19" s="3" t="str">
        <f>IFERROR(__xludf.DUMMYFUNCTION("""COMPUTED_VALUE"""),"Victus Gaming Laptop 15-fa0209TX (8R234PA)")</f>
        <v>Victus Gaming Laptop 15-fa0209TX (8R234PA)</v>
      </c>
    </row>
    <row r="20" customHeight="1" spans="1:2">
      <c r="A20" s="3" t="str">
        <f>IFERROR(__xludf.DUMMYFUNCTION("""COMPUTED_VALUE"""),"805X3PA")</f>
        <v>805X3PA</v>
      </c>
      <c r="B20" s="3" t="str">
        <f>IFERROR(__xludf.DUMMYFUNCTION("""COMPUTED_VALUE"""),"Victus Gaming Laptop 15-fa0666TX (805X3PA)")</f>
        <v>Victus Gaming Laptop 15-fa0666TX (805X3PA)</v>
      </c>
    </row>
    <row r="21" customHeight="1" spans="1:2">
      <c r="A21" s="3" t="str">
        <f>IFERROR(__xludf.DUMMYFUNCTION("""COMPUTED_VALUE"""),"805X2PA")</f>
        <v>805X2PA</v>
      </c>
      <c r="B21" s="3" t="str">
        <f>IFERROR(__xludf.DUMMYFUNCTION("""COMPUTED_VALUE"""),"Victus Gaming Laptop 15-fa0555TX (805X2PA)")</f>
        <v>Victus Gaming Laptop 15-fa0555TX (805X2PA)</v>
      </c>
    </row>
    <row r="22" customHeight="1" spans="1:2">
      <c r="A22" s="3" t="str">
        <f>IFERROR(__xludf.DUMMYFUNCTION("""COMPUTED_VALUE"""),"7K4W8PA")</f>
        <v>7K4W8PA</v>
      </c>
      <c r="B22" s="3" t="str">
        <f>IFERROR(__xludf.DUMMYFUNCTION("""COMPUTED_VALUE"""),"Victus Gaming Laptop 15-fb0106AX (7K4W8PA)")</f>
        <v>Victus Gaming Laptop 15-fb0106AX (7K4W8PA)</v>
      </c>
    </row>
    <row r="23" customHeight="1" spans="1:2">
      <c r="A23" s="3" t="str">
        <f>IFERROR(__xludf.DUMMYFUNCTION("""COMPUTED_VALUE"""),"9Z528PA")</f>
        <v>9Z528PA</v>
      </c>
      <c r="B23" s="3" t="str">
        <f>IFERROR(__xludf.DUMMYFUNCTION("""COMPUTED_VALUE"""),"Victus Gaming Laptop 15-fa1327TX (9Z528PA)")</f>
        <v>Victus Gaming Laptop 15-fa1327TX (9Z528PA)</v>
      </c>
    </row>
    <row r="24" customHeight="1" spans="1:2">
      <c r="A24" s="3" t="str">
        <f>IFERROR(__xludf.DUMMYFUNCTION("""COMPUTED_VALUE"""),"8U6Z8PA")</f>
        <v>8U6Z8PA</v>
      </c>
      <c r="B24" s="3" t="str">
        <f>IFERROR(__xludf.DUMMYFUNCTION("""COMPUTED_VALUE"""),"Victus Gaming Laptop 15-fa1132TX (8U6Z8PA)")</f>
        <v>Victus Gaming Laptop 15-fa1132TX (8U6Z8PA)</v>
      </c>
    </row>
    <row r="25" customHeight="1" spans="1:2">
      <c r="A25" s="3" t="str">
        <f>IFERROR(__xludf.DUMMYFUNCTION("""COMPUTED_VALUE"""),"6F9T7PA")</f>
        <v>6F9T7PA</v>
      </c>
      <c r="B25" s="3" t="str">
        <f>IFERROR(__xludf.DUMMYFUNCTION("""COMPUTED_VALUE"""),"Victus Gaming Laptop 15-fb0040AX (6F9T7PA)")</f>
        <v>Victus Gaming Laptop 15-fb0040AX (6F9T7PA)</v>
      </c>
    </row>
    <row r="26" customHeight="1" spans="1:2">
      <c r="A26" s="3" t="str">
        <f>IFERROR(__xludf.DUMMYFUNCTION("""COMPUTED_VALUE"""),"494P2PA")</f>
        <v>494P2PA</v>
      </c>
      <c r="B26" s="3" t="str">
        <f>IFERROR(__xludf.DUMMYFUNCTION("""COMPUTED_VALUE"""),"Victus by HP Laptop 16-e0075AX (494P2PA)")</f>
        <v>Victus by HP Laptop 16-e0075AX (494P2PA)</v>
      </c>
    </row>
    <row r="27" customHeight="1" spans="1:2">
      <c r="A27" s="3" t="str">
        <f>IFERROR(__xludf.DUMMYFUNCTION("""COMPUTED_VALUE"""),"4N0W7PA")</f>
        <v>4N0W7PA</v>
      </c>
      <c r="B27" s="3" t="str">
        <f>IFERROR(__xludf.DUMMYFUNCTION("""COMPUTED_VALUE"""),"Victus by HP Laptop 16-e0162AX (4N0W7PA)")</f>
        <v>Victus by HP Laptop 16-e0162AX (4N0W7PA)</v>
      </c>
    </row>
    <row r="28" customHeight="1" spans="1:2">
      <c r="A28" s="3" t="str">
        <f>IFERROR(__xludf.DUMMYFUNCTION("""COMPUTED_VALUE"""),"494P4PA")</f>
        <v>494P4PA</v>
      </c>
      <c r="B28" s="3" t="str">
        <f>IFERROR(__xludf.DUMMYFUNCTION("""COMPUTED_VALUE"""),"Victus by HP Laptop 16-e0078AX (494P4PA)")</f>
        <v>Victus by HP Laptop 16-e0078AX (494P4PA)</v>
      </c>
    </row>
    <row r="29" customHeight="1" spans="1:2">
      <c r="A29" s="3" t="str">
        <f>IFERROR(__xludf.DUMMYFUNCTION("""COMPUTED_VALUE"""),"6N028PA")</f>
        <v>6N028PA</v>
      </c>
      <c r="B29" s="3" t="str">
        <f>IFERROR(__xludf.DUMMYFUNCTION("""COMPUTED_VALUE"""),"Victus Gaming Laptop 15-fa0350TX (6N028PA)")</f>
        <v>Victus Gaming Laptop 15-fa0350TX (6N028PA)</v>
      </c>
    </row>
    <row r="30" customHeight="1" spans="1:2">
      <c r="A30" s="3" t="str">
        <f>IFERROR(__xludf.DUMMYFUNCTION("""COMPUTED_VALUE"""),"6N031PA")</f>
        <v>6N031PA</v>
      </c>
      <c r="B30" s="3" t="str">
        <f>IFERROR(__xludf.DUMMYFUNCTION("""COMPUTED_VALUE"""),"Victus Gaming Laptop 15-fa0354TX (6N031PA)")</f>
        <v>Victus Gaming Laptop 15-fa0354TX (6N031PA)</v>
      </c>
    </row>
    <row r="31" customHeight="1" spans="1:2">
      <c r="A31" s="3" t="str">
        <f>IFERROR(__xludf.DUMMYFUNCTION("""COMPUTED_VALUE"""),"6F9T7PA#ACJ")</f>
        <v>6F9T7PA#ACJ</v>
      </c>
      <c r="B31" s="3" t="str">
        <f>IFERROR(__xludf.DUMMYFUNCTION("""COMPUTED_VALUE"""),"Victus Gaming Laptop 15-fb0040AX ")</f>
        <v>Victus Gaming Laptop 15-fb0040AX </v>
      </c>
    </row>
    <row r="32" customHeight="1" spans="1:2">
      <c r="A32" s="3" t="str">
        <f>IFERROR(__xludf.DUMMYFUNCTION("""COMPUTED_VALUE"""),"8R0L0PA")</f>
        <v>8R0L0PA</v>
      </c>
      <c r="B32" s="3" t="str">
        <f>IFERROR(__xludf.DUMMYFUNCTION("""COMPUTED_VALUE"""),"Victus Gaming Laptop 15-fb1015AX")</f>
        <v>Victus Gaming Laptop 15-fb1015AX</v>
      </c>
    </row>
    <row r="33" customHeight="1" spans="1:2">
      <c r="A33" s="3" t="str">
        <f>IFERROR(__xludf.DUMMYFUNCTION("""COMPUTED_VALUE"""),"A03GZPA")</f>
        <v>A03GZPA</v>
      </c>
      <c r="B33" s="3" t="str">
        <f>IFERROR(__xludf.DUMMYFUNCTION("""COMPUTED_VALUE"""),"Victus Gaming Laptop 15-fa0333TX")</f>
        <v>Victus Gaming Laptop 15-fa0333TX</v>
      </c>
    </row>
    <row r="34" customHeight="1" spans="1:2">
      <c r="A34" s="3" t="str">
        <f>IFERROR(__xludf.DUMMYFUNCTION("""COMPUTED_VALUE"""),"8U1H3PA")</f>
        <v>8U1H3PA</v>
      </c>
      <c r="B34" s="3" t="str">
        <f>IFERROR(__xludf.DUMMYFUNCTION("""COMPUTED_VALUE"""),"Victus Gaming Laptop 15-fa1124TX")</f>
        <v>Victus Gaming Laptop 15-fa1124TX</v>
      </c>
    </row>
    <row r="35" customHeight="1" spans="1:2">
      <c r="A35" s="3" t="str">
        <f>IFERROR(__xludf.DUMMYFUNCTION("""COMPUTED_VALUE"""),"6F9U0PA")</f>
        <v>6F9U0PA</v>
      </c>
      <c r="B35" s="3" t="str">
        <f>IFERROR(__xludf.DUMMYFUNCTION("""COMPUTED_VALUE"""),"Victus Gaming Laptop 15-fb0052AX")</f>
        <v>Victus Gaming Laptop 15-fb0052AX</v>
      </c>
    </row>
    <row r="36" customHeight="1" spans="1:2">
      <c r="A36" s="3" t="str">
        <f>IFERROR(__xludf.DUMMYFUNCTION("""COMPUTED_VALUE"""),"8R1E6PA")</f>
        <v>8R1E6PA</v>
      </c>
      <c r="B36" s="3" t="str">
        <f>IFERROR(__xludf.DUMMYFUNCTION("""COMPUTED_VALUE"""),"Victus Gaming Laptop 16-s0095AX")</f>
        <v>Victus Gaming Laptop 16-s0095AX</v>
      </c>
    </row>
    <row r="37" customHeight="1" spans="1:2">
      <c r="A37" s="3" t="str">
        <f>IFERROR(__xludf.DUMMYFUNCTION("""COMPUTED_VALUE"""),"A03H1PA")</f>
        <v>A03H1PA</v>
      </c>
      <c r="B37" s="3" t="str">
        <f>IFERROR(__xludf.DUMMYFUNCTION("""COMPUTED_VALUE"""),"Victus Gaming Laptop 15-fa0888TX")</f>
        <v>Victus Gaming Laptop 15-fa0888TX</v>
      </c>
    </row>
    <row r="38" customHeight="1" spans="1:2">
      <c r="A38" s="3" t="str">
        <f>IFERROR(__xludf.DUMMYFUNCTION("""COMPUTED_VALUE"""),"AV4X0PA")</f>
        <v>AV4X0PA</v>
      </c>
      <c r="B38" s="3" t="str">
        <f>IFERROR(__xludf.DUMMYFUNCTION("""COMPUTED_VALUE"""),"Victus Gaming Laptop 15-fa1448TX")</f>
        <v>Victus Gaming Laptop 15-fa1448TX</v>
      </c>
    </row>
    <row r="39" customHeight="1" spans="1:2">
      <c r="A39" s="3" t="str">
        <f>IFERROR(__xludf.DUMMYFUNCTION("""COMPUTED_VALUE"""),"494P3PA")</f>
        <v>494P3PA</v>
      </c>
      <c r="B39" s="3" t="str">
        <f>IFERROR(__xludf.DUMMYFUNCTION("""COMPUTED_VALUE"""),"Victus by HP 16.1 inch Gaming Laptop PC 16-e0000 (2V8Z4AV)")</f>
        <v>Victus by HP 16.1 inch Gaming Laptop PC 16-e0000 (2V8Z4AV)</v>
      </c>
    </row>
    <row r="40" customHeight="1" spans="1:2">
      <c r="A40" s="3" t="str">
        <f>IFERROR(__xludf.DUMMYFUNCTION("""COMPUTED_VALUE"""),"7K8N5PA")</f>
        <v>7K8N5PA</v>
      </c>
      <c r="B40" s="3" t="str">
        <f>IFERROR(__xludf.DUMMYFUNCTION("""COMPUTED_VALUE"""),"Victus by HP Laptop 16-d0312TX")</f>
        <v>Victus by HP Laptop 16-d0312TX</v>
      </c>
    </row>
    <row r="41" customHeight="1" spans="1:2">
      <c r="A41" s="3" t="str">
        <f>IFERROR(__xludf.DUMMYFUNCTION("""COMPUTED_VALUE"""),"68U87UA")</f>
        <v>68U87UA</v>
      </c>
      <c r="B41" s="3" t="str">
        <f>IFERROR(__xludf.DUMMYFUNCTION("""COMPUTED_VALUE"""),"Victus Gaming Laptop 15-fa0031dx (68U87UA)")</f>
        <v>Victus Gaming Laptop 15-fa0031dx (68U87UA)</v>
      </c>
    </row>
    <row r="42" customHeight="1" spans="1:2">
      <c r="A42" s="3" t="str">
        <f>IFERROR(__xludf.DUMMYFUNCTION("""COMPUTED_VALUE"""),"7X6F3PA")</f>
        <v>7X6F3PA</v>
      </c>
      <c r="B42" s="3" t="str">
        <f>IFERROR(__xludf.DUMMYFUNCTION("""COMPUTED_VALUE"""),"Victus Gaming Laptop 16-r0327TX (AM9G9PA)")</f>
        <v>Victus Gaming Laptop 16-r0327TX (AM9G9PA)</v>
      </c>
    </row>
    <row r="43" customHeight="1" spans="1:2">
      <c r="A43" s="3" t="str">
        <f>IFERROR(__xludf.DUMMYFUNCTION("""COMPUTED_VALUE"""),"8H5K2PA")</f>
        <v>8H5K2PA</v>
      </c>
      <c r="B43" s="3" t="str">
        <f>IFERROR(__xludf.DUMMYFUNCTION("""COMPUTED_VALUE"""),"Victus Gaming Laptop 15-fb0153AX (8H5K2PA)")</f>
        <v>Victus Gaming Laptop 15-fb0153AX (8H5K2PA)</v>
      </c>
    </row>
    <row r="44" customHeight="1" spans="1:2">
      <c r="A44" s="3" t="str">
        <f>IFERROR(__xludf.DUMMYFUNCTION("""COMPUTED_VALUE"""),"A03H0PA")</f>
        <v>A03H0PA</v>
      </c>
      <c r="B44" s="3" t="str">
        <f>IFERROR(__xludf.DUMMYFUNCTION("""COMPUTED_VALUE"""),"Victus Gaming Laptop 15-fa0444TX")</f>
        <v>Victus Gaming Laptop 15-fa0444TX</v>
      </c>
    </row>
    <row r="45" customHeight="1" spans="1:2">
      <c r="A45" s="3" t="str">
        <f>IFERROR(__xludf.DUMMYFUNCTION("""COMPUTED_VALUE"""),"6K486PA")</f>
        <v>6K486PA</v>
      </c>
      <c r="B45" s="3" t="str">
        <f>IFERROR(__xludf.DUMMYFUNCTION("""COMPUTED_VALUE"""),"Victus by HP Laptop 16-e0650AX (6K486PA)")</f>
        <v>Victus by HP Laptop 16-e0650AX (6K486PA)</v>
      </c>
    </row>
    <row r="46" customHeight="1" spans="1:2">
      <c r="A46" s="3" t="str">
        <f>IFERROR(__xludf.DUMMYFUNCTION("""COMPUTED_VALUE"""),"9W6U8PA")</f>
        <v>9W6U8PA</v>
      </c>
      <c r="B46" s="3" t="str">
        <f>IFERROR(__xludf.DUMMYFUNCTION("""COMPUTED_VALUE"""),"Victus Gaming Laptop 15-fa1278TX (9W6U8PA)")</f>
        <v>Victus Gaming Laptop 15-fa1278TX (9W6U8PA)</v>
      </c>
    </row>
    <row r="47" customHeight="1" spans="1:2">
      <c r="A47" s="3" t="str">
        <f>IFERROR(__xludf.DUMMYFUNCTION("""COMPUTED_VALUE"""),"9X3L6PA")</f>
        <v>9X3L6PA</v>
      </c>
      <c r="B47" s="3" t="str">
        <f>IFERROR(__xludf.DUMMYFUNCTION("""COMPUTED_VALUE"""),"Victus Gaming Laptop 15-fa1312TX (9X3L6PA)")</f>
        <v>Victus Gaming Laptop 15-fa1312TX (9X3L6PA)</v>
      </c>
    </row>
    <row r="48" customHeight="1" spans="1:2">
      <c r="A48" s="3" t="str">
        <f>IFERROR(__xludf.DUMMYFUNCTION("""COMPUTED_VALUE"""),"552W9PA")</f>
        <v>552W9PA</v>
      </c>
      <c r="B48" s="3" t="str">
        <f>IFERROR(__xludf.DUMMYFUNCTION("""COMPUTED_VALUE"""),"Victus by HP Laptop 16-e0301AX (552W9PA)")</f>
        <v>Victus by HP Laptop 16-e0301AX (552W9PA)</v>
      </c>
    </row>
    <row r="49" customHeight="1" spans="1:2">
      <c r="A49" s="3" t="str">
        <f>IFERROR(__xludf.DUMMYFUNCTION("""COMPUTED_VALUE"""),"8L7Y4PA")</f>
        <v>8L7Y4PA</v>
      </c>
      <c r="B49" s="3" t="str">
        <f>IFERROR(__xludf.DUMMYFUNCTION("""COMPUTED_VALUE"""),"Victus Gaming Laptop 16-s0089AX (8L7Y4PA)")</f>
        <v>Victus Gaming Laptop 16-s0089AX (8L7Y4PA)</v>
      </c>
    </row>
    <row r="50" customHeight="1" spans="1:2">
      <c r="A50" s="3" t="str">
        <f>IFERROR(__xludf.DUMMYFUNCTION("""COMPUTED_VALUE"""),"8L083PA")</f>
        <v>8L083PA</v>
      </c>
      <c r="B50" s="3" t="str">
        <f>IFERROR(__xludf.DUMMYFUNCTION("""COMPUTED_VALUE"""),"Victus Gaming Laptop 15-fb1001AX (8L083PA)")</f>
        <v>Victus Gaming Laptop 15-fb1001AX (8L083PA)</v>
      </c>
    </row>
    <row r="51" customHeight="1" spans="1:2">
      <c r="A51" s="3" t="str">
        <f>IFERROR(__xludf.DUMMYFUNCTION("""COMPUTED_VALUE"""),"9X5E7PA")</f>
        <v>9X5E7PA</v>
      </c>
      <c r="B51" s="3" t="str">
        <f>IFERROR(__xludf.DUMMYFUNCTION("""COMPUTED_VALUE"""),"Victus Gaming Laptop 15-fa1313TX")</f>
        <v>Victus Gaming Laptop 15-fa1313TX</v>
      </c>
    </row>
    <row r="52" customHeight="1" spans="1:2">
      <c r="A52" s="3" t="str">
        <f>IFERROR(__xludf.DUMMYFUNCTION("""COMPUTED_VALUE"""),"6N027PA")</f>
        <v>6N027PA</v>
      </c>
      <c r="B52" s="3" t="str">
        <f>IFERROR(__xludf.DUMMYFUNCTION("""COMPUTED_VALUE"""),"Victus Gaming Laptop 15-fa0165TX (6N027PA)")</f>
        <v>Victus Gaming Laptop 15-fa0165TX (6N027PA)</v>
      </c>
    </row>
    <row r="53" customHeight="1" spans="1:2">
      <c r="A53" s="3" t="str">
        <f>IFERROR(__xludf.DUMMYFUNCTION("""COMPUTED_VALUE"""),"9W6U9PA")</f>
        <v>9W6U9PA</v>
      </c>
      <c r="B53" s="3" t="str">
        <f>IFERROR(__xludf.DUMMYFUNCTION("""COMPUTED_VALUE"""),"Victus Gaming Laptop 15-fa1279TX (9W6U9PA)")</f>
        <v>Victus Gaming Laptop 15-fa1279TX (9W6U9PA)</v>
      </c>
    </row>
    <row r="54" customHeight="1" spans="1:2">
      <c r="A54" s="3" t="str">
        <f>IFERROR(__xludf.DUMMYFUNCTION("""COMPUTED_VALUE"""),"9Y0Z2PA")</f>
        <v>9Y0Z2PA</v>
      </c>
      <c r="B54" s="3" t="str">
        <f>IFERROR(__xludf.DUMMYFUNCTION("""COMPUTED_VALUE"""),"Victus Gaming Laptop 15-fa1333TX (9Y0Z2PA)")</f>
        <v>Victus Gaming Laptop 15-fa1333TX (9Y0Z2PA)</v>
      </c>
    </row>
    <row r="55" customHeight="1" spans="1:2">
      <c r="A55" s="3" t="str">
        <f>IFERROR(__xludf.DUMMYFUNCTION("""COMPUTED_VALUE"""),"87B81PA")</f>
        <v>87B81PA</v>
      </c>
      <c r="B55" s="3" t="str">
        <f>IFERROR(__xludf.DUMMYFUNCTION("""COMPUTED_VALUE"""),"Victus Gaming Laptop 15-fb0135AX (87B81PA)")</f>
        <v>Victus Gaming Laptop 15-fb0135AX (87B81PA)</v>
      </c>
    </row>
    <row r="56" customHeight="1" spans="1:2">
      <c r="A56" s="3" t="str">
        <f>IFERROR(__xludf.DUMMYFUNCTION("""COMPUTED_VALUE"""),"8R1L9PA")</f>
        <v>8R1L9PA</v>
      </c>
      <c r="B56" s="3" t="str">
        <f>IFERROR(__xludf.DUMMYFUNCTION("""COMPUTED_VALUE"""),"Victus Gaming Laptop 15-fa0208TX (8R1L9PA)")</f>
        <v>Victus Gaming Laptop 15-fa0208TX (8R1L9PA)</v>
      </c>
    </row>
    <row r="57" customHeight="1" spans="1:2">
      <c r="A57" s="3" t="str">
        <f>IFERROR(__xludf.DUMMYFUNCTION("""COMPUTED_VALUE"""),"81H59PA")</f>
        <v>81H59PA</v>
      </c>
      <c r="B57" s="3" t="str">
        <f>IFERROR(__xludf.DUMMYFUNCTION("""COMPUTED_VALUE"""),"Victus by HP Laptop 16-d0333TX (81H59PA)")</f>
        <v>Victus by HP Laptop 16-d0333TX (81H59PA)</v>
      </c>
    </row>
    <row r="58" customHeight="1" spans="1:2">
      <c r="A58" s="3" t="str">
        <f>IFERROR(__xludf.DUMMYFUNCTION("""COMPUTED_VALUE"""),"6F9T9PA")</f>
        <v>6F9T9PA</v>
      </c>
      <c r="B58" s="3" t="str">
        <f>IFERROR(__xludf.DUMMYFUNCTION("""COMPUTED_VALUE"""),"Victus by HP 15.6 inch Gaming Laptop 15-fb0000 (598V0AV)")</f>
        <v>Victus by HP 15.6 inch Gaming Laptop 15-fb0000 (598V0AV)</v>
      </c>
    </row>
    <row r="59" customHeight="1" spans="1:2">
      <c r="A59" s="3" t="str">
        <f>IFERROR(__xludf.DUMMYFUNCTION("""COMPUTED_VALUE"""),"6N1V9PA")</f>
        <v>6N1V9PA</v>
      </c>
      <c r="B59" s="3" t="str">
        <f>IFERROR(__xludf.DUMMYFUNCTION("""COMPUTED_VALUE"""),"Victus by HP 16.1 inch Gaming Laptop PC 16-e0000 (2V8Z8AV)")</f>
        <v>Victus by HP 16.1 inch Gaming Laptop PC 16-e0000 (2V8Z8AV)</v>
      </c>
    </row>
    <row r="60" customHeight="1" spans="1:2">
      <c r="A60" s="3" t="str">
        <f>IFERROR(__xludf.DUMMYFUNCTION("""COMPUTED_VALUE"""),"7K4X1PA")</f>
        <v>7K4X1PA</v>
      </c>
      <c r="B60" s="3" t="str">
        <f>IFERROR(__xludf.DUMMYFUNCTION("""COMPUTED_VALUE"""),"Victus by HP 16.1 inch Gaming Laptop PC 16-d0000 (3S9N6AV)")</f>
        <v>Victus by HP 16.1 inch Gaming Laptop PC 16-d0000 (3S9N6AV)</v>
      </c>
    </row>
    <row r="61" customHeight="1" spans="1:2">
      <c r="A61" s="3" t="str">
        <f>IFERROR(__xludf.DUMMYFUNCTION("""COMPUTED_VALUE"""),"87B78PA")</f>
        <v>87B78PA</v>
      </c>
      <c r="B61" s="3" t="str">
        <f>IFERROR(__xludf.DUMMYFUNCTION("""COMPUTED_VALUE"""),"Victus by HP 15.6 inch Gaming Laptop 15-fb0000 (598U6AV)")</f>
        <v>Victus by HP 15.6 inch Gaming Laptop 15-fb0000 (598U6AV)</v>
      </c>
    </row>
    <row r="62" customHeight="1" spans="1:2">
      <c r="A62" s="3" t="str">
        <f>IFERROR(__xludf.DUMMYFUNCTION("""COMPUTED_VALUE"""),"80M55LA")</f>
        <v>80M55LA</v>
      </c>
      <c r="B62" s="3" t="str">
        <f>IFERROR(__xludf.DUMMYFUNCTION("""COMPUTED_VALUE"""),"Victus by HP 15.6 inch Gaming Laptop 15-fa0000 (599K0AV)")</f>
        <v>Victus by HP 15.6 inch Gaming Laptop 15-fa0000 (599K0AV)</v>
      </c>
    </row>
    <row r="63" customHeight="1" spans="1:2">
      <c r="A63" s="3" t="str">
        <f>IFERROR(__xludf.DUMMYFUNCTION("""COMPUTED_VALUE"""),"8P9Q2PA")</f>
        <v>8P9Q2PA</v>
      </c>
      <c r="B63" s="3" t="str">
        <f>IFERROR(__xludf.DUMMYFUNCTION("""COMPUTED_VALUE"""),"Victus by HP 15.6 inch Gaming Laptop 15-fa1000 (8B483AV)")</f>
        <v>Victus by HP 15.6 inch Gaming Laptop 15-fa1000 (8B483AV)</v>
      </c>
    </row>
    <row r="64" customHeight="1" spans="1:2">
      <c r="A64" s="3" t="str">
        <f>IFERROR(__xludf.DUMMYFUNCTION("""COMPUTED_VALUE"""),"8L084PA")</f>
        <v>8L084PA</v>
      </c>
      <c r="B64" s="3" t="str">
        <f>IFERROR(__xludf.DUMMYFUNCTION("""COMPUTED_VALUE"""),"Victus by HP 15.6 inch Gaming Laptop 15-fb1000 (7Y8M8AV)")</f>
        <v>Victus by HP 15.6 inch Gaming Laptop 15-fb1000 (7Y8M8AV)</v>
      </c>
    </row>
    <row r="65" customHeight="1" spans="1:2">
      <c r="A65" s="3" t="str">
        <f>IFERROR(__xludf.DUMMYFUNCTION("""COMPUTED_VALUE"""),"7K0C1PA")</f>
        <v>7K0C1PA</v>
      </c>
      <c r="B65" s="3" t="str">
        <f>IFERROR(__xludf.DUMMYFUNCTION("""COMPUTED_VALUE"""),"Victus by HP 15.6 inch Gaming Laptop 15-fb0000 (598V2AV)")</f>
        <v>Victus by HP 15.6 inch Gaming Laptop 15-fb0000 (598V2AV)</v>
      </c>
    </row>
    <row r="66" customHeight="1" spans="1:2">
      <c r="A66" s="3" t="str">
        <f>IFERROR(__xludf.DUMMYFUNCTION("""COMPUTED_VALUE"""),"8F4Z5PA")</f>
        <v>8F4Z5PA</v>
      </c>
      <c r="B66" s="3" t="str">
        <f>IFERROR(__xludf.DUMMYFUNCTION("""COMPUTED_VALUE"""),"Victus by HP Gaming Laptop 15-fa0000 (680A5AV)")</f>
        <v>Victus by HP Gaming Laptop 15-fa0000 (680A5AV)</v>
      </c>
    </row>
    <row r="67" customHeight="1" spans="1:2">
      <c r="A67" s="3" t="str">
        <f>IFERROR(__xludf.DUMMYFUNCTION("""COMPUTED_VALUE"""),"8F502PA")</f>
        <v>8F502PA</v>
      </c>
      <c r="B67" s="3" t="str">
        <f>IFERROR(__xludf.DUMMYFUNCTION("""COMPUTED_VALUE"""),"Victus by HP 15.6 inch Gaming Laptop 15-fb0000 (598V2AV)")</f>
        <v>Victus by HP 15.6 inch Gaming Laptop 15-fb0000 (598V2AV)</v>
      </c>
    </row>
    <row r="68" customHeight="1" spans="1:2">
      <c r="A68" s="3" t="str">
        <f>IFERROR(__xludf.DUMMYFUNCTION("""COMPUTED_VALUE"""),"8R048PA")</f>
        <v>8R048PA</v>
      </c>
      <c r="B68" s="3" t="str">
        <f>IFERROR(__xludf.DUMMYFUNCTION("""COMPUTED_VALUE"""),"Victus by HP 15.6 inch Gaming Laptop 15-fb1000 (7Y8M8AV)")</f>
        <v>Victus by HP 15.6 inch Gaming Laptop 15-fb1000 (7Y8M8AV)</v>
      </c>
    </row>
    <row r="69" customHeight="1" spans="1:2">
      <c r="A69" s="3" t="str">
        <f>IFERROR(__xludf.DUMMYFUNCTION("""COMPUTED_VALUE"""),"81H53PA")</f>
        <v>81H53PA</v>
      </c>
      <c r="B69" s="3" t="str">
        <f>IFERROR(__xludf.DUMMYFUNCTION("""COMPUTED_VALUE"""),"Victus by HP 15.6 inch Gaming Laptop 15-fa1000 (771S6AV)")</f>
        <v>Victus by HP 15.6 inch Gaming Laptop 15-fa1000 (771S6AV)</v>
      </c>
    </row>
    <row r="70" customHeight="1" spans="1:2">
      <c r="A70" s="3" t="str">
        <f>IFERROR(__xludf.DUMMYFUNCTION("""COMPUTED_VALUE"""),"8R0K9PA")</f>
        <v>8R0K9PA</v>
      </c>
      <c r="B70" s="3" t="str">
        <f>IFERROR(__xludf.DUMMYFUNCTION("""COMPUTED_VALUE"""),"Victus by HP 15.6 inch Gaming Laptop 15-fb0000 (598V2AV)")</f>
        <v>Victus by HP 15.6 inch Gaming Laptop 15-fb0000 (598V2AV)</v>
      </c>
    </row>
    <row r="71" customHeight="1" spans="1:2">
      <c r="A71" s="3" t="str">
        <f>IFERROR(__xludf.DUMMYFUNCTION("""COMPUTED_VALUE"""),"87B79PA")</f>
        <v>87B79PA</v>
      </c>
      <c r="B71" s="3" t="str">
        <f>IFERROR(__xludf.DUMMYFUNCTION("""COMPUTED_VALUE"""),"Victus by HP 15.6 inch Gaming Laptop 15-fb0000 (598V2AV)")</f>
        <v>Victus by HP 15.6 inch Gaming Laptop 15-fb0000 (598V2AV)</v>
      </c>
    </row>
    <row r="72" customHeight="1" spans="1:2">
      <c r="A72" s="3" t="str">
        <f>IFERROR(__xludf.DUMMYFUNCTION("""COMPUTED_VALUE"""),"845A2UA")</f>
        <v>845A2UA</v>
      </c>
      <c r="B72" s="3" t="str">
        <f>IFERROR(__xludf.DUMMYFUNCTION("""COMPUTED_VALUE"""),"Victus by HP 15.6 inch Gaming Laptop 15-fb1000 (7Y8M8AV)")</f>
        <v>Victus by HP 15.6 inch Gaming Laptop 15-fb1000 (7Y8M8AV)</v>
      </c>
    </row>
    <row r="73" customHeight="1" spans="1:2">
      <c r="A73" s="3" t="str">
        <f>IFERROR(__xludf.DUMMYFUNCTION("""COMPUTED_VALUE"""),"918A8PA")</f>
        <v>918A8PA</v>
      </c>
      <c r="B73" s="3" t="str">
        <f>IFERROR(__xludf.DUMMYFUNCTION("""COMPUTED_VALUE"""),"Victus Gaming Laptop 15-fa1145TX (918A8PA)")</f>
        <v>Victus Gaming Laptop 15-fa1145TX (918A8PA)</v>
      </c>
    </row>
    <row r="74" customHeight="1" spans="1:2">
      <c r="A74" s="3" t="str">
        <f>IFERROR(__xludf.DUMMYFUNCTION("""COMPUTED_VALUE"""),"7K8N1PA")</f>
        <v>7K8N1PA</v>
      </c>
      <c r="B74" s="3" t="str">
        <f>IFERROR(__xludf.DUMMYFUNCTION("""COMPUTED_VALUE"""),"Victus by HP 15.6 inch Gaming Laptop 15-fb0000 (598V2AV)")</f>
        <v>Victus by HP 15.6 inch Gaming Laptop 15-fb0000 (598V2AV)</v>
      </c>
    </row>
    <row r="75" customHeight="1" spans="1:2">
      <c r="A75" s="3" t="str">
        <f>IFERROR(__xludf.DUMMYFUNCTION("""COMPUTED_VALUE"""),"8F4Z4PA")</f>
        <v>8F4Z4PA</v>
      </c>
      <c r="B75" s="3" t="str">
        <f>IFERROR(__xludf.DUMMYFUNCTION("""COMPUTED_VALUE"""),"Victus by HP Gaming Laptop 15-fa0000 (680A4AV)")</f>
        <v>Victus by HP Gaming Laptop 15-fa0000 (680A4AV)</v>
      </c>
    </row>
    <row r="76" customHeight="1" spans="1:2">
      <c r="A76" s="3" t="str">
        <f>IFERROR(__xludf.DUMMYFUNCTION("""COMPUTED_VALUE"""),"822T6EA")</f>
        <v>822T6EA</v>
      </c>
      <c r="B76" s="3" t="str">
        <f>IFERROR(__xludf.DUMMYFUNCTION("""COMPUTED_VALUE"""),"Victus by HP Gaming Laptop 15-fa0000 (680A4AV)")</f>
        <v>Victus by HP Gaming Laptop 15-fa0000 (680A4AV)</v>
      </c>
    </row>
    <row r="77" customHeight="1" spans="1:2">
      <c r="A77" s="3" t="str">
        <f>IFERROR(__xludf.DUMMYFUNCTION("""COMPUTED_VALUE"""),"7K4J7PA")</f>
        <v>7K4J7PA</v>
      </c>
      <c r="B77" s="3" t="str">
        <f>IFERROR(__xludf.DUMMYFUNCTION("""COMPUTED_VALUE"""),"Victus by HP 16.1 inch Gaming Laptop PC 16-e0000 (2V8Z7AV)")</f>
        <v>Victus by HP 16.1 inch Gaming Laptop PC 16-e0000 (2V8Z7AV)</v>
      </c>
    </row>
    <row r="78" customHeight="1" spans="1:2">
      <c r="A78" s="3" t="str">
        <f>IFERROR(__xludf.DUMMYFUNCTION("""COMPUTED_VALUE"""),"8R1E4PA")</f>
        <v>8R1E4PA</v>
      </c>
      <c r="B78" s="3" t="str">
        <f>IFERROR(__xludf.DUMMYFUNCTION("""COMPUTED_VALUE"""),"Victus Gaming Laptop 16-s0094AX (8R1E4PA)")</f>
        <v>Victus Gaming Laptop 16-s0094AX (8R1E4PA)</v>
      </c>
    </row>
    <row r="79" customHeight="1" spans="1:2">
      <c r="A79" s="3" t="str">
        <f>IFERROR(__xludf.DUMMYFUNCTION("""COMPUTED_VALUE"""),"7N3S2UA")</f>
        <v>7N3S2UA</v>
      </c>
      <c r="B79" s="3" t="str">
        <f>IFERROR(__xludf.DUMMYFUNCTION("""COMPUTED_VALUE"""),"Victus by HP 15.6 inch Gaming Laptop 15-fa1000 (771S7AV)")</f>
        <v>Victus by HP 15.6 inch Gaming Laptop 15-fa1000 (771S7AV)</v>
      </c>
    </row>
    <row r="80" customHeight="1" spans="1:2">
      <c r="A80" s="3" t="str">
        <f>IFERROR(__xludf.DUMMYFUNCTION("""COMPUTED_VALUE"""),"81H56PA")</f>
        <v>81H56PA</v>
      </c>
      <c r="B80" s="3" t="str">
        <f>IFERROR(__xludf.DUMMYFUNCTION("""COMPUTED_VALUE"""),"Victus by HP 15.6 inch Gaming Laptop 15-fb0000 (598U6AV)")</f>
        <v>Victus by HP 15.6 inch Gaming Laptop 15-fb0000 (598U6AV)</v>
      </c>
    </row>
    <row r="81" customHeight="1" spans="1:2">
      <c r="A81" s="3" t="str">
        <f>IFERROR(__xludf.DUMMYFUNCTION("""COMPUTED_VALUE"""),"87B83PA")</f>
        <v>87B83PA</v>
      </c>
      <c r="B81" s="3" t="str">
        <f>IFERROR(__xludf.DUMMYFUNCTION("""COMPUTED_VALUE"""),"Victus by HP 15.6 inch Gaming Laptop 15-fb0000 (598U9AV)")</f>
        <v>Victus by HP 15.6 inch Gaming Laptop 15-fb0000 (598U9AV)</v>
      </c>
    </row>
    <row r="82" customHeight="1" spans="1:2">
      <c r="A82" s="3" t="str">
        <f>IFERROR(__xludf.DUMMYFUNCTION("""COMPUTED_VALUE"""),"7K4W9PA")</f>
        <v>7K4W9PA</v>
      </c>
      <c r="B82" s="3" t="str">
        <f>IFERROR(__xludf.DUMMYFUNCTION("""COMPUTED_VALUE"""),"Victus by HP 15.6 inch Gaming Laptop 15-fb0000 (598U9AV)")</f>
        <v>Victus by HP 15.6 inch Gaming Laptop 15-fb0000 (598U9AV)</v>
      </c>
    </row>
    <row r="83" customHeight="1" spans="1:2">
      <c r="A83" s="3" t="str">
        <f>IFERROR(__xludf.DUMMYFUNCTION("""COMPUTED_VALUE"""),"81H55PA")</f>
        <v>81H55PA</v>
      </c>
      <c r="B83" s="3" t="str">
        <f>IFERROR(__xludf.DUMMYFUNCTION("""COMPUTED_VALUE"""),"Victus by HP 15.6 inch Gaming Laptop 15-fb0000 (598U6AV)")</f>
        <v>Victus by HP 15.6 inch Gaming Laptop 15-fb0000 (598U6AV)</v>
      </c>
    </row>
    <row r="84" customHeight="1" spans="1:2">
      <c r="A84" s="3" t="str">
        <f>IFERROR(__xludf.DUMMYFUNCTION("""COMPUTED_VALUE"""),"7K8N8PA")</f>
        <v>7K8N8PA</v>
      </c>
      <c r="B84" s="3" t="str">
        <f>IFERROR(__xludf.DUMMYFUNCTION("""COMPUTED_VALUE"""),"Victus by HP 16.1 inch Gaming Laptop PC 16-d0000 (3S9N6AV)")</f>
        <v>Victus by HP 16.1 inch Gaming Laptop PC 16-d0000 (3S9N6AV)</v>
      </c>
    </row>
    <row r="85" customHeight="1" spans="1:2">
      <c r="A85" s="3" t="str">
        <f>IFERROR(__xludf.DUMMYFUNCTION("""COMPUTED_VALUE"""),"822X1EA")</f>
        <v>822X1EA</v>
      </c>
      <c r="B85" s="3" t="str">
        <f>IFERROR(__xludf.DUMMYFUNCTION("""COMPUTED_VALUE"""),"Victus by HP 16.1 inch Gaming Laptop PC 16-r0000 (76T05AV)")</f>
        <v>Victus by HP 16.1 inch Gaming Laptop PC 16-r0000 (76T05AV)</v>
      </c>
    </row>
    <row r="86" customHeight="1" spans="1:2">
      <c r="A86" s="3" t="str">
        <f>IFERROR(__xludf.DUMMYFUNCTION("""COMPUTED_VALUE"""),"552W4PA")</f>
        <v>552W4PA</v>
      </c>
      <c r="B86" s="3" t="str">
        <f>IFERROR(__xludf.DUMMYFUNCTION("""COMPUTED_VALUE"""),"Victus by HP 16.1 inch Gaming Laptop PC 16-d0000 (3S9N6AV)")</f>
        <v>Victus by HP 16.1 inch Gaming Laptop PC 16-d0000 (3S9N6AV)</v>
      </c>
    </row>
    <row r="87" customHeight="1" spans="1:2">
      <c r="A87" s="3" t="str">
        <f>IFERROR(__xludf.DUMMYFUNCTION("""COMPUTED_VALUE"""),"81H51PA")</f>
        <v>81H51PA</v>
      </c>
      <c r="B87" s="3" t="str">
        <f>IFERROR(__xludf.DUMMYFUNCTION("""COMPUTED_VALUE"""),"Victus by HP 15.6 inch Gaming Laptop 15-fa1000 (771S6AV)")</f>
        <v>Victus by HP 15.6 inch Gaming Laptop 15-fa1000 (771S6AV)</v>
      </c>
    </row>
    <row r="88" customHeight="1" spans="1:2">
      <c r="A88" s="3" t="str">
        <f>IFERROR(__xludf.DUMMYFUNCTION("""COMPUTED_VALUE"""),"8R0L3PA")</f>
        <v>8R0L3PA</v>
      </c>
      <c r="B88" s="3" t="str">
        <f>IFERROR(__xludf.DUMMYFUNCTION("""COMPUTED_VALUE"""),"Victus Gaming Laptop 15-fb1017AX (8R0L3PA)")</f>
        <v>Victus Gaming Laptop 15-fb1017AX (8R0L3PA)</v>
      </c>
    </row>
    <row r="89" customHeight="1" spans="1:2">
      <c r="A89" s="3" t="str">
        <f>IFERROR(__xludf.DUMMYFUNCTION("""COMPUTED_VALUE"""),"552X0PA")</f>
        <v>552X0PA</v>
      </c>
      <c r="B89" s="3" t="str">
        <f>IFERROR(__xludf.DUMMYFUNCTION("""COMPUTED_VALUE"""),"Victus by HP 16.1 inch Gaming Laptop PC 16-e0000 (2V8Z4AV)")</f>
        <v>Victus by HP 16.1 inch Gaming Laptop PC 16-e0000 (2V8Z4AV)</v>
      </c>
    </row>
    <row r="90" customHeight="1" spans="1:2">
      <c r="A90" s="3" t="str">
        <f>IFERROR(__xludf.DUMMYFUNCTION("""COMPUTED_VALUE"""),"552X1PA")</f>
        <v>552X1PA</v>
      </c>
      <c r="B90" s="3" t="str">
        <f>IFERROR(__xludf.DUMMYFUNCTION("""COMPUTED_VALUE"""),"Victus by HP 16.1 inch Gaming Laptop PC 16-e0000 (2V8Z5AV)")</f>
        <v>Victus by HP 16.1 inch Gaming Laptop PC 16-e0000 (2V8Z5AV)</v>
      </c>
    </row>
    <row r="91" customHeight="1" spans="1:2">
      <c r="A91" s="3" t="str">
        <f>IFERROR(__xludf.DUMMYFUNCTION("""COMPUTED_VALUE"""),"87B77PA")</f>
        <v>87B77PA</v>
      </c>
      <c r="B91" s="3" t="str">
        <f>IFERROR(__xludf.DUMMYFUNCTION("""COMPUTED_VALUE"""),"Victus by HP 15.6 inch Gaming Laptop 15-fb0000 (598U6AV)")</f>
        <v>Victus by HP 15.6 inch Gaming Laptop 15-fb0000 (598U6AV)</v>
      </c>
    </row>
    <row r="92" customHeight="1" spans="1:2">
      <c r="A92" s="3" t="str">
        <f>IFERROR(__xludf.DUMMYFUNCTION("""COMPUTED_VALUE"""),"7N4X6UA")</f>
        <v>7N4X6UA</v>
      </c>
      <c r="B92" s="3" t="str">
        <f>IFERROR(__xludf.DUMMYFUNCTION("""COMPUTED_VALUE"""),"Victus by HP 16.1 inch Gaming Laptop PC 16-r0000 (76T06AV)")</f>
        <v>Victus by HP 16.1 inch Gaming Laptop PC 16-r0000 (76T06AV)</v>
      </c>
    </row>
    <row r="93" customHeight="1" spans="1:2">
      <c r="A93" s="3" t="str">
        <f>IFERROR(__xludf.DUMMYFUNCTION("""COMPUTED_VALUE"""),"8U1J0PA")</f>
        <v>8U1J0PA</v>
      </c>
      <c r="B93" s="3" t="str">
        <f>IFERROR(__xludf.DUMMYFUNCTION("""COMPUTED_VALUE"""),"Victus by HP 15.6 inch Gaming Laptop 15-fb1000 (7Y8M8AV)")</f>
        <v>Victus by HP 15.6 inch Gaming Laptop 15-fb1000 (7Y8M8AV)</v>
      </c>
    </row>
    <row r="94" customHeight="1" spans="1:2">
      <c r="A94" s="3" t="str">
        <f>IFERROR(__xludf.DUMMYFUNCTION("""COMPUTED_VALUE"""),"8R0L1PA")</f>
        <v>8R0L1PA</v>
      </c>
      <c r="B94" s="3" t="str">
        <f>IFERROR(__xludf.DUMMYFUNCTION("""COMPUTED_VALUE"""),"Victus by HP 15.6 inch Gaming Laptop 15-fb0000 (598V2AV)")</f>
        <v>Victus by HP 15.6 inch Gaming Laptop 15-fb0000 (598V2AV)</v>
      </c>
    </row>
    <row r="95" customHeight="1" spans="1:2">
      <c r="A95" s="3" t="str">
        <f>IFERROR(__xludf.DUMMYFUNCTION("""COMPUTED_VALUE"""),"834G9PA")</f>
        <v>834G9PA</v>
      </c>
      <c r="B95" s="3" t="str">
        <f>IFERROR(__xludf.DUMMYFUNCTION("""COMPUTED_VALUE"""),"Victus by HP 16.1 inch Gaming Laptop PC 16-r0000 (76T00AV)")</f>
        <v>Victus by HP 16.1 inch Gaming Laptop PC 16-r0000 (76T00AV)</v>
      </c>
    </row>
    <row r="96" customHeight="1" spans="1:2">
      <c r="A96" s="3" t="str">
        <f>IFERROR(__xludf.DUMMYFUNCTION("""COMPUTED_VALUE"""),"9Q962PA")</f>
        <v>9Q962PA</v>
      </c>
      <c r="B96" s="3" t="str">
        <f>IFERROR(__xludf.DUMMYFUNCTION("""COMPUTED_VALUE"""),"Victus by HP 15.6 inch Gaming Laptop 15-fa1000 (7N772AV)")</f>
        <v>Victus by HP 15.6 inch Gaming Laptop 15-fa1000 (7N772AV)</v>
      </c>
    </row>
    <row r="97" customHeight="1" spans="1:2">
      <c r="A97" s="3" t="str">
        <f>IFERROR(__xludf.DUMMYFUNCTION("""COMPUTED_VALUE"""),"6K467PA")</f>
        <v>6K467PA</v>
      </c>
      <c r="B97" s="3" t="str">
        <f>IFERROR(__xludf.DUMMYFUNCTION("""COMPUTED_VALUE"""),"Victus by HP 16.1 inch Gaming Laptop PC 16-e0000 (2V8Z5AV)")</f>
        <v>Victus by HP 16.1 inch Gaming Laptop PC 16-e0000 (2V8Z5AV)</v>
      </c>
    </row>
    <row r="98" customHeight="1" spans="1:2">
      <c r="A98" s="3" t="str">
        <f>IFERROR(__xludf.DUMMYFUNCTION("""COMPUTED_VALUE"""),"8F4Z9PA")</f>
        <v>8F4Z9PA</v>
      </c>
      <c r="B98" s="3" t="str">
        <f>IFERROR(__xludf.DUMMYFUNCTION("""COMPUTED_VALUE"""),"Victus by HP 15.6 inch Gaming Laptop 15-fb0000 (598U8AV)")</f>
        <v>Victus by HP 15.6 inch Gaming Laptop 15-fb0000 (598U8AV)</v>
      </c>
    </row>
    <row r="99" customHeight="1" spans="1:2">
      <c r="A99" s="3" t="str">
        <f>IFERROR(__xludf.DUMMYFUNCTION("""COMPUTED_VALUE"""),"552W8PA")</f>
        <v>552W8PA</v>
      </c>
      <c r="B99" s="3" t="str">
        <f>IFERROR(__xludf.DUMMYFUNCTION("""COMPUTED_VALUE"""),"Victus by HP 16.1 inch Gaming Laptop PC 16-d0 (2V8U8AV)")</f>
        <v>Victus by HP 16.1 inch Gaming Laptop PC 16-d0 (2V8U8AV)</v>
      </c>
    </row>
    <row r="100" customHeight="1" spans="1:2">
      <c r="A100" s="3" t="str">
        <f>IFERROR(__xludf.DUMMYFUNCTION("""COMPUTED_VALUE"""),"788X8PA")</f>
        <v>788X8PA</v>
      </c>
      <c r="B100" s="3" t="str">
        <f>IFERROR(__xludf.DUMMYFUNCTION("""COMPUTED_VALUE"""),"Victus by HP Gaming Laptop 15-fa0000 (680A4AV)")</f>
        <v>Victus by HP Gaming Laptop 15-fa0000 (680A4AV)</v>
      </c>
    </row>
    <row r="101" customHeight="1" spans="1:2">
      <c r="A101" s="3" t="str">
        <f>IFERROR(__xludf.DUMMYFUNCTION("""COMPUTED_VALUE"""),"8X059PA")</f>
        <v>8X059PA</v>
      </c>
      <c r="B101" s="3" t="str">
        <f>IFERROR(__xludf.DUMMYFUNCTION("""COMPUTED_VALUE"""),"Victus by HP 15.6 inch Gaming Laptop 15-fa1000 (8H3V1AV)")</f>
        <v>Victus by HP 15.6 inch Gaming Laptop 15-fa1000 (8H3V1AV)</v>
      </c>
    </row>
    <row r="102" customHeight="1" spans="1:2">
      <c r="A102" s="3" t="str">
        <f>IFERROR(__xludf.DUMMYFUNCTION("""COMPUTED_VALUE"""),"8P9Q3PA")</f>
        <v>8P9Q3PA</v>
      </c>
      <c r="B102" s="3" t="str">
        <f>IFERROR(__xludf.DUMMYFUNCTION("""COMPUTED_VALUE"""),"Victus by HP 15.6 inch Gaming Laptop 15-fa1000 (8B483AV)")</f>
        <v>Victus by HP 15.6 inch Gaming Laptop 15-fa1000 (8B483AV)</v>
      </c>
    </row>
    <row r="103" customHeight="1" spans="1:2">
      <c r="A103" s="3" t="str">
        <f>IFERROR(__xludf.DUMMYFUNCTION("""COMPUTED_VALUE"""),"7Z8J7EA")</f>
        <v>7Z8J7EA</v>
      </c>
      <c r="B103" s="3" t="str">
        <f>IFERROR(__xludf.DUMMYFUNCTION("""COMPUTED_VALUE"""),"Victus by HP 15.6 inch Gaming Laptop 15-fa1000 (771S8AV)")</f>
        <v>Victus by HP 15.6 inch Gaming Laptop 15-fa1000 (771S8AV)</v>
      </c>
    </row>
    <row r="104" customHeight="1" spans="1:2">
      <c r="A104" s="3" t="str">
        <f>IFERROR(__xludf.DUMMYFUNCTION("""COMPUTED_VALUE"""),"6N029PA")</f>
        <v>6N029PA</v>
      </c>
      <c r="B104" s="3" t="str">
        <f>IFERROR(__xludf.DUMMYFUNCTION("""COMPUTED_VALUE"""),"Victus by HP Gaming Laptop 15-fa0000 (680A5AV)")</f>
        <v>Victus by HP Gaming Laptop 15-fa0000 (680A5AV)</v>
      </c>
    </row>
    <row r="105" customHeight="1" spans="1:2">
      <c r="A105" s="3" t="str">
        <f>IFERROR(__xludf.DUMMYFUNCTION("""COMPUTED_VALUE"""),"8R0L2PA")</f>
        <v>8R0L2PA</v>
      </c>
      <c r="B105" s="3" t="str">
        <f>IFERROR(__xludf.DUMMYFUNCTION("""COMPUTED_VALUE"""),"Victus by HP 15.6 inch Gaming Laptop 15-fb1000 (7Y8M8AV)")</f>
        <v>Victus by HP 15.6 inch Gaming Laptop 15-fb1000 (7Y8M8AV)</v>
      </c>
    </row>
    <row r="106" customHeight="1" spans="1:2">
      <c r="A106" s="3" t="str">
        <f>IFERROR(__xludf.DUMMYFUNCTION("""COMPUTED_VALUE"""),"7K4H5PA")</f>
        <v>7K4H5PA</v>
      </c>
      <c r="B106" s="3" t="str">
        <f>IFERROR(__xludf.DUMMYFUNCTION("""COMPUTED_VALUE"""),"Victus by HP 16.1 inch Gaming Laptop PC ")</f>
        <v>Victus by HP 16.1 inch Gaming Laptop PC </v>
      </c>
    </row>
    <row r="107" customHeight="1" spans="1:2">
      <c r="A107" s="3" t="str">
        <f>IFERROR(__xludf.DUMMYFUNCTION("""COMPUTED_VALUE"""),"6H5W2PA")</f>
        <v>6H5W2PA</v>
      </c>
      <c r="B107" s="3" t="str">
        <f>IFERROR(__xludf.DUMMYFUNCTION("""COMPUTED_VALUE"""),"Victus by HP 16.1 inch Gaming Laptop PC ")</f>
        <v>Victus by HP 16.1 inch Gaming Laptop PC </v>
      </c>
    </row>
    <row r="108" customHeight="1" spans="1:2">
      <c r="A108" s="3" t="str">
        <f>IFERROR(__xludf.DUMMYFUNCTION("""COMPUTED_VALUE"""),"834H0PA")</f>
        <v>834H0PA</v>
      </c>
      <c r="B108" s="3" t="str">
        <f>IFERROR(__xludf.DUMMYFUNCTION("""COMPUTED_VALUE"""),"Victus by HP 16.1 inch Gaming Laptop PC ")</f>
        <v>Victus by HP 16.1 inch Gaming Laptop PC </v>
      </c>
    </row>
    <row r="109" customHeight="1" spans="1:2">
      <c r="A109" s="3" t="str">
        <f>IFERROR(__xludf.DUMMYFUNCTION("""COMPUTED_VALUE"""),"4N0A3PA")</f>
        <v>4N0A3PA</v>
      </c>
      <c r="B109" s="3" t="str">
        <f>IFERROR(__xludf.DUMMYFUNCTION("""COMPUTED_VALUE"""),"Victus by HP 16.1 inch Gaming Laptop PC ")</f>
        <v>Victus by HP 16.1 inch Gaming Laptop PC </v>
      </c>
    </row>
    <row r="110" customHeight="1" spans="1:2">
      <c r="A110" s="3" t="str">
        <f>IFERROR(__xludf.DUMMYFUNCTION("""COMPUTED_VALUE"""),"A18QBPA")</f>
        <v>A18QBPA</v>
      </c>
      <c r="B110" s="3" t="str">
        <f>IFERROR(__xludf.DUMMYFUNCTION("""COMPUTED_VALUE"""),"Victus Gaming Laptop 15-fa1351TX (A18QBPA)")</f>
        <v>Victus Gaming Laptop 15-fa1351TX (A18QBPA)</v>
      </c>
    </row>
    <row r="111" customHeight="1" spans="1:2">
      <c r="A111" s="3" t="str">
        <f>IFERROR(__xludf.DUMMYFUNCTION("""COMPUTED_VALUE"""),"9X3L4PA")</f>
        <v>9X3L4PA</v>
      </c>
      <c r="B111" s="3" t="str">
        <f>IFERROR(__xludf.DUMMYFUNCTION("""COMPUTED_VALUE"""),"Victus Gaming Laptop 15-fa1310TX (9X3L4PA)")</f>
        <v>Victus Gaming Laptop 15-fa1310TX (9X3L4PA)</v>
      </c>
    </row>
    <row r="112" customHeight="1" spans="1:2">
      <c r="A112" s="3" t="str">
        <f>IFERROR(__xludf.DUMMYFUNCTION("""COMPUTED_VALUE"""),"A03H2PA")</f>
        <v>A03H2PA</v>
      </c>
      <c r="B112" s="3" t="str">
        <f>IFERROR(__xludf.DUMMYFUNCTION("""COMPUTED_VALUE"""),"Victus Gaming Laptop 15-fa1226TX (A03H2PA)")</f>
        <v>Victus Gaming Laptop 15-fa1226TX (A03H2PA)</v>
      </c>
    </row>
    <row r="113" customHeight="1" spans="1:2">
      <c r="A113" s="3" t="str">
        <f>IFERROR(__xludf.DUMMYFUNCTION("""COMPUTED_VALUE"""),"9V421PA")</f>
        <v>9V421PA</v>
      </c>
      <c r="B113" s="3" t="str">
        <f>IFERROR(__xludf.DUMMYFUNCTION("""COMPUTED_VALUE"""),"Victus Gaming Laptop 15-fa1274TX (9V421PA)")</f>
        <v>Victus Gaming Laptop 15-fa1274TX (9V421PA)</v>
      </c>
    </row>
    <row r="114" customHeight="1" spans="1:2">
      <c r="A114" s="3" t="str">
        <f>IFERROR(__xludf.DUMMYFUNCTION("""COMPUTED_VALUE"""),"9Y0Y8PA")</f>
        <v>9Y0Y8PA</v>
      </c>
      <c r="B114" s="3" t="str">
        <f>IFERROR(__xludf.DUMMYFUNCTION("""COMPUTED_VALUE"""),"Victus Gaming Laptop 15-fa1317TX (9Y0Y8PA)")</f>
        <v>Victus Gaming Laptop 15-fa1317TX (9Y0Y8PA)</v>
      </c>
    </row>
    <row r="115" customHeight="1" spans="1:2">
      <c r="A115" s="3" t="str">
        <f>IFERROR(__xludf.DUMMYFUNCTION("""COMPUTED_VALUE"""),"494P5PA")</f>
        <v>494P5PA</v>
      </c>
      <c r="B115" s="3" t="str">
        <f>IFERROR(__xludf.DUMMYFUNCTION("""COMPUTED_VALUE"""),"Victus by HP 16.1 inch Gaming Laptop PC 16-e0000 (2V8Z7AV)")</f>
        <v>Victus by HP 16.1 inch Gaming Laptop PC 16-e0000 (2V8Z7AV)</v>
      </c>
    </row>
    <row r="116" customHeight="1" spans="1:2">
      <c r="A116" s="3" t="str">
        <f>IFERROR(__xludf.DUMMYFUNCTION("""COMPUTED_VALUE"""),"552X3PA")</f>
        <v>552X3PA</v>
      </c>
      <c r="B116" s="3" t="str">
        <f>IFERROR(__xludf.DUMMYFUNCTION("""COMPUTED_VALUE"""),"Victus by HP Laptop 16-e0362AX (552X3PA)")</f>
        <v>Victus by HP Laptop 16-e0362AX (552X3PA)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9"/>
  <sheetViews>
    <sheetView workbookViewId="0">
      <selection activeCell="A1" sqref="A1"/>
    </sheetView>
  </sheetViews>
  <sheetFormatPr defaultColWidth="12.6296296296296" defaultRowHeight="15.75" customHeight="1" outlineLevelCol="1"/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""(?i)Envy"") * NOT(REGEXMATCH('All Products'!B:B, ""(?i)All"")))"),"9W638PA")</f>
        <v>9W638PA</v>
      </c>
      <c r="B2" s="3" t="str">
        <f>IFERROR(__xludf.DUMMYFUNCTION("""COMPUTED_VALUE"""),"HP Envy x360 Laptop 14-fc0078TU (9W638PA)")</f>
        <v>HP Envy x360 Laptop 14-fc0078TU (9W638PA)</v>
      </c>
    </row>
    <row r="3" customHeight="1" spans="1:2">
      <c r="A3" s="3" t="str">
        <f>IFERROR(__xludf.DUMMYFUNCTION("""COMPUTED_VALUE"""),"389U8PA")</f>
        <v>389U8PA</v>
      </c>
      <c r="B3" s="3" t="str">
        <f>IFERROR(__xludf.DUMMYFUNCTION("""COMPUTED_VALUE"""),"HP ENVY Laptop 14-eb0019TX (389U8PA)")</f>
        <v>HP ENVY Laptop 14-eb0019TX (389U8PA)</v>
      </c>
    </row>
    <row r="4" customHeight="1" spans="1:2">
      <c r="A4" s="3" t="str">
        <f>IFERROR(__xludf.DUMMYFUNCTION("""COMPUTED_VALUE"""),"726X6PA")</f>
        <v>726X6PA</v>
      </c>
      <c r="B4" s="3" t="str">
        <f>IFERROR(__xludf.DUMMYFUNCTION("""COMPUTED_VALUE"""),"HP Envy x360 2-in-1 Laptop 13-bf0085TU (726X6PA)")</f>
        <v>HP Envy x360 2-in-1 Laptop 13-bf0085TU (726X6PA)</v>
      </c>
    </row>
    <row r="5" customHeight="1" spans="1:2">
      <c r="A5" s="3" t="str">
        <f>IFERROR(__xludf.DUMMYFUNCTION("""COMPUTED_VALUE"""),"6L0L1PA")</f>
        <v>6L0L1PA</v>
      </c>
      <c r="B5" s="3" t="str">
        <f>IFERROR(__xludf.DUMMYFUNCTION("""COMPUTED_VALUE"""),"HP Envy x360 2-in-1 Laptop 13-bf0063TU (6L0L1PA)")</f>
        <v>HP Envy x360 2-in-1 Laptop 13-bf0063TU (6L0L1PA)</v>
      </c>
    </row>
    <row r="6" customHeight="1" spans="1:2">
      <c r="A6" s="3" t="str">
        <f>IFERROR(__xludf.DUMMYFUNCTION("""COMPUTED_VALUE"""),"729Q7PA")</f>
        <v>729Q7PA</v>
      </c>
      <c r="B6" s="3" t="str">
        <f>IFERROR(__xludf.DUMMYFUNCTION("""COMPUTED_VALUE"""),"HP Envy x360 2-in-1 Laptop 13-bf0078TU (729Q7PA)")</f>
        <v>HP Envy x360 2-in-1 Laptop 13-bf0078TU (729Q7PA)</v>
      </c>
    </row>
    <row r="7" customHeight="1" spans="1:2">
      <c r="A7" s="3" t="str">
        <f>IFERROR(__xludf.DUMMYFUNCTION("""COMPUTED_VALUE"""),"8C4R7PA")</f>
        <v>8C4R7PA</v>
      </c>
      <c r="B7" s="3" t="str">
        <f>IFERROR(__xludf.DUMMYFUNCTION("""COMPUTED_VALUE"""),"HP Envy x360 2-in-1 Laptop 15-fe0028TU (8C4R7PA)")</f>
        <v>HP Envy x360 2-in-1 Laptop 15-fe0028TU (8C4R7PA)</v>
      </c>
    </row>
    <row r="8" customHeight="1" spans="1:2">
      <c r="A8" s="3" t="str">
        <f>IFERROR(__xludf.DUMMYFUNCTION("""COMPUTED_VALUE"""),"4Z516PA")</f>
        <v>4Z516PA</v>
      </c>
      <c r="B8" s="3" t="str">
        <f>IFERROR(__xludf.DUMMYFUNCTION("""COMPUTED_VALUE"""),"HP ENVY x360 Convert 13-bd0515TU (4Z516PA)")</f>
        <v>HP ENVY x360 Convert 13-bd0515TU (4Z516PA)</v>
      </c>
    </row>
    <row r="9" customHeight="1" spans="1:2">
      <c r="A9" s="3" t="str">
        <f>IFERROR(__xludf.DUMMYFUNCTION("""COMPUTED_VALUE"""),"4P8A3PA")</f>
        <v>4P8A3PA</v>
      </c>
      <c r="B9" s="3" t="str">
        <f>IFERROR(__xludf.DUMMYFUNCTION("""COMPUTED_VALUE"""),"HP ENVY x360 Convert 13-ay0508AU (4P8A3PA)")</f>
        <v>HP ENVY x360 Convert 13-ay0508AU (4P8A3PA)</v>
      </c>
    </row>
    <row r="10" customHeight="1" spans="1:2">
      <c r="A10" s="3" t="str">
        <f>IFERROR(__xludf.DUMMYFUNCTION("""COMPUTED_VALUE"""),"2L4U2PA")</f>
        <v>2L4U2PA</v>
      </c>
      <c r="B10" s="3" t="str">
        <f>IFERROR(__xludf.DUMMYFUNCTION("""COMPUTED_VALUE"""),"HP ENVY Laptop 13-ba1018TX (2L4U2PA)")</f>
        <v>HP ENVY Laptop 13-ba1018TX (2L4U2PA)</v>
      </c>
    </row>
    <row r="11" customHeight="1" spans="1:2">
      <c r="A11" s="3" t="str">
        <f>IFERROR(__xludf.DUMMYFUNCTION("""COMPUTED_VALUE"""),"3L999PA")</f>
        <v>3L999PA</v>
      </c>
      <c r="B11" s="3" t="str">
        <f>IFERROR(__xludf.DUMMYFUNCTION("""COMPUTED_VALUE"""),"HP ENVY x360 Laptop - 13-ay0045au")</f>
        <v>HP ENVY x360 Laptop - 13-ay0045au</v>
      </c>
    </row>
    <row r="12" customHeight="1" spans="1:2">
      <c r="A12" s="3" t="str">
        <f>IFERROR(__xludf.DUMMYFUNCTION("""COMPUTED_VALUE"""),"2W3W5PA")</f>
        <v>2W3W5PA</v>
      </c>
      <c r="B12" s="3" t="str">
        <f>IFERROR(__xludf.DUMMYFUNCTION("""COMPUTED_VALUE"""),"HP ENVY x360 Convertible 13-bd0063TU (2W3W5PA)")</f>
        <v>HP ENVY x360 Convertible 13-bd0063TU (2W3W5PA)</v>
      </c>
    </row>
    <row r="13" customHeight="1" spans="1:2">
      <c r="A13" s="3" t="str">
        <f>IFERROR(__xludf.DUMMYFUNCTION("""COMPUTED_VALUE"""),"54B74PA")</f>
        <v>54B74PA</v>
      </c>
      <c r="B13" s="3" t="str">
        <f>IFERROR(__xludf.DUMMYFUNCTION("""COMPUTED_VALUE"""),"HP ENVY x360 Convert 13-ay1038AU (54B74PA)")</f>
        <v>HP ENVY x360 Convert 13-ay1038AU (54B74PA)</v>
      </c>
    </row>
    <row r="14" customHeight="1" spans="1:2">
      <c r="A14" s="3" t="str">
        <f>IFERROR(__xludf.DUMMYFUNCTION("""COMPUTED_VALUE"""),"2E7P1PA")</f>
        <v>2E7P1PA</v>
      </c>
      <c r="B14" s="3" t="str">
        <f>IFERROR(__xludf.DUMMYFUNCTION("""COMPUTED_VALUE"""),"HP ENVY x360 Convert 13-bd0004TU (2E7P1PA)")</f>
        <v>HP ENVY x360 Convert 13-bd0004TU (2E7P1PA)</v>
      </c>
    </row>
    <row r="15" customHeight="1" spans="1:2">
      <c r="A15" s="3" t="str">
        <f>IFERROR(__xludf.DUMMYFUNCTION("""COMPUTED_VALUE"""),"3M001PA")</f>
        <v>3M001PA</v>
      </c>
      <c r="B15" s="3" t="str">
        <f>IFERROR(__xludf.DUMMYFUNCTION("""COMPUTED_VALUE"""),"HP ENVY Laptop - 13-ba0003tu")</f>
        <v>HP ENVY Laptop - 13-ba0003tu</v>
      </c>
    </row>
    <row r="16" customHeight="1" spans="1:2">
      <c r="A16" s="3" t="str">
        <f>IFERROR(__xludf.DUMMYFUNCTION("""COMPUTED_VALUE"""),"8JU66PA")</f>
        <v>8JU66PA</v>
      </c>
      <c r="B16" s="3" t="str">
        <f>IFERROR(__xludf.DUMMYFUNCTION("""COMPUTED_VALUE"""),"HP ENVY - 13-aq1015tu")</f>
        <v>HP ENVY - 13-aq1015tu</v>
      </c>
    </row>
    <row r="17" customHeight="1" spans="1:2">
      <c r="A17" s="3" t="str">
        <f>IFERROR(__xludf.DUMMYFUNCTION("""COMPUTED_VALUE"""),"9FM75PA")</f>
        <v>9FM75PA</v>
      </c>
      <c r="B17" s="3" t="str">
        <f>IFERROR(__xludf.DUMMYFUNCTION("""COMPUTED_VALUE"""),"HP ENVY X360 - 13-ar0118au")</f>
        <v>HP ENVY X360 - 13-ar0118au</v>
      </c>
    </row>
    <row r="18" customHeight="1" spans="1:2">
      <c r="A18" s="3" t="str">
        <f>IFERROR(__xludf.DUMMYFUNCTION("""COMPUTED_VALUE"""),"4U6P7PA")</f>
        <v>4U6P7PA</v>
      </c>
      <c r="B18" s="3" t="str">
        <f>IFERROR(__xludf.DUMMYFUNCTION("""COMPUTED_VALUE"""),"HP ENVY x360 Convert 13-bd0521TU (4U6P7PA)")</f>
        <v>HP ENVY x360 Convert 13-bd0521TU (4U6P7PA)</v>
      </c>
    </row>
    <row r="19" customHeight="1" spans="1:2">
      <c r="A19" s="3" t="str">
        <f>IFERROR(__xludf.DUMMYFUNCTION("""COMPUTED_VALUE"""),"54B71PA")</f>
        <v>54B71PA</v>
      </c>
      <c r="B19" s="3" t="str">
        <f>IFERROR(__xludf.DUMMYFUNCTION("""COMPUTED_VALUE"""),"HP ENVY x360 Convert 13-ay1035AU")</f>
        <v>HP ENVY x360 Convert 13-ay1035AU</v>
      </c>
    </row>
    <row r="20" customHeight="1" spans="1:2">
      <c r="A20" s="3" t="str">
        <f>IFERROR(__xludf.DUMMYFUNCTION("""COMPUTED_VALUE"""),"6L0L0PA")</f>
        <v>6L0L0PA</v>
      </c>
      <c r="B20" s="3" t="str">
        <f>IFERROR(__xludf.DUMMYFUNCTION("""COMPUTED_VALUE"""),"HP Envy x360 2-in-1 Laptop 13-bf0062TU")</f>
        <v>HP Envy x360 2-in-1 Laptop 13-bf0062TU</v>
      </c>
    </row>
    <row r="21" customHeight="1" spans="1:2">
      <c r="A21" s="3" t="str">
        <f>IFERROR(__xludf.DUMMYFUNCTION("""COMPUTED_VALUE"""),"7H5D3PA")</f>
        <v>7H5D3PA</v>
      </c>
      <c r="B21" s="3" t="str">
        <f>IFERROR(__xludf.DUMMYFUNCTION("""COMPUTED_VALUE"""),"HP Envy x360 2-in-1 Laptop 13-bf0121TU")</f>
        <v>HP Envy x360 2-in-1 Laptop 13-bf0121TU</v>
      </c>
    </row>
    <row r="22" customHeight="1" spans="1:2">
      <c r="A22" s="3" t="str">
        <f>IFERROR(__xludf.DUMMYFUNCTION("""COMPUTED_VALUE"""),"389U9PA")</f>
        <v>389U9PA</v>
      </c>
      <c r="B22" s="3" t="str">
        <f>IFERROR(__xludf.DUMMYFUNCTION("""COMPUTED_VALUE"""),"HP ENVY Laptop 14-eb0020TX (389U9PA)")</f>
        <v>HP ENVY Laptop 14-eb0020TX (389U9PA)</v>
      </c>
    </row>
    <row r="23" customHeight="1" spans="1:2">
      <c r="A23" s="3" t="str">
        <f>IFERROR(__xludf.DUMMYFUNCTION("""COMPUTED_VALUE"""),"46D68PA")</f>
        <v>46D68PA</v>
      </c>
      <c r="B23" s="3" t="str">
        <f>IFERROR(__xludf.DUMMYFUNCTION("""COMPUTED_VALUE"""),"HP ENVY Laptop 13-ba1505TX (46D68PA)")</f>
        <v>HP ENVY Laptop 13-ba1505TX (46D68PA)</v>
      </c>
    </row>
    <row r="24" customHeight="1" spans="1:2">
      <c r="A24" s="3" t="str">
        <f>IFERROR(__xludf.DUMMYFUNCTION("""COMPUTED_VALUE"""),"6K482PA")</f>
        <v>6K482PA</v>
      </c>
      <c r="B24" s="3" t="str">
        <f>IFERROR(__xludf.DUMMYFUNCTION("""COMPUTED_VALUE"""),"HP Envy Laptop 16-h0025TX (6K482PA)")</f>
        <v>HP Envy Laptop 16-h0025TX (6K482PA)</v>
      </c>
    </row>
    <row r="25" customHeight="1" spans="1:2">
      <c r="A25" s="3" t="str">
        <f>IFERROR(__xludf.DUMMYFUNCTION("""COMPUTED_VALUE"""),"8C4S1PA")</f>
        <v>8C4S1PA</v>
      </c>
      <c r="B25" s="3" t="str">
        <f>IFERROR(__xludf.DUMMYFUNCTION("""COMPUTED_VALUE"""),"HP Envy x360 2-in-1 Laptop 15-fh0015AU (8C4S1PA)")</f>
        <v>HP Envy x360 2-in-1 Laptop 15-fh0015AU (8C4S1PA)</v>
      </c>
    </row>
    <row r="26" customHeight="1" spans="1:2">
      <c r="A26" s="3" t="str">
        <f>IFERROR(__xludf.DUMMYFUNCTION("""COMPUTED_VALUE"""),"695B0UA")</f>
        <v>695B0UA</v>
      </c>
      <c r="B26" s="3" t="str">
        <f>IFERROR(__xludf.DUMMYFUNCTION("""COMPUTED_VALUE"""),"HP Envy x360 2-in-1 Laptop 15-ew0023dx (695B0UA)")</f>
        <v>HP Envy x360 2-in-1 Laptop 15-ew0023dx (695B0UA)</v>
      </c>
    </row>
    <row r="27" customHeight="1" spans="1:2">
      <c r="A27" s="3" t="str">
        <f>IFERROR(__xludf.DUMMYFUNCTION("""COMPUTED_VALUE"""),"8C527PA")</f>
        <v>8C527PA</v>
      </c>
      <c r="B27" s="3" t="str">
        <f>IFERROR(__xludf.DUMMYFUNCTION("""COMPUTED_VALUE"""),"HP Envy x360 15.6 inch 2-in-1 Laptop PC 15-fe0000 (77X84AV)")</f>
        <v>HP Envy x360 15.6 inch 2-in-1 Laptop PC 15-fe0000 (77X84AV)</v>
      </c>
    </row>
    <row r="28" customHeight="1" spans="1:2">
      <c r="A28" s="3" t="str">
        <f>IFERROR(__xludf.DUMMYFUNCTION("""COMPUTED_VALUE"""),"7F5R0UA")</f>
        <v>7F5R0UA</v>
      </c>
      <c r="B28" s="3" t="str">
        <f>IFERROR(__xludf.DUMMYFUNCTION("""COMPUTED_VALUE"""),"HP ENVY x360 15.6 inch 2-in-1 Laptop PC 15-ew1000 (794C0AV)")</f>
        <v>HP ENVY x360 15.6 inch 2-in-1 Laptop PC 15-ew1000 (794C0AV)</v>
      </c>
    </row>
    <row r="29" customHeight="1" spans="1:2">
      <c r="A29" s="3" t="str">
        <f>IFERROR(__xludf.DUMMYFUNCTION("""COMPUTED_VALUE"""),"7F692PA")</f>
        <v>7F692PA</v>
      </c>
      <c r="B29" s="3" t="str">
        <f>IFERROR(__xludf.DUMMYFUNCTION("""COMPUTED_VALUE"""),"HP ENVY x360 15.6 inch 2-in-1 Laptop PC")</f>
        <v>HP ENVY x360 15.6 inch 2-in-1 Laptop PC</v>
      </c>
    </row>
    <row r="30" customHeight="1" spans="1:2">
      <c r="A30" s="3" t="str">
        <f>IFERROR(__xludf.DUMMYFUNCTION("""COMPUTED_VALUE"""),"4P7S4PA")</f>
        <v>4P7S4PA</v>
      </c>
      <c r="B30" s="3" t="str">
        <f>IFERROR(__xludf.DUMMYFUNCTION("""COMPUTED_VALUE"""),"HP ENVY x360 13 Convertible PC (231N6AV)")</f>
        <v>HP ENVY x360 13 Convertible PC (231N6AV)</v>
      </c>
    </row>
    <row r="31" customHeight="1" spans="1:2">
      <c r="A31" s="3" t="str">
        <f>IFERROR(__xludf.DUMMYFUNCTION("""COMPUTED_VALUE"""),"8C4S3PA")</f>
        <v>8C4S3PA</v>
      </c>
      <c r="B31" s="3" t="str">
        <f>IFERROR(__xludf.DUMMYFUNCTION("""COMPUTED_VALUE"""),"HP Envy x360 15.6 inch 2-in-1 Laptop PC 15-fh0000 (77W46AV)")</f>
        <v>HP Envy x360 15.6 inch 2-in-1 Laptop PC 15-fh0000 (77W46AV)</v>
      </c>
    </row>
    <row r="32" customHeight="1" spans="1:2">
      <c r="A32" s="3" t="str">
        <f>IFERROR(__xludf.DUMMYFUNCTION("""COMPUTED_VALUE"""),"7H5D4PA")</f>
        <v>7H5D4PA</v>
      </c>
      <c r="B32" s="3" t="str">
        <f>IFERROR(__xludf.DUMMYFUNCTION("""COMPUTED_VALUE"""),"HP ENVY x360 15.6 inch 2-in-1 Laptop PC 15-ew0000 (549V8AV)")</f>
        <v>HP ENVY x360 15.6 inch 2-in-1 Laptop PC 15-ew0000 (549V8AV)</v>
      </c>
    </row>
    <row r="33" customHeight="1" spans="1:2">
      <c r="A33" s="3" t="str">
        <f>IFERROR(__xludf.DUMMYFUNCTION("""COMPUTED_VALUE"""),"6L0K9PA")</f>
        <v>6L0K9PA</v>
      </c>
      <c r="B33" s="3" t="str">
        <f>IFERROR(__xludf.DUMMYFUNCTION("""COMPUTED_VALUE"""),"HP ENVY x360 13.3 inch 2-in-1 Laptop PC 13-bf0000 (552D4AV)")</f>
        <v>HP ENVY x360 13.3 inch 2-in-1 Laptop PC 13-bf0000 (552D4AV)</v>
      </c>
    </row>
    <row r="34" customHeight="1" spans="1:2">
      <c r="A34" s="3" t="str">
        <f>IFERROR(__xludf.DUMMYFUNCTION("""COMPUTED_VALUE"""),"7H9Y3UA")</f>
        <v>7H9Y3UA</v>
      </c>
      <c r="B34" s="3" t="str">
        <f>IFERROR(__xludf.DUMMYFUNCTION("""COMPUTED_VALUE"""),"HP Envy x360 15.6 inch 2-in-1 Laptop PC 15-fe0000 (77X86AV)")</f>
        <v>HP Envy x360 15.6 inch 2-in-1 Laptop PC 15-fe0000 (77X86AV)</v>
      </c>
    </row>
    <row r="35" customHeight="1" spans="1:2">
      <c r="A35" s="3" t="str">
        <f>IFERROR(__xludf.DUMMYFUNCTION("""COMPUTED_VALUE"""),"81B48PA")</f>
        <v>81B48PA</v>
      </c>
      <c r="B35" s="3" t="str">
        <f>IFERROR(__xludf.DUMMYFUNCTION("""COMPUTED_VALUE"""),"HP ENVY x360 13.3 inch 2-in-1 Laptop PC 13-bf0000 (552D6AV)")</f>
        <v>HP ENVY x360 13.3 inch 2-in-1 Laptop PC 13-bf0000 (552D6AV)</v>
      </c>
    </row>
    <row r="36" customHeight="1" spans="1:2">
      <c r="A36" s="3" t="str">
        <f>IFERROR(__xludf.DUMMYFUNCTION("""COMPUTED_VALUE"""),"6K9K8EA")</f>
        <v>6K9K8EA</v>
      </c>
      <c r="B36" s="3" t="str">
        <f>IFERROR(__xludf.DUMMYFUNCTION("""COMPUTED_VALUE"""),"HP ENVY x360 13.3 inch 2-in-1 Laptop PC 13-bf0000 (552D5AV)")</f>
        <v>HP ENVY x360 13.3 inch 2-in-1 Laptop PC 13-bf0000 (552D5AV)</v>
      </c>
    </row>
    <row r="37" customHeight="1" spans="1:2">
      <c r="A37" s="3" t="str">
        <f>IFERROR(__xludf.DUMMYFUNCTION("""COMPUTED_VALUE"""),"6K7X1PA")</f>
        <v>6K7X1PA</v>
      </c>
      <c r="B37" s="3" t="str">
        <f>IFERROR(__xludf.DUMMYFUNCTION("""COMPUTED_VALUE"""),"HP ENVY 13-ay1000 x360 Convertible PC (3T488AV)")</f>
        <v>HP ENVY 13-ay1000 x360 Convertible PC (3T488AV)</v>
      </c>
    </row>
    <row r="38" customHeight="1" spans="1:2">
      <c r="A38" s="3" t="str">
        <f>IFERROR(__xludf.DUMMYFUNCTION("""COMPUTED_VALUE"""),"81B47PA")</f>
        <v>81B47PA</v>
      </c>
      <c r="B38" s="3" t="str">
        <f>IFERROR(__xludf.DUMMYFUNCTION("""COMPUTED_VALUE"""),"HP ENVY x360 13.3 inch 2-in-1 Laptop PC 13-bf0000 (552D6AV)")</f>
        <v>HP ENVY x360 13.3 inch 2-in-1 Laptop PC 13-bf0000 (552D6AV)</v>
      </c>
    </row>
    <row r="39" customHeight="1" spans="1:2">
      <c r="A39" s="3" t="str">
        <f>IFERROR(__xludf.DUMMYFUNCTION("""COMPUTED_VALUE"""),"7H9Y1UA")</f>
        <v>7H9Y1UA</v>
      </c>
      <c r="B39" s="3" t="str">
        <f>IFERROR(__xludf.DUMMYFUNCTION("""COMPUTED_VALUE"""),"HP ENVY x360 14 inch  2-in-1 Laptop PC 14-es0000 (743T0AV)")</f>
        <v>HP ENVY x360 14 inch  2-in-1 Laptop PC 14-es0000 (743T0AV)</v>
      </c>
    </row>
    <row r="40" customHeight="1" spans="1:2">
      <c r="A40" s="3" t="str">
        <f>IFERROR(__xludf.DUMMYFUNCTION("""COMPUTED_VALUE"""),"6W7H5EA")</f>
        <v>6W7H5EA</v>
      </c>
      <c r="B40" s="3" t="str">
        <f>IFERROR(__xludf.DUMMYFUNCTION("""COMPUTED_VALUE"""),"HP ENVY 16 inch Laptop PC 16-h0000 (534C7AV)")</f>
        <v>HP ENVY 16 inch Laptop PC 16-h0000 (534C7AV)</v>
      </c>
    </row>
    <row r="41" customHeight="1" spans="1:2">
      <c r="A41" s="3" t="str">
        <f>IFERROR(__xludf.DUMMYFUNCTION("""COMPUTED_VALUE"""),"7N6V9PA")</f>
        <v>7N6V9PA</v>
      </c>
      <c r="B41" s="3" t="str">
        <f>IFERROR(__xludf.DUMMYFUNCTION("""COMPUTED_VALUE"""),"HP ENVY x360 15.6 inch 2-in-1 Laptop PC 15-ew0000 (549V3AV)")</f>
        <v>HP ENVY x360 15.6 inch 2-in-1 Laptop PC 15-ew0000 (549V3AV)</v>
      </c>
    </row>
    <row r="42" customHeight="1" spans="1:2">
      <c r="A42" s="3" t="str">
        <f>IFERROR(__xludf.DUMMYFUNCTION("""COMPUTED_VALUE"""),"6M1Q0EA")</f>
        <v>6M1Q0EA</v>
      </c>
      <c r="B42" s="3" t="str">
        <f>IFERROR(__xludf.DUMMYFUNCTION("""COMPUTED_VALUE"""),"HP ENVY x360 13.3 inch 2-in-1 Laptop PC 13-bf0000 (552D6AV)")</f>
        <v>HP ENVY x360 13.3 inch 2-in-1 Laptop PC 13-bf0000 (552D6AV)</v>
      </c>
    </row>
    <row r="43" customHeight="1" spans="1:2">
      <c r="A43" s="3" t="str">
        <f>IFERROR(__xludf.DUMMYFUNCTION("""COMPUTED_VALUE"""),"6H9C3PA")</f>
        <v>6H9C3PA</v>
      </c>
      <c r="B43" s="3" t="str">
        <f>IFERROR(__xludf.DUMMYFUNCTION("""COMPUTED_VALUE"""),"HP ENVY x360 13.3 inch 2-in-1 Laptop PC 13-bf0000 (552D4AV)")</f>
        <v>HP ENVY x360 13.3 inch 2-in-1 Laptop PC 13-bf0000 (552D4AV)</v>
      </c>
    </row>
    <row r="44" customHeight="1" spans="1:2">
      <c r="A44" s="3" t="str">
        <f>IFERROR(__xludf.DUMMYFUNCTION("""COMPUTED_VALUE"""),"7X8R6UA")</f>
        <v>7X8R6UA</v>
      </c>
      <c r="B44" s="3" t="str">
        <f>IFERROR(__xludf.DUMMYFUNCTION("""COMPUTED_VALUE"""),"HP Envy x360 15.6 inch 2-in-1 Laptop PC 15-fe0000 (77X86AV)")</f>
        <v>HP Envy x360 15.6 inch 2-in-1 Laptop PC 15-fe0000 (77X86AV)</v>
      </c>
    </row>
    <row r="45" customHeight="1" spans="1:2">
      <c r="A45" s="3" t="str">
        <f>IFERROR(__xludf.DUMMYFUNCTION("""COMPUTED_VALUE"""),"8C4R9PA")</f>
        <v>8C4R9PA</v>
      </c>
      <c r="B45" s="3" t="str">
        <f>IFERROR(__xludf.DUMMYFUNCTION("""COMPUTED_VALUE"""),"HP Envy x360 15.6 inch 2-in-1 Laptop PC 15-fe0000 (77X86AV)")</f>
        <v>HP Envy x360 15.6 inch 2-in-1 Laptop PC 15-fe0000 (77X86AV)</v>
      </c>
    </row>
    <row r="46" customHeight="1" spans="1:2">
      <c r="A46" s="3" t="str">
        <f>IFERROR(__xludf.DUMMYFUNCTION("""COMPUTED_VALUE"""),"389V3PA")</f>
        <v>389V3PA</v>
      </c>
      <c r="B46" s="3" t="str">
        <f>IFERROR(__xludf.DUMMYFUNCTION("""COMPUTED_VALUE"""),"HP ENVY Laptop PC 14-eb0000 (167S1AV)")</f>
        <v>HP ENVY Laptop PC 14-eb0000 (167S1AV)</v>
      </c>
    </row>
    <row r="47" customHeight="1" spans="1:2">
      <c r="A47" s="3" t="str">
        <f>IFERROR(__xludf.DUMMYFUNCTION("""COMPUTED_VALUE"""),"6F8V1PA")</f>
        <v>6F8V1PA</v>
      </c>
      <c r="B47" s="3" t="str">
        <f>IFERROR(__xludf.DUMMYFUNCTION("""COMPUTED_VALUE"""),"HP ENVY 13-ay1000 x360 Convertible PC (3T487AV)")</f>
        <v>HP ENVY 13-ay1000 x360 Convertible PC (3T487AV)</v>
      </c>
    </row>
    <row r="48" customHeight="1" spans="1:2">
      <c r="A48" s="3" t="str">
        <f>IFERROR(__xludf.DUMMYFUNCTION("""COMPUTED_VALUE"""),"7H1S7UA")</f>
        <v>7H1S7UA</v>
      </c>
      <c r="B48" s="3" t="str">
        <f>IFERROR(__xludf.DUMMYFUNCTION("""COMPUTED_VALUE"""),"HP Envy x360 15.6 inch 2-in-1 Laptop PC 15-fh0000 (77W45AV)")</f>
        <v>HP Envy x360 15.6 inch 2-in-1 Laptop PC 15-fh0000 (77W45AV)</v>
      </c>
    </row>
    <row r="49" customHeight="1" spans="1:2">
      <c r="A49" s="3" t="str">
        <f>IFERROR(__xludf.DUMMYFUNCTION("""COMPUTED_VALUE"""),"457N7PA")</f>
        <v>457N7PA</v>
      </c>
      <c r="B49" s="3" t="str">
        <f>IFERROR(__xludf.DUMMYFUNCTION("""COMPUTED_VALUE"""),"HP ENVY Laptop 13-ba1000 (1F4D7AV)")</f>
        <v>HP ENVY Laptop 13-ba1000 (1F4D7AV)</v>
      </c>
    </row>
    <row r="50" customHeight="1" spans="1:2">
      <c r="A50" s="3" t="str">
        <f>IFERROR(__xludf.DUMMYFUNCTION("""COMPUTED_VALUE"""),"7H9Y4UA")</f>
        <v>7H9Y4UA</v>
      </c>
      <c r="B50" s="3" t="str">
        <f>IFERROR(__xludf.DUMMYFUNCTION("""COMPUTED_VALUE"""),"HP ENVY x360 14 inch  2-in-1 Laptop PC 14-es0000 (743S9AV)")</f>
        <v>HP ENVY x360 14 inch  2-in-1 Laptop PC 14-es0000 (743S9AV)</v>
      </c>
    </row>
    <row r="51" customHeight="1" spans="1:2">
      <c r="A51" s="3" t="str">
        <f>IFERROR(__xludf.DUMMYFUNCTION("""COMPUTED_VALUE"""),"1V4Q4PA")</f>
        <v>1V4Q4PA</v>
      </c>
      <c r="B51" s="3" t="str">
        <f>IFERROR(__xludf.DUMMYFUNCTION("""COMPUTED_VALUE"""),"HP ENVY Laptop - 15-ep0123tx")</f>
        <v>HP ENVY Laptop - 15-ep0123tx</v>
      </c>
    </row>
    <row r="52" customHeight="1" spans="1:2">
      <c r="A52" s="3" t="str">
        <f>IFERROR(__xludf.DUMMYFUNCTION("""COMPUTED_VALUE"""),"6K7X2PA")</f>
        <v>6K7X2PA</v>
      </c>
      <c r="B52" s="3" t="str">
        <f>IFERROR(__xludf.DUMMYFUNCTION("""COMPUTED_VALUE"""),"HP ENVY x360 13.3 inch 2-in-1 Laptop PC 13-bf0000 (552D6AV)")</f>
        <v>HP ENVY x360 13.3 inch 2-in-1 Laptop PC 13-bf0000 (552D6AV)</v>
      </c>
    </row>
    <row r="53" customHeight="1" spans="1:2">
      <c r="A53" s="3" t="str">
        <f>IFERROR(__xludf.DUMMYFUNCTION("""COMPUTED_VALUE"""),"8C4R6PA")</f>
        <v>8C4R6PA</v>
      </c>
      <c r="B53" s="3" t="str">
        <f>IFERROR(__xludf.DUMMYFUNCTION("""COMPUTED_VALUE"""),"HP Envy x360 15.6 inch 2-in-1 Laptop PC 15-fe0000 (79J40AV)")</f>
        <v>HP Envy x360 15.6 inch 2-in-1 Laptop PC 15-fe0000 (79J40AV)</v>
      </c>
    </row>
    <row r="54" customHeight="1" spans="1:2">
      <c r="A54" s="3" t="str">
        <f>IFERROR(__xludf.DUMMYFUNCTION("""COMPUTED_VALUE"""),"833J0EA")</f>
        <v>833J0EA</v>
      </c>
      <c r="B54" s="3" t="str">
        <f>IFERROR(__xludf.DUMMYFUNCTION("""COMPUTED_VALUE"""),"HP Envy x360 2-in-1 Laptop 15-fh0002ni (833J0EA)")</f>
        <v>HP Envy x360 2-in-1 Laptop 15-fh0002ni (833J0EA)</v>
      </c>
    </row>
    <row r="55" customHeight="1" spans="1:2">
      <c r="A55" s="3" t="str">
        <f>IFERROR(__xludf.DUMMYFUNCTION("""COMPUTED_VALUE"""),"81C90PA")</f>
        <v>81C90PA</v>
      </c>
      <c r="B55" s="3" t="str">
        <f>IFERROR(__xludf.DUMMYFUNCTION("""COMPUTED_VALUE"""),"HP ENVY x360 15.6 inch 2-in-1 Laptop PC ")</f>
        <v>HP ENVY x360 15.6 inch 2-in-1 Laptop PC </v>
      </c>
    </row>
    <row r="56" customHeight="1" spans="1:2">
      <c r="A56" s="3" t="str">
        <f>IFERROR(__xludf.DUMMYFUNCTION("""COMPUTED_VALUE"""),"7N6W0PA")</f>
        <v>7N6W0PA</v>
      </c>
      <c r="B56" s="3" t="str">
        <f>IFERROR(__xludf.DUMMYFUNCTION("""COMPUTED_VALUE"""),"HP ENVY x360 15.6 inch 2-in-1 Laptop PC ")</f>
        <v>HP ENVY x360 15.6 inch 2-in-1 Laptop PC </v>
      </c>
    </row>
    <row r="57" customHeight="1" spans="1:2">
      <c r="A57" s="3" t="str">
        <f>IFERROR(__xludf.DUMMYFUNCTION("""COMPUTED_VALUE"""),"6E0D8PA")</f>
        <v>6E0D8PA</v>
      </c>
      <c r="B57" s="3" t="str">
        <f>IFERROR(__xludf.DUMMYFUNCTION("""COMPUTED_VALUE"""),"HP ENVY 13-ay1000 x360 Convertible PC (3T487AV)")</f>
        <v>HP ENVY 13-ay1000 x360 Convertible PC (3T487AV)</v>
      </c>
    </row>
    <row r="58" customHeight="1" spans="1:2">
      <c r="A58" s="3" t="str">
        <f>IFERROR(__xludf.DUMMYFUNCTION("""COMPUTED_VALUE"""),"8C4S0PA")</f>
        <v>8C4S0PA</v>
      </c>
      <c r="B58" s="3" t="str">
        <f>IFERROR(__xludf.DUMMYFUNCTION("""COMPUTED_VALUE"""),"HP Envy x360 15.6 inch 2-in-1 Laptop PC 15-fh0000 (77W45AV)")</f>
        <v>HP Envy x360 15.6 inch 2-in-1 Laptop PC 15-fh0000 (77W45AV)</v>
      </c>
    </row>
    <row r="59" customHeight="1" spans="1:2">
      <c r="A59" s="3" t="str">
        <f>IFERROR(__xludf.DUMMYFUNCTION("""COMPUTED_VALUE"""),"794B8AV")</f>
        <v>794B8AV</v>
      </c>
      <c r="B59" s="3" t="str">
        <f>IFERROR(__xludf.DUMMYFUNCTION("""COMPUTED_VALUE"""),"HP ENVY x360 15.6 inch 2-in-1 Laptop PC ")</f>
        <v>HP ENVY x360 15.6 inch 2-in-1 Laptop PC </v>
      </c>
    </row>
    <row r="60" customHeight="1" spans="1:2">
      <c r="A60" s="3" t="str">
        <f>IFERROR(__xludf.DUMMYFUNCTION("""COMPUTED_VALUE"""),"54B73PA")</f>
        <v>54B73PA</v>
      </c>
      <c r="B60" s="3" t="str">
        <f>IFERROR(__xludf.DUMMYFUNCTION("""COMPUTED_VALUE"""),"HP ENVY 13-ay1000 x360 Convertible PC (3T488AV)")</f>
        <v>HP ENVY 13-ay1000 x360 Convertible PC (3T488AV)</v>
      </c>
    </row>
    <row r="61" customHeight="1" spans="1:2">
      <c r="A61" s="3" t="str">
        <f>IFERROR(__xludf.DUMMYFUNCTION("""COMPUTED_VALUE"""),"8C4R8PA")</f>
        <v>8C4R8PA</v>
      </c>
      <c r="B61" s="3" t="str">
        <f>IFERROR(__xludf.DUMMYFUNCTION("""COMPUTED_VALUE"""),"HP Envy x360 15.6 inch 2-in-1 Laptop PC ")</f>
        <v>HP Envy x360 15.6 inch 2-in-1 Laptop PC </v>
      </c>
    </row>
    <row r="62" customHeight="1" spans="1:2">
      <c r="A62" s="3" t="str">
        <f>IFERROR(__xludf.DUMMYFUNCTION("""COMPUTED_VALUE"""),"3L993PA")</f>
        <v>3L993PA</v>
      </c>
      <c r="B62" s="3" t="str">
        <f>IFERROR(__xludf.DUMMYFUNCTION("""COMPUTED_VALUE"""),"HP ENVY x360 Laptop - 13-ay0044au")</f>
        <v>HP ENVY x360 Laptop - 13-ay0044au</v>
      </c>
    </row>
    <row r="63" customHeight="1" spans="1:2">
      <c r="A63" s="3" t="str">
        <f>IFERROR(__xludf.DUMMYFUNCTION("""COMPUTED_VALUE"""),"54B76PA")</f>
        <v>54B76PA</v>
      </c>
      <c r="B63" s="3" t="str">
        <f>IFERROR(__xludf.DUMMYFUNCTION("""COMPUTED_VALUE"""),"HP ENVY 13-ay1000 x360 Convertible PC (3")</f>
        <v>HP ENVY 13-ay1000 x360 Convertible PC (3</v>
      </c>
    </row>
    <row r="64" customHeight="1" spans="1:2">
      <c r="A64" s="3" t="str">
        <f>IFERROR(__xludf.DUMMYFUNCTION("""COMPUTED_VALUE"""),"5B1G6PA")</f>
        <v>5B1G6PA</v>
      </c>
      <c r="B64" s="3" t="str">
        <f>IFERROR(__xludf.DUMMYFUNCTION("""COMPUTED_VALUE"""),"HP ENVY x360 Convertible Laptop PC 13-bd")</f>
        <v>HP ENVY x360 Convertible Laptop PC 13-bd</v>
      </c>
    </row>
    <row r="65" customHeight="1" spans="1:2">
      <c r="A65" s="3" t="str">
        <f>IFERROR(__xludf.DUMMYFUNCTION("""COMPUTED_VALUE"""),"54B86PA")</f>
        <v>54B86PA</v>
      </c>
      <c r="B65" s="3" t="str">
        <f>IFERROR(__xludf.DUMMYFUNCTION("""COMPUTED_VALUE"""),"HP ENVY 15.6 inch Laptop PC 15-ep1000 (3")</f>
        <v>HP ENVY 15.6 inch Laptop PC 15-ep1000 (3</v>
      </c>
    </row>
    <row r="66" customHeight="1" spans="1:2">
      <c r="A66" s="3" t="str">
        <f>IFERROR(__xludf.DUMMYFUNCTION("""COMPUTED_VALUE"""),"1J6N3AV")</f>
        <v>1J6N3AV</v>
      </c>
      <c r="B66" s="3" t="str">
        <f>IFERROR(__xludf.DUMMYFUNCTION("""COMPUTED_VALUE"""),"HP ENVY Laptop 13-ba1000 IDS Base Model")</f>
        <v>HP ENVY Laptop 13-ba1000 IDS Base Model</v>
      </c>
    </row>
    <row r="67" customHeight="1" spans="1:2">
      <c r="A67" s="3" t="str">
        <f>IFERROR(__xludf.DUMMYFUNCTION("""COMPUTED_VALUE"""),"77X81AV")</f>
        <v>77X81AV</v>
      </c>
      <c r="B67" s="3" t="str">
        <f>IFERROR(__xludf.DUMMYFUNCTION("""COMPUTED_VALUE"""),"HP Envy x360 15.6 inch 2-in-1 Laptop PC 15-fe0000 IDS Base Model")</f>
        <v>HP Envy x360 15.6 inch 2-in-1 Laptop PC 15-fe0000 IDS Base Model</v>
      </c>
    </row>
    <row r="68" customHeight="1" spans="1:2">
      <c r="A68" s="3" t="str">
        <f>IFERROR(__xludf.DUMMYFUNCTION("""COMPUTED_VALUE"""),"54B88PA")</f>
        <v>54B88PA</v>
      </c>
      <c r="B68" s="3" t="str">
        <f>IFERROR(__xludf.DUMMYFUNCTION("""COMPUTED_VALUE"""),"HP ENVY Laptop 15-ep1087TX (54B88PA)")</f>
        <v>HP ENVY Laptop 15-ep1087TX (54B88PA)</v>
      </c>
    </row>
    <row r="69" customHeight="1" spans="1:2">
      <c r="A69" s="3" t="str">
        <f>IFERROR(__xludf.DUMMYFUNCTION("""COMPUTED_VALUE"""),"22H44PA")</f>
        <v>22H44PA</v>
      </c>
      <c r="B69" s="3" t="str">
        <f>IFERROR(__xludf.DUMMYFUNCTION("""COMPUTED_VALUE"""),"HP ENVY Laptop - 15-ep0143tx")</f>
        <v>HP ENVY Laptop - 15-ep0143tx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54"/>
  <sheetViews>
    <sheetView workbookViewId="0">
      <selection activeCell="A1" sqref="A1"/>
    </sheetView>
  </sheetViews>
  <sheetFormatPr defaultColWidth="12.6296296296296" defaultRowHeight="15.75" customHeight="1" outlineLevelCol="1"/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""(?i)OMEN"") * NOT(REGEXMATCH('All Products'!B:B, ""(?i)All|desktop"")))"),"8J499PA")</f>
        <v>8J499PA</v>
      </c>
      <c r="B2" s="3" t="str">
        <f>IFERROR(__xludf.DUMMYFUNCTION("""COMPUTED_VALUE"""),"OMEN Gaming Laptop 16-xf0060AX (8J499PA)")</f>
        <v>OMEN Gaming Laptop 16-xf0060AX (8J499PA)</v>
      </c>
    </row>
    <row r="3" customHeight="1" spans="1:2">
      <c r="A3" s="3" t="str">
        <f>IFERROR(__xludf.DUMMYFUNCTION("""COMPUTED_VALUE"""),"9Q9M6PA")</f>
        <v>9Q9M6PA</v>
      </c>
      <c r="B3" s="3" t="str">
        <f>IFERROR(__xludf.DUMMYFUNCTION("""COMPUTED_VALUE"""),"OMEN Gaming Laptop 16-wf0179TX (9Q9M6PA)")</f>
        <v>OMEN Gaming Laptop 16-wf0179TX (9Q9M6PA)</v>
      </c>
    </row>
    <row r="4" customHeight="1" spans="1:2">
      <c r="A4" s="3" t="str">
        <f>IFERROR(__xludf.DUMMYFUNCTION("""COMPUTED_VALUE"""),"1B0B0PA")</f>
        <v>1B0B0PA</v>
      </c>
      <c r="B4" s="3" t="str">
        <f>IFERROR(__xludf.DUMMYFUNCTION("""COMPUTED_VALUE"""),"OMEN Laptop - 15-en0001ax")</f>
        <v>OMEN Laptop - 15-en0001ax</v>
      </c>
    </row>
    <row r="5" customHeight="1" spans="1:2">
      <c r="A5" s="3" t="str">
        <f>IFERROR(__xludf.DUMMYFUNCTION("""COMPUTED_VALUE"""),"1A6L9PA")</f>
        <v>1A6L9PA</v>
      </c>
      <c r="B5" s="3" t="str">
        <f>IFERROR(__xludf.DUMMYFUNCTION("""COMPUTED_VALUE"""),"OMEN Laptop - 15-ek0042tx")</f>
        <v>OMEN Laptop - 15-ek0042tx</v>
      </c>
    </row>
    <row r="6" customHeight="1" spans="1:2">
      <c r="A6" s="3" t="str">
        <f>IFERROR(__xludf.DUMMYFUNCTION("""COMPUTED_VALUE"""),"7QU42PA")</f>
        <v>7QU42PA</v>
      </c>
      <c r="B6" s="3" t="str">
        <f>IFERROR(__xludf.DUMMYFUNCTION("""COMPUTED_VALUE"""),"OMEN by HP 15-dh0137tx")</f>
        <v>OMEN by HP 15-dh0137tx</v>
      </c>
    </row>
    <row r="7" customHeight="1" spans="1:2">
      <c r="A7" s="3" t="str">
        <f>IFERROR(__xludf.DUMMYFUNCTION("""COMPUTED_VALUE"""),"7NM78PA")</f>
        <v>7NM78PA</v>
      </c>
      <c r="B7" s="3" t="str">
        <f>IFERROR(__xludf.DUMMYFUNCTION("""COMPUTED_VALUE"""),"OMEN by HP 15-dc1093tx")</f>
        <v>OMEN by HP 15-dc1093tx</v>
      </c>
    </row>
    <row r="8" customHeight="1" spans="1:2">
      <c r="A8" s="3" t="str">
        <f>IFERROR(__xludf.DUMMYFUNCTION("""COMPUTED_VALUE"""),"7QU45PA")</f>
        <v>7QU45PA</v>
      </c>
      <c r="B8" s="3" t="str">
        <f>IFERROR(__xludf.DUMMYFUNCTION("""COMPUTED_VALUE"""),"OMEN by HP 15-dh0135tx")</f>
        <v>OMEN by HP 15-dh0135tx</v>
      </c>
    </row>
    <row r="9" customHeight="1" spans="1:2">
      <c r="A9" s="3" t="str">
        <f>IFERROR(__xludf.DUMMYFUNCTION("""COMPUTED_VALUE"""),"183H5PA")</f>
        <v>183H5PA</v>
      </c>
      <c r="B9" s="3" t="str">
        <f>IFERROR(__xludf.DUMMYFUNCTION("""COMPUTED_VALUE"""),"OMEN Laptop - 15-ek0018tx")</f>
        <v>OMEN Laptop - 15-ek0018tx</v>
      </c>
    </row>
    <row r="10" customHeight="1" spans="1:2">
      <c r="A10" s="3" t="str">
        <f>IFERROR(__xludf.DUMMYFUNCTION("""COMPUTED_VALUE"""),"193D3PA")</f>
        <v>193D3PA</v>
      </c>
      <c r="B10" s="3" t="str">
        <f>IFERROR(__xludf.DUMMYFUNCTION("""COMPUTED_VALUE"""),"OMEN Laptop - 15-en0002ax")</f>
        <v>OMEN Laptop - 15-en0002ax</v>
      </c>
    </row>
    <row r="11" customHeight="1" spans="1:2">
      <c r="A11" s="3" t="str">
        <f>IFERROR(__xludf.DUMMYFUNCTION("""COMPUTED_VALUE"""),"4RJ56PA")</f>
        <v>4RJ56PA</v>
      </c>
      <c r="B11" s="3" t="str">
        <f>IFERROR(__xludf.DUMMYFUNCTION("""COMPUTED_VALUE"""),"OMEN by HP - 15-dc0082tx")</f>
        <v>OMEN by HP - 15-dc0082tx</v>
      </c>
    </row>
    <row r="12" customHeight="1" spans="1:2">
      <c r="A12" s="3" t="str">
        <f>IFERROR(__xludf.DUMMYFUNCTION("""COMPUTED_VALUE"""),"18J96PA")</f>
        <v>18J96PA</v>
      </c>
      <c r="B12" s="3" t="str">
        <f>IFERROR(__xludf.DUMMYFUNCTION("""COMPUTED_VALUE"""),"OMEN Laptop - 15-ek0025tx")</f>
        <v>OMEN Laptop - 15-ek0025tx</v>
      </c>
    </row>
    <row r="13" customHeight="1" spans="1:2">
      <c r="A13" s="3" t="str">
        <f>IFERROR(__xludf.DUMMYFUNCTION("""COMPUTED_VALUE"""),"3C6Q8PA")</f>
        <v>3C6Q8PA</v>
      </c>
      <c r="B13" s="3" t="str">
        <f>IFERROR(__xludf.DUMMYFUNCTION("""COMPUTED_VALUE"""),"OMEN Laptop 15-ek1017TX (3C6Q8PA)")</f>
        <v>OMEN Laptop 15-ek1017TX (3C6Q8PA)</v>
      </c>
    </row>
    <row r="14" customHeight="1" spans="1:2">
      <c r="A14" s="3" t="str">
        <f>IFERROR(__xludf.DUMMYFUNCTION("""COMPUTED_VALUE"""),"3W218PA")</f>
        <v>3W218PA</v>
      </c>
      <c r="B14" s="3" t="str">
        <f>IFERROR(__xludf.DUMMYFUNCTION("""COMPUTED_VALUE"""),"OMEN Laptop 15-en1036AX (3W218PA)")</f>
        <v>OMEN Laptop 15-en1036AX (3W218PA)</v>
      </c>
    </row>
    <row r="15" customHeight="1" spans="1:2">
      <c r="A15" s="3" t="str">
        <f>IFERROR(__xludf.DUMMYFUNCTION("""COMPUTED_VALUE"""),"4M1W3PA")</f>
        <v>4M1W3PA</v>
      </c>
      <c r="B15" s="3" t="str">
        <f>IFERROR(__xludf.DUMMYFUNCTION("""COMPUTED_VALUE"""),"OMEN by HP Laptop 16-c0141AX (4M1W3PA)")</f>
        <v>OMEN by HP Laptop 16-c0141AX (4M1W3PA)</v>
      </c>
    </row>
    <row r="16" customHeight="1" spans="1:2">
      <c r="A16" s="3" t="str">
        <f>IFERROR(__xludf.DUMMYFUNCTION("""COMPUTED_VALUE"""),"88Y65PA")</f>
        <v>88Y65PA</v>
      </c>
      <c r="B16" s="3" t="str">
        <f>IFERROR(__xludf.DUMMYFUNCTION("""COMPUTED_VALUE"""),"OMEN Gaming Laptop 16-wd0880TX (88Y65PA)")</f>
        <v>OMEN Gaming Laptop 16-wd0880TX (88Y65PA)</v>
      </c>
    </row>
    <row r="17" customHeight="1" spans="1:2">
      <c r="A17" s="3" t="str">
        <f>IFERROR(__xludf.DUMMYFUNCTION("""COMPUTED_VALUE"""),"77Z67PA")</f>
        <v>77Z67PA</v>
      </c>
      <c r="B17" s="3" t="str">
        <f>IFERROR(__xludf.DUMMYFUNCTION("""COMPUTED_VALUE"""),"OMEN by HP 16.1 inch Gaming Laptop 16-n0000 (5B1T7AV)")</f>
        <v>OMEN by HP 16.1 inch Gaming Laptop 16-n0000 (5B1T7AV)</v>
      </c>
    </row>
    <row r="18" customHeight="1" spans="1:2">
      <c r="A18" s="3" t="str">
        <f>IFERROR(__xludf.DUMMYFUNCTION("""COMPUTED_VALUE"""),"88Y64PA")</f>
        <v>88Y64PA</v>
      </c>
      <c r="B18" s="3" t="str">
        <f>IFERROR(__xludf.DUMMYFUNCTION("""COMPUTED_VALUE"""),"OMEN by HP 16.1 inch Gaming Laptop PC 16-wd000 (7B9S0AV)")</f>
        <v>OMEN by HP 16.1 inch Gaming Laptop PC 16-wd000 (7B9S0AV)</v>
      </c>
    </row>
    <row r="19" customHeight="1" spans="1:2">
      <c r="A19" s="3" t="str">
        <f>IFERROR(__xludf.DUMMYFUNCTION("""COMPUTED_VALUE"""),"4C9E9PA")</f>
        <v>4C9E9PA</v>
      </c>
      <c r="B19" s="3" t="str">
        <f>IFERROR(__xludf.DUMMYFUNCTION("""COMPUTED_VALUE"""),"OMEN 16.1 inch Gaming Laptop PC 16-b0000 (2W6B3AV)")</f>
        <v>OMEN 16.1 inch Gaming Laptop PC 16-b0000 (2W6B3AV)</v>
      </c>
    </row>
    <row r="20" customHeight="1" spans="1:2">
      <c r="A20" s="3" t="str">
        <f>IFERROR(__xludf.DUMMYFUNCTION("""COMPUTED_VALUE"""),"4A3E1PA")</f>
        <v>4A3E1PA</v>
      </c>
      <c r="B20" s="3" t="str">
        <f>IFERROR(__xludf.DUMMYFUNCTION("""COMPUTED_VALUE"""),"OMEN 16.1 inch Gaming Laptop PC 16-c0000 (2X9U9AV)")</f>
        <v>OMEN 16.1 inch Gaming Laptop PC 16-c0000 (2X9U9AV)</v>
      </c>
    </row>
    <row r="21" customHeight="1" spans="1:2">
      <c r="A21" s="3" t="str">
        <f>IFERROR(__xludf.DUMMYFUNCTION("""COMPUTED_VALUE"""),"805X5PA")</f>
        <v>805X5PA</v>
      </c>
      <c r="B21" s="3" t="str">
        <f>IFERROR(__xludf.DUMMYFUNCTION("""COMPUTED_VALUE"""),"OMEN by HP 16.1 inch Gaming Laptop 16-n0000 (63B17AV)")</f>
        <v>OMEN by HP 16.1 inch Gaming Laptop 16-n0000 (63B17AV)</v>
      </c>
    </row>
    <row r="22" customHeight="1" spans="1:2">
      <c r="A22" s="3" t="str">
        <f>IFERROR(__xludf.DUMMYFUNCTION("""COMPUTED_VALUE"""),"834T6PA")</f>
        <v>834T6PA</v>
      </c>
      <c r="B22" s="3" t="str">
        <f>IFERROR(__xludf.DUMMYFUNCTION("""COMPUTED_VALUE""")," OMEN by HP Transcend 16 inch Gaming Laptop PC 16-u0000 (765S3AV)")</f>
        <v> OMEN by HP Transcend 16 inch Gaming Laptop PC 16-u0000 (765S3AV)</v>
      </c>
    </row>
    <row r="23" customHeight="1" spans="1:2">
      <c r="A23" s="3" t="str">
        <f>IFERROR(__xludf.DUMMYFUNCTION("""COMPUTED_VALUE"""),"90L47PA")</f>
        <v>90L47PA</v>
      </c>
      <c r="B23" s="3" t="str">
        <f>IFERROR(__xludf.DUMMYFUNCTION("""COMPUTED_VALUE"""),"OMEN by HP 16.1 inch Gaming Laptop PC 16-xd0000 (758R0AV)")</f>
        <v>OMEN by HP 16.1 inch Gaming Laptop PC 16-xd0000 (758R0AV)</v>
      </c>
    </row>
    <row r="24" customHeight="1" spans="1:2">
      <c r="A24" s="3" t="str">
        <f>IFERROR(__xludf.DUMMYFUNCTION("""COMPUTED_VALUE"""),"6H9E0PA")</f>
        <v>6H9E0PA</v>
      </c>
      <c r="B24" s="3" t="str">
        <f>IFERROR(__xludf.DUMMYFUNCTION("""COMPUTED_VALUE"""),"OMEN 17.3 inch Gaming Laptop PC 17-ck1000 (509W2AV)")</f>
        <v>OMEN 17.3 inch Gaming Laptop PC 17-ck1000 (509W2AV)</v>
      </c>
    </row>
    <row r="25" customHeight="1" spans="1:2">
      <c r="A25" s="3" t="str">
        <f>IFERROR(__xludf.DUMMYFUNCTION("""COMPUTED_VALUE"""),"8L8Q8PA")</f>
        <v>8L8Q8PA</v>
      </c>
      <c r="B25" s="3" t="str">
        <f>IFERROR(__xludf.DUMMYFUNCTION("""COMPUTED_VALUE"""),"OMEN by HP 16.1 inch Gaming Laptop PC 16-xf0000 (758R1AV)")</f>
        <v>OMEN by HP 16.1 inch Gaming Laptop PC 16-xf0000 (758R1AV)</v>
      </c>
    </row>
    <row r="26" customHeight="1" spans="1:2">
      <c r="A26" s="3" t="str">
        <f>IFERROR(__xludf.DUMMYFUNCTION("""COMPUTED_VALUE"""),"834U1PA")</f>
        <v>834U1PA</v>
      </c>
      <c r="B26" s="3" t="str">
        <f>IFERROR(__xludf.DUMMYFUNCTION("""COMPUTED_VALUE"""),"OMEN by HP 16.1 inch Gaming Laptop PC 16-wf0000 (755F7AV)")</f>
        <v>OMEN by HP 16.1 inch Gaming Laptop PC 16-wf0000 (755F7AV)</v>
      </c>
    </row>
    <row r="27" customHeight="1" spans="1:2">
      <c r="A27" s="3" t="str">
        <f>IFERROR(__xludf.DUMMYFUNCTION("""COMPUTED_VALUE"""),"7K4K0PA")</f>
        <v>7K4K0PA</v>
      </c>
      <c r="B27" s="3" t="str">
        <f>IFERROR(__xludf.DUMMYFUNCTION("""COMPUTED_VALUE"""),"OMEN 17.3 inch Gaming Laptop PC 17-xxxxxx (70W97AV)")</f>
        <v>OMEN 17.3 inch Gaming Laptop PC 17-xxxxxx (70W97AV)</v>
      </c>
    </row>
    <row r="28" customHeight="1" spans="1:2">
      <c r="A28" s="3" t="str">
        <f>IFERROR(__xludf.DUMMYFUNCTION("""COMPUTED_VALUE"""),"9Q9T0PA")</f>
        <v>9Q9T0PA</v>
      </c>
      <c r="B28" s="3" t="str">
        <f>IFERROR(__xludf.DUMMYFUNCTION("""COMPUTED_VALUE"""),"OMEN Gaming Laptop 16-wf1026TX (9Q9T0PA)")</f>
        <v>OMEN Gaming Laptop 16-wf1026TX (9Q9T0PA)</v>
      </c>
    </row>
    <row r="29" customHeight="1" spans="1:2">
      <c r="A29" s="3" t="str">
        <f>IFERROR(__xludf.DUMMYFUNCTION("""COMPUTED_VALUE"""),"4A3E3PA")</f>
        <v>4A3E3PA</v>
      </c>
      <c r="B29" s="3" t="str">
        <f>IFERROR(__xludf.DUMMYFUNCTION("""COMPUTED_VALUE"""),"OMEN 16.1 inch Gaming Laptop PC 16-c0000 (2W4Q0AV)")</f>
        <v>OMEN 16.1 inch Gaming Laptop PC 16-c0000 (2W4Q0AV)</v>
      </c>
    </row>
    <row r="30" customHeight="1" spans="1:2">
      <c r="A30" s="3" t="str">
        <f>IFERROR(__xludf.DUMMYFUNCTION("""COMPUTED_VALUE"""),"8L8Q7PA")</f>
        <v>8L8Q7PA</v>
      </c>
      <c r="B30" s="3" t="str">
        <f>IFERROR(__xludf.DUMMYFUNCTION("""COMPUTED_VALUE"""),"OMEN by HP 16.1 inch Gaming Laptop PC 16-wf0000 (755F7AV)")</f>
        <v>OMEN by HP 16.1 inch Gaming Laptop PC 16-wf0000 (755F7AV)</v>
      </c>
    </row>
    <row r="31" customHeight="1" spans="1:2">
      <c r="A31" s="3" t="str">
        <f>IFERROR(__xludf.DUMMYFUNCTION("""COMPUTED_VALUE"""),"6H4N6PA")</f>
        <v>6H4N6PA</v>
      </c>
      <c r="B31" s="3" t="str">
        <f>IFERROR(__xludf.DUMMYFUNCTION("""COMPUTED_VALUE"""),"OMEN by HP 16.1 inch Gaming Laptop 16-n0000 (5B1T4AV)")</f>
        <v>OMEN by HP 16.1 inch Gaming Laptop 16-n0000 (5B1T4AV)</v>
      </c>
    </row>
    <row r="32" customHeight="1" spans="1:2">
      <c r="A32" s="3" t="str">
        <f>IFERROR(__xludf.DUMMYFUNCTION("""COMPUTED_VALUE"""),"834T9PA")</f>
        <v>834T9PA</v>
      </c>
      <c r="B32" s="3" t="str">
        <f>IFERROR(__xludf.DUMMYFUNCTION("""COMPUTED_VALUE"""),"OMEN by HP 16.1 inch Gaming Laptop PC 16-wf0000 (755F7AV)")</f>
        <v>OMEN by HP 16.1 inch Gaming Laptop PC 16-wf0000 (755F7AV)</v>
      </c>
    </row>
    <row r="33" customHeight="1" spans="1:2">
      <c r="A33" s="3" t="str">
        <f>IFERROR(__xludf.DUMMYFUNCTION("""COMPUTED_VALUE"""),"7N3T0UA")</f>
        <v>7N3T0UA</v>
      </c>
      <c r="B33" s="3" t="str">
        <f>IFERROR(__xludf.DUMMYFUNCTION("""COMPUTED_VALUE""")," OMEN by HP Transcend 16 inch Gaming Laptop PC 16-u0000 (765S3AV)")</f>
        <v> OMEN by HP Transcend 16 inch Gaming Laptop PC 16-u0000 (765S3AV)</v>
      </c>
    </row>
    <row r="34" customHeight="1" spans="1:2">
      <c r="A34" s="3" t="str">
        <f>IFERROR(__xludf.DUMMYFUNCTION("""COMPUTED_VALUE"""),"3W218PA#ACJ")</f>
        <v>3W218PA#ACJ</v>
      </c>
      <c r="B34" s="3" t="str">
        <f>IFERROR(__xludf.DUMMYFUNCTION("""COMPUTED_VALUE"""),"OMEN 15.6 inch Gaming Laptop PC 15-en100")</f>
        <v>OMEN 15.6 inch Gaming Laptop PC 15-en100</v>
      </c>
    </row>
    <row r="35" customHeight="1" spans="1:2">
      <c r="A35" s="3" t="str">
        <f>IFERROR(__xludf.DUMMYFUNCTION("""COMPUTED_VALUE"""),"834J0PA")</f>
        <v>834J0PA</v>
      </c>
      <c r="B35" s="3" t="str">
        <f>IFERROR(__xludf.DUMMYFUNCTION("""COMPUTED_VALUE"""),"OMEN by HP 16.1 inch Gaming Laptop PC 16-wf0000 (755F3AV)")</f>
        <v>OMEN by HP 16.1 inch Gaming Laptop PC 16-wf0000 (755F3AV)</v>
      </c>
    </row>
    <row r="36" customHeight="1" spans="1:2">
      <c r="A36" s="3" t="str">
        <f>IFERROR(__xludf.DUMMYFUNCTION("""COMPUTED_VALUE"""),"90L48PA")</f>
        <v>90L48PA</v>
      </c>
      <c r="B36" s="3" t="str">
        <f>IFERROR(__xludf.DUMMYFUNCTION("""COMPUTED_VALUE"""),"OMEN Gaming Laptop 16-xd0007AX")</f>
        <v>OMEN Gaming Laptop 16-xd0007AX</v>
      </c>
    </row>
    <row r="37" customHeight="1" spans="1:2">
      <c r="A37" s="3" t="str">
        <f>IFERROR(__xludf.DUMMYFUNCTION("""COMPUTED_VALUE"""),"7L981UA")</f>
        <v>7L981UA</v>
      </c>
      <c r="B37" s="3" t="str">
        <f>IFERROR(__xludf.DUMMYFUNCTION("""COMPUTED_VALUE"""),"OMEN by HP 16.1 inch Gaming Laptop PC 16-wf0000 (755G1AV)")</f>
        <v>OMEN by HP 16.1 inch Gaming Laptop PC 16-wf0000 (755G1AV)</v>
      </c>
    </row>
    <row r="38" customHeight="1" spans="1:2">
      <c r="A38" s="3" t="str">
        <f>IFERROR(__xludf.DUMMYFUNCTION("""COMPUTED_VALUE"""),"88Y66PA")</f>
        <v>88Y66PA</v>
      </c>
      <c r="B38" s="3" t="str">
        <f>IFERROR(__xludf.DUMMYFUNCTION("""COMPUTED_VALUE"""),"OMEN by HP 16.1 inch Gaming Laptop PC 16-wd000 (7B9S0AV)")</f>
        <v>OMEN by HP 16.1 inch Gaming Laptop PC 16-wd000 (7B9S0AV)</v>
      </c>
    </row>
    <row r="39" customHeight="1" spans="1:2">
      <c r="A39" s="3" t="str">
        <f>IFERROR(__xludf.DUMMYFUNCTION("""COMPUTED_VALUE"""),"68U24PA")</f>
        <v>68U24PA</v>
      </c>
      <c r="B39" s="3" t="str">
        <f>IFERROR(__xludf.DUMMYFUNCTION("""COMPUTED_VALUE"""),"OMEN 16.1 inch Gaming Laptop PC 16-b1000")</f>
        <v>OMEN 16.1 inch Gaming Laptop PC 16-b1000</v>
      </c>
    </row>
    <row r="40" customHeight="1" spans="1:2">
      <c r="A40" s="3" t="str">
        <f>IFERROR(__xludf.DUMMYFUNCTION("""COMPUTED_VALUE"""),"7M5C3PA")</f>
        <v>7M5C3PA</v>
      </c>
      <c r="B40" s="3" t="str">
        <f>IFERROR(__xludf.DUMMYFUNCTION("""COMPUTED_VALUE"""),"OMEN 17.3 inch Gaming Laptop PC 17-ck2000 (70W99AV)")</f>
        <v>OMEN 17.3 inch Gaming Laptop PC 17-ck2000 (70W99AV)</v>
      </c>
    </row>
    <row r="41" customHeight="1" spans="1:2">
      <c r="A41" s="3" t="str">
        <f>IFERROR(__xludf.DUMMYFUNCTION("""COMPUTED_VALUE"""),"7K4X2PA")</f>
        <v>7K4X2PA</v>
      </c>
      <c r="B41" s="3" t="str">
        <f>IFERROR(__xludf.DUMMYFUNCTION("""COMPUTED_VALUE"""),"OMEN by HP 16.1 inch Gaming Laptop 16-n0")</f>
        <v>OMEN by HP 16.1 inch Gaming Laptop 16-n0</v>
      </c>
    </row>
    <row r="42" customHeight="1" spans="1:2">
      <c r="A42" s="3" t="str">
        <f>IFERROR(__xludf.DUMMYFUNCTION("""COMPUTED_VALUE"""),"4M1V4PA")</f>
        <v>4M1V4PA</v>
      </c>
      <c r="B42" s="3" t="str">
        <f>IFERROR(__xludf.DUMMYFUNCTION("""COMPUTED_VALUE"""),"OMEN 16.1 inch Gaming Laptop PC 16-b0000 (2W6B5AV)")</f>
        <v>OMEN 16.1 inch Gaming Laptop PC 16-b0000 (2W6B5AV)</v>
      </c>
    </row>
    <row r="43" customHeight="1" spans="1:2">
      <c r="A43" s="3" t="str">
        <f>IFERROR(__xludf.DUMMYFUNCTION("""COMPUTED_VALUE"""),"834U5PA")</f>
        <v>834U5PA</v>
      </c>
      <c r="B43" s="3" t="str">
        <f>IFERROR(__xludf.DUMMYFUNCTION("""COMPUTED_VALUE"""),"OMEN by HP 16.1 inch Gaming Laptop PC 16-wf0000 (7B9S4AV)")</f>
        <v>OMEN by HP 16.1 inch Gaming Laptop PC 16-wf0000 (7B9S4AV)</v>
      </c>
    </row>
    <row r="44" customHeight="1" spans="1:2">
      <c r="A44" s="3" t="str">
        <f>IFERROR(__xludf.DUMMYFUNCTION("""COMPUTED_VALUE"""),"9Q9M9PA")</f>
        <v>9Q9M9PA</v>
      </c>
      <c r="B44" s="3" t="str">
        <f>IFERROR(__xludf.DUMMYFUNCTION("""COMPUTED_VALUE"""),"OMEN by HP 16.1 inch Gaming Laptop PC 16-wf1000 (8X3Y6AV)")</f>
        <v>OMEN by HP 16.1 inch Gaming Laptop PC 16-wf1000 (8X3Y6AV)</v>
      </c>
    </row>
    <row r="45" customHeight="1" spans="1:2">
      <c r="A45" s="3" t="str">
        <f>IFERROR(__xludf.DUMMYFUNCTION("""COMPUTED_VALUE"""),"4D8E0PA")</f>
        <v>4D8E0PA</v>
      </c>
      <c r="B45" s="3" t="str">
        <f>IFERROR(__xludf.DUMMYFUNCTION("""COMPUTED_VALUE"""),"OMEN 16.1 inch Gaming Laptop PC 16-b0000 (2W6A7AV)")</f>
        <v>OMEN 16.1 inch Gaming Laptop PC 16-b0000 (2W6A7AV)</v>
      </c>
    </row>
    <row r="46" customHeight="1" spans="1:2">
      <c r="A46" s="3" t="str">
        <f>IFERROR(__xludf.DUMMYFUNCTION("""COMPUTED_VALUE"""),"4D8E1PA")</f>
        <v>4D8E1PA</v>
      </c>
      <c r="B46" s="3" t="str">
        <f>IFERROR(__xludf.DUMMYFUNCTION("""COMPUTED_VALUE"""),"OMEN 16.1 inch Gaming Laptop PC 16-b0000")</f>
        <v>OMEN 16.1 inch Gaming Laptop PC 16-b0000</v>
      </c>
    </row>
    <row r="47" customHeight="1" spans="1:2">
      <c r="A47" s="3" t="str">
        <f>IFERROR(__xludf.DUMMYFUNCTION("""COMPUTED_VALUE"""),"834H8PA")</f>
        <v>834H8PA</v>
      </c>
      <c r="B47" s="3" t="str">
        <f>IFERROR(__xludf.DUMMYFUNCTION("""COMPUTED_VALUE""")," OMEN by HP Transcend 16 inch Gaming Lap")</f>
        <v> OMEN by HP Transcend 16 inch Gaming Lap</v>
      </c>
    </row>
    <row r="48" customHeight="1" spans="1:2">
      <c r="A48" s="3" t="str">
        <f>IFERROR(__xludf.DUMMYFUNCTION("""COMPUTED_VALUE"""),"68U29PA")</f>
        <v>68U29PA</v>
      </c>
      <c r="B48" s="3" t="str">
        <f>IFERROR(__xludf.DUMMYFUNCTION("""COMPUTED_VALUE"""),"OMEN 16.1 inch Gaming Laptop PC 16-b1000")</f>
        <v>OMEN 16.1 inch Gaming Laptop PC 16-b1000</v>
      </c>
    </row>
    <row r="49" customHeight="1" spans="1:2">
      <c r="A49" s="3" t="str">
        <f>IFERROR(__xludf.DUMMYFUNCTION("""COMPUTED_VALUE"""),"9X649PA")</f>
        <v>9X649PA</v>
      </c>
      <c r="B49" s="3" t="str">
        <f>IFERROR(__xludf.DUMMYFUNCTION("""COMPUTED_VALUE"""),"OMEN Gaming Laptop 16-xd0015AX (9X649PA)")</f>
        <v>OMEN Gaming Laptop 16-xd0015AX (9X649PA)</v>
      </c>
    </row>
    <row r="50" customHeight="1" spans="1:2">
      <c r="A50" s="3" t="str">
        <f>IFERROR(__xludf.DUMMYFUNCTION("""COMPUTED_VALUE"""),"1HQ36PA")</f>
        <v>1HQ36PA</v>
      </c>
      <c r="B50" s="3" t="str">
        <f>IFERROR(__xludf.DUMMYFUNCTION("""COMPUTED_VALUE"""),"OMEN by HP - 17-w249tx")</f>
        <v>OMEN by HP - 17-w249tx</v>
      </c>
    </row>
    <row r="51" customHeight="1" spans="1:2">
      <c r="A51" s="3" t="str">
        <f>IFERROR(__xludf.DUMMYFUNCTION("""COMPUTED_VALUE"""),"26H93PA")</f>
        <v>26H93PA</v>
      </c>
      <c r="B51" s="3" t="str">
        <f>IFERROR(__xludf.DUMMYFUNCTION("""COMPUTED_VALUE"""),"OMEN Laptop - 15-en0037ax")</f>
        <v>OMEN Laptop - 15-en0037ax</v>
      </c>
    </row>
    <row r="52" customHeight="1" spans="1:2">
      <c r="A52" s="3" t="str">
        <f>IFERROR(__xludf.DUMMYFUNCTION("""COMPUTED_VALUE"""),"183H6PA")</f>
        <v>183H6PA</v>
      </c>
      <c r="B52" s="3" t="str">
        <f>IFERROR(__xludf.DUMMYFUNCTION("""COMPUTED_VALUE"""),"OMEN Laptop - 15-ek0019tx")</f>
        <v>OMEN Laptop - 15-ek0019tx</v>
      </c>
    </row>
    <row r="53" customHeight="1" spans="1:2">
      <c r="A53" s="3" t="str">
        <f>IFERROR(__xludf.DUMMYFUNCTION("""COMPUTED_VALUE"""),"68U27PA")</f>
        <v>68U27PA</v>
      </c>
      <c r="B53" s="3" t="str">
        <f>IFERROR(__xludf.DUMMYFUNCTION("""COMPUTED_VALUE"""),"OMEN by HP Laptop 16-b1361TX (68U27PA)")</f>
        <v>OMEN by HP Laptop 16-b1361TX (68U27PA)</v>
      </c>
    </row>
    <row r="54" customHeight="1" spans="1:2">
      <c r="A54" s="3" t="str">
        <f>IFERROR(__xludf.DUMMYFUNCTION("""COMPUTED_VALUE"""),"8B0W2PA")</f>
        <v>8B0W2PA</v>
      </c>
      <c r="B54" s="3" t="str">
        <f>IFERROR(__xludf.DUMMYFUNCTION("""COMPUTED_VALUE"""),"OMEN Gaming Laptop 16-xf0043AX (8B0W2PA)")</f>
        <v>OMEN Gaming Laptop 16-xf0043AX (8B0W2PA)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"/>
  <sheetViews>
    <sheetView workbookViewId="0">
      <selection activeCell="A1" sqref="A1"/>
    </sheetView>
  </sheetViews>
  <sheetFormatPr defaultColWidth="12.6296296296296" defaultRowHeight="15.75" customHeight="1" outlineLevelRow="1" outlineLevelCol="1"/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""(?i)OMni"") * NOT(REGEXMATCH('All Products'!B:B, ""(?i)All|desktop"")))"),"B13Y0PA")</f>
        <v>B13Y0PA</v>
      </c>
      <c r="B2" s="3" t="str">
        <f>IFERROR(__xludf.DUMMYFUNCTION("""COMPUTED_VALUE"""),"HP OmniBook Ultra Flip Laptop 14-fh0046TU")</f>
        <v>HP OmniBook Ultra Flip Laptop 14-fh0046TU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6"/>
  <sheetViews>
    <sheetView workbookViewId="0">
      <selection activeCell="A1" sqref="A1"/>
    </sheetView>
  </sheetViews>
  <sheetFormatPr defaultColWidth="12.6296296296296" defaultRowHeight="15.75" customHeight="1" outlineLevelCol="1"/>
  <cols>
    <col min="2" max="2" width="50.6296296296296" customWidth="1"/>
  </cols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""(?i)Spectre"") * NOT(REGEXMATCH('All Products'!B:B, ""All"")))"),"2D9H6PA")</f>
        <v>2D9H6PA</v>
      </c>
      <c r="B2" s="3" t="str">
        <f>IFERROR(__xludf.DUMMYFUNCTION("""COMPUTED_VALUE"""),"HP Spectre x360 Convertible 13-aw2002TUBundle (2D9H6PA)")</f>
        <v>HP Spectre x360 Convertible 13-aw2002TUBundle (2D9H6PA)</v>
      </c>
    </row>
    <row r="3" customHeight="1" spans="1:2">
      <c r="A3" s="3" t="str">
        <f>IFERROR(__xludf.DUMMYFUNCTION("""COMPUTED_VALUE"""),"9JB00PA")</f>
        <v>9JB00PA</v>
      </c>
      <c r="B3" s="3" t="str">
        <f>IFERROR(__xludf.DUMMYFUNCTION("""COMPUTED_VALUE"""),"HP Spectre x360 - 13-aw0205tu")</f>
        <v>HP Spectre x360 - 13-aw0205tu</v>
      </c>
    </row>
    <row r="4" customHeight="1" spans="1:2">
      <c r="A4" s="3" t="str">
        <f>IFERROR(__xludf.DUMMYFUNCTION("""COMPUTED_VALUE"""),"152V3PA")</f>
        <v>152V3PA</v>
      </c>
      <c r="B4" s="3" t="str">
        <f>IFERROR(__xludf.DUMMYFUNCTION("""COMPUTED_VALUE"""),"HP Spectre x360 Laptop - 15-eb0033tx")</f>
        <v>HP Spectre x360 Laptop - 15-eb0033tx</v>
      </c>
    </row>
    <row r="5" customHeight="1" spans="1:2">
      <c r="A5" s="3" t="str">
        <f>IFERROR(__xludf.DUMMYFUNCTION("""COMPUTED_VALUE"""),"3P296PA")</f>
        <v>3P296PA</v>
      </c>
      <c r="B5" s="3" t="str">
        <f>IFERROR(__xludf.DUMMYFUNCTION("""COMPUTED_VALUE"""),"HP Spectre Folio Laptop - 13-ak1004tu")</f>
        <v>HP Spectre Folio Laptop - 13-ak1004tu</v>
      </c>
    </row>
    <row r="6" customHeight="1" spans="1:2">
      <c r="A6" s="3" t="str">
        <f>IFERROR(__xludf.DUMMYFUNCTION("""COMPUTED_VALUE"""),"4WW36UA")</f>
        <v>4WW36UA</v>
      </c>
      <c r="B6" s="3" t="str">
        <f>IFERROR(__xludf.DUMMYFUNCTION("""COMPUTED_VALUE"""),"HP Spectre x360 - 15-df0013dx")</f>
        <v>HP Spectre x360 - 15-df0013dx</v>
      </c>
    </row>
    <row r="7" customHeight="1" spans="1:2">
      <c r="A7" s="3" t="str">
        <f>IFERROR(__xludf.DUMMYFUNCTION("""COMPUTED_VALUE"""),"6DA87PA")</f>
        <v>6DA87PA</v>
      </c>
      <c r="B7" s="3" t="str">
        <f>IFERROR(__xludf.DUMMYFUNCTION("""COMPUTED_VALUE"""),"HP Spectre x360 - 13-ap0121tu")</f>
        <v>HP Spectre x360 - 13-ap0121tu</v>
      </c>
    </row>
    <row r="8" customHeight="1" spans="1:2">
      <c r="A8" s="3" t="str">
        <f>IFERROR(__xludf.DUMMYFUNCTION("""COMPUTED_VALUE"""),"9EK77PA")</f>
        <v>9EK77PA</v>
      </c>
      <c r="B8" s="3" t="str">
        <f>IFERROR(__xludf.DUMMYFUNCTION("""COMPUTED_VALUE"""),"HP Spectre x360 - 13-aw0188tu")</f>
        <v>HP Spectre x360 - 13-aw0188tu</v>
      </c>
    </row>
    <row r="9" customHeight="1" spans="1:2">
      <c r="A9" s="3" t="str">
        <f>IFERROR(__xludf.DUMMYFUNCTION("""COMPUTED_VALUE"""),"6K7X3PA")</f>
        <v>6K7X3PA</v>
      </c>
      <c r="B9" s="3" t="str">
        <f>IFERROR(__xludf.DUMMYFUNCTION("""COMPUTED_VALUE"""),"HP Spectre x360 2-in-1 Laptop 14-ef0053T (6K7X3PA)")</f>
        <v>HP Spectre x360 2-in-1 Laptop 14-ef0053T (6K7X3PA)</v>
      </c>
    </row>
    <row r="10" customHeight="1" spans="1:2">
      <c r="A10" s="3" t="str">
        <f>IFERROR(__xludf.DUMMYFUNCTION("""COMPUTED_VALUE"""),"9T8K6PA")</f>
        <v>9T8K6PA</v>
      </c>
      <c r="B10" s="3" t="str">
        <f>IFERROR(__xludf.DUMMYFUNCTION("""COMPUTED_VALUE"""),"HP Spectre x360 Laptop 14-eu0556TU (9T8K6PA)")</f>
        <v>HP Spectre x360 Laptop 14-eu0556TU (9T8K6PA)</v>
      </c>
    </row>
    <row r="11" customHeight="1" spans="1:2">
      <c r="A11" s="3" t="str">
        <f>IFERROR(__xludf.DUMMYFUNCTION("""COMPUTED_VALUE"""),"4P7S5PA")</f>
        <v>4P7S5PA</v>
      </c>
      <c r="B11" s="3" t="str">
        <f>IFERROR(__xludf.DUMMYFUNCTION("""COMPUTED_VALUE"""),"HP Spectre x360 Convertible Laptop PC 14-ea0000 (1Q878AV)")</f>
        <v>HP Spectre x360 Convertible Laptop PC 14-ea0000 (1Q878AV)</v>
      </c>
    </row>
    <row r="12" customHeight="1" spans="1:2">
      <c r="A12" s="3" t="str">
        <f>IFERROR(__xludf.DUMMYFUNCTION("""COMPUTED_VALUE"""),"7Y6U9PA")</f>
        <v>7Y6U9PA</v>
      </c>
      <c r="B12" s="3" t="str">
        <f>IFERROR(__xludf.DUMMYFUNCTION("""COMPUTED_VALUE"""),"HP Spectre x360 16 inch 2-in-1 Laptop PC 16-f2000 (74R51AV)")</f>
        <v>HP Spectre x360 16 inch 2-in-1 Laptop PC 16-f2000 (74R51AV)</v>
      </c>
    </row>
    <row r="13" customHeight="1" spans="1:2">
      <c r="A13" s="3" t="str">
        <f>IFERROR(__xludf.DUMMYFUNCTION("""COMPUTED_VALUE"""),"457L9PA")</f>
        <v>457L9PA</v>
      </c>
      <c r="B13" s="3" t="str">
        <f>IFERROR(__xludf.DUMMYFUNCTION("""COMPUTED_VALUE"""),"HP Spectre x360 Convertible Laptop PC 14-ea0000 (1R2Q2AV)")</f>
        <v>HP Spectre x360 Convertible Laptop PC 14-ea0000 (1R2Q2AV)</v>
      </c>
    </row>
    <row r="14" customHeight="1" spans="1:2">
      <c r="A14" s="3" t="str">
        <f>IFERROR(__xludf.DUMMYFUNCTION("""COMPUTED_VALUE"""),"9D0K7PA")</f>
        <v>9D0K7PA</v>
      </c>
      <c r="B14" s="3" t="str">
        <f>IFERROR(__xludf.DUMMYFUNCTION("""COMPUTED_VALUE"""),"HP Spectre x360 14 inch 2-in-1 Laptop PC 14-eu0000 (7K634AV)")</f>
        <v>HP Spectre x360 14 inch 2-in-1 Laptop PC 14-eu0000 (7K634AV)</v>
      </c>
    </row>
    <row r="15" customHeight="1" spans="1:2">
      <c r="A15" s="3" t="str">
        <f>IFERROR(__xludf.DUMMYFUNCTION("""COMPUTED_VALUE"""),"2D9H7PA")</f>
        <v>2D9H7PA</v>
      </c>
      <c r="B15" s="3" t="str">
        <f>IFERROR(__xludf.DUMMYFUNCTION("""COMPUTED_VALUE"""),"HP Spectre x360 Convertible Laptop PC 13-aw2000 (8UY95AV)")</f>
        <v>HP Spectre x360 Convertible Laptop PC 13-aw2000 (8UY95AV)</v>
      </c>
    </row>
    <row r="16" customHeight="1" spans="1:2">
      <c r="A16" s="3" t="str">
        <f>IFERROR(__xludf.DUMMYFUNCTION("""COMPUTED_VALUE"""),"7Y6U1PA")</f>
        <v>7Y6U1PA</v>
      </c>
      <c r="B16" s="3" t="str">
        <f>IFERROR(__xludf.DUMMYFUNCTION("""COMPUTED_VALUE"""),"HP Spectre x360 13.5 inch 2-in-1 Laptop PC 14-ef2000 (771X4AV)")</f>
        <v>HP Spectre x360 13.5 inch 2-in-1 Laptop PC 14-ef2000 (771X4AV)</v>
      </c>
    </row>
    <row r="17" customHeight="1" spans="1:2">
      <c r="A17" s="3" t="str">
        <f>IFERROR(__xludf.DUMMYFUNCTION("""COMPUTED_VALUE"""),"7B566EA")</f>
        <v>7B566EA</v>
      </c>
      <c r="B17" s="3" t="str">
        <f>IFERROR(__xludf.DUMMYFUNCTION("""COMPUTED_VALUE"""),"HP Spectre x360 13.5 inch 2-in-1 Laptop PC 14-ef0000 (3Y837AV)")</f>
        <v>HP Spectre x360 13.5 inch 2-in-1 Laptop PC 14-ef0000 (3Y837AV)</v>
      </c>
    </row>
    <row r="18" customHeight="1" spans="1:2">
      <c r="A18" s="3" t="str">
        <f>IFERROR(__xludf.DUMMYFUNCTION("""COMPUTED_VALUE"""),"7Y6U2PA")</f>
        <v>7Y6U2PA</v>
      </c>
      <c r="B18" s="3" t="str">
        <f>IFERROR(__xludf.DUMMYFUNCTION("""COMPUTED_VALUE"""),"HP Spectre x360 13.5 inch 2-in-1 Laptop PC 14-ef2000 (771X4AV)")</f>
        <v>HP Spectre x360 13.5 inch 2-in-1 Laptop PC 14-ef2000 (771X4AV)</v>
      </c>
    </row>
    <row r="19" customHeight="1" spans="1:2">
      <c r="A19" s="3" t="str">
        <f>IFERROR(__xludf.DUMMYFUNCTION("""COMPUTED_VALUE"""),"4P7S6PA")</f>
        <v>4P7S6PA</v>
      </c>
      <c r="B19" s="3" t="str">
        <f>IFERROR(__xludf.DUMMYFUNCTION("""COMPUTED_VALUE"""),"HP Spectre x360 Convertible Laptop PC 14-ea0000 (1R2Q2AV)")</f>
        <v>HP Spectre x360 Convertible Laptop PC 14-ea0000 (1R2Q2AV)</v>
      </c>
    </row>
    <row r="20" customHeight="1" spans="1:2">
      <c r="A20" s="3" t="str">
        <f>IFERROR(__xludf.DUMMYFUNCTION("""COMPUTED_VALUE"""),"1Q874AV")</f>
        <v>1Q874AV</v>
      </c>
      <c r="B20" s="3" t="str">
        <f>IFERROR(__xludf.DUMMYFUNCTION("""COMPUTED_VALUE"""),"HP Spectre x360 Convertible Laptop PC 14")</f>
        <v>HP Spectre x360 Convertible Laptop PC 14</v>
      </c>
    </row>
    <row r="21" customHeight="1" spans="1:2">
      <c r="A21" s="3" t="str">
        <f>IFERROR(__xludf.DUMMYFUNCTION("""COMPUTED_VALUE"""),"31G41PA")</f>
        <v>31G41PA</v>
      </c>
      <c r="B21" s="3" t="str">
        <f>IFERROR(__xludf.DUMMYFUNCTION("""COMPUTED_VALUE"""),"HP Spectre x360 Convertible Laptop PC 14-ea0000 (1Q879AV)")</f>
        <v>HP Spectre x360 Convertible Laptop PC 14-ea0000 (1Q879AV)</v>
      </c>
    </row>
    <row r="22" customHeight="1" spans="1:2">
      <c r="A22" s="3" t="str">
        <f>IFERROR(__xludf.DUMMYFUNCTION("""COMPUTED_VALUE"""),"7Y6U6PA")</f>
        <v>7Y6U6PA</v>
      </c>
      <c r="B22" s="3" t="str">
        <f>IFERROR(__xludf.DUMMYFUNCTION("""COMPUTED_VALUE"""),"HP Spectre x360 13.5 inch 2-in-1 Laptop ")</f>
        <v>HP Spectre x360 13.5 inch 2-in-1 Laptop </v>
      </c>
    </row>
    <row r="23" customHeight="1" spans="1:2">
      <c r="A23" s="3" t="str">
        <f>IFERROR(__xludf.DUMMYFUNCTION("""COMPUTED_VALUE"""),"4R4S7PA")</f>
        <v>4R4S7PA</v>
      </c>
      <c r="B23" s="3" t="str">
        <f>IFERROR(__xludf.DUMMYFUNCTION("""COMPUTED_VALUE"""),"HP Spectre x360 Convertible 14-ea1000TU (4R4S7PA)")</f>
        <v>HP Spectre x360 Convertible 14-ea1000TU (4R4S7PA)</v>
      </c>
    </row>
    <row r="24" customHeight="1" spans="1:2">
      <c r="A24" s="3" t="str">
        <f>IFERROR(__xludf.DUMMYFUNCTION("""COMPUTED_VALUE"""),"5SE35PA")</f>
        <v>5SE35PA</v>
      </c>
      <c r="B24" s="3" t="str">
        <f>IFERROR(__xludf.DUMMYFUNCTION("""COMPUTED_VALUE"""),"HP Spectre x360 - 13-ap0100tu")</f>
        <v>HP Spectre x360 - 13-ap0100tu</v>
      </c>
    </row>
    <row r="25" customHeight="1" spans="1:2">
      <c r="A25" s="3" t="str">
        <f>IFERROR(__xludf.DUMMYFUNCTION("""COMPUTED_VALUE"""),"9JB01PA")</f>
        <v>9JB01PA</v>
      </c>
      <c r="B25" s="3" t="str">
        <f>IFERROR(__xludf.DUMMYFUNCTION("""COMPUTED_VALUE"""),"HP Spectre x360 - 13-aw0204tu")</f>
        <v>HP Spectre x360 - 13-aw0204tu</v>
      </c>
    </row>
    <row r="26" customHeight="1" spans="1:2">
      <c r="A26" s="3" t="str">
        <f>IFERROR(__xludf.DUMMYFUNCTION("""COMPUTED_VALUE"""),"AE0C2PA")</f>
        <v>AE0C2PA</v>
      </c>
      <c r="B26" s="3" t="str">
        <f>IFERROR(__xludf.DUMMYFUNCTION("""COMPUTED_VALUE"""),"HP Spectre x360 Laptop 14-eu0558TU")</f>
        <v>HP Spectre x360 Laptop 14-eu0558TU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0"/>
  <sheetViews>
    <sheetView workbookViewId="0">
      <selection activeCell="A1" sqref="A1"/>
    </sheetView>
  </sheetViews>
  <sheetFormatPr defaultColWidth="12.6296296296296" defaultRowHeight="15.75" customHeight="1" outlineLevelCol="3"/>
  <cols>
    <col min="2" max="2" width="29.75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Color Laser|Color LJ"") * NOT(REGEXMATCH('All Printers'!B:B, ""(?i)Pro"")))"),"4ZB94A")</f>
        <v>4ZB94A</v>
      </c>
      <c r="B2" s="3" t="str">
        <f>IFERROR(__xludf.DUMMYFUNCTION("""COMPUTED_VALUE"""),"HP Color Laser 150a Printer:IN")</f>
        <v>HP Color Laser 150a Printer:IN</v>
      </c>
      <c r="C2" s="3" t="str">
        <f>IFERROR(__xludf.DUMMYFUNCTION("""COMPUTED_VALUE"""),"UB4W7E")</f>
        <v>UB4W7E</v>
      </c>
      <c r="D2" s="3" t="str">
        <f>IFERROR(__xludf.DUMMYFUNCTION("""COMPUTED_VALUE"""),"HP Color Laser 15x and 17x MFP 2 years Additional Warranty")</f>
        <v>HP Color Laser 15x and 17x MFP 2 years Additional Warranty</v>
      </c>
    </row>
    <row r="3" customHeight="1" spans="1:4">
      <c r="A3" s="3" t="str">
        <f>IFERROR(__xludf.DUMMYFUNCTION("""COMPUTED_VALUE"""),"4ZB94A")</f>
        <v>4ZB94A</v>
      </c>
      <c r="B3" s="3" t="str">
        <f>IFERROR(__xludf.DUMMYFUNCTION("""COMPUTED_VALUE"""),"HP Color Laser 150a Printer:IN")</f>
        <v>HP Color Laser 150a Printer:IN</v>
      </c>
      <c r="C3" s="3" t="str">
        <f>IFERROR(__xludf.DUMMYFUNCTION("""COMPUTED_VALUE"""),"UC4X9E")</f>
        <v>UC4X9E</v>
      </c>
      <c r="D3" s="3" t="str">
        <f>IFERROR(__xludf.DUMMYFUNCTION("""COMPUTED_VALUE"""),"HP Color Laser 15x and 17x MFP 4 years Additional Warranty")</f>
        <v>HP Color Laser 15x and 17x MFP 4 years Additional Warranty</v>
      </c>
    </row>
    <row r="4" customHeight="1" spans="1:4">
      <c r="A4" s="3" t="str">
        <f>IFERROR(__xludf.DUMMYFUNCTION("""COMPUTED_VALUE"""),"4ZB95A")</f>
        <v>4ZB95A</v>
      </c>
      <c r="B4" s="3" t="str">
        <f>IFERROR(__xludf.DUMMYFUNCTION("""COMPUTED_VALUE"""),"HP Color Laser 150nw Printer:IN")</f>
        <v>HP Color Laser 150nw Printer:IN</v>
      </c>
      <c r="C4" s="3" t="str">
        <f>IFERROR(__xludf.DUMMYFUNCTION("""COMPUTED_VALUE"""),"UB4W7E")</f>
        <v>UB4W7E</v>
      </c>
      <c r="D4" s="3" t="str">
        <f>IFERROR(__xludf.DUMMYFUNCTION("""COMPUTED_VALUE"""),"HP Color Laser 15x and 17x MFP 2 years Additional Warranty")</f>
        <v>HP Color Laser 15x and 17x MFP 2 years Additional Warranty</v>
      </c>
    </row>
    <row r="5" customHeight="1" spans="1:4">
      <c r="A5" s="3" t="str">
        <f>IFERROR(__xludf.DUMMYFUNCTION("""COMPUTED_VALUE"""),"4ZB95A")</f>
        <v>4ZB95A</v>
      </c>
      <c r="B5" s="3" t="str">
        <f>IFERROR(__xludf.DUMMYFUNCTION("""COMPUTED_VALUE"""),"HP Color Laser 150nw Printer:IN")</f>
        <v>HP Color Laser 150nw Printer:IN</v>
      </c>
      <c r="C5" s="3" t="str">
        <f>IFERROR(__xludf.DUMMYFUNCTION("""COMPUTED_VALUE"""),"UC4X9E")</f>
        <v>UC4X9E</v>
      </c>
      <c r="D5" s="3" t="str">
        <f>IFERROR(__xludf.DUMMYFUNCTION("""COMPUTED_VALUE"""),"HP Color Laser 15x and 17x MFP 4 years Additional Warranty")</f>
        <v>HP Color Laser 15x and 17x MFP 4 years Additional Warranty</v>
      </c>
    </row>
    <row r="6" customHeight="1" spans="1:4">
      <c r="A6" s="3" t="str">
        <f>IFERROR(__xludf.DUMMYFUNCTION("""COMPUTED_VALUE"""),"4ZB96A")</f>
        <v>4ZB96A</v>
      </c>
      <c r="B6" s="3" t="str">
        <f>IFERROR(__xludf.DUMMYFUNCTION("""COMPUTED_VALUE"""),"HP Color Laser MFP 178nw Printer:IN")</f>
        <v>HP Color Laser MFP 178nw Printer:IN</v>
      </c>
      <c r="C6" s="3" t="str">
        <f>IFERROR(__xludf.DUMMYFUNCTION("""COMPUTED_VALUE"""),"UB4W7E")</f>
        <v>UB4W7E</v>
      </c>
      <c r="D6" s="3" t="str">
        <f>IFERROR(__xludf.DUMMYFUNCTION("""COMPUTED_VALUE"""),"HP Color Laser 15x and 17x MFP 2 years Additional Warranty")</f>
        <v>HP Color Laser 15x and 17x MFP 2 years Additional Warranty</v>
      </c>
    </row>
    <row r="7" customHeight="1" spans="1:4">
      <c r="A7" s="3" t="str">
        <f>IFERROR(__xludf.DUMMYFUNCTION("""COMPUTED_VALUE"""),"4ZB96A")</f>
        <v>4ZB96A</v>
      </c>
      <c r="B7" s="3" t="str">
        <f>IFERROR(__xludf.DUMMYFUNCTION("""COMPUTED_VALUE"""),"HP Color Laser MFP 178nw Printer:IN")</f>
        <v>HP Color Laser MFP 178nw Printer:IN</v>
      </c>
      <c r="C7" s="3" t="str">
        <f>IFERROR(__xludf.DUMMYFUNCTION("""COMPUTED_VALUE"""),"UC4X9E")</f>
        <v>UC4X9E</v>
      </c>
      <c r="D7" s="3" t="str">
        <f>IFERROR(__xludf.DUMMYFUNCTION("""COMPUTED_VALUE"""),"HP Color Laser 15x and 17x MFP 4 years Additional Warranty")</f>
        <v>HP Color Laser 15x and 17x MFP 4 years Additional Warranty</v>
      </c>
    </row>
    <row r="8" customHeight="1" spans="1:4">
      <c r="A8" s="3" t="str">
        <f>IFERROR(__xludf.DUMMYFUNCTION("""COMPUTED_VALUE"""),"4ZB97A")</f>
        <v>4ZB97A</v>
      </c>
      <c r="B8" s="3" t="str">
        <f>IFERROR(__xludf.DUMMYFUNCTION("""COMPUTED_VALUE"""),"HP Color Laser MFP 179fnw Printer:IN")</f>
        <v>HP Color Laser MFP 179fnw Printer:IN</v>
      </c>
      <c r="C8" s="3" t="str">
        <f>IFERROR(__xludf.DUMMYFUNCTION("""COMPUTED_VALUE"""),"UB4W7E")</f>
        <v>UB4W7E</v>
      </c>
      <c r="D8" s="3" t="str">
        <f>IFERROR(__xludf.DUMMYFUNCTION("""COMPUTED_VALUE"""),"HP Color Laser 15x and 17x MFP 2 years Additional Warranty")</f>
        <v>HP Color Laser 15x and 17x MFP 2 years Additional Warranty</v>
      </c>
    </row>
    <row r="9" customHeight="1" spans="1:4">
      <c r="A9" s="3" t="str">
        <f>IFERROR(__xludf.DUMMYFUNCTION("""COMPUTED_VALUE"""),"4ZB97A")</f>
        <v>4ZB97A</v>
      </c>
      <c r="B9" s="3" t="str">
        <f>IFERROR(__xludf.DUMMYFUNCTION("""COMPUTED_VALUE"""),"HP Color Laser MFP 179fnw Printer:IN")</f>
        <v>HP Color Laser MFP 179fnw Printer:IN</v>
      </c>
      <c r="C9" s="3" t="str">
        <f>IFERROR(__xludf.DUMMYFUNCTION("""COMPUTED_VALUE"""),"UC4X9E")</f>
        <v>UC4X9E</v>
      </c>
      <c r="D9" s="3" t="str">
        <f>IFERROR(__xludf.DUMMYFUNCTION("""COMPUTED_VALUE"""),"HP Color Laser 15x and 17x MFP 4 years Additional Warranty")</f>
        <v>HP Color Laser 15x and 17x MFP 4 years Additional Warranty</v>
      </c>
    </row>
    <row r="10" customHeight="1" spans="1:4">
      <c r="A10" s="3" t="str">
        <f>IFERROR(__xludf.DUMMYFUNCTION("""COMPUTED_VALUE"""),"A8P80A")</f>
        <v>A8P80A</v>
      </c>
      <c r="B10" s="3" t="str">
        <f>IFERROR(__xludf.DUMMYFUNCTION("""COMPUTED_VALUE"""),"HP Color LJ M521dw Multifunction Printer")</f>
        <v>HP Color LJ M521dw Multifunction Printer</v>
      </c>
      <c r="C10" s="3" t="str">
        <f>IFERROR(__xludf.DUMMYFUNCTION("""COMPUTED_VALUE"""),"U5AD9E")</f>
        <v>U5AD9E</v>
      </c>
      <c r="D10" s="3" t="str">
        <f>IFERROR(__xludf.DUMMYFUNCTION("""COMPUTED_VALUE"""),"HP LaserJet MFP 4 years Additional Warranty with Defective Media Retention")</f>
        <v>HP LaserJet MFP 4 years Additional Warranty with Defective Media Retention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3"/>
  <sheetViews>
    <sheetView workbookViewId="0">
      <selection activeCell="A1" sqref="A1"/>
    </sheetView>
  </sheetViews>
  <sheetFormatPr defaultColWidth="12.6296296296296" defaultRowHeight="15.75" customHeight="1" outlineLevelCol="1"/>
  <cols>
    <col min="1" max="1" width="16.5" customWidth="1"/>
    <col min="2" max="2" width="36.3796296296296" customWidth="1"/>
  </cols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""240|245|255|250|340|345|350|355"") * NOT(REGEXMATCH('All Products'!B:B, ""All|14s|15s|Victus|Pro"")))"),"6E3Z0PA")</f>
        <v>6E3Z0PA</v>
      </c>
      <c r="B2" s="3" t="str">
        <f>IFERROR(__xludf.DUMMYFUNCTION("""COMPUTED_VALUE"""),"HP 255 G8 Notebook PC (6E3Z0PA)")</f>
        <v>HP 255 G8 Notebook PC (6E3Z0PA)</v>
      </c>
    </row>
    <row r="3" customHeight="1" spans="1:2">
      <c r="A3" s="3" t="str">
        <f>IFERROR(__xludf.DUMMYFUNCTION("""COMPUTED_VALUE"""),"62Y23PA")</f>
        <v>62Y23PA</v>
      </c>
      <c r="B3" s="3" t="str">
        <f>IFERROR(__xludf.DUMMYFUNCTION("""COMPUTED_VALUE"""),"HP 255 G8 Notebook PC (62Y23PA)")</f>
        <v>HP 255 G8 Notebook PC (62Y23PA)</v>
      </c>
    </row>
    <row r="4" customHeight="1" spans="1:2">
      <c r="A4" s="3" t="str">
        <f>IFERROR(__xludf.DUMMYFUNCTION("""COMPUTED_VALUE"""),"22A67PA")</f>
        <v>22A67PA</v>
      </c>
      <c r="B4" s="3" t="str">
        <f>IFERROR(__xludf.DUMMYFUNCTION("""COMPUTED_VALUE"""),"HP 250 G7 Notebook PC (22A67PA)")</f>
        <v>HP 250 G7 Notebook PC (22A67PA)</v>
      </c>
    </row>
    <row r="5" customHeight="1" spans="1:2">
      <c r="A5" s="3" t="str">
        <f>IFERROR(__xludf.DUMMYFUNCTION("""COMPUTED_VALUE"""),"6B5R4PA")</f>
        <v>6B5R4PA</v>
      </c>
      <c r="B5" s="3" t="str">
        <f>IFERROR(__xludf.DUMMYFUNCTION("""COMPUTED_VALUE"""),"HP 240 G8 Notebook PC (6B5R4PA)")</f>
        <v>HP 240 G8 Notebook PC (6B5R4PA)</v>
      </c>
    </row>
    <row r="6" customHeight="1" spans="1:2">
      <c r="A6" s="3" t="str">
        <f>IFERROR(__xludf.DUMMYFUNCTION("""COMPUTED_VALUE"""),"6JM93PA")</f>
        <v>6JM93PA</v>
      </c>
      <c r="B6" s="3" t="str">
        <f>IFERROR(__xludf.DUMMYFUNCTION("""COMPUTED_VALUE"""),"HP 245 G7 Notebook PC")</f>
        <v>HP 245 G7 Notebook PC</v>
      </c>
    </row>
    <row r="7" customHeight="1" spans="1:2">
      <c r="A7" s="3" t="str">
        <f>IFERROR(__xludf.DUMMYFUNCTION("""COMPUTED_VALUE"""),"7M659PA")</f>
        <v>7M659PA</v>
      </c>
      <c r="B7" s="3" t="str">
        <f>IFERROR(__xludf.DUMMYFUNCTION("""COMPUTED_VALUE"""),"HP 250 15.6 inch G9 Notebook PC (7M659PA)")</f>
        <v>HP 250 15.6 inch G9 Notebook PC (7M659PA)</v>
      </c>
    </row>
    <row r="8" customHeight="1" spans="1:2">
      <c r="A8" s="3" t="str">
        <f>IFERROR(__xludf.DUMMYFUNCTION("""COMPUTED_VALUE"""),"3Y666PA")</f>
        <v>3Y666PA</v>
      </c>
      <c r="B8" s="3" t="str">
        <f>IFERROR(__xludf.DUMMYFUNCTION("""COMPUTED_VALUE"""),"HP 250 G8 Notebook PC (3Y666PA)")</f>
        <v>HP 250 G8 Notebook PC (3Y666PA)</v>
      </c>
    </row>
    <row r="9" customHeight="1" spans="1:2">
      <c r="A9" s="3" t="str">
        <f>IFERROR(__xludf.DUMMYFUNCTION("""COMPUTED_VALUE"""),"8J0S5PA")</f>
        <v>8J0S5PA</v>
      </c>
      <c r="B9" s="3" t="str">
        <f>IFERROR(__xludf.DUMMYFUNCTION("""COMPUTED_VALUE"""),"HP 240 14 inch G9 Notebook PC (8J0S5PA)")</f>
        <v>HP 240 14 inch G9 Notebook PC (8J0S5PA)</v>
      </c>
    </row>
    <row r="10" customHeight="1" spans="1:2">
      <c r="A10" s="3" t="str">
        <f>IFERROR(__xludf.DUMMYFUNCTION("""COMPUTED_VALUE"""),"6X4B3PA")</f>
        <v>6X4B3PA</v>
      </c>
      <c r="B10" s="3" t="str">
        <f>IFERROR(__xludf.DUMMYFUNCTION("""COMPUTED_VALUE"""),"HP 250 G8 Notebook PC (3Y666PA)")</f>
        <v>HP 250 G8 Notebook PC (3Y666PA)</v>
      </c>
    </row>
    <row r="11" customHeight="1" spans="1:2">
      <c r="A11" s="3" t="str">
        <f>IFERROR(__xludf.DUMMYFUNCTION("""COMPUTED_VALUE"""),"6X4B2PA")</f>
        <v>6X4B2PA</v>
      </c>
      <c r="B11" s="3" t="str">
        <f>IFERROR(__xludf.DUMMYFUNCTION("""COMPUTED_VALUE"""),"HP 255 G8 Notebook PC (1W9Z4AV)")</f>
        <v>HP 255 G8 Notebook PC (1W9Z4AV)</v>
      </c>
    </row>
    <row r="12" customHeight="1" spans="1:2">
      <c r="A12" s="3" t="str">
        <f>IFERROR(__xludf.DUMMYFUNCTION("""COMPUTED_VALUE"""),"95X38PA")</f>
        <v>95X38PA</v>
      </c>
      <c r="B12" s="3" t="str">
        <f>IFERROR(__xludf.DUMMYFUNCTION("""COMPUTED_VALUE"""),"HP 250 15.6 inch G9 Notebook PC (511V8AV)")</f>
        <v>HP 250 15.6 inch G9 Notebook PC (511V8AV)</v>
      </c>
    </row>
    <row r="13" customHeight="1" spans="1:2">
      <c r="A13" s="3" t="str">
        <f>IFERROR(__xludf.DUMMYFUNCTION("""COMPUTED_VALUE"""),"53L43PA")</f>
        <v>53L43PA</v>
      </c>
      <c r="B13" s="3" t="str">
        <f>IFERROR(__xludf.DUMMYFUNCTION("""COMPUTED_VALUE"""),"HP 240 G8 Notebook PC (43Q69AV)")</f>
        <v>HP 240 G8 Notebook PC (43Q69AV)</v>
      </c>
    </row>
    <row r="14" customHeight="1" spans="1:2">
      <c r="A14" s="3" t="str">
        <f>IFERROR(__xludf.DUMMYFUNCTION("""COMPUTED_VALUE"""),"6G9R1PA")</f>
        <v>6G9R1PA</v>
      </c>
      <c r="B14" s="3" t="str">
        <f>IFERROR(__xludf.DUMMYFUNCTION("""COMPUTED_VALUE"""),"HP 250 G8 Notebook PC (1T4K4AV)")</f>
        <v>HP 250 G8 Notebook PC (1T4K4AV)</v>
      </c>
    </row>
    <row r="15" customHeight="1" spans="1:2">
      <c r="A15" s="3" t="str">
        <f>IFERROR(__xludf.DUMMYFUNCTION("""COMPUTED_VALUE"""),"8J0S2PA")</f>
        <v>8J0S2PA</v>
      </c>
      <c r="B15" s="3" t="str">
        <f>IFERROR(__xludf.DUMMYFUNCTION("""COMPUTED_VALUE"""),"HP 240 G8 Notebook PC (48V43AV)")</f>
        <v>HP 240 G8 Notebook PC (48V43AV)</v>
      </c>
    </row>
    <row r="16" customHeight="1" spans="1:2">
      <c r="A16" s="3" t="str">
        <f>IFERROR(__xludf.DUMMYFUNCTION("""COMPUTED_VALUE"""),"4J0K4PA")</f>
        <v>4J0K4PA</v>
      </c>
      <c r="B16" s="3" t="str">
        <f>IFERROR(__xludf.DUMMYFUNCTION("""COMPUTED_VALUE"""),"HP 240 G8 Notebook PC (43Q71AV)")</f>
        <v>HP 240 G8 Notebook PC (43Q71AV)</v>
      </c>
    </row>
    <row r="17" customHeight="1" spans="1:2">
      <c r="A17" s="3" t="str">
        <f>IFERROR(__xludf.DUMMYFUNCTION("""COMPUTED_VALUE"""),"841W6PA")</f>
        <v>841W6PA</v>
      </c>
      <c r="B17" s="3" t="str">
        <f>IFERROR(__xludf.DUMMYFUNCTION("""COMPUTED_VALUE"""),"HP 255 15.6 inch G9 Notebook PC (785Z0AV)")</f>
        <v>HP 255 15.6 inch G9 Notebook PC (785Z0AV)</v>
      </c>
    </row>
    <row r="18" customHeight="1" spans="1:2">
      <c r="A18" s="3" t="str">
        <f>IFERROR(__xludf.DUMMYFUNCTION("""COMPUTED_VALUE"""),"8A515EA")</f>
        <v>8A515EA</v>
      </c>
      <c r="B18" s="3" t="str">
        <f>IFERROR(__xludf.DUMMYFUNCTION("""COMPUTED_VALUE"""),"HP 250 15.6 inch G10 Notebook PC (780R0AV)")</f>
        <v>HP 250 15.6 inch G10 Notebook PC (780R0AV)</v>
      </c>
    </row>
    <row r="19" customHeight="1" spans="1:2">
      <c r="A19" s="3" t="str">
        <f>IFERROR(__xludf.DUMMYFUNCTION("""COMPUTED_VALUE"""),"4J0N3PA")</f>
        <v>4J0N3PA</v>
      </c>
      <c r="B19" s="3" t="str">
        <f>IFERROR(__xludf.DUMMYFUNCTION("""COMPUTED_VALUE"""),"HP 240 G8 Notebook PC (43Q77AV)")</f>
        <v>HP 240 G8 Notebook PC (43Q77AV)</v>
      </c>
    </row>
    <row r="20" customHeight="1" spans="1:2">
      <c r="A20" s="3" t="str">
        <f>IFERROR(__xludf.DUMMYFUNCTION("""COMPUTED_VALUE"""),"42V68PA")</f>
        <v>42V68PA</v>
      </c>
      <c r="B20" s="3" t="str">
        <f>IFERROR(__xludf.DUMMYFUNCTION("""COMPUTED_VALUE"""),"HP 250 G8 Notebook PC (1T4K4AV)")</f>
        <v>HP 250 G8 Notebook PC (1T4K4AV)</v>
      </c>
    </row>
    <row r="21" customHeight="1" spans="1:2">
      <c r="A21" s="3" t="str">
        <f>IFERROR(__xludf.DUMMYFUNCTION("""COMPUTED_VALUE"""),"366C9PA")</f>
        <v>366C9PA</v>
      </c>
      <c r="B21" s="3" t="str">
        <f>IFERROR(__xludf.DUMMYFUNCTION("""COMPUTED_VALUE"""),"HP 245 G8 Notebook PC (1M9L4AV)")</f>
        <v>HP 245 G8 Notebook PC (1M9L4AV)</v>
      </c>
    </row>
    <row r="22" customHeight="1" spans="1:2">
      <c r="A22" s="3" t="str">
        <f>IFERROR(__xludf.DUMMYFUNCTION("""COMPUTED_VALUE"""),"9EJ44PA")</f>
        <v>9EJ44PA</v>
      </c>
      <c r="B22" s="3" t="str">
        <f>IFERROR(__xludf.DUMMYFUNCTION("""COMPUTED_VALUE"""),"HP 340S G7 Notebook PC (8BC21AV)")</f>
        <v>HP 340S G7 Notebook PC (8BC21AV)</v>
      </c>
    </row>
    <row r="23" customHeight="1" spans="1:2">
      <c r="A23" s="3" t="str">
        <f>IFERROR(__xludf.DUMMYFUNCTION("""COMPUTED_VALUE"""),"4J0N2PA")</f>
        <v>4J0N2PA</v>
      </c>
      <c r="B23" s="3" t="str">
        <f>IFERROR(__xludf.DUMMYFUNCTION("""COMPUTED_VALUE"""),"HP 240 G8 Notebook PC (43Q77AV)")</f>
        <v>HP 240 G8 Notebook PC (43Q77AV)</v>
      </c>
    </row>
    <row r="24" customHeight="1" spans="1:2">
      <c r="A24" s="3" t="str">
        <f>IFERROR(__xludf.DUMMYFUNCTION("""COMPUTED_VALUE"""),"3Y667PA")</f>
        <v>3Y667PA</v>
      </c>
      <c r="B24" s="3" t="str">
        <f>IFERROR(__xludf.DUMMYFUNCTION("""COMPUTED_VALUE"""),"HP 250 G8 Notebook PC (1T4K6AV)")</f>
        <v>HP 250 G8 Notebook PC (1T4K6AV)</v>
      </c>
    </row>
    <row r="25" customHeight="1" spans="1:2">
      <c r="A25" s="3" t="str">
        <f>IFERROR(__xludf.DUMMYFUNCTION("""COMPUTED_VALUE"""),"4N188PA")</f>
        <v>4N188PA</v>
      </c>
      <c r="B25" s="3" t="str">
        <f>IFERROR(__xludf.DUMMYFUNCTION("""COMPUTED_VALUE"""),"HP 240 G8 Notebook PC (43Q77AV)")</f>
        <v>HP 240 G8 Notebook PC (43Q77AV)</v>
      </c>
    </row>
    <row r="26" customHeight="1" spans="1:2">
      <c r="A26" s="3" t="str">
        <f>IFERROR(__xludf.DUMMYFUNCTION("""COMPUTED_VALUE"""),"1W5G0PA")</f>
        <v>1W5G0PA</v>
      </c>
      <c r="B26" s="3" t="str">
        <f>IFERROR(__xludf.DUMMYFUNCTION("""COMPUTED_VALUE"""),"HP 250 G7 Notebook PC")</f>
        <v>HP 250 G7 Notebook PC</v>
      </c>
    </row>
    <row r="27" customHeight="1" spans="1:2">
      <c r="A27" s="3" t="str">
        <f>IFERROR(__xludf.DUMMYFUNCTION("""COMPUTED_VALUE"""),"8G8Z3PA")</f>
        <v>8G8Z3PA</v>
      </c>
      <c r="B27" s="3" t="str">
        <f>IFERROR(__xludf.DUMMYFUNCTION("""COMPUTED_VALUE"""),"HP 250 15.6 inch G9 Notebook PC (61C59AV")</f>
        <v>HP 250 15.6 inch G9 Notebook PC (61C59AV</v>
      </c>
    </row>
    <row r="28" customHeight="1" spans="1:2">
      <c r="A28" s="3" t="str">
        <f>IFERROR(__xludf.DUMMYFUNCTION("""COMPUTED_VALUE"""),"7J035AA")</f>
        <v>7J035AA</v>
      </c>
      <c r="B28" s="3" t="str">
        <f>IFERROR(__xludf.DUMMYFUNCTION("""COMPUTED_VALUE"""),"HP 255 G8 Notebook PC (347S4AV)")</f>
        <v>HP 255 G8 Notebook PC (347S4AV)</v>
      </c>
    </row>
    <row r="29" customHeight="1" spans="1:2">
      <c r="A29" s="3" t="str">
        <f>IFERROR(__xludf.DUMMYFUNCTION("""COMPUTED_VALUE"""),"9EJ45PA")</f>
        <v>9EJ45PA</v>
      </c>
      <c r="B29" s="3" t="str">
        <f>IFERROR(__xludf.DUMMYFUNCTION("""COMPUTED_VALUE"""),"HP 340S G7 Notebook PC (8BC22AV)")</f>
        <v>HP 340S G7 Notebook PC (8BC22AV)</v>
      </c>
    </row>
    <row r="30" customHeight="1" spans="1:2">
      <c r="A30" s="3" t="str">
        <f>IFERROR(__xludf.DUMMYFUNCTION("""COMPUTED_VALUE"""),"4J0K5PA")</f>
        <v>4J0K5PA</v>
      </c>
      <c r="B30" s="3" t="str">
        <f>IFERROR(__xludf.DUMMYFUNCTION("""COMPUTED_VALUE"""),"HP 240 G8 Notebook PC (43Q71AV)")</f>
        <v>HP 240 G8 Notebook PC (43Q71AV)</v>
      </c>
    </row>
    <row r="31" customHeight="1" spans="1:2">
      <c r="A31" s="3" t="str">
        <f>IFERROR(__xludf.DUMMYFUNCTION("""COMPUTED_VALUE"""),"4J0K2PA")</f>
        <v>4J0K2PA</v>
      </c>
      <c r="B31" s="3" t="str">
        <f>IFERROR(__xludf.DUMMYFUNCTION("""COMPUTED_VALUE"""),"HP 240 G8 Notebook PC (43Q71AV)")</f>
        <v>HP 240 G8 Notebook PC (43Q71AV)</v>
      </c>
    </row>
    <row r="32" customHeight="1" spans="1:2">
      <c r="A32" s="3" t="str">
        <f>IFERROR(__xludf.DUMMYFUNCTION("""COMPUTED_VALUE"""),"7M658PA")</f>
        <v>7M658PA</v>
      </c>
      <c r="B32" s="3" t="str">
        <f>IFERROR(__xludf.DUMMYFUNCTION("""COMPUTED_VALUE"""),"HP 240 14 inch G9 Notebook PC (501Z5AV)")</f>
        <v>HP 240 14 inch G9 Notebook PC (501Z5AV)</v>
      </c>
    </row>
    <row r="33" customHeight="1" spans="1:2">
      <c r="A33" s="3" t="str">
        <f>IFERROR(__xludf.DUMMYFUNCTION("""COMPUTED_VALUE"""),"34W93PA")</f>
        <v>34W93PA</v>
      </c>
      <c r="B33" s="3" t="str">
        <f>IFERROR(__xludf.DUMMYFUNCTION("""COMPUTED_VALUE"""),"HP 240 G8 Notebook PC (1H7F8AV)")</f>
        <v>HP 240 G8 Notebook PC (1H7F8AV)</v>
      </c>
    </row>
    <row r="34" customHeight="1" spans="1:2">
      <c r="A34" s="3" t="str">
        <f>IFERROR(__xludf.DUMMYFUNCTION("""COMPUTED_VALUE"""),"53L44PA")</f>
        <v>53L44PA</v>
      </c>
      <c r="B34" s="3" t="str">
        <f>IFERROR(__xludf.DUMMYFUNCTION("""COMPUTED_VALUE"""),"HP 240 G8 Notebook PC (43Q69AV)")</f>
        <v>HP 240 G8 Notebook PC (43Q69AV)</v>
      </c>
    </row>
    <row r="35" customHeight="1" spans="1:2">
      <c r="A35" s="3" t="str">
        <f>IFERROR(__xludf.DUMMYFUNCTION("""COMPUTED_VALUE"""),"1W3X2PA")</f>
        <v>1W3X2PA</v>
      </c>
      <c r="B35" s="3" t="str">
        <f>IFERROR(__xludf.DUMMYFUNCTION("""COMPUTED_VALUE"""),"HP 245 G7 Notebook PC")</f>
        <v>HP 245 G7 Notebook PC</v>
      </c>
    </row>
    <row r="36" customHeight="1" spans="1:2">
      <c r="A36" s="3" t="str">
        <f>IFERROR(__xludf.DUMMYFUNCTION("""COMPUTED_VALUE"""),"4M1T4PA")</f>
        <v>4M1T4PA</v>
      </c>
      <c r="B36" s="3" t="str">
        <f>IFERROR(__xludf.DUMMYFUNCTION("""COMPUTED_VALUE"""),"HP 245 G8 Notebook PC (46X01AV)")</f>
        <v>HP 245 G8 Notebook PC (46X01AV)</v>
      </c>
    </row>
    <row r="37" customHeight="1" spans="1:2">
      <c r="A37" s="3" t="str">
        <f>IFERROR(__xludf.DUMMYFUNCTION("""COMPUTED_VALUE"""),"42V70PA")</f>
        <v>42V70PA</v>
      </c>
      <c r="B37" s="3" t="str">
        <f>IFERROR(__xludf.DUMMYFUNCTION("""COMPUTED_VALUE"""),"HP 250 G8 Notebook PC (1T4K6AV)")</f>
        <v>HP 250 G8 Notebook PC (1T4K6AV)</v>
      </c>
    </row>
    <row r="38" customHeight="1" spans="1:2">
      <c r="A38" s="3" t="str">
        <f>IFERROR(__xludf.DUMMYFUNCTION("""COMPUTED_VALUE"""),"840T7PA")</f>
        <v>840T7PA</v>
      </c>
      <c r="B38" s="3" t="str">
        <f>IFERROR(__xludf.DUMMYFUNCTION("""COMPUTED_VALUE"""),"HP 255 15.6 inch G9 Notebook PC (785Y8AV)")</f>
        <v>HP 255 15.6 inch G9 Notebook PC (785Y8AV)</v>
      </c>
    </row>
    <row r="39" customHeight="1" spans="1:2">
      <c r="A39" s="3" t="str">
        <f>IFERROR(__xludf.DUMMYFUNCTION("""COMPUTED_VALUE"""),"Y3Z49A")</f>
        <v>Y3Z49A</v>
      </c>
      <c r="B39" s="3" t="str">
        <f>IFERROR(__xludf.DUMMYFUNCTION("""COMPUTED_VALUE"""),"HP PageWide Managed Color P75250dn")</f>
        <v>HP PageWide Managed Color P75250dn</v>
      </c>
    </row>
    <row r="40" customHeight="1" spans="1:2">
      <c r="A40" s="3" t="str">
        <f>IFERROR(__xludf.DUMMYFUNCTION("""COMPUTED_VALUE"""),"3D4T7PA")</f>
        <v>3D4T7PA</v>
      </c>
      <c r="B40" s="3" t="str">
        <f>IFERROR(__xludf.DUMMYFUNCTION("""COMPUTED_VALUE"""),"HP 250 G8 Notebook PC (1T4J6AV)")</f>
        <v>HP 250 G8 Notebook PC (1T4J6AV)</v>
      </c>
    </row>
    <row r="41" customHeight="1" spans="1:2">
      <c r="A41" s="3" t="str">
        <f>IFERROR(__xludf.DUMMYFUNCTION("""COMPUTED_VALUE"""),"53L42PA")</f>
        <v>53L42PA</v>
      </c>
      <c r="B41" s="3" t="str">
        <f>IFERROR(__xludf.DUMMYFUNCTION("""COMPUTED_VALUE"""),"HP 240 G8 Notebook PC (43Q69AV)")</f>
        <v>HP 240 G8 Notebook PC (43Q69AV)</v>
      </c>
    </row>
    <row r="42" customHeight="1" spans="1:2">
      <c r="A42" s="3" t="str">
        <f>IFERROR(__xludf.DUMMYFUNCTION("""COMPUTED_VALUE"""),"3Y668PA")</f>
        <v>3Y668PA</v>
      </c>
      <c r="B42" s="3" t="str">
        <f>IFERROR(__xludf.DUMMYFUNCTION("""COMPUTED_VALUE"""),"HP 250 G8 Notebook PC (1T4K4AV)")</f>
        <v>HP 250 G8 Notebook PC (1T4K4AV)</v>
      </c>
    </row>
    <row r="43" customHeight="1" spans="1:2">
      <c r="A43" s="3" t="str">
        <f>IFERROR(__xludf.DUMMYFUNCTION("""COMPUTED_VALUE"""),"689U4PA")</f>
        <v>689U4PA</v>
      </c>
      <c r="B43" s="3" t="str">
        <f>IFERROR(__xludf.DUMMYFUNCTION("""COMPUTED_VALUE"""),"HP 240 G8 Notebook PC (43Q77AV)")</f>
        <v>HP 240 G8 Notebook PC (43Q77AV)</v>
      </c>
    </row>
    <row r="44" customHeight="1" spans="1:2">
      <c r="A44" s="3" t="str">
        <f>IFERROR(__xludf.DUMMYFUNCTION("""COMPUTED_VALUE"""),"769N9PA")</f>
        <v>769N9PA</v>
      </c>
      <c r="B44" s="3" t="str">
        <f>IFERROR(__xludf.DUMMYFUNCTION("""COMPUTED_VALUE"""),"HP 240 14 inch G9 Notebook PC (5B168AV)")</f>
        <v>HP 240 14 inch G9 Notebook PC (5B168AV)</v>
      </c>
    </row>
    <row r="45" customHeight="1" spans="1:2">
      <c r="A45" s="3" t="str">
        <f>IFERROR(__xludf.DUMMYFUNCTION("""COMPUTED_VALUE"""),"824L6PA")</f>
        <v>824L6PA</v>
      </c>
      <c r="B45" s="3" t="str">
        <f>IFERROR(__xludf.DUMMYFUNCTION("""COMPUTED_VALUE"""),"HP 250 G8 Notebook PC (1T4K4AV)")</f>
        <v>HP 250 G8 Notebook PC (1T4K4AV)</v>
      </c>
    </row>
    <row r="46" customHeight="1" spans="1:2">
      <c r="A46" s="3" t="str">
        <f>IFERROR(__xludf.DUMMYFUNCTION("""COMPUTED_VALUE"""),"4P482PA")</f>
        <v>4P482PA</v>
      </c>
      <c r="B46" s="3" t="str">
        <f>IFERROR(__xludf.DUMMYFUNCTION("""COMPUTED_VALUE"""),"HP 240 G8 Notebook PC (43Q77AV)")</f>
        <v>HP 240 G8 Notebook PC (43Q77AV)</v>
      </c>
    </row>
    <row r="47" customHeight="1" spans="1:2">
      <c r="A47" s="3" t="str">
        <f>IFERROR(__xludf.DUMMYFUNCTION("""COMPUTED_VALUE"""),"2D6Y6PA")</f>
        <v>2D6Y6PA</v>
      </c>
      <c r="B47" s="3" t="str">
        <f>IFERROR(__xludf.DUMMYFUNCTION("""COMPUTED_VALUE"""),"HP 245 G7 Notebook PC (9EC02AV)")</f>
        <v>HP 245 G7 Notebook PC (9EC02AV)</v>
      </c>
    </row>
    <row r="48" customHeight="1" spans="1:2">
      <c r="A48" s="3" t="str">
        <f>IFERROR(__xludf.DUMMYFUNCTION("""COMPUTED_VALUE"""),"4K5D5PA")</f>
        <v>4K5D5PA</v>
      </c>
      <c r="B48" s="3" t="str">
        <f>IFERROR(__xludf.DUMMYFUNCTION("""COMPUTED_VALUE"""),"HP 240 G8 Notebook PC (43Q71AV)")</f>
        <v>HP 240 G8 Notebook PC (43Q71AV)</v>
      </c>
    </row>
    <row r="49" customHeight="1" spans="1:2">
      <c r="A49" s="3" t="str">
        <f>IFERROR(__xludf.DUMMYFUNCTION("""COMPUTED_VALUE"""),"943R4PA")</f>
        <v>943R4PA</v>
      </c>
      <c r="B49" s="3" t="str">
        <f>IFERROR(__xludf.DUMMYFUNCTION("""COMPUTED_VALUE"""),"HP 240 14 inch G9 Notebook PC (501Z1AV)")</f>
        <v>HP 240 14 inch G9 Notebook PC (501Z1AV)</v>
      </c>
    </row>
    <row r="50" customHeight="1" spans="1:2">
      <c r="A50" s="3" t="str">
        <f>IFERROR(__xludf.DUMMYFUNCTION("""COMPUTED_VALUE"""),"365R8PA")</f>
        <v>365R8PA</v>
      </c>
      <c r="B50" s="3" t="str">
        <f>IFERROR(__xludf.DUMMYFUNCTION("""COMPUTED_VALUE"""),"HP 245 G8 Notebook PC (1M9L5AV)")</f>
        <v>HP 245 G8 Notebook PC (1M9L5AV)</v>
      </c>
    </row>
    <row r="51" customHeight="1" spans="1:2">
      <c r="A51" s="3" t="str">
        <f>IFERROR(__xludf.DUMMYFUNCTION("""COMPUTED_VALUE"""),"7M6L7PA")</f>
        <v>7M6L7PA</v>
      </c>
      <c r="B51" s="3" t="str">
        <f>IFERROR(__xludf.DUMMYFUNCTION("""COMPUTED_VALUE"""),"HP 250 G8 Notebook PC (1T4K4AV)")</f>
        <v>HP 250 G8 Notebook PC (1T4K4AV)</v>
      </c>
    </row>
    <row r="52" customHeight="1" spans="1:2">
      <c r="A52" s="3" t="str">
        <f>IFERROR(__xludf.DUMMYFUNCTION("""COMPUTED_VALUE"""),"7M654PA")</f>
        <v>7M654PA</v>
      </c>
      <c r="B52" s="3" t="str">
        <f>IFERROR(__xludf.DUMMYFUNCTION("""COMPUTED_VALUE"""),"HP 240 14 inch G9 Notebook PC (501Z1AV)")</f>
        <v>HP 240 14 inch G9 Notebook PC (501Z1AV)</v>
      </c>
    </row>
    <row r="53" customHeight="1" spans="1:2">
      <c r="A53" s="3" t="str">
        <f>IFERROR(__xludf.DUMMYFUNCTION("""COMPUTED_VALUE"""),"4M1T4PA#ACJ")</f>
        <v>4M1T4PA#ACJ</v>
      </c>
      <c r="B53" s="3" t="str">
        <f>IFERROR(__xludf.DUMMYFUNCTION("""COMPUTED_VALUE"""),"HP 245 G8 Notebook PC (46X01AV)")</f>
        <v>HP 245 G8 Notebook PC (46X01AV)</v>
      </c>
    </row>
    <row r="54" customHeight="1" spans="1:2">
      <c r="A54" s="3" t="str">
        <f>IFERROR(__xludf.DUMMYFUNCTION("""COMPUTED_VALUE"""),"8Y2Y9PA")</f>
        <v>8Y2Y9PA</v>
      </c>
      <c r="B54" s="3" t="str">
        <f>IFERROR(__xludf.DUMMYFUNCTION("""COMPUTED_VALUE"""),"HP 250 15.6 inch G9 Notebook PC (511V0AV)")</f>
        <v>HP 250 15.6 inch G9 Notebook PC (511V0AV)</v>
      </c>
    </row>
    <row r="55" customHeight="1" spans="1:2">
      <c r="A55" s="3" t="str">
        <f>IFERROR(__xludf.DUMMYFUNCTION("""COMPUTED_VALUE"""),"841W7PA")</f>
        <v>841W7PA</v>
      </c>
      <c r="B55" s="3" t="str">
        <f>IFERROR(__xludf.DUMMYFUNCTION("""COMPUTED_VALUE"""),"HP 245 14 inch G9 Notebook PC (788D7AV)")</f>
        <v>HP 245 14 inch G9 Notebook PC (788D7AV)</v>
      </c>
    </row>
    <row r="56" customHeight="1" spans="1:2">
      <c r="A56" s="3" t="str">
        <f>IFERROR(__xludf.DUMMYFUNCTION("""COMPUTED_VALUE"""),"4J0N0PA")</f>
        <v>4J0N0PA</v>
      </c>
      <c r="B56" s="3" t="str">
        <f>IFERROR(__xludf.DUMMYFUNCTION("""COMPUTED_VALUE"""),"HP 240 G8 Notebook PC (43Q77AV)")</f>
        <v>HP 240 G8 Notebook PC (43Q77AV)</v>
      </c>
    </row>
    <row r="57" customHeight="1" spans="1:2">
      <c r="A57" s="3" t="str">
        <f>IFERROR(__xludf.DUMMYFUNCTION("""COMPUTED_VALUE"""),"3D0J1PA")</f>
        <v>3D0J1PA</v>
      </c>
      <c r="B57" s="3" t="str">
        <f>IFERROR(__xludf.DUMMYFUNCTION("""COMPUTED_VALUE"""),"HP 240 G8 Notebook PC (1H7F8AV)")</f>
        <v>HP 240 G8 Notebook PC (1H7F8AV)</v>
      </c>
    </row>
    <row r="58" customHeight="1" spans="1:2">
      <c r="A58" s="3" t="str">
        <f>IFERROR(__xludf.DUMMYFUNCTION("""COMPUTED_VALUE"""),"34W22PA")</f>
        <v>34W22PA</v>
      </c>
      <c r="B58" s="3" t="str">
        <f>IFERROR(__xludf.DUMMYFUNCTION("""COMPUTED_VALUE"""),"HP 240 G8 Notebook PC (1H7G0AV)")</f>
        <v>HP 240 G8 Notebook PC (1H7G0AV)</v>
      </c>
    </row>
    <row r="59" customHeight="1" spans="1:2">
      <c r="A59" s="3" t="str">
        <f>IFERROR(__xludf.DUMMYFUNCTION("""COMPUTED_VALUE"""),"9EJ97PA")</f>
        <v>9EJ97PA</v>
      </c>
      <c r="B59" s="3" t="str">
        <f>IFERROR(__xludf.DUMMYFUNCTION("""COMPUTED_VALUE"""),"HP 340S G7 Notebook PC (8BC21AV)")</f>
        <v>HP 340S G7 Notebook PC (8BC21AV)</v>
      </c>
    </row>
    <row r="60" customHeight="1" spans="1:2">
      <c r="A60" s="3" t="str">
        <f>IFERROR(__xludf.DUMMYFUNCTION("""COMPUTED_VALUE"""),"389Y2PA")</f>
        <v>389Y2PA</v>
      </c>
      <c r="B60" s="3" t="str">
        <f>IFERROR(__xludf.DUMMYFUNCTION("""COMPUTED_VALUE"""),"HP 240 G8 Notebook PC (1H7G0AV)")</f>
        <v>HP 240 G8 Notebook PC (1H7G0AV)</v>
      </c>
    </row>
    <row r="61" customHeight="1" spans="1:2">
      <c r="A61" s="3" t="str">
        <f>IFERROR(__xludf.DUMMYFUNCTION("""COMPUTED_VALUE"""),"6B5R4PA#ACJ")</f>
        <v>6B5R4PA#ACJ</v>
      </c>
      <c r="B61" s="3" t="str">
        <f>IFERROR(__xludf.DUMMYFUNCTION("""COMPUTED_VALUE"""),"HP 240 G8 Notebook PC (48V40AV)")</f>
        <v>HP 240 G8 Notebook PC (48V40AV)</v>
      </c>
    </row>
    <row r="62" customHeight="1" spans="1:2">
      <c r="A62" s="3" t="str">
        <f>IFERROR(__xludf.DUMMYFUNCTION("""COMPUTED_VALUE"""),"4J0K0PA")</f>
        <v>4J0K0PA</v>
      </c>
      <c r="B62" s="3" t="str">
        <f>IFERROR(__xludf.DUMMYFUNCTION("""COMPUTED_VALUE"""),"HP 240 G8 Notebook PC (43Q71AV)")</f>
        <v>HP 240 G8 Notebook PC (43Q71AV)</v>
      </c>
    </row>
    <row r="63" customHeight="1" spans="1:2">
      <c r="A63" s="3" t="str">
        <f>IFERROR(__xludf.DUMMYFUNCTION("""COMPUTED_VALUE"""),"38J75PA")</f>
        <v>38J75PA</v>
      </c>
      <c r="B63" s="3" t="str">
        <f>IFERROR(__xludf.DUMMYFUNCTION("""COMPUTED_VALUE"""),"HP 250 G8 Notebook PC (1T4J6AV)")</f>
        <v>HP 250 G8 Notebook PC (1T4J6AV)</v>
      </c>
    </row>
    <row r="64" customHeight="1" spans="1:2">
      <c r="A64" s="3" t="str">
        <f>IFERROR(__xludf.DUMMYFUNCTION("""COMPUTED_VALUE"""),"2D5X7PA")</f>
        <v>2D5X7PA</v>
      </c>
      <c r="B64" s="3" t="str">
        <f>IFERROR(__xludf.DUMMYFUNCTION("""COMPUTED_VALUE"""),"HP 245 G7 Notebook PC (9EC03AV)")</f>
        <v>HP 245 G7 Notebook PC (9EC03AV)</v>
      </c>
    </row>
    <row r="65" customHeight="1" spans="1:2">
      <c r="A65" s="3" t="str">
        <f>IFERROR(__xludf.DUMMYFUNCTION("""COMPUTED_VALUE"""),"4M1T5PA")</f>
        <v>4M1T5PA</v>
      </c>
      <c r="B65" s="3" t="str">
        <f>IFERROR(__xludf.DUMMYFUNCTION("""COMPUTED_VALUE"""),"HP 245 G8 Notebook PC (443K0AV)")</f>
        <v>HP 245 G8 Notebook PC (443K0AV)</v>
      </c>
    </row>
    <row r="66" customHeight="1" spans="1:2">
      <c r="A66" s="3" t="str">
        <f>IFERROR(__xludf.DUMMYFUNCTION("""COMPUTED_VALUE"""),"4J0M9PA")</f>
        <v>4J0M9PA</v>
      </c>
      <c r="B66" s="3" t="str">
        <f>IFERROR(__xludf.DUMMYFUNCTION("""COMPUTED_VALUE"""),"HP 240 G8 Notebook PC (43Q77AV)")</f>
        <v>HP 240 G8 Notebook PC (43Q77AV)</v>
      </c>
    </row>
    <row r="67" customHeight="1" spans="1:2">
      <c r="A67" s="3" t="str">
        <f>IFERROR(__xludf.DUMMYFUNCTION("""COMPUTED_VALUE"""),"4N187PA")</f>
        <v>4N187PA</v>
      </c>
      <c r="B67" s="3" t="str">
        <f>IFERROR(__xludf.DUMMYFUNCTION("""COMPUTED_VALUE"""),"HP 240 G8 Notebook PC (43Q71AV)")</f>
        <v>HP 240 G8 Notebook PC (43Q71AV)</v>
      </c>
    </row>
    <row r="68" customHeight="1" spans="1:2">
      <c r="A68" s="3" t="str">
        <f>IFERROR(__xludf.DUMMYFUNCTION("""COMPUTED_VALUE"""),"369V2PA")</f>
        <v>369V2PA</v>
      </c>
      <c r="B68" s="3" t="str">
        <f>IFERROR(__xludf.DUMMYFUNCTION("""COMPUTED_VALUE"""),"HP 245 G8 Notebook PC (1M9L5AV)")</f>
        <v>HP 245 G8 Notebook PC (1M9L5AV)</v>
      </c>
    </row>
    <row r="69" customHeight="1" spans="1:2">
      <c r="A69" s="3" t="str">
        <f>IFERROR(__xludf.DUMMYFUNCTION("""COMPUTED_VALUE"""),"6F1Z8EA")</f>
        <v>6F1Z8EA</v>
      </c>
      <c r="B69" s="3" t="str">
        <f>IFERROR(__xludf.DUMMYFUNCTION("""COMPUTED_VALUE"""),"HP 250 15.6 inch G9 Notebook PC (511V0AV)")</f>
        <v>HP 250 15.6 inch G9 Notebook PC (511V0AV)</v>
      </c>
    </row>
    <row r="70" customHeight="1" spans="1:2">
      <c r="A70" s="3" t="str">
        <f>IFERROR(__xludf.DUMMYFUNCTION("""COMPUTED_VALUE"""),"821J6PA")</f>
        <v>821J6PA</v>
      </c>
      <c r="B70" s="3" t="str">
        <f>IFERROR(__xludf.DUMMYFUNCTION("""COMPUTED_VALUE"""),"HP 250 15.6 inch G9 Notebook PC (5B2Y5AV)")</f>
        <v>HP 250 15.6 inch G9 Notebook PC (5B2Y5AV)</v>
      </c>
    </row>
    <row r="71" customHeight="1" spans="1:2">
      <c r="A71" s="3" t="str">
        <f>IFERROR(__xludf.DUMMYFUNCTION("""COMPUTED_VALUE"""),"7M656PA")</f>
        <v>7M656PA</v>
      </c>
      <c r="B71" s="3" t="str">
        <f>IFERROR(__xludf.DUMMYFUNCTION("""COMPUTED_VALUE"""),"HP 240 14 inch G9 Notebook PC (501Z1AV)")</f>
        <v>HP 240 14 inch G9 Notebook PC (501Z1AV)</v>
      </c>
    </row>
    <row r="72" customHeight="1" spans="1:2">
      <c r="A72" s="3" t="str">
        <f>IFERROR(__xludf.DUMMYFUNCTION("""COMPUTED_VALUE"""),"7HA07PA")</f>
        <v>7HA07PA</v>
      </c>
      <c r="B72" s="3" t="str">
        <f>IFERROR(__xludf.DUMMYFUNCTION("""COMPUTED_VALUE"""),"HP 250 G7 Notebook PC")</f>
        <v>HP 250 G7 Notebook PC</v>
      </c>
    </row>
    <row r="73" customHeight="1" spans="1:2">
      <c r="A73" s="3" t="str">
        <f>IFERROR(__xludf.DUMMYFUNCTION("""COMPUTED_VALUE"""),"4J0K3PA")</f>
        <v>4J0K3PA</v>
      </c>
      <c r="B73" s="3" t="str">
        <f>IFERROR(__xludf.DUMMYFUNCTION("""COMPUTED_VALUE"""),"HP 240 G8 Notebook PC (43Q71AV)")</f>
        <v>HP 240 G8 Notebook PC (43Q71AV)</v>
      </c>
    </row>
    <row r="74" customHeight="1" spans="1:2">
      <c r="A74" s="3" t="str">
        <f>IFERROR(__xludf.DUMMYFUNCTION("""COMPUTED_VALUE"""),"691D9PA")</f>
        <v>691D9PA</v>
      </c>
      <c r="B74" s="3" t="str">
        <f>IFERROR(__xludf.DUMMYFUNCTION("""COMPUTED_VALUE"""),"HP 240 G8 Notebook PC (48V40AV)")</f>
        <v>HP 240 G8 Notebook PC (48V40AV)</v>
      </c>
    </row>
    <row r="75" customHeight="1" spans="1:2">
      <c r="A75" s="3" t="str">
        <f>IFERROR(__xludf.DUMMYFUNCTION("""COMPUTED_VALUE"""),"53L45PA")</f>
        <v>53L45PA</v>
      </c>
      <c r="B75" s="3" t="str">
        <f>IFERROR(__xludf.DUMMYFUNCTION("""COMPUTED_VALUE"""),"HP 250 G8 Notebook PC (1T4J6AV)")</f>
        <v>HP 250 G8 Notebook PC (1T4J6AV)</v>
      </c>
    </row>
    <row r="76" customHeight="1" spans="1:2">
      <c r="A76" s="3" t="str">
        <f>IFERROR(__xludf.DUMMYFUNCTION("""COMPUTED_VALUE"""),"9EK96PA")</f>
        <v>9EK96PA</v>
      </c>
      <c r="B76" s="3" t="str">
        <f>IFERROR(__xludf.DUMMYFUNCTION("""COMPUTED_VALUE"""),"HP 340S G7 Notebook PC (8BC20AV)")</f>
        <v>HP 340S G7 Notebook PC (8BC20AV)</v>
      </c>
    </row>
    <row r="77" customHeight="1" spans="1:2">
      <c r="A77" s="3" t="str">
        <f>IFERROR(__xludf.DUMMYFUNCTION("""COMPUTED_VALUE"""),"62G54PA")</f>
        <v>62G54PA</v>
      </c>
      <c r="B77" s="3" t="str">
        <f>IFERROR(__xludf.DUMMYFUNCTION("""COMPUTED_VALUE"""),"HP 240 G8 Notebook PC (43Q77AV)")</f>
        <v>HP 240 G8 Notebook PC (43Q77AV)</v>
      </c>
    </row>
    <row r="78" customHeight="1" spans="1:2">
      <c r="A78" s="3" t="str">
        <f>IFERROR(__xludf.DUMMYFUNCTION("""COMPUTED_VALUE"""),"3D3U1PA")</f>
        <v>3D3U1PA</v>
      </c>
      <c r="B78" s="3" t="str">
        <f>IFERROR(__xludf.DUMMYFUNCTION("""COMPUTED_VALUE"""),"HP 250 G8 Notebook PC (1T4L2AV)")</f>
        <v>HP 250 G8 Notebook PC (1T4L2AV)</v>
      </c>
    </row>
    <row r="79" customHeight="1" spans="1:2">
      <c r="A79" s="3" t="str">
        <f>IFERROR(__xludf.DUMMYFUNCTION("""COMPUTED_VALUE"""),"404V1PC")</f>
        <v>404V1PC</v>
      </c>
      <c r="B79" s="3" t="str">
        <f>IFERROR(__xludf.DUMMYFUNCTION("""COMPUTED_VALUE"""),"HP 245 G8 Notebook PC (235Z3AV)")</f>
        <v>HP 245 G8 Notebook PC (235Z3AV)</v>
      </c>
    </row>
    <row r="80" customHeight="1" spans="1:2">
      <c r="A80" s="3" t="str">
        <f>IFERROR(__xludf.DUMMYFUNCTION("""COMPUTED_VALUE"""),"92C70PA")</f>
        <v>92C70PA</v>
      </c>
      <c r="B80" s="3" t="str">
        <f>IFERROR(__xludf.DUMMYFUNCTION("""COMPUTED_VALUE"""),"HP 240 14 inch G9 Notebook PC (501Z1AV)")</f>
        <v>HP 240 14 inch G9 Notebook PC (501Z1AV)</v>
      </c>
    </row>
    <row r="81" customHeight="1" spans="1:2">
      <c r="A81" s="3" t="str">
        <f>IFERROR(__xludf.DUMMYFUNCTION("""COMPUTED_VALUE"""),"769K5PA")</f>
        <v>769K5PA</v>
      </c>
      <c r="B81" s="3" t="str">
        <f>IFERROR(__xludf.DUMMYFUNCTION("""COMPUTED_VALUE"""),"HP 240 14 inch G9 Notebook PC (5B165AV)")</f>
        <v>HP 240 14 inch G9 Notebook PC (5B165AV)</v>
      </c>
    </row>
    <row r="82" customHeight="1" spans="1:2">
      <c r="A82" s="3" t="str">
        <f>IFERROR(__xludf.DUMMYFUNCTION("""COMPUTED_VALUE"""),"5T9P9PA")</f>
        <v>5T9P9PA</v>
      </c>
      <c r="B82" s="3" t="str">
        <f>IFERROR(__xludf.DUMMYFUNCTION("""COMPUTED_VALUE"""),"HP 250 G8 Notebook PC (1T4K4AV)")</f>
        <v>HP 250 G8 Notebook PC (1T4K4AV)</v>
      </c>
    </row>
    <row r="83" customHeight="1" spans="1:2">
      <c r="A83" s="3" t="str">
        <f>IFERROR(__xludf.DUMMYFUNCTION("""COMPUTED_VALUE"""),"1S5F7PA")</f>
        <v>1S5F7PA</v>
      </c>
      <c r="B83" s="3" t="str">
        <f>IFERROR(__xludf.DUMMYFUNCTION("""COMPUTED_VALUE"""),"HP 250 G7 Notebook PC")</f>
        <v>HP 250 G7 Notebook PC</v>
      </c>
    </row>
    <row r="84" customHeight="1" spans="1:2">
      <c r="A84" s="3" t="str">
        <f>IFERROR(__xludf.DUMMYFUNCTION("""COMPUTED_VALUE"""),"6E3Z2PA")</f>
        <v>6E3Z2PA</v>
      </c>
      <c r="B84" s="3" t="str">
        <f>IFERROR(__xludf.DUMMYFUNCTION("""COMPUTED_VALUE"""),"HP 245 G8 Notebook PC (443K2AV)")</f>
        <v>HP 245 G8 Notebook PC (443K2AV)</v>
      </c>
    </row>
    <row r="85" customHeight="1" spans="1:2">
      <c r="A85" s="3" t="str">
        <f>IFERROR(__xludf.DUMMYFUNCTION("""COMPUTED_VALUE"""),"2D5Y7PA")</f>
        <v>2D5Y7PA</v>
      </c>
      <c r="B85" s="3" t="str">
        <f>IFERROR(__xludf.DUMMYFUNCTION("""COMPUTED_VALUE"""),"HP 245 G7 Notebook PC (9EC03AV)")</f>
        <v>HP 245 G7 Notebook PC (9EC03AV)</v>
      </c>
    </row>
    <row r="86" customHeight="1" spans="1:2">
      <c r="A86" s="3" t="str">
        <f>IFERROR(__xludf.DUMMYFUNCTION("""COMPUTED_VALUE"""),"7M657PA")</f>
        <v>7M657PA</v>
      </c>
      <c r="B86" s="3" t="str">
        <f>IFERROR(__xludf.DUMMYFUNCTION("""COMPUTED_VALUE"""),"HP 250 15.6 inch G9 Notebook PC (511V4AV")</f>
        <v>HP 250 15.6 inch G9 Notebook PC (511V4AV</v>
      </c>
    </row>
    <row r="87" customHeight="1" spans="1:2">
      <c r="A87" s="3" t="str">
        <f>IFERROR(__xludf.DUMMYFUNCTION("""COMPUTED_VALUE"""),"64Q91PA")</f>
        <v>64Q91PA</v>
      </c>
      <c r="B87" s="3" t="str">
        <f>IFERROR(__xludf.DUMMYFUNCTION("""COMPUTED_VALUE"""),"HP 250 G8 Notebook PC (1T4K6AV)")</f>
        <v>HP 250 G8 Notebook PC (1T4K6AV)</v>
      </c>
    </row>
    <row r="88" customHeight="1" spans="1:2">
      <c r="A88" s="3" t="str">
        <f>IFERROR(__xludf.DUMMYFUNCTION("""COMPUTED_VALUE"""),"5T9P8PA")</f>
        <v>5T9P8PA</v>
      </c>
      <c r="B88" s="3" t="str">
        <f>IFERROR(__xludf.DUMMYFUNCTION("""COMPUTED_VALUE"""),"HP 250 G8 Notebook PC (1T4K4AV)")</f>
        <v>HP 250 G8 Notebook PC (1T4K4AV)</v>
      </c>
    </row>
    <row r="89" customHeight="1" spans="1:2">
      <c r="A89" s="3" t="str">
        <f>IFERROR(__xludf.DUMMYFUNCTION("""COMPUTED_VALUE"""),"1S5F0PA")</f>
        <v>1S5F0PA</v>
      </c>
      <c r="B89" s="3" t="str">
        <f>IFERROR(__xludf.DUMMYFUNCTION("""COMPUTED_VALUE"""),"HP 240 G7 Notebook PC")</f>
        <v>HP 240 G7 Notebook PC</v>
      </c>
    </row>
    <row r="90" customHeight="1" spans="1:2">
      <c r="A90" s="3" t="str">
        <f>IFERROR(__xludf.DUMMYFUNCTION("""COMPUTED_VALUE"""),"9H223PT")</f>
        <v>9H223PT</v>
      </c>
      <c r="B90" s="3" t="str">
        <f>IFERROR(__xludf.DUMMYFUNCTION("""COMPUTED_VALUE"""),"HP 240 G9 i3-1215U 14 8GB/512 PC (9H223PT)")</f>
        <v>HP 240 G9 i3-1215U 14 8GB/512 PC (9H223PT)</v>
      </c>
    </row>
    <row r="91" customHeight="1" spans="1:2">
      <c r="A91" s="3" t="str">
        <f>IFERROR(__xludf.DUMMYFUNCTION("""COMPUTED_VALUE"""),"B10MRAT")</f>
        <v>B10MRAT</v>
      </c>
      <c r="B91" s="3" t="str">
        <f>IFERROR(__xludf.DUMMYFUNCTION("""COMPUTED_VALUE"""),"HP 240R G9 Notebook PC (B10MRAT)")</f>
        <v>HP 240R G9 Notebook PC (B10MRAT)</v>
      </c>
    </row>
    <row r="92" customHeight="1" spans="1:2">
      <c r="A92" s="3" t="str">
        <f>IFERROR(__xludf.DUMMYFUNCTION("""COMPUTED_VALUE"""),"B1FW9PT")</f>
        <v>B1FW9PT</v>
      </c>
      <c r="B92" s="3" t="str">
        <f>IFERROR(__xludf.DUMMYFUNCTION("""COMPUTED_VALUE"""),"HP 255 15.6 inch G10 Notebook PC (B1FW9PT)")</f>
        <v>HP 255 15.6 inch G10 Notebook PC (B1FW9PT)</v>
      </c>
    </row>
    <row r="93" customHeight="1" spans="1:2">
      <c r="A93" s="3" t="str">
        <f>IFERROR(__xludf.DUMMYFUNCTION("""COMPUTED_VALUE"""),"9H225PT")</f>
        <v>9H225PT</v>
      </c>
      <c r="B93" s="3" t="str">
        <f>IFERROR(__xludf.DUMMYFUNCTION("""COMPUTED_VALUE"""),"HP 240G9 i5-1235U 14 ")</f>
        <v>HP 240G9 i5-1235U 14 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76"/>
  <sheetViews>
    <sheetView workbookViewId="0">
      <selection activeCell="A1" sqref="A1"/>
    </sheetView>
  </sheetViews>
  <sheetFormatPr defaultColWidth="12.6296296296296" defaultRowHeight="15.75" customHeight="1" outlineLevelCol="1"/>
  <cols>
    <col min="1" max="1" width="16.5" customWidth="1"/>
    <col min="2" max="2" width="45.3796296296296" customWidth="1"/>
  </cols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""(?i)ProBook 440|ProBook 445|ProBook 455|ProBook 450|ProBook 430"") * NOT(REGEXMATCH('All Products'!B:B, ""(?i)All|MFP"")))"),"6XJ55AV")</f>
        <v>6XJ55AV</v>
      </c>
      <c r="B2" s="3" t="str">
        <f>IFERROR(__xludf.DUMMYFUNCTION("""COMPUTED_VALUE"""),"HP ProBook 440 G7 Notebook PC IDS Base Model")</f>
        <v>HP ProBook 440 G7 Notebook PC IDS Base Model</v>
      </c>
    </row>
    <row r="3" customHeight="1" spans="1:2">
      <c r="A3" s="3" t="str">
        <f>IFERROR(__xludf.DUMMYFUNCTION("""COMPUTED_VALUE"""),"51N26AV")</f>
        <v>51N26AV</v>
      </c>
      <c r="B3" s="3" t="str">
        <f>IFERROR(__xludf.DUMMYFUNCTION("""COMPUTED_VALUE"""),"HP ProBook 440 G8 Notebook PC RCTO Base Model")</f>
        <v>HP ProBook 440 G8 Notebook PC RCTO Base Model</v>
      </c>
    </row>
    <row r="4" customHeight="1" spans="1:2">
      <c r="A4" s="3" t="str">
        <f>IFERROR(__xludf.DUMMYFUNCTION("""COMPUTED_VALUE"""),"364C3PA")</f>
        <v>364C3PA</v>
      </c>
      <c r="B4" s="3" t="str">
        <f>IFERROR(__xludf.DUMMYFUNCTION("""COMPUTED_VALUE"""),"HP ProBook 440 G8 Notebook PC (364C3PA)")</f>
        <v>HP ProBook 440 G8 Notebook PC (364C3PA)</v>
      </c>
    </row>
    <row r="5" customHeight="1" spans="1:2">
      <c r="A5" s="3" t="str">
        <f>IFERROR(__xludf.DUMMYFUNCTION("""COMPUTED_VALUE"""),"Y1T12PA")</f>
        <v>Y1T12PA</v>
      </c>
      <c r="B5" s="3" t="str">
        <f>IFERROR(__xludf.DUMMYFUNCTION("""COMPUTED_VALUE"""),"HP ProBook 430 G3 Notebook PC (ENERGY STAR)")</f>
        <v>HP ProBook 430 G3 Notebook PC (ENERGY STAR)</v>
      </c>
    </row>
    <row r="6" customHeight="1" spans="1:2">
      <c r="A6" s="3" t="str">
        <f>IFERROR(__xludf.DUMMYFUNCTION("""COMPUTED_VALUE"""),"20D65PC")</f>
        <v>20D65PC</v>
      </c>
      <c r="B6" s="3" t="str">
        <f>IFERROR(__xludf.DUMMYFUNCTION("""COMPUTED_VALUE"""),"HP ProBook 445 G7 Notebook PC (7RX17AV)")</f>
        <v>HP ProBook 445 G7 Notebook PC (7RX17AV)</v>
      </c>
    </row>
    <row r="7" customHeight="1" spans="1:2">
      <c r="A7" s="3" t="str">
        <f>IFERROR(__xludf.DUMMYFUNCTION("""COMPUTED_VALUE"""),"364C0PA")</f>
        <v>364C0PA</v>
      </c>
      <c r="B7" s="3" t="str">
        <f>IFERROR(__xludf.DUMMYFUNCTION("""COMPUTED_VALUE"""),"HP ProBook 440 G8 Notebook PC (2Q528AV)")</f>
        <v>HP ProBook 440 G8 Notebook PC (2Q528AV)</v>
      </c>
    </row>
    <row r="8" customHeight="1" spans="1:2">
      <c r="A8" s="3" t="str">
        <f>IFERROR(__xludf.DUMMYFUNCTION("""COMPUTED_VALUE"""),"6XJ54AV")</f>
        <v>6XJ54AV</v>
      </c>
      <c r="B8" s="3" t="str">
        <f>IFERROR(__xludf.DUMMYFUNCTION("""COMPUTED_VALUE"""),"HP ProBook 440 G7 Notebook PC IDS Base Model")</f>
        <v>HP ProBook 440 G7 Notebook PC IDS Base Model</v>
      </c>
    </row>
    <row r="9" customHeight="1" spans="1:2">
      <c r="A9" s="3" t="str">
        <f>IFERROR(__xludf.DUMMYFUNCTION("""COMPUTED_VALUE"""),"2Q527AV")</f>
        <v>2Q527AV</v>
      </c>
      <c r="B9" s="3" t="str">
        <f>IFERROR(__xludf.DUMMYFUNCTION("""COMPUTED_VALUE"""),"HP ProBook 440 G8 Notebook PC IDS Base Model")</f>
        <v>HP ProBook 440 G8 Notebook PC IDS Base Model</v>
      </c>
    </row>
    <row r="10" customHeight="1" spans="1:2">
      <c r="A10" s="3" t="str">
        <f>IFERROR(__xludf.DUMMYFUNCTION("""COMPUTED_VALUE"""),"4N185PA")</f>
        <v>4N185PA</v>
      </c>
      <c r="B10" s="3" t="str">
        <f>IFERROR(__xludf.DUMMYFUNCTION("""COMPUTED_VALUE"""),"HP ProBook 440 G8 Notebook PC (464N1AV)")</f>
        <v>HP ProBook 440 G8 Notebook PC (464N1AV)</v>
      </c>
    </row>
    <row r="11" customHeight="1" spans="1:2">
      <c r="A11" s="3" t="str">
        <f>IFERROR(__xludf.DUMMYFUNCTION("""COMPUTED_VALUE"""),"343G6PA")</f>
        <v>343G6PA</v>
      </c>
      <c r="B11" s="3" t="str">
        <f>IFERROR(__xludf.DUMMYFUNCTION("""COMPUTED_VALUE"""),"HP ProBook 440 G8 Notebook PC (2Q528AV)")</f>
        <v>HP ProBook 440 G8 Notebook PC (2Q528AV)</v>
      </c>
    </row>
    <row r="12" customHeight="1" spans="1:2">
      <c r="A12" s="3" t="str">
        <f>IFERROR(__xludf.DUMMYFUNCTION("""COMPUTED_VALUE"""),"55R64PA")</f>
        <v>55R64PA</v>
      </c>
      <c r="B12" s="3" t="str">
        <f>IFERROR(__xludf.DUMMYFUNCTION("""COMPUTED_VALUE"""),"HP ProBook 440 G8 Notebook PC (488B7AV)")</f>
        <v>HP ProBook 440 G8 Notebook PC (488B7AV)</v>
      </c>
    </row>
    <row r="13" customHeight="1" spans="1:2">
      <c r="A13" s="3" t="str">
        <f>IFERROR(__xludf.DUMMYFUNCTION("""COMPUTED_VALUE"""),"2Q531AV")</f>
        <v>2Q531AV</v>
      </c>
      <c r="B13" s="3" t="str">
        <f>IFERROR(__xludf.DUMMYFUNCTION("""COMPUTED_VALUE"""),"HP ProBook 440 G8 Notebook PC IDS Base Model")</f>
        <v>HP ProBook 440 G8 Notebook PC IDS Base Model</v>
      </c>
    </row>
    <row r="14" customHeight="1" spans="1:2">
      <c r="A14" s="3" t="str">
        <f>IFERROR(__xludf.DUMMYFUNCTION("""COMPUTED_VALUE"""),"343G7PA")</f>
        <v>343G7PA</v>
      </c>
      <c r="B14" s="3" t="str">
        <f>IFERROR(__xludf.DUMMYFUNCTION("""COMPUTED_VALUE"""),"HP ProBook 440 G8 Notebook PC (2Q528AV)")</f>
        <v>HP ProBook 440 G8 Notebook PC (2Q528AV)</v>
      </c>
    </row>
    <row r="15" customHeight="1" spans="1:2">
      <c r="A15" s="3" t="str">
        <f>IFERROR(__xludf.DUMMYFUNCTION("""COMPUTED_VALUE"""),"2Q525AV")</f>
        <v>2Q525AV</v>
      </c>
      <c r="B15" s="3" t="str">
        <f>IFERROR(__xludf.DUMMYFUNCTION("""COMPUTED_VALUE"""),"HP ProBook 440 G8 Notebook PC IDS Base Model")</f>
        <v>HP ProBook 440 G8 Notebook PC IDS Base Model</v>
      </c>
    </row>
    <row r="16" customHeight="1" spans="1:2">
      <c r="A16" s="3" t="str">
        <f>IFERROR(__xludf.DUMMYFUNCTION("""COMPUTED_VALUE"""),"227J3PA")</f>
        <v>227J3PA</v>
      </c>
      <c r="B16" s="3" t="str">
        <f>IFERROR(__xludf.DUMMYFUNCTION("""COMPUTED_VALUE"""),"HP ProBook 430 G7 Notebook PC")</f>
        <v>HP ProBook 430 G7 Notebook PC</v>
      </c>
    </row>
    <row r="17" customHeight="1" spans="1:2">
      <c r="A17" s="3" t="str">
        <f>IFERROR(__xludf.DUMMYFUNCTION("""COMPUTED_VALUE"""),"2V656AV")</f>
        <v>2V656AV</v>
      </c>
      <c r="B17" s="3" t="str">
        <f>IFERROR(__xludf.DUMMYFUNCTION("""COMPUTED_VALUE"""),"HP ProBook 430 G8 Notebook PC IDS Base Model")</f>
        <v>HP ProBook 430 G8 Notebook PC IDS Base Model</v>
      </c>
    </row>
    <row r="18" customHeight="1" spans="1:2">
      <c r="A18" s="3" t="str">
        <f>IFERROR(__xludf.DUMMYFUNCTION("""COMPUTED_VALUE"""),"2Q1B8PA")</f>
        <v>2Q1B8PA</v>
      </c>
      <c r="B18" s="3" t="str">
        <f>IFERROR(__xludf.DUMMYFUNCTION("""COMPUTED_VALUE"""),"HP ProBook 445 G7 Notebook PC (7RX17AV)")</f>
        <v>HP ProBook 445 G7 Notebook PC (7RX17AV)</v>
      </c>
    </row>
    <row r="19" customHeight="1" spans="1:2">
      <c r="A19" s="3" t="str">
        <f>IFERROR(__xludf.DUMMYFUNCTION("""COMPUTED_VALUE"""),"4P8U1PA")</f>
        <v>4P8U1PA</v>
      </c>
      <c r="B19" s="3" t="str">
        <f>IFERROR(__xludf.DUMMYFUNCTION("""COMPUTED_VALUE"""),"HP ProBook 440 G8 Notebook PC (464N1AV)")</f>
        <v>HP ProBook 440 G8 Notebook PC (464N1AV)</v>
      </c>
    </row>
    <row r="20" customHeight="1" spans="1:2">
      <c r="A20" s="3" t="str">
        <f>IFERROR(__xludf.DUMMYFUNCTION("""COMPUTED_VALUE"""),"1N4M7PA")</f>
        <v>1N4M7PA</v>
      </c>
      <c r="B20" s="3" t="str">
        <f>IFERROR(__xludf.DUMMYFUNCTION("""COMPUTED_VALUE"""),"HP ProBook 440 G7 Notebook PC (6XJ54AV)")</f>
        <v>HP ProBook 440 G7 Notebook PC (6XJ54AV)</v>
      </c>
    </row>
    <row r="21" customHeight="1" spans="1:2">
      <c r="A21" s="3" t="str">
        <f>IFERROR(__xludf.DUMMYFUNCTION("""COMPUTED_VALUE"""),"58P88PA")</f>
        <v>58P88PA</v>
      </c>
      <c r="B21" s="3" t="str">
        <f>IFERROR(__xludf.DUMMYFUNCTION("""COMPUTED_VALUE"""),"HP ProBook 440 G8 Notebook PC (2Q527AV)")</f>
        <v>HP ProBook 440 G8 Notebook PC (2Q527AV)</v>
      </c>
    </row>
    <row r="22" customHeight="1" spans="1:2">
      <c r="A22" s="3" t="str">
        <f>IFERROR(__xludf.DUMMYFUNCTION("""COMPUTED_VALUE"""),"366B1PA")</f>
        <v>366B1PA</v>
      </c>
      <c r="B22" s="3" t="str">
        <f>IFERROR(__xludf.DUMMYFUNCTION("""COMPUTED_VALUE"""),"HP ProBook 430 G8 Notebook PC (2V658AV)")</f>
        <v>HP ProBook 430 G8 Notebook PC (2V658AV)</v>
      </c>
    </row>
    <row r="23" customHeight="1" spans="1:2">
      <c r="A23" s="3" t="str">
        <f>IFERROR(__xludf.DUMMYFUNCTION("""COMPUTED_VALUE"""),"464N1AV")</f>
        <v>464N1AV</v>
      </c>
      <c r="B23" s="3" t="str">
        <f>IFERROR(__xludf.DUMMYFUNCTION("""COMPUTED_VALUE"""),"HP ProBook 440 G8 Notebook PC IDS Base Model")</f>
        <v>HP ProBook 440 G8 Notebook PC IDS Base Model</v>
      </c>
    </row>
    <row r="24" customHeight="1" spans="1:2">
      <c r="A24" s="3" t="str">
        <f>IFERROR(__xludf.DUMMYFUNCTION("""COMPUTED_VALUE"""),"515Z9PA")</f>
        <v>515Z9PA</v>
      </c>
      <c r="B24" s="3" t="str">
        <f>IFERROR(__xludf.DUMMYFUNCTION("""COMPUTED_VALUE"""),"HP ProBook 440 G8 Notebook PC (464N1AV)")</f>
        <v>HP ProBook 440 G8 Notebook PC (464N1AV)</v>
      </c>
    </row>
    <row r="25" customHeight="1" spans="1:2">
      <c r="A25" s="3" t="str">
        <f>IFERROR(__xludf.DUMMYFUNCTION("""COMPUTED_VALUE"""),"364C8PA")</f>
        <v>364C8PA</v>
      </c>
      <c r="B25" s="3" t="str">
        <f>IFERROR(__xludf.DUMMYFUNCTION("""COMPUTED_VALUE"""),"HP ProBook 450 G8 Notebook PC (1A886AV)")</f>
        <v>HP ProBook 450 G8 Notebook PC (1A886AV)</v>
      </c>
    </row>
    <row r="26" customHeight="1" spans="1:2">
      <c r="A26" s="3" t="str">
        <f>IFERROR(__xludf.DUMMYFUNCTION("""COMPUTED_VALUE"""),"464P0AV")</f>
        <v>464P0AV</v>
      </c>
      <c r="B26" s="3" t="str">
        <f>IFERROR(__xludf.DUMMYFUNCTION("""COMPUTED_VALUE"""),"HP ProBook 450 G8 Notebook PC IDS Base Model")</f>
        <v>HP ProBook 450 G8 Notebook PC IDS Base Model</v>
      </c>
    </row>
    <row r="27" customHeight="1" spans="1:2">
      <c r="A27" s="3" t="str">
        <f>IFERROR(__xludf.DUMMYFUNCTION("""COMPUTED_VALUE"""),"2M7G7PC")</f>
        <v>2M7G7PC</v>
      </c>
      <c r="B27" s="3" t="str">
        <f>IFERROR(__xludf.DUMMYFUNCTION("""COMPUTED_VALUE"""),"HP ProBook 440 G7 Notebook PC (6XJ54AV)")</f>
        <v>HP ProBook 440 G7 Notebook PC (6XJ54AV)</v>
      </c>
    </row>
    <row r="28" customHeight="1" spans="1:2">
      <c r="A28" s="3" t="str">
        <f>IFERROR(__xludf.DUMMYFUNCTION("""COMPUTED_VALUE"""),"21Y89PA")</f>
        <v>21Y89PA</v>
      </c>
      <c r="B28" s="3" t="str">
        <f>IFERROR(__xludf.DUMMYFUNCTION("""COMPUTED_VALUE"""),"HP ProBook 440 G7 Notebook PC")</f>
        <v>HP ProBook 440 G7 Notebook PC</v>
      </c>
    </row>
    <row r="29" customHeight="1" spans="1:2">
      <c r="A29" s="3" t="str">
        <f>IFERROR(__xludf.DUMMYFUNCTION("""COMPUTED_VALUE"""),"543W3PC")</f>
        <v>543W3PC</v>
      </c>
      <c r="B29" s="3" t="str">
        <f>IFERROR(__xludf.DUMMYFUNCTION("""COMPUTED_VALUE"""),"HP ProBook 440 G8 Notebook PC (2Q527AV)")</f>
        <v>HP ProBook 440 G8 Notebook PC (2Q527AV)</v>
      </c>
    </row>
    <row r="30" customHeight="1" spans="1:2">
      <c r="A30" s="3" t="str">
        <f>IFERROR(__xludf.DUMMYFUNCTION("""COMPUTED_VALUE"""),"6YX11AV")</f>
        <v>6YX11AV</v>
      </c>
      <c r="B30" s="3" t="str">
        <f>IFERROR(__xludf.DUMMYFUNCTION("""COMPUTED_VALUE"""),"HP ProBook 430 G7 Notebook PC IDS Base Model")</f>
        <v>HP ProBook 430 G7 Notebook PC IDS Base Model</v>
      </c>
    </row>
    <row r="31" customHeight="1" spans="1:2">
      <c r="A31" s="3" t="str">
        <f>IFERROR(__xludf.DUMMYFUNCTION("""COMPUTED_VALUE"""),"515Z8PA")</f>
        <v>515Z8PA</v>
      </c>
      <c r="B31" s="3" t="str">
        <f>IFERROR(__xludf.DUMMYFUNCTION("""COMPUTED_VALUE"""),"HP ProBook 440 G8 Notebook PC (464N1AV)")</f>
        <v>HP ProBook 440 G8 Notebook PC (464N1AV)</v>
      </c>
    </row>
    <row r="32" customHeight="1" spans="1:2">
      <c r="A32" s="3" t="str">
        <f>IFERROR(__xludf.DUMMYFUNCTION("""COMPUTED_VALUE"""),"364C7PA")</f>
        <v>364C7PA</v>
      </c>
      <c r="B32" s="3" t="str">
        <f>IFERROR(__xludf.DUMMYFUNCTION("""COMPUTED_VALUE"""),"HP ProBook 450 G8 Notebook PC (1A893AV)")</f>
        <v>HP ProBook 450 G8 Notebook PC (1A893AV)</v>
      </c>
    </row>
    <row r="33" customHeight="1" spans="1:2">
      <c r="A33" s="3" t="str">
        <f>IFERROR(__xludf.DUMMYFUNCTION("""COMPUTED_VALUE"""),"4V8D1PC")</f>
        <v>4V8D1PC</v>
      </c>
      <c r="B33" s="3" t="str">
        <f>IFERROR(__xludf.DUMMYFUNCTION("""COMPUTED_VALUE"""),"HP ProBook 445 G8 Notebook PC (2U741AV)")</f>
        <v>HP ProBook 445 G8 Notebook PC (2U741AV)</v>
      </c>
    </row>
    <row r="34" customHeight="1" spans="1:2">
      <c r="A34" s="3" t="str">
        <f>IFERROR(__xludf.DUMMYFUNCTION("""COMPUTED_VALUE"""),"4A3N7PA")</f>
        <v>4A3N7PA</v>
      </c>
      <c r="B34" s="3" t="str">
        <f>IFERROR(__xludf.DUMMYFUNCTION("""COMPUTED_VALUE"""),"HP ProBook 440 G8 Notebook PC (2Q527AV)")</f>
        <v>HP ProBook 440 G8 Notebook PC (2Q527AV)</v>
      </c>
    </row>
    <row r="35" customHeight="1" spans="1:2">
      <c r="A35" s="3" t="str">
        <f>IFERROR(__xludf.DUMMYFUNCTION("""COMPUTED_VALUE"""),"488B8AV")</f>
        <v>488B8AV</v>
      </c>
      <c r="B35" s="3" t="str">
        <f>IFERROR(__xludf.DUMMYFUNCTION("""COMPUTED_VALUE"""),"HP ProBook 440 G8 Notebook PC RCTO Base ")</f>
        <v>HP ProBook 440 G8 Notebook PC RCTO Base </v>
      </c>
    </row>
    <row r="36" customHeight="1" spans="1:2">
      <c r="A36" s="3" t="str">
        <f>IFERROR(__xludf.DUMMYFUNCTION("""COMPUTED_VALUE"""),"70Z74AV")</f>
        <v>70Z74AV</v>
      </c>
      <c r="B36" s="3" t="str">
        <f>IFERROR(__xludf.DUMMYFUNCTION("""COMPUTED_VALUE"""),"HP ProBook 445 14 inch G10 Notebook PC IDS Base Model")</f>
        <v>HP ProBook 445 14 inch G10 Notebook PC IDS Base Model</v>
      </c>
    </row>
    <row r="37" customHeight="1" spans="1:2">
      <c r="A37" s="3" t="str">
        <f>IFERROR(__xludf.DUMMYFUNCTION("""COMPUTED_VALUE"""),"5D6U3PA")</f>
        <v>5D6U3PA</v>
      </c>
      <c r="B37" s="3" t="str">
        <f>IFERROR(__xludf.DUMMYFUNCTION("""COMPUTED_VALUE"""),"HP ProBook 440 G8 Notebook PC (464N1AV)")</f>
        <v>HP ProBook 440 G8 Notebook PC (464N1AV)</v>
      </c>
    </row>
    <row r="38" customHeight="1" spans="1:2">
      <c r="A38" s="3" t="str">
        <f>IFERROR(__xludf.DUMMYFUNCTION("""COMPUTED_VALUE"""),"7J405PA")</f>
        <v>7J405PA</v>
      </c>
      <c r="B38" s="3" t="str">
        <f>IFERROR(__xludf.DUMMYFUNCTION("""COMPUTED_VALUE"""),"HP ProBook 445 G8 Notebook PC (3Y1M3AV)")</f>
        <v>HP ProBook 445 G8 Notebook PC (3Y1M3AV)</v>
      </c>
    </row>
    <row r="39" customHeight="1" spans="1:2">
      <c r="A39" s="3" t="str">
        <f>IFERROR(__xludf.DUMMYFUNCTION("""COMPUTED_VALUE"""),"366B0PA")</f>
        <v>366B0PA</v>
      </c>
      <c r="B39" s="3" t="str">
        <f>IFERROR(__xludf.DUMMYFUNCTION("""COMPUTED_VALUE"""),"HP ProBook 440 G8 Notebook PC (2Q531AV)")</f>
        <v>HP ProBook 440 G8 Notebook PC (2Q531AV)</v>
      </c>
    </row>
    <row r="40" customHeight="1" spans="1:2">
      <c r="A40" s="3" t="str">
        <f>IFERROR(__xludf.DUMMYFUNCTION("""COMPUTED_VALUE"""),"821Q9PA")</f>
        <v>821Q9PA</v>
      </c>
      <c r="B40" s="3" t="str">
        <f>IFERROR(__xludf.DUMMYFUNCTION("""COMPUTED_VALUE"""),"HP ProBook 440 14 inch G9 Notebook PC (678R1AV)")</f>
        <v>HP ProBook 440 14 inch G9 Notebook PC (678R1AV)</v>
      </c>
    </row>
    <row r="41" customHeight="1" spans="1:2">
      <c r="A41" s="3" t="str">
        <f>IFERROR(__xludf.DUMMYFUNCTION("""COMPUTED_VALUE"""),"55R66PA")</f>
        <v>55R66PA</v>
      </c>
      <c r="B41" s="3" t="str">
        <f>IFERROR(__xludf.DUMMYFUNCTION("""COMPUTED_VALUE"""),"HP ProBook 440 G8 Notebook PC (488B8AV)")</f>
        <v>HP ProBook 440 G8 Notebook PC (488B8AV)</v>
      </c>
    </row>
    <row r="42" customHeight="1" spans="1:2">
      <c r="A42" s="3" t="str">
        <f>IFERROR(__xludf.DUMMYFUNCTION("""COMPUTED_VALUE"""),"402G7PA")</f>
        <v>402G7PA</v>
      </c>
      <c r="B42" s="3" t="str">
        <f>IFERROR(__xludf.DUMMYFUNCTION("""COMPUTED_VALUE"""),"HP ProBook 440 G8 Notebook PC (2Q530AV)")</f>
        <v>HP ProBook 440 G8 Notebook PC (2Q530AV)</v>
      </c>
    </row>
    <row r="43" customHeight="1" spans="1:2">
      <c r="A43" s="3" t="str">
        <f>IFERROR(__xludf.DUMMYFUNCTION("""COMPUTED_VALUE"""),"2L1Q6PA")</f>
        <v>2L1Q6PA</v>
      </c>
      <c r="B43" s="3" t="str">
        <f>IFERROR(__xludf.DUMMYFUNCTION("""COMPUTED_VALUE"""),"HP ProBook 445 G7 Notebook PC (7RX18AV)")</f>
        <v>HP ProBook 445 G7 Notebook PC (7RX18AV)</v>
      </c>
    </row>
    <row r="44" customHeight="1" spans="1:2">
      <c r="A44" s="3" t="str">
        <f>IFERROR(__xludf.DUMMYFUNCTION("""COMPUTED_VALUE"""),"2Q528AV")</f>
        <v>2Q528AV</v>
      </c>
      <c r="B44" s="3" t="str">
        <f>IFERROR(__xludf.DUMMYFUNCTION("""COMPUTED_VALUE"""),"HP ProBook 440 G8 Notebook PC IDS Base Model")</f>
        <v>HP ProBook 440 G8 Notebook PC IDS Base Model</v>
      </c>
    </row>
    <row r="45" customHeight="1" spans="1:2">
      <c r="A45" s="3" t="str">
        <f>IFERROR(__xludf.DUMMYFUNCTION("""COMPUTED_VALUE"""),"8PY83PC")</f>
        <v>8PY83PC</v>
      </c>
      <c r="B45" s="3" t="str">
        <f>IFERROR(__xludf.DUMMYFUNCTION("""COMPUTED_VALUE"""),"HP ProBook 440 G6 Notebook PC")</f>
        <v>HP ProBook 440 G6 Notebook PC</v>
      </c>
    </row>
    <row r="46" customHeight="1" spans="1:2">
      <c r="A46" s="3" t="str">
        <f>IFERROR(__xludf.DUMMYFUNCTION("""COMPUTED_VALUE"""),"28K85UT")</f>
        <v>28K85UT</v>
      </c>
      <c r="B46" s="3" t="str">
        <f>IFERROR(__xludf.DUMMYFUNCTION("""COMPUTED_VALUE"""),"HP ProBook 440 G8 Notebook PC (2Q528AV)")</f>
        <v>HP ProBook 440 G8 Notebook PC (2Q528AV)</v>
      </c>
    </row>
    <row r="47" customHeight="1" spans="1:2">
      <c r="A47" s="3" t="str">
        <f>IFERROR(__xludf.DUMMYFUNCTION("""COMPUTED_VALUE"""),"53X37PA")</f>
        <v>53X37PA</v>
      </c>
      <c r="B47" s="3" t="str">
        <f>IFERROR(__xludf.DUMMYFUNCTION("""COMPUTED_VALUE"""),"HP ProBook 440 G8 Notebook PC (2Q528AV)")</f>
        <v>HP ProBook 440 G8 Notebook PC (2Q528AV)</v>
      </c>
    </row>
    <row r="48" customHeight="1" spans="1:2">
      <c r="A48" s="3" t="str">
        <f>IFERROR(__xludf.DUMMYFUNCTION("""COMPUTED_VALUE"""),"4A3N8PA")</f>
        <v>4A3N8PA</v>
      </c>
      <c r="B48" s="3" t="str">
        <f>IFERROR(__xludf.DUMMYFUNCTION("""COMPUTED_VALUE"""),"HP ProBook 440 G8 Notebook PC (2Q527AV)")</f>
        <v>HP ProBook 440 G8 Notebook PC (2Q527AV)</v>
      </c>
    </row>
    <row r="49" customHeight="1" spans="1:2">
      <c r="A49" s="3" t="str">
        <f>IFERROR(__xludf.DUMMYFUNCTION("""COMPUTED_VALUE"""),"6XJ57AV")</f>
        <v>6XJ57AV</v>
      </c>
      <c r="B49" s="3" t="str">
        <f>IFERROR(__xludf.DUMMYFUNCTION("""COMPUTED_VALUE"""),"HP ProBook 440 G7 Notebook PC IDS Base Model")</f>
        <v>HP ProBook 440 G7 Notebook PC IDS Base Model</v>
      </c>
    </row>
    <row r="50" customHeight="1" spans="1:2">
      <c r="A50" s="3" t="str">
        <f>IFERROR(__xludf.DUMMYFUNCTION("""COMPUTED_VALUE"""),"402G6PA")</f>
        <v>402G6PA</v>
      </c>
      <c r="B50" s="3" t="str">
        <f>IFERROR(__xludf.DUMMYFUNCTION("""COMPUTED_VALUE"""),"HP ProBook 440 G8 Notebook PC (2Q527AV)")</f>
        <v>HP ProBook 440 G8 Notebook PC (2Q527AV)</v>
      </c>
    </row>
    <row r="51" customHeight="1" spans="1:2">
      <c r="A51" s="3" t="str">
        <f>IFERROR(__xludf.DUMMYFUNCTION("""COMPUTED_VALUE"""),"4Y7G3PA")</f>
        <v>4Y7G3PA</v>
      </c>
      <c r="B51" s="3" t="str">
        <f>IFERROR(__xludf.DUMMYFUNCTION("""COMPUTED_VALUE"""),"HP ProBook 450 G8 Notebook PC (1A890AV)")</f>
        <v>HP ProBook 450 G8 Notebook PC (1A890AV)</v>
      </c>
    </row>
    <row r="52" customHeight="1" spans="1:2">
      <c r="A52" s="3" t="str">
        <f>IFERROR(__xludf.DUMMYFUNCTION("""COMPUTED_VALUE"""),"2Q523AV")</f>
        <v>2Q523AV</v>
      </c>
      <c r="B52" s="3" t="str">
        <f>IFERROR(__xludf.DUMMYFUNCTION("""COMPUTED_VALUE"""),"HP ProBook 440 G8 Notebook PC IDS Base Model")</f>
        <v>HP ProBook 440 G8 Notebook PC IDS Base Model</v>
      </c>
    </row>
    <row r="53" customHeight="1" spans="1:2">
      <c r="A53" s="3" t="str">
        <f>IFERROR(__xludf.DUMMYFUNCTION("""COMPUTED_VALUE"""),"4N184PA")</f>
        <v>4N184PA</v>
      </c>
      <c r="B53" s="3" t="str">
        <f>IFERROR(__xludf.DUMMYFUNCTION("""COMPUTED_VALUE"""),"HP ProBook 440 G8 Notebook PC (464N1AV)")</f>
        <v>HP ProBook 440 G8 Notebook PC (464N1AV)</v>
      </c>
    </row>
    <row r="54" customHeight="1" spans="1:2">
      <c r="A54" s="3" t="str">
        <f>IFERROR(__xludf.DUMMYFUNCTION("""COMPUTED_VALUE"""),"2V658AV")</f>
        <v>2V658AV</v>
      </c>
      <c r="B54" s="3" t="str">
        <f>IFERROR(__xludf.DUMMYFUNCTION("""COMPUTED_VALUE"""),"HP ProBook 430 G8 Notebook PC IDS Base M")</f>
        <v>HP ProBook 430 G8 Notebook PC IDS Base M</v>
      </c>
    </row>
    <row r="55" customHeight="1" spans="1:2">
      <c r="A55" s="3" t="str">
        <f>IFERROR(__xludf.DUMMYFUNCTION("""COMPUTED_VALUE"""),"1S0K8PA")</f>
        <v>1S0K8PA</v>
      </c>
      <c r="B55" s="3" t="str">
        <f>IFERROR(__xludf.DUMMYFUNCTION("""COMPUTED_VALUE"""),"HP ProBook 445 G7 Notebook PC")</f>
        <v>HP ProBook 445 G7 Notebook PC</v>
      </c>
    </row>
    <row r="56" customHeight="1" spans="1:2">
      <c r="A56" s="3" t="str">
        <f>IFERROR(__xludf.DUMMYFUNCTION("""COMPUTED_VALUE"""),"2K1B3PA")</f>
        <v>2K1B3PA</v>
      </c>
      <c r="B56" s="3" t="str">
        <f>IFERROR(__xludf.DUMMYFUNCTION("""COMPUTED_VALUE"""),"HP ProBook 430 G7 Notebook PC (6YX14AV)")</f>
        <v>HP ProBook 430 G7 Notebook PC (6YX14AV)</v>
      </c>
    </row>
    <row r="57" customHeight="1" spans="1:2">
      <c r="A57" s="3" t="str">
        <f>IFERROR(__xludf.DUMMYFUNCTION("""COMPUTED_VALUE"""),"43N38PA")</f>
        <v>43N38PA</v>
      </c>
      <c r="B57" s="3" t="str">
        <f>IFERROR(__xludf.DUMMYFUNCTION("""COMPUTED_VALUE"""),"HP ProBook 440 G7 Notebook PC (6XJ52AV)")</f>
        <v>HP ProBook 440 G7 Notebook PC (6XJ52AV)</v>
      </c>
    </row>
    <row r="58" customHeight="1" spans="1:2">
      <c r="A58" s="3" t="str">
        <f>IFERROR(__xludf.DUMMYFUNCTION("""COMPUTED_VALUE"""),"678R0AV")</f>
        <v>678R0AV</v>
      </c>
      <c r="B58" s="3" t="str">
        <f>IFERROR(__xludf.DUMMYFUNCTION("""COMPUTED_VALUE"""),"HP ProBook 440 14 inch G9 Notebook PC IDS Base Model")</f>
        <v>HP ProBook 440 14 inch G9 Notebook PC IDS Base Model</v>
      </c>
    </row>
    <row r="59" customHeight="1" spans="1:2">
      <c r="A59" s="3" t="str">
        <f>IFERROR(__xludf.DUMMYFUNCTION("""COMPUTED_VALUE"""),"2Y7Y5PA")</f>
        <v>2Y7Y5PA</v>
      </c>
      <c r="B59" s="3" t="str">
        <f>IFERROR(__xludf.DUMMYFUNCTION("""COMPUTED_VALUE"""),"HP ProBook 440 G8 Notebook PC (2Q528AV)")</f>
        <v>HP ProBook 440 G8 Notebook PC (2Q528AV)</v>
      </c>
    </row>
    <row r="60" customHeight="1" spans="1:2">
      <c r="A60" s="3" t="str">
        <f>IFERROR(__xludf.DUMMYFUNCTION("""COMPUTED_VALUE"""),"21Y90PA")</f>
        <v>21Y90PA</v>
      </c>
      <c r="B60" s="3" t="str">
        <f>IFERROR(__xludf.DUMMYFUNCTION("""COMPUTED_VALUE"""),"HP ProBook 440 G7 Notebook PC")</f>
        <v>HP ProBook 440 G7 Notebook PC</v>
      </c>
    </row>
    <row r="61" customHeight="1" spans="1:2">
      <c r="A61" s="3" t="str">
        <f>IFERROR(__xludf.DUMMYFUNCTION("""COMPUTED_VALUE"""),"1Y8H7PA")</f>
        <v>1Y8H7PA</v>
      </c>
      <c r="B61" s="3" t="str">
        <f>IFERROR(__xludf.DUMMYFUNCTION("""COMPUTED_VALUE"""),"HP ProBook 440 G7 Notebook PC (6XJ55AV)")</f>
        <v>HP ProBook 440 G7 Notebook PC (6XJ55AV)</v>
      </c>
    </row>
    <row r="62" customHeight="1" spans="1:2">
      <c r="A62" s="3" t="str">
        <f>IFERROR(__xludf.DUMMYFUNCTION("""COMPUTED_VALUE"""),"6V2S4PA")</f>
        <v>6V2S4PA</v>
      </c>
      <c r="B62" s="3" t="str">
        <f>IFERROR(__xludf.DUMMYFUNCTION("""COMPUTED_VALUE"""),"HP ProBook 440 G8 Notebook PC (61G03AV)")</f>
        <v>HP ProBook 440 G8 Notebook PC (61G03AV)</v>
      </c>
    </row>
    <row r="63" customHeight="1" spans="1:2">
      <c r="A63" s="3" t="str">
        <f>IFERROR(__xludf.DUMMYFUNCTION("""COMPUTED_VALUE"""),"9KW91PA")</f>
        <v>9KW91PA</v>
      </c>
      <c r="B63" s="3" t="str">
        <f>IFERROR(__xludf.DUMMYFUNCTION("""COMPUTED_VALUE"""),"HP ProBook 440 G7 Notebook PC (6XJ55AV)")</f>
        <v>HP ProBook 440 G7 Notebook PC (6XJ55AV)</v>
      </c>
    </row>
    <row r="64" customHeight="1" spans="1:2">
      <c r="A64" s="3" t="str">
        <f>IFERROR(__xludf.DUMMYFUNCTION("""COMPUTED_VALUE"""),"38K42PC")</f>
        <v>38K42PC</v>
      </c>
      <c r="B64" s="3" t="str">
        <f>IFERROR(__xludf.DUMMYFUNCTION("""COMPUTED_VALUE"""),"HP ProBook 440 G8 Notebook PC (2Q531AV)")</f>
        <v>HP ProBook 440 G8 Notebook PC (2Q531AV)</v>
      </c>
    </row>
    <row r="65" customHeight="1" spans="1:2">
      <c r="A65" s="3" t="str">
        <f>IFERROR(__xludf.DUMMYFUNCTION("""COMPUTED_VALUE"""),"402K4PA")</f>
        <v>402K4PA</v>
      </c>
      <c r="B65" s="3" t="str">
        <f>IFERROR(__xludf.DUMMYFUNCTION("""COMPUTED_VALUE"""),"HP ProBook 440 G8 Notebook PC (2Q527AV)")</f>
        <v>HP ProBook 440 G8 Notebook PC (2Q527AV)</v>
      </c>
    </row>
    <row r="66" customHeight="1" spans="1:2">
      <c r="A66" s="3" t="str">
        <f>IFERROR(__xludf.DUMMYFUNCTION("""COMPUTED_VALUE"""),"364C5PA")</f>
        <v>364C5PA</v>
      </c>
      <c r="B66" s="3" t="str">
        <f>IFERROR(__xludf.DUMMYFUNCTION("""COMPUTED_VALUE"""),"HP ProBook 430 G8 Notebook PC (2V656AV)")</f>
        <v>HP ProBook 430 G8 Notebook PC (2V656AV)</v>
      </c>
    </row>
    <row r="67" customHeight="1" spans="1:2">
      <c r="A67" s="3" t="str">
        <f>IFERROR(__xludf.DUMMYFUNCTION("""COMPUTED_VALUE"""),"4SP85AV")</f>
        <v>4SP85AV</v>
      </c>
      <c r="B67" s="3" t="str">
        <f>IFERROR(__xludf.DUMMYFUNCTION("""COMPUTED_VALUE"""),"HP ProBook 430 G6 Notebook PC IDS Base Model")</f>
        <v>HP ProBook 430 G6 Notebook PC IDS Base Model</v>
      </c>
    </row>
    <row r="68" customHeight="1" spans="1:2">
      <c r="A68" s="3" t="str">
        <f>IFERROR(__xludf.DUMMYFUNCTION("""COMPUTED_VALUE"""),"848D8UC")</f>
        <v>848D8UC</v>
      </c>
      <c r="B68" s="3" t="str">
        <f>IFERROR(__xludf.DUMMYFUNCTION("""COMPUTED_VALUE"""),"HP ProBook 445 14 inch G10 Notebook PC (70Z75AV)")</f>
        <v>HP ProBook 445 14 inch G10 Notebook PC (70Z75AV)</v>
      </c>
    </row>
    <row r="69" customHeight="1" spans="1:2">
      <c r="A69" s="3" t="str">
        <f>IFERROR(__xludf.DUMMYFUNCTION("""COMPUTED_VALUE"""),"326L9PA")</f>
        <v>326L9PA</v>
      </c>
      <c r="B69" s="3" t="str">
        <f>IFERROR(__xludf.DUMMYFUNCTION("""COMPUTED_VALUE"""),"HP ProBook 430 G8 Notebook PC (2V656AV)")</f>
        <v>HP ProBook 430 G8 Notebook PC (2V656AV)</v>
      </c>
    </row>
    <row r="70" customHeight="1" spans="1:2">
      <c r="A70" s="3" t="str">
        <f>IFERROR(__xludf.DUMMYFUNCTION("""COMPUTED_VALUE"""),"464N2AV")</f>
        <v>464N2AV</v>
      </c>
      <c r="B70" s="3" t="str">
        <f>IFERROR(__xludf.DUMMYFUNCTION("""COMPUTED_VALUE"""),"HP ProBook 440 G8 Notebook PC IDS Base M")</f>
        <v>HP ProBook 440 G8 Notebook PC IDS Base M</v>
      </c>
    </row>
    <row r="71" customHeight="1" spans="1:2">
      <c r="A71" s="3" t="str">
        <f>IFERROR(__xludf.DUMMYFUNCTION("""COMPUTED_VALUE"""),"1A896AV")</f>
        <v>1A896AV</v>
      </c>
      <c r="B71" s="3" t="str">
        <f>IFERROR(__xludf.DUMMYFUNCTION("""COMPUTED_VALUE"""),"HP ProBook 450 G8 Notebook PC IDS Base Model")</f>
        <v>HP ProBook 450 G8 Notebook PC IDS Base Model</v>
      </c>
    </row>
    <row r="72" customHeight="1" spans="1:2">
      <c r="A72" s="3" t="str">
        <f>IFERROR(__xludf.DUMMYFUNCTION("""COMPUTED_VALUE"""),"3B7L5PA")</f>
        <v>3B7L5PA</v>
      </c>
      <c r="B72" s="3" t="str">
        <f>IFERROR(__xludf.DUMMYFUNCTION("""COMPUTED_VALUE"""),"HP ProBook 440 G8 Notebook PC (2Q528AV)")</f>
        <v>HP ProBook 440 G8 Notebook PC (2Q528AV)</v>
      </c>
    </row>
    <row r="73" customHeight="1" spans="1:2">
      <c r="A73" s="3" t="str">
        <f>IFERROR(__xludf.DUMMYFUNCTION("""COMPUTED_VALUE"""),"821M3PA")</f>
        <v>821M3PA</v>
      </c>
      <c r="B73" s="3" t="str">
        <f>IFERROR(__xludf.DUMMYFUNCTION("""COMPUTED_VALUE"""),"HP ProBook 440 14 inch G9 Notebook PC (821M3PA)")</f>
        <v>HP ProBook 440 14 inch G9 Notebook PC (821M3PA)</v>
      </c>
    </row>
    <row r="74" customHeight="1" spans="1:2">
      <c r="A74" s="3" t="str">
        <f>IFERROR(__xludf.DUMMYFUNCTION("""COMPUTED_VALUE"""),"7W6N5PC")</f>
        <v>7W6N5PC</v>
      </c>
      <c r="B74" s="3" t="str">
        <f>IFERROR(__xludf.DUMMYFUNCTION("""COMPUTED_VALUE"""),"HP ProBook 440 14 inch G9 Notebook PC (7W6N5PC)")</f>
        <v>HP ProBook 440 14 inch G9 Notebook PC (7W6N5PC)</v>
      </c>
    </row>
    <row r="75" customHeight="1" spans="1:2">
      <c r="A75" s="3" t="str">
        <f>IFERROR(__xludf.DUMMYFUNCTION("""COMPUTED_VALUE"""),"4RZ52AV")</f>
        <v>4RZ52AV</v>
      </c>
      <c r="B75" s="3" t="str">
        <f>IFERROR(__xludf.DUMMYFUNCTION("""COMPUTED_VALUE"""),"HP ProBook 440 G6 Base Model Notebook PC")</f>
        <v>HP ProBook 440 G6 Base Model Notebook PC</v>
      </c>
    </row>
    <row r="76" customHeight="1" spans="1:2">
      <c r="A76" s="3" t="str">
        <f>IFERROR(__xludf.DUMMYFUNCTION("""COMPUTED_VALUE"""),"A91VCAT")</f>
        <v>A91VCAT</v>
      </c>
      <c r="B76" s="3" t="str">
        <f>IFERROR(__xludf.DUMMYFUNCTION("""COMPUTED_VALUE"""),"HP ProBook 440 G9 i5-1235U ")</f>
        <v>HP ProBook 440 G9 i5-1235U 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08"/>
  <sheetViews>
    <sheetView workbookViewId="0">
      <selection activeCell="A1" sqref="A1"/>
    </sheetView>
  </sheetViews>
  <sheetFormatPr defaultColWidth="12.6296296296296" defaultRowHeight="15.75" customHeight="1" outlineLevelCol="1"/>
  <cols>
    <col min="1" max="1" width="16.5" customWidth="1"/>
    <col min="2" max="2" width="42.8796296296296" customWidth="1"/>
  </cols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""(?i)Elitebook 8|Elitebook 7"") * NOT(REGEXMATCH('All Products'!B:B, ""(?i)All|MFP"")))"),"3WQ23EC")</f>
        <v>3WQ23EC</v>
      </c>
      <c r="B2" s="3" t="str">
        <f>IFERROR(__xludf.DUMMYFUNCTION("""COMPUTED_VALUE"""),"HP EliteBook 840 G5 Notebook PC")</f>
        <v>HP EliteBook 840 G5 Notebook PC</v>
      </c>
    </row>
    <row r="3" customHeight="1" spans="1:2">
      <c r="A3" s="3" t="str">
        <f>IFERROR(__xludf.DUMMYFUNCTION("""COMPUTED_VALUE"""),"3AH12US")</f>
        <v>3AH12US</v>
      </c>
      <c r="B3" s="3" t="str">
        <f>IFERROR(__xludf.DUMMYFUNCTION("""COMPUTED_VALUE"""),"HP EliteBook 840 G4 Notebook PC")</f>
        <v>HP EliteBook 840 G4 Notebook PC</v>
      </c>
    </row>
    <row r="4" customHeight="1" spans="1:2">
      <c r="A4" s="3" t="str">
        <f>IFERROR(__xludf.DUMMYFUNCTION("""COMPUTED_VALUE"""),"5DU57EC")</f>
        <v>5DU57EC</v>
      </c>
      <c r="B4" s="3" t="str">
        <f>IFERROR(__xludf.DUMMYFUNCTION("""COMPUTED_VALUE"""),"HP EliteBook 830 G5 Notebook PC")</f>
        <v>HP EliteBook 830 G5 Notebook PC</v>
      </c>
    </row>
    <row r="5" customHeight="1" spans="1:2">
      <c r="A5" s="3" t="str">
        <f>IFERROR(__xludf.DUMMYFUNCTION("""COMPUTED_VALUE"""),"1CS42UP")</f>
        <v>1CS42UP</v>
      </c>
      <c r="B5" s="3" t="str">
        <f>IFERROR(__xludf.DUMMYFUNCTION("""COMPUTED_VALUE"""),"HP EliteBook 840 G3 Notebook PC")</f>
        <v>HP EliteBook 840 G3 Notebook PC</v>
      </c>
    </row>
    <row r="6" customHeight="1" spans="1:2">
      <c r="A6" s="3" t="str">
        <f>IFERROR(__xludf.DUMMYFUNCTION("""COMPUTED_VALUE"""),"2FW43UC")</f>
        <v>2FW43UC</v>
      </c>
      <c r="B6" s="3" t="str">
        <f>IFERROR(__xludf.DUMMYFUNCTION("""COMPUTED_VALUE"""),"HP EliteBook 840 G4 Notebook PC")</f>
        <v>HP EliteBook 840 G4 Notebook PC</v>
      </c>
    </row>
    <row r="7" customHeight="1" spans="1:2">
      <c r="A7" s="3" t="str">
        <f>IFERROR(__xludf.DUMMYFUNCTION("""COMPUTED_VALUE"""),"W0V97UP")</f>
        <v>W0V97UP</v>
      </c>
      <c r="B7" s="3" t="str">
        <f>IFERROR(__xludf.DUMMYFUNCTION("""COMPUTED_VALUE"""),"HP EliteBook 820 G3 Notebook PC")</f>
        <v>HP EliteBook 820 G3 Notebook PC</v>
      </c>
    </row>
    <row r="8" customHeight="1" spans="1:2">
      <c r="A8" s="3" t="str">
        <f>IFERROR(__xludf.DUMMYFUNCTION("""COMPUTED_VALUE"""),"324B7UC")</f>
        <v>324B7UC</v>
      </c>
      <c r="B8" s="3" t="str">
        <f>IFERROR(__xludf.DUMMYFUNCTION("""COMPUTED_VALUE"""),"HP EliteBook 845 G7 Notebook PC Bundle")</f>
        <v>HP EliteBook 845 G7 Notebook PC Bundle</v>
      </c>
    </row>
    <row r="9" customHeight="1" spans="1:2">
      <c r="A9" s="3" t="str">
        <f>IFERROR(__xludf.DUMMYFUNCTION("""COMPUTED_VALUE"""),"3E9K6UP")</f>
        <v>3E9K6UP</v>
      </c>
      <c r="B9" s="3" t="str">
        <f>IFERROR(__xludf.DUMMYFUNCTION("""COMPUTED_VALUE"""),"HP EliteBook 840 G8 Notebook PC (26D60AV)")</f>
        <v>HP EliteBook 840 G8 Notebook PC (26D60AV)</v>
      </c>
    </row>
    <row r="10" customHeight="1" spans="1:2">
      <c r="A10" s="3" t="str">
        <f>IFERROR(__xludf.DUMMYFUNCTION("""COMPUTED_VALUE"""),"43B21UC")</f>
        <v>43B21UC</v>
      </c>
      <c r="B10" s="3" t="str">
        <f>IFERROR(__xludf.DUMMYFUNCTION("""COMPUTED_VALUE"""),"HP EliteBook 840 G8 Notebook PC (26D60AV)")</f>
        <v>HP EliteBook 840 G8 Notebook PC (26D60AV)</v>
      </c>
    </row>
    <row r="11" customHeight="1" spans="1:2">
      <c r="A11" s="3" t="str">
        <f>IFERROR(__xludf.DUMMYFUNCTION("""COMPUTED_VALUE"""),"4L9L9UP")</f>
        <v>4L9L9UP</v>
      </c>
      <c r="B11" s="3" t="str">
        <f>IFERROR(__xludf.DUMMYFUNCTION("""COMPUTED_VALUE"""),"HP EliteBook 840 G8 Notebook PC (26D60AV)")</f>
        <v>HP EliteBook 840 G8 Notebook PC (26D60AV)</v>
      </c>
    </row>
    <row r="12" customHeight="1" spans="1:2">
      <c r="A12" s="3" t="str">
        <f>IFERROR(__xludf.DUMMYFUNCTION("""COMPUTED_VALUE"""),"26D62AV")</f>
        <v>26D62AV</v>
      </c>
      <c r="B12" s="3" t="str">
        <f>IFERROR(__xludf.DUMMYFUNCTION("""COMPUTED_VALUE"""),"HP EliteBook 840 G8 Notebook PC IDS Base Model")</f>
        <v>HP EliteBook 840 G8 Notebook PC IDS Base Model</v>
      </c>
    </row>
    <row r="13" customHeight="1" spans="1:2">
      <c r="A13" s="3" t="str">
        <f>IFERROR(__xludf.DUMMYFUNCTION("""COMPUTED_VALUE"""),"21U49UC")</f>
        <v>21U49UC</v>
      </c>
      <c r="B13" s="3" t="str">
        <f>IFERROR(__xludf.DUMMYFUNCTION("""COMPUTED_VALUE"""),"HP EliteBook 840 G7 Notebook PC (8PZ98AV)")</f>
        <v>HP EliteBook 840 G7 Notebook PC (8PZ98AV)</v>
      </c>
    </row>
    <row r="14" customHeight="1" spans="1:2">
      <c r="A14" s="3" t="str">
        <f>IFERROR(__xludf.DUMMYFUNCTION("""COMPUTED_VALUE"""),"49X62PA")</f>
        <v>49X62PA</v>
      </c>
      <c r="B14" s="3" t="str">
        <f>IFERROR(__xludf.DUMMYFUNCTION("""COMPUTED_VALUE"""),"HP EliteBook 840 G8 Notebook PC (26D60AV)")</f>
        <v>HP EliteBook 840 G8 Notebook PC (26D60AV)</v>
      </c>
    </row>
    <row r="15" customHeight="1" spans="1:2">
      <c r="A15" s="3" t="str">
        <f>IFERROR(__xludf.DUMMYFUNCTION("""COMPUTED_VALUE"""),"47F04UC")</f>
        <v>47F04UC</v>
      </c>
      <c r="B15" s="3" t="str">
        <f>IFERROR(__xludf.DUMMYFUNCTION("""COMPUTED_VALUE"""),"HP EliteBook 840 G8 Notebook PC (26D60AV)")</f>
        <v>HP EliteBook 840 G8 Notebook PC (26D60AV)</v>
      </c>
    </row>
    <row r="16" customHeight="1" spans="1:2">
      <c r="A16" s="3" t="str">
        <f>IFERROR(__xludf.DUMMYFUNCTION("""COMPUTED_VALUE"""),"4J1F7UP")</f>
        <v>4J1F7UP</v>
      </c>
      <c r="B16" s="3" t="str">
        <f>IFERROR(__xludf.DUMMYFUNCTION("""COMPUTED_VALUE"""),"HP EliteBook 840 G8 Notebook PC (26D62AV)")</f>
        <v>HP EliteBook 840 G8 Notebook PC (26D62AV)</v>
      </c>
    </row>
    <row r="17" customHeight="1" spans="1:2">
      <c r="A17" s="3" t="str">
        <f>IFERROR(__xludf.DUMMYFUNCTION("""COMPUTED_VALUE"""),"4J633EC")</f>
        <v>4J633EC</v>
      </c>
      <c r="B17" s="3" t="str">
        <f>IFERROR(__xludf.DUMMYFUNCTION("""COMPUTED_VALUE"""),"HP EliteBook 840 G7 Notebook PC (8PZ98AV)")</f>
        <v>HP EliteBook 840 G7 Notebook PC (8PZ98AV)</v>
      </c>
    </row>
    <row r="18" customHeight="1" spans="1:2">
      <c r="A18" s="3" t="str">
        <f>IFERROR(__xludf.DUMMYFUNCTION("""COMPUTED_VALUE"""),"4S1H5PA")</f>
        <v>4S1H5PA</v>
      </c>
      <c r="B18" s="3" t="str">
        <f>IFERROR(__xludf.DUMMYFUNCTION("""COMPUTED_VALUE"""),"HP EliteBook 840 G8 Notebook PC (19X35AV)")</f>
        <v>HP EliteBook 840 G8 Notebook PC (19X35AV)</v>
      </c>
    </row>
    <row r="19" customHeight="1" spans="1:2">
      <c r="A19" s="3" t="str">
        <f>IFERROR(__xludf.DUMMYFUNCTION("""COMPUTED_VALUE"""),"2G9S9UC")</f>
        <v>2G9S9UC</v>
      </c>
      <c r="B19" s="3" t="str">
        <f>IFERROR(__xludf.DUMMYFUNCTION("""COMPUTED_VALUE"""),"HP EliteBook 830 G7 Notebook PC (8PV75AV)")</f>
        <v>HP EliteBook 830 G7 Notebook PC (8PV75AV)</v>
      </c>
    </row>
    <row r="20" customHeight="1" spans="1:2">
      <c r="A20" s="3" t="str">
        <f>IFERROR(__xludf.DUMMYFUNCTION("""COMPUTED_VALUE"""),"55Z20EC")</f>
        <v>55Z20EC</v>
      </c>
      <c r="B20" s="3" t="str">
        <f>IFERROR(__xludf.DUMMYFUNCTION("""COMPUTED_VALUE"""),"HP EliteBook 845 G8 Notebook PC (1W3K6AV)")</f>
        <v>HP EliteBook 845 G8 Notebook PC (1W3K6AV)</v>
      </c>
    </row>
    <row r="21" customHeight="1" spans="1:2">
      <c r="A21" s="3" t="str">
        <f>IFERROR(__xludf.DUMMYFUNCTION("""COMPUTED_VALUE"""),"2X9D6EC")</f>
        <v>2X9D6EC</v>
      </c>
      <c r="B21" s="3" t="str">
        <f>IFERROR(__xludf.DUMMYFUNCTION("""COMPUTED_VALUE"""),"HP EliteBook 840 G7 Notebook PC (8PZ98AV)")</f>
        <v>HP EliteBook 840 G7 Notebook PC (8PZ98AV)</v>
      </c>
    </row>
    <row r="22" customHeight="1" spans="1:2">
      <c r="A22" s="3" t="str">
        <f>IFERROR(__xludf.DUMMYFUNCTION("""COMPUTED_VALUE"""),"323J0UP")</f>
        <v>323J0UP</v>
      </c>
      <c r="B22" s="3" t="str">
        <f>IFERROR(__xludf.DUMMYFUNCTION("""COMPUTED_VALUE"""),"HP EliteBook 840 G7 Notebook PC (8QA00AV)")</f>
        <v>HP EliteBook 840 G7 Notebook PC (8QA00AV)</v>
      </c>
    </row>
    <row r="23" customHeight="1" spans="1:2">
      <c r="A23" s="3" t="str">
        <f>IFERROR(__xludf.DUMMYFUNCTION("""COMPUTED_VALUE"""),"26D60AV")</f>
        <v>26D60AV</v>
      </c>
      <c r="B23" s="3" t="str">
        <f>IFERROR(__xludf.DUMMYFUNCTION("""COMPUTED_VALUE"""),"HP EliteBook 840 G8 Notebook PC IDS Base Model")</f>
        <v>HP EliteBook 840 G8 Notebook PC IDS Base Model</v>
      </c>
    </row>
    <row r="24" customHeight="1" spans="1:2">
      <c r="A24" s="3" t="str">
        <f>IFERROR(__xludf.DUMMYFUNCTION("""COMPUTED_VALUE"""),"509N2UC")</f>
        <v>509N2UC</v>
      </c>
      <c r="B24" s="3" t="str">
        <f>IFERROR(__xludf.DUMMYFUNCTION("""COMPUTED_VALUE"""),"HP EliteBook 840 G8 Notebook PC (26D60AV)")</f>
        <v>HP EliteBook 840 G8 Notebook PC (26D60AV)</v>
      </c>
    </row>
    <row r="25" customHeight="1" spans="1:2">
      <c r="A25" s="3" t="str">
        <f>IFERROR(__xludf.DUMMYFUNCTION("""COMPUTED_VALUE"""),"509H3UC")</f>
        <v>509H3UC</v>
      </c>
      <c r="B25" s="3" t="str">
        <f>IFERROR(__xludf.DUMMYFUNCTION("""COMPUTED_VALUE"""),"HP EliteBook 840 G8 Notebook PC (26D60AV)")</f>
        <v>HP EliteBook 840 G8 Notebook PC (26D60AV)</v>
      </c>
    </row>
    <row r="26" customHeight="1" spans="1:2">
      <c r="A26" s="3" t="str">
        <f>IFERROR(__xludf.DUMMYFUNCTION("""COMPUTED_VALUE"""),"278W4UC")</f>
        <v>278W4UC</v>
      </c>
      <c r="B26" s="3" t="str">
        <f>IFERROR(__xludf.DUMMYFUNCTION("""COMPUTED_VALUE"""),"HP EliteBook 840 G7 Notebook PC (8PZ98AV)")</f>
        <v>HP EliteBook 840 G7 Notebook PC (8PZ98AV)</v>
      </c>
    </row>
    <row r="27" customHeight="1" spans="1:2">
      <c r="A27" s="3" t="str">
        <f>IFERROR(__xludf.DUMMYFUNCTION("""COMPUTED_VALUE"""),"4R0Y6EC")</f>
        <v>4R0Y6EC</v>
      </c>
      <c r="B27" s="3" t="str">
        <f>IFERROR(__xludf.DUMMYFUNCTION("""COMPUTED_VALUE"""),"HP EliteBook 845 G8 Notebook PC (1W3K6AV)")</f>
        <v>HP EliteBook 845 G8 Notebook PC (1W3K6AV)</v>
      </c>
    </row>
    <row r="28" customHeight="1" spans="1:2">
      <c r="A28" s="3" t="str">
        <f>IFERROR(__xludf.DUMMYFUNCTION("""COMPUTED_VALUE"""),"4Y9T4EC")</f>
        <v>4Y9T4EC</v>
      </c>
      <c r="B28" s="3" t="str">
        <f>IFERROR(__xludf.DUMMYFUNCTION("""COMPUTED_VALUE"""),"HP EliteBook 840 G8 Notebook PC (26D60AV)")</f>
        <v>HP EliteBook 840 G8 Notebook PC (26D60AV)</v>
      </c>
    </row>
    <row r="29" customHeight="1" spans="1:2">
      <c r="A29" s="3" t="str">
        <f>IFERROR(__xludf.DUMMYFUNCTION("""COMPUTED_VALUE"""),"2E1J9UC")</f>
        <v>2E1J9UC</v>
      </c>
      <c r="B29" s="3" t="str">
        <f>IFERROR(__xludf.DUMMYFUNCTION("""COMPUTED_VALUE"""),"HP EliteBook 845 G7 Notebook PC (8VZ06AV)")</f>
        <v>HP EliteBook 845 G7 Notebook PC (8VZ06AV)</v>
      </c>
    </row>
    <row r="30" customHeight="1" spans="1:2">
      <c r="A30" s="3" t="str">
        <f>IFERROR(__xludf.DUMMYFUNCTION("""COMPUTED_VALUE"""),"1W3K6AV")</f>
        <v>1W3K6AV</v>
      </c>
      <c r="B30" s="3" t="str">
        <f>IFERROR(__xludf.DUMMYFUNCTION("""COMPUTED_VALUE"""),"HP EliteBook 845 G8 Notebook PC IDS Base Model")</f>
        <v>HP EliteBook 845 G8 Notebook PC IDS Base Model</v>
      </c>
    </row>
    <row r="31" customHeight="1" spans="1:2">
      <c r="A31" s="3" t="str">
        <f>IFERROR(__xludf.DUMMYFUNCTION("""COMPUTED_VALUE"""),"43M63EC")</f>
        <v>43M63EC</v>
      </c>
      <c r="B31" s="3" t="str">
        <f>IFERROR(__xludf.DUMMYFUNCTION("""COMPUTED_VALUE"""),"HP EliteBook 840 G8 Notebook PC (26D60AV)")</f>
        <v>HP EliteBook 840 G8 Notebook PC (26D60AV)</v>
      </c>
    </row>
    <row r="32" customHeight="1" spans="1:2">
      <c r="A32" s="3" t="str">
        <f>IFERROR(__xludf.DUMMYFUNCTION("""COMPUTED_VALUE"""),"3D4S8UC")</f>
        <v>3D4S8UC</v>
      </c>
      <c r="B32" s="3" t="str">
        <f>IFERROR(__xludf.DUMMYFUNCTION("""COMPUTED_VALUE"""),"HP EliteBook 830 G8 Notebook PC (687J6AV)")</f>
        <v>HP EliteBook 830 G8 Notebook PC (687J6AV)</v>
      </c>
    </row>
    <row r="33" customHeight="1" spans="1:2">
      <c r="A33" s="3" t="str">
        <f>IFERROR(__xludf.DUMMYFUNCTION("""COMPUTED_VALUE"""),"227H4UP")</f>
        <v>227H4UP</v>
      </c>
      <c r="B33" s="3" t="str">
        <f>IFERROR(__xludf.DUMMYFUNCTION("""COMPUTED_VALUE"""),"HP EliteBook 830 G7 Notebook PC (8PV75AV)")</f>
        <v>HP EliteBook 830 G7 Notebook PC (8PV75AV)</v>
      </c>
    </row>
    <row r="34" customHeight="1" spans="1:2">
      <c r="A34" s="3" t="str">
        <f>IFERROR(__xludf.DUMMYFUNCTION("""COMPUTED_VALUE"""),"8PV74AV")</f>
        <v>8PV74AV</v>
      </c>
      <c r="B34" s="3" t="str">
        <f>IFERROR(__xludf.DUMMYFUNCTION("""COMPUTED_VALUE"""),"HP EliteBook 830 G7 Notebook PC IDS Base Model")</f>
        <v>HP EliteBook 830 G7 Notebook PC IDS Base Model</v>
      </c>
    </row>
    <row r="35" customHeight="1" spans="1:2">
      <c r="A35" s="3" t="str">
        <f>IFERROR(__xludf.DUMMYFUNCTION("""COMPUTED_VALUE"""),"231A7UP")</f>
        <v>231A7UP</v>
      </c>
      <c r="B35" s="3" t="str">
        <f>IFERROR(__xludf.DUMMYFUNCTION("""COMPUTED_VALUE"""),"HP EliteBook 840 G7 Notebook PC (8QA00AV)")</f>
        <v>HP EliteBook 840 G7 Notebook PC (8QA00AV)</v>
      </c>
    </row>
    <row r="36" customHeight="1" spans="1:2">
      <c r="A36" s="3" t="str">
        <f>IFERROR(__xludf.DUMMYFUNCTION("""COMPUTED_VALUE"""),"78C35UC")</f>
        <v>78C35UC</v>
      </c>
      <c r="B36" s="3" t="str">
        <f>IFERROR(__xludf.DUMMYFUNCTION("""COMPUTED_VALUE"""),"HP EliteBook 840 14 inch G9 Notebook PC (6B4Y2AV)")</f>
        <v>HP EliteBook 840 14 inch G9 Notebook PC (6B4Y2AV)</v>
      </c>
    </row>
    <row r="37" customHeight="1" spans="1:2">
      <c r="A37" s="3" t="str">
        <f>IFERROR(__xludf.DUMMYFUNCTION("""COMPUTED_VALUE"""),"4S1H6PA")</f>
        <v>4S1H6PA</v>
      </c>
      <c r="B37" s="3" t="str">
        <f>IFERROR(__xludf.DUMMYFUNCTION("""COMPUTED_VALUE"""),"HP EliteBook 840 G8 Notebook PC (19X36AV)")</f>
        <v>HP EliteBook 840 G8 Notebook PC (19X36AV)</v>
      </c>
    </row>
    <row r="38" customHeight="1" spans="1:2">
      <c r="A38" s="3" t="str">
        <f>IFERROR(__xludf.DUMMYFUNCTION("""COMPUTED_VALUE"""),"2M4Y7UP")</f>
        <v>2M4Y7UP</v>
      </c>
      <c r="B38" s="3" t="str">
        <f>IFERROR(__xludf.DUMMYFUNCTION("""COMPUTED_VALUE"""),"HP EliteBook 840 G7 Notebook PC (8PZ98AV)")</f>
        <v>HP EliteBook 840 G7 Notebook PC (8PZ98AV)</v>
      </c>
    </row>
    <row r="39" customHeight="1" spans="1:2">
      <c r="A39" s="3" t="str">
        <f>IFERROR(__xludf.DUMMYFUNCTION("""COMPUTED_VALUE"""),"3K0Q3UC")</f>
        <v>3K0Q3UC</v>
      </c>
      <c r="B39" s="3" t="str">
        <f>IFERROR(__xludf.DUMMYFUNCTION("""COMPUTED_VALUE"""),"HP EliteBook 840 G8 Notebook PC (26D60AV)")</f>
        <v>HP EliteBook 840 G8 Notebook PC (26D60AV)</v>
      </c>
    </row>
    <row r="40" customHeight="1" spans="1:2">
      <c r="A40" s="3" t="str">
        <f>IFERROR(__xludf.DUMMYFUNCTION("""COMPUTED_VALUE"""),"21U45EC")</f>
        <v>21U45EC</v>
      </c>
      <c r="B40" s="3" t="str">
        <f>IFERROR(__xludf.DUMMYFUNCTION("""COMPUTED_VALUE"""),"HP EliteBook 850 G7 Notebook PC (8TP60AV)")</f>
        <v>HP EliteBook 850 G7 Notebook PC (8TP60AV)</v>
      </c>
    </row>
    <row r="41" customHeight="1" spans="1:2">
      <c r="A41" s="3" t="str">
        <f>IFERROR(__xludf.DUMMYFUNCTION("""COMPUTED_VALUE"""),"3W258PA")</f>
        <v>3W258PA</v>
      </c>
      <c r="B41" s="3" t="str">
        <f>IFERROR(__xludf.DUMMYFUNCTION("""COMPUTED_VALUE"""),"HP EliteBook 830 G8 Notebook PC (19C72AV)")</f>
        <v>HP EliteBook 830 G8 Notebook PC (19C72AV)</v>
      </c>
    </row>
    <row r="42" customHeight="1" spans="1:2">
      <c r="A42" s="3" t="str">
        <f>IFERROR(__xludf.DUMMYFUNCTION("""COMPUTED_VALUE"""),"8QA00AV")</f>
        <v>8QA00AV</v>
      </c>
      <c r="B42" s="3" t="str">
        <f>IFERROR(__xludf.DUMMYFUNCTION("""COMPUTED_VALUE"""),"HP EliteBook 840 G7 Notebook PC IDS Base Model")</f>
        <v>HP EliteBook 840 G7 Notebook PC IDS Base Model</v>
      </c>
    </row>
    <row r="43" customHeight="1" spans="1:2">
      <c r="A43" s="3" t="str">
        <f>IFERROR(__xludf.DUMMYFUNCTION("""COMPUTED_VALUE"""),"4V7T2EC")</f>
        <v>4V7T2EC</v>
      </c>
      <c r="B43" s="3" t="str">
        <f>IFERROR(__xludf.DUMMYFUNCTION("""COMPUTED_VALUE"""),"HP EliteBook 830 G8 Notebook PC (26D48AV)")</f>
        <v>HP EliteBook 830 G8 Notebook PC (26D48AV)</v>
      </c>
    </row>
    <row r="44" customHeight="1" spans="1:2">
      <c r="A44" s="3" t="str">
        <f>IFERROR(__xludf.DUMMYFUNCTION("""COMPUTED_VALUE"""),"4S1H7PA")</f>
        <v>4S1H7PA</v>
      </c>
      <c r="B44" s="3" t="str">
        <f>IFERROR(__xludf.DUMMYFUNCTION("""COMPUTED_VALUE"""),"HP EliteBook 840 G8 Notebook PC (26D62AV)")</f>
        <v>HP EliteBook 840 G8 Notebook PC (26D62AV)</v>
      </c>
    </row>
    <row r="45" customHeight="1" spans="1:2">
      <c r="A45" s="3" t="str">
        <f>IFERROR(__xludf.DUMMYFUNCTION("""COMPUTED_VALUE"""),"1C0H0PA")</f>
        <v>1C0H0PA</v>
      </c>
      <c r="B45" s="3" t="str">
        <f>IFERROR(__xludf.DUMMYFUNCTION("""COMPUTED_VALUE"""),"HP EliteBook 745 G6 Notebook PC")</f>
        <v>HP EliteBook 745 G6 Notebook PC</v>
      </c>
    </row>
    <row r="46" customHeight="1" spans="1:2">
      <c r="A46" s="3" t="str">
        <f>IFERROR(__xludf.DUMMYFUNCTION("""COMPUTED_VALUE"""),"7N4X0PA")</f>
        <v>7N4X0PA</v>
      </c>
      <c r="B46" s="3" t="str">
        <f>IFERROR(__xludf.DUMMYFUNCTION("""COMPUTED_VALUE"""),"HP EliteBook 840 14 inch G9 Notebook PC (4B857AV)")</f>
        <v>HP EliteBook 840 14 inch G9 Notebook PC (4B857AV)</v>
      </c>
    </row>
    <row r="47" customHeight="1" spans="1:2">
      <c r="A47" s="3" t="str">
        <f>IFERROR(__xludf.DUMMYFUNCTION("""COMPUTED_VALUE"""),"23L42EC")</f>
        <v>23L42EC</v>
      </c>
      <c r="B47" s="3" t="str">
        <f>IFERROR(__xludf.DUMMYFUNCTION("""COMPUTED_VALUE"""),"HP EliteBook 840 G7 Notebook PC (8PZ98AV)")</f>
        <v>HP EliteBook 840 G7 Notebook PC (8PZ98AV)</v>
      </c>
    </row>
    <row r="48" customHeight="1" spans="1:2">
      <c r="A48" s="3" t="str">
        <f>IFERROR(__xludf.DUMMYFUNCTION("""COMPUTED_VALUE"""),"19X36AV")</f>
        <v>19X36AV</v>
      </c>
      <c r="B48" s="3" t="str">
        <f>IFERROR(__xludf.DUMMYFUNCTION("""COMPUTED_VALUE"""),"HP EliteBook 840 G8 Notebook PC IDS Base Model")</f>
        <v>HP EliteBook 840 G8 Notebook PC IDS Base Model</v>
      </c>
    </row>
    <row r="49" customHeight="1" spans="1:2">
      <c r="A49" s="3" t="str">
        <f>IFERROR(__xludf.DUMMYFUNCTION("""COMPUTED_VALUE"""),"2J9F1UC")</f>
        <v>2J9F1UC</v>
      </c>
      <c r="B49" s="3" t="str">
        <f>IFERROR(__xludf.DUMMYFUNCTION("""COMPUTED_VALUE"""),"HP EliteBook 845 G7 Notebook PC (8VZ06AV)")</f>
        <v>HP EliteBook 845 G7 Notebook PC (8VZ06AV)</v>
      </c>
    </row>
    <row r="50" customHeight="1" spans="1:2">
      <c r="A50" s="3" t="str">
        <f>IFERROR(__xludf.DUMMYFUNCTION("""COMPUTED_VALUE"""),"49X63PA")</f>
        <v>49X63PA</v>
      </c>
      <c r="B50" s="3" t="str">
        <f>IFERROR(__xludf.DUMMYFUNCTION("""COMPUTED_VALUE"""),"HP EliteBook 840 G8 Notebook PC (26D62AV)")</f>
        <v>HP EliteBook 840 G8 Notebook PC (26D62AV)</v>
      </c>
    </row>
    <row r="51" customHeight="1" spans="1:2">
      <c r="A51" s="3" t="str">
        <f>IFERROR(__xludf.DUMMYFUNCTION("""COMPUTED_VALUE"""),"4S0G1EC")</f>
        <v>4S0G1EC</v>
      </c>
      <c r="B51" s="3" t="str">
        <f>IFERROR(__xludf.DUMMYFUNCTION("""COMPUTED_VALUE"""),"HP EliteBook 840 G8 Notebook PC (26D60AV)")</f>
        <v>HP EliteBook 840 G8 Notebook PC (26D60AV)</v>
      </c>
    </row>
    <row r="52" customHeight="1" spans="1:2">
      <c r="A52" s="3" t="str">
        <f>IFERROR(__xludf.DUMMYFUNCTION("""COMPUTED_VALUE"""),"4Z2X3EC")</f>
        <v>4Z2X3EC</v>
      </c>
      <c r="B52" s="3" t="str">
        <f>IFERROR(__xludf.DUMMYFUNCTION("""COMPUTED_VALUE"""),"HP EliteBook 850 G8 Notebook PC (1G1Y1AV)")</f>
        <v>HP EliteBook 850 G8 Notebook PC (1G1Y1AV)</v>
      </c>
    </row>
    <row r="53" customHeight="1" spans="1:2">
      <c r="A53" s="3" t="str">
        <f>IFERROR(__xludf.DUMMYFUNCTION("""COMPUTED_VALUE"""),"26D48AV")</f>
        <v>26D48AV</v>
      </c>
      <c r="B53" s="3" t="str">
        <f>IFERROR(__xludf.DUMMYFUNCTION("""COMPUTED_VALUE"""),"HP EliteBook 830 G8 Notebook PC IDS Base Model")</f>
        <v>HP EliteBook 830 G8 Notebook PC IDS Base Model</v>
      </c>
    </row>
    <row r="54" customHeight="1" spans="1:2">
      <c r="A54" s="3" t="str">
        <f>IFERROR(__xludf.DUMMYFUNCTION("""COMPUTED_VALUE"""),"2Q2E5PA")</f>
        <v>2Q2E5PA</v>
      </c>
      <c r="B54" s="3" t="str">
        <f>IFERROR(__xludf.DUMMYFUNCTION("""COMPUTED_VALUE"""),"HP EliteBook 830 G7 Notebook PC (8PV73AV)")</f>
        <v>HP EliteBook 830 G7 Notebook PC (8PV73AV)</v>
      </c>
    </row>
    <row r="55" customHeight="1" spans="1:2">
      <c r="A55" s="3" t="str">
        <f>IFERROR(__xludf.DUMMYFUNCTION("""COMPUTED_VALUE"""),"3S9K4UP")</f>
        <v>3S9K4UP</v>
      </c>
      <c r="B55" s="3" t="str">
        <f>IFERROR(__xludf.DUMMYFUNCTION("""COMPUTED_VALUE"""),"HP EliteBook 830 G8 Notebook PC (19C73AV)")</f>
        <v>HP EliteBook 830 G8 Notebook PC (19C73AV)</v>
      </c>
    </row>
    <row r="56" customHeight="1" spans="1:2">
      <c r="A56" s="3" t="str">
        <f>IFERROR(__xludf.DUMMYFUNCTION("""COMPUTED_VALUE"""),"499R3EC")</f>
        <v>499R3EC</v>
      </c>
      <c r="B56" s="3" t="str">
        <f>IFERROR(__xludf.DUMMYFUNCTION("""COMPUTED_VALUE"""),"HP EliteBook 830 G8 Notebook PC (26D48AV)")</f>
        <v>HP EliteBook 830 G8 Notebook PC (26D48AV)</v>
      </c>
    </row>
    <row r="57" customHeight="1" spans="1:2">
      <c r="A57" s="3" t="str">
        <f>IFERROR(__xludf.DUMMYFUNCTION("""COMPUTED_VALUE"""),"2X9G6EC")</f>
        <v>2X9G6EC</v>
      </c>
      <c r="B57" s="3" t="str">
        <f>IFERROR(__xludf.DUMMYFUNCTION("""COMPUTED_VALUE"""),"HP EliteBook 830 G7 Notebook PC (8PV73AV)")</f>
        <v>HP EliteBook 830 G7 Notebook PC (8PV73AV)</v>
      </c>
    </row>
    <row r="58" customHeight="1" spans="1:2">
      <c r="A58" s="3" t="str">
        <f>IFERROR(__xludf.DUMMYFUNCTION("""COMPUTED_VALUE"""),"3W284PA")</f>
        <v>3W284PA</v>
      </c>
      <c r="B58" s="3" t="str">
        <f>IFERROR(__xludf.DUMMYFUNCTION("""COMPUTED_VALUE"""),"HP EliteBook 840 G8 Notebook PC (19X36AV)")</f>
        <v>HP EliteBook 840 G8 Notebook PC (19X36AV)</v>
      </c>
    </row>
    <row r="59" customHeight="1" spans="1:2">
      <c r="A59" s="3" t="str">
        <f>IFERROR(__xludf.DUMMYFUNCTION("""COMPUTED_VALUE"""),"440Y0UC")</f>
        <v>440Y0UC</v>
      </c>
      <c r="B59" s="3" t="str">
        <f>IFERROR(__xludf.DUMMYFUNCTION("""COMPUTED_VALUE"""),"HP EliteBook 840 G8 Notebook PC (26D60AV)")</f>
        <v>HP EliteBook 840 G8 Notebook PC (26D60AV)</v>
      </c>
    </row>
    <row r="60" customHeight="1" spans="1:2">
      <c r="A60" s="3" t="str">
        <f>IFERROR(__xludf.DUMMYFUNCTION("""COMPUTED_VALUE"""),"4V8F5EC")</f>
        <v>4V8F5EC</v>
      </c>
      <c r="B60" s="3" t="str">
        <f>IFERROR(__xludf.DUMMYFUNCTION("""COMPUTED_VALUE"""),"HP EliteBook 845 G8 Notebook PC (1W3K5AV)")</f>
        <v>HP EliteBook 845 G8 Notebook PC (1W3K5AV)</v>
      </c>
    </row>
    <row r="61" customHeight="1" spans="1:2">
      <c r="A61" s="3" t="str">
        <f>IFERROR(__xludf.DUMMYFUNCTION("""COMPUTED_VALUE"""),"461W2UC")</f>
        <v>461W2UC</v>
      </c>
      <c r="B61" s="3" t="str">
        <f>IFERROR(__xludf.DUMMYFUNCTION("""COMPUTED_VALUE"""),"HP EliteBook 830 G8 Notebook PC (26D50AV)")</f>
        <v>HP EliteBook 830 G8 Notebook PC (26D50AV)</v>
      </c>
    </row>
    <row r="62" customHeight="1" spans="1:2">
      <c r="A62" s="3" t="str">
        <f>IFERROR(__xludf.DUMMYFUNCTION("""COMPUTED_VALUE"""),"23V67EC")</f>
        <v>23V67EC</v>
      </c>
      <c r="B62" s="3" t="str">
        <f>IFERROR(__xludf.DUMMYFUNCTION("""COMPUTED_VALUE"""),"HP EliteBook 840 G7 Notebook PC (8PZ98AV)")</f>
        <v>HP EliteBook 840 G7 Notebook PC (8PZ98AV)</v>
      </c>
    </row>
    <row r="63" customHeight="1" spans="1:2">
      <c r="A63" s="3" t="str">
        <f>IFERROR(__xludf.DUMMYFUNCTION("""COMPUTED_VALUE"""),"4Q7M7PA")</f>
        <v>4Q7M7PA</v>
      </c>
      <c r="B63" s="3" t="str">
        <f>IFERROR(__xludf.DUMMYFUNCTION("""COMPUTED_VALUE"""),"HP EliteBook 840 Aero G8 Notebook PC (2E5E3AV)")</f>
        <v>HP EliteBook 840 Aero G8 Notebook PC (2E5E3AV)</v>
      </c>
    </row>
    <row r="64" customHeight="1" spans="1:2">
      <c r="A64" s="3" t="str">
        <f>IFERROR(__xludf.DUMMYFUNCTION("""COMPUTED_VALUE"""),"4T3M3PA")</f>
        <v>4T3M3PA</v>
      </c>
      <c r="B64" s="3" t="str">
        <f>IFERROR(__xludf.DUMMYFUNCTION("""COMPUTED_VALUE"""),"HP EliteBook 840 G8 Notebook PC (26D62AV)")</f>
        <v>HP EliteBook 840 G8 Notebook PC (26D62AV)</v>
      </c>
    </row>
    <row r="65" customHeight="1" spans="1:2">
      <c r="A65" s="3" t="str">
        <f>IFERROR(__xludf.DUMMYFUNCTION("""COMPUTED_VALUE"""),"435W9UP")</f>
        <v>435W9UP</v>
      </c>
      <c r="B65" s="3" t="str">
        <f>IFERROR(__xludf.DUMMYFUNCTION("""COMPUTED_VALUE"""),"HP EliteBook 840 G8 Notebook PC (26D60AV)")</f>
        <v>HP EliteBook 840 G8 Notebook PC (26D60AV)</v>
      </c>
    </row>
    <row r="66" customHeight="1" spans="1:2">
      <c r="A66" s="3" t="str">
        <f>IFERROR(__xludf.DUMMYFUNCTION("""COMPUTED_VALUE"""),"389X3PA")</f>
        <v>389X3PA</v>
      </c>
      <c r="B66" s="3" t="str">
        <f>IFERROR(__xludf.DUMMYFUNCTION("""COMPUTED_VALUE"""),"HP EliteBook 830 G7 Notebook PC (8PV75AV)")</f>
        <v>HP EliteBook 830 G7 Notebook PC (8PV75AV)</v>
      </c>
    </row>
    <row r="67" customHeight="1" spans="1:2">
      <c r="A67" s="3" t="str">
        <f>IFERROR(__xludf.DUMMYFUNCTION("""COMPUTED_VALUE"""),"302X5EC")</f>
        <v>302X5EC</v>
      </c>
      <c r="B67" s="3" t="str">
        <f>IFERROR(__xludf.DUMMYFUNCTION("""COMPUTED_VALUE"""),"HP EliteBook 840 G7 Notebook PC (8PZ98AV)")</f>
        <v>HP EliteBook 840 G7 Notebook PC (8PZ98AV)</v>
      </c>
    </row>
    <row r="68" customHeight="1" spans="1:2">
      <c r="A68" s="3" t="str">
        <f>IFERROR(__xludf.DUMMYFUNCTION("""COMPUTED_VALUE"""),"340T1EC")</f>
        <v>340T1EC</v>
      </c>
      <c r="B68" s="3" t="str">
        <f>IFERROR(__xludf.DUMMYFUNCTION("""COMPUTED_VALUE"""),"HP EliteBook 840 G7 Notebook PC (8PZ98AV)")</f>
        <v>HP EliteBook 840 G7 Notebook PC (8PZ98AV)</v>
      </c>
    </row>
    <row r="69" customHeight="1" spans="1:2">
      <c r="A69" s="3" t="str">
        <f>IFERROR(__xludf.DUMMYFUNCTION("""COMPUTED_VALUE"""),"4K9V8EA")</f>
        <v>4K9V8EA</v>
      </c>
      <c r="B69" s="3" t="str">
        <f>IFERROR(__xludf.DUMMYFUNCTION("""COMPUTED_VALUE"""),"HP EliteBook 850 G8 Notebook PC (1G1Y0AV)")</f>
        <v>HP EliteBook 850 G8 Notebook PC (1G1Y0AV)</v>
      </c>
    </row>
    <row r="70" customHeight="1" spans="1:2">
      <c r="A70" s="3" t="str">
        <f>IFERROR(__xludf.DUMMYFUNCTION("""COMPUTED_VALUE"""),"6X9Z8UC")</f>
        <v>6X9Z8UC</v>
      </c>
      <c r="B70" s="3" t="str">
        <f>IFERROR(__xludf.DUMMYFUNCTION("""COMPUTED_VALUE"""),"HP EliteBook 840 14 inch G9 Notebook PC (4B852AV)")</f>
        <v>HP EliteBook 840 14 inch G9 Notebook PC (4B852AV)</v>
      </c>
    </row>
    <row r="71" customHeight="1" spans="1:2">
      <c r="A71" s="3" t="str">
        <f>IFERROR(__xludf.DUMMYFUNCTION("""COMPUTED_VALUE"""),"49T89UP")</f>
        <v>49T89UP</v>
      </c>
      <c r="B71" s="3" t="str">
        <f>IFERROR(__xludf.DUMMYFUNCTION("""COMPUTED_VALUE"""),"HP EliteBook 830 G8 Notebook PC (26D50AV)")</f>
        <v>HP EliteBook 830 G8 Notebook PC (26D50AV)</v>
      </c>
    </row>
    <row r="72" customHeight="1" spans="1:2">
      <c r="A72" s="3" t="str">
        <f>IFERROR(__xludf.DUMMYFUNCTION("""COMPUTED_VALUE"""),"4C210EC")</f>
        <v>4C210EC</v>
      </c>
      <c r="B72" s="3" t="str">
        <f>IFERROR(__xludf.DUMMYFUNCTION("""COMPUTED_VALUE"""),"HP EliteBook 845 G8 Notebook PC (1W3K6AV)")</f>
        <v>HP EliteBook 845 G8 Notebook PC (1W3K6AV)</v>
      </c>
    </row>
    <row r="73" customHeight="1" spans="1:2">
      <c r="A73" s="3" t="str">
        <f>IFERROR(__xludf.DUMMYFUNCTION("""COMPUTED_VALUE"""),"2U1Z5EC")</f>
        <v>2U1Z5EC</v>
      </c>
      <c r="B73" s="3" t="str">
        <f>IFERROR(__xludf.DUMMYFUNCTION("""COMPUTED_VALUE"""),"HP EliteBook 845 G7 Notebook PC (8VZ05AV)")</f>
        <v>HP EliteBook 845 G7 Notebook PC (8VZ05AV)</v>
      </c>
    </row>
    <row r="74" customHeight="1" spans="1:2">
      <c r="A74" s="3" t="str">
        <f>IFERROR(__xludf.DUMMYFUNCTION("""COMPUTED_VALUE"""),"4C4F6PA")</f>
        <v>4C4F6PA</v>
      </c>
      <c r="B74" s="3" t="str">
        <f>IFERROR(__xludf.DUMMYFUNCTION("""COMPUTED_VALUE"""),"HP EliteBook 840 G8 Notebook PC (19X35AV)")</f>
        <v>HP EliteBook 840 G8 Notebook PC (19X35AV)</v>
      </c>
    </row>
    <row r="75" customHeight="1" spans="1:2">
      <c r="A75" s="3" t="str">
        <f>IFERROR(__xludf.DUMMYFUNCTION("""COMPUTED_VALUE"""),"2G3Q9UC")</f>
        <v>2G3Q9UC</v>
      </c>
      <c r="B75" s="3" t="str">
        <f>IFERROR(__xludf.DUMMYFUNCTION("""COMPUTED_VALUE"""),"HP EliteBook 840 G7 Notebook PC (8QA00AV)")</f>
        <v>HP EliteBook 840 G7 Notebook PC (8QA00AV)</v>
      </c>
    </row>
    <row r="76" customHeight="1" spans="1:2">
      <c r="A76" s="3" t="str">
        <f>IFERROR(__xludf.DUMMYFUNCTION("""COMPUTED_VALUE"""),"19X35AV")</f>
        <v>19X35AV</v>
      </c>
      <c r="B76" s="3" t="str">
        <f>IFERROR(__xludf.DUMMYFUNCTION("""COMPUTED_VALUE"""),"HP EliteBook 840 G8 Notebook PC IDS Base Model")</f>
        <v>HP EliteBook 840 G8 Notebook PC IDS Base Model</v>
      </c>
    </row>
    <row r="77" customHeight="1" spans="1:2">
      <c r="A77" s="3" t="str">
        <f>IFERROR(__xludf.DUMMYFUNCTION("""COMPUTED_VALUE"""),"38C86PA")</f>
        <v>38C86PA</v>
      </c>
      <c r="B77" s="3" t="str">
        <f>IFERROR(__xludf.DUMMYFUNCTION("""COMPUTED_VALUE"""),"HP EliteBook 840 G7 Notebook PC (8PZ98AV)")</f>
        <v>HP EliteBook 840 G7 Notebook PC (8PZ98AV)</v>
      </c>
    </row>
    <row r="78" customHeight="1" spans="1:2">
      <c r="A78" s="3" t="str">
        <f>IFERROR(__xludf.DUMMYFUNCTION("""COMPUTED_VALUE"""),"1G1X8AV")</f>
        <v>1G1X8AV</v>
      </c>
      <c r="B78" s="3" t="str">
        <f>IFERROR(__xludf.DUMMYFUNCTION("""COMPUTED_VALUE"""),"HP EliteBook 850 G8 Notebook PC IDS Base")</f>
        <v>HP EliteBook 850 G8 Notebook PC IDS Base</v>
      </c>
    </row>
    <row r="79" customHeight="1" spans="1:2">
      <c r="A79" s="3" t="str">
        <f>IFERROR(__xludf.DUMMYFUNCTION("""COMPUTED_VALUE"""),"468D3UC")</f>
        <v>468D3UC</v>
      </c>
      <c r="B79" s="3" t="str">
        <f>IFERROR(__xludf.DUMMYFUNCTION("""COMPUTED_VALUE"""),"HP EliteBook 830 G8 Notebook PC (26D48AV)")</f>
        <v>HP EliteBook 830 G8 Notebook PC (26D48AV)</v>
      </c>
    </row>
    <row r="80" customHeight="1" spans="1:2">
      <c r="A80" s="3" t="str">
        <f>IFERROR(__xludf.DUMMYFUNCTION("""COMPUTED_VALUE"""),"308X6PA")</f>
        <v>308X6PA</v>
      </c>
      <c r="B80" s="3" t="str">
        <f>IFERROR(__xludf.DUMMYFUNCTION("""COMPUTED_VALUE"""),"HP EliteBook 840 G7 Notebook PC (8PZ97AV)")</f>
        <v>HP EliteBook 840 G7 Notebook PC (8PZ97AV)</v>
      </c>
    </row>
    <row r="81" customHeight="1" spans="1:2">
      <c r="A81" s="3" t="str">
        <f>IFERROR(__xludf.DUMMYFUNCTION("""COMPUTED_VALUE"""),"399V2EP")</f>
        <v>399V2EP</v>
      </c>
      <c r="B81" s="3" t="str">
        <f>IFERROR(__xludf.DUMMYFUNCTION("""COMPUTED_VALUE"""),"HP EliteBook 840 G7 Notebook PC (8PZ98AV)")</f>
        <v>HP EliteBook 840 G7 Notebook PC (8PZ98AV)</v>
      </c>
    </row>
    <row r="82" customHeight="1" spans="1:2">
      <c r="A82" s="3" t="str">
        <f>IFERROR(__xludf.DUMMYFUNCTION("""COMPUTED_VALUE"""),"8HR33UC")</f>
        <v>8HR33UC</v>
      </c>
      <c r="B82" s="3" t="str">
        <f>IFERROR(__xludf.DUMMYFUNCTION("""COMPUTED_VALUE"""),"HP EliteBook 745 G6 Notebook PC")</f>
        <v>HP EliteBook 745 G6 Notebook PC</v>
      </c>
    </row>
    <row r="83" customHeight="1" spans="1:2">
      <c r="A83" s="3" t="str">
        <f>IFERROR(__xludf.DUMMYFUNCTION("""COMPUTED_VALUE"""),"4N3K4EC")</f>
        <v>4N3K4EC</v>
      </c>
      <c r="B83" s="3" t="str">
        <f>IFERROR(__xludf.DUMMYFUNCTION("""COMPUTED_VALUE"""),"HP EliteBook 845 G8 Notebook PC (1W3K5AV)")</f>
        <v>HP EliteBook 845 G8 Notebook PC (1W3K5AV)</v>
      </c>
    </row>
    <row r="84" customHeight="1" spans="1:2">
      <c r="A84" s="3" t="str">
        <f>IFERROR(__xludf.DUMMYFUNCTION("""COMPUTED_VALUE"""),"2V3W8UC")</f>
        <v>2V3W8UC</v>
      </c>
      <c r="B84" s="3" t="str">
        <f>IFERROR(__xludf.DUMMYFUNCTION("""COMPUTED_VALUE"""),"HP EliteBook 840 G7 Notebook PC (8QA00AV)")</f>
        <v>HP EliteBook 840 G7 Notebook PC (8QA00AV)</v>
      </c>
    </row>
    <row r="85" customHeight="1" spans="1:2">
      <c r="A85" s="3" t="str">
        <f>IFERROR(__xludf.DUMMYFUNCTION("""COMPUTED_VALUE"""),"8VZ06AV")</f>
        <v>8VZ06AV</v>
      </c>
      <c r="B85" s="3" t="str">
        <f>IFERROR(__xludf.DUMMYFUNCTION("""COMPUTED_VALUE"""),"HP EliteBook 845 G7 Notebook PC IDS Base Model")</f>
        <v>HP EliteBook 845 G7 Notebook PC IDS Base Model</v>
      </c>
    </row>
    <row r="86" customHeight="1" spans="1:2">
      <c r="A86" s="3" t="str">
        <f>IFERROR(__xludf.DUMMYFUNCTION("""COMPUTED_VALUE"""),"3W260PA")</f>
        <v>3W260PA</v>
      </c>
      <c r="B86" s="3" t="str">
        <f>IFERROR(__xludf.DUMMYFUNCTION("""COMPUTED_VALUE"""),"HP EliteBook 830 G8 Notebook PC (19C73AV)")</f>
        <v>HP EliteBook 830 G8 Notebook PC (19C73AV)</v>
      </c>
    </row>
    <row r="87" customHeight="1" spans="1:2">
      <c r="A87" s="3" t="str">
        <f>IFERROR(__xludf.DUMMYFUNCTION("""COMPUTED_VALUE"""),"453D1EC")</f>
        <v>453D1EC</v>
      </c>
      <c r="B87" s="3" t="str">
        <f>IFERROR(__xludf.DUMMYFUNCTION("""COMPUTED_VALUE"""),"HP EliteBook 850 G8 Notebook PC (1G1Y1AV)")</f>
        <v>HP EliteBook 850 G8 Notebook PC (1G1Y1AV)</v>
      </c>
    </row>
    <row r="88" customHeight="1" spans="1:2">
      <c r="A88" s="3" t="str">
        <f>IFERROR(__xludf.DUMMYFUNCTION("""COMPUTED_VALUE"""),"44V20UC")</f>
        <v>44V20UC</v>
      </c>
      <c r="B88" s="3" t="str">
        <f>IFERROR(__xludf.DUMMYFUNCTION("""COMPUTED_VALUE"""),"HP EliteBook 840 G7 Notebook PC (8PZ98AV)")</f>
        <v>HP EliteBook 840 G7 Notebook PC (8PZ98AV)</v>
      </c>
    </row>
    <row r="89" customHeight="1" spans="1:2">
      <c r="A89" s="3" t="str">
        <f>IFERROR(__xludf.DUMMYFUNCTION("""COMPUTED_VALUE"""),"2W2V0UC")</f>
        <v>2W2V0UC</v>
      </c>
      <c r="B89" s="3" t="str">
        <f>IFERROR(__xludf.DUMMYFUNCTION("""COMPUTED_VALUE"""),"HP EliteBook 840 G7 Notebook PC (8PZ98AV)")</f>
        <v>HP EliteBook 840 G7 Notebook PC (8PZ98AV)</v>
      </c>
    </row>
    <row r="90" customHeight="1" spans="1:2">
      <c r="A90" s="3" t="str">
        <f>IFERROR(__xludf.DUMMYFUNCTION("""COMPUTED_VALUE"""),"300W0EC")</f>
        <v>300W0EC</v>
      </c>
      <c r="B90" s="3" t="str">
        <f>IFERROR(__xludf.DUMMYFUNCTION("""COMPUTED_VALUE"""),"HP EliteBook 840 G7 Notebook PC (8PZ98AV)")</f>
        <v>HP EliteBook 840 G7 Notebook PC (8PZ98AV)</v>
      </c>
    </row>
    <row r="91" customHeight="1" spans="1:2">
      <c r="A91" s="3" t="str">
        <f>IFERROR(__xludf.DUMMYFUNCTION("""COMPUTED_VALUE"""),"8JN09UC")</f>
        <v>8JN09UC</v>
      </c>
      <c r="B91" s="3" t="str">
        <f>IFERROR(__xludf.DUMMYFUNCTION("""COMPUTED_VALUE"""),"HP EliteBook 840 G6 Notebook PC")</f>
        <v>HP EliteBook 840 G6 Notebook PC</v>
      </c>
    </row>
    <row r="92" customHeight="1" spans="1:2">
      <c r="A92" s="3" t="str">
        <f>IFERROR(__xludf.DUMMYFUNCTION("""COMPUTED_VALUE"""),"4A4X0UC")</f>
        <v>4A4X0UC</v>
      </c>
      <c r="B92" s="3" t="str">
        <f>IFERROR(__xludf.DUMMYFUNCTION("""COMPUTED_VALUE"""),"HP EliteBook 845 G8 Notebook PC (1W3K6AV)")</f>
        <v>HP EliteBook 845 G8 Notebook PC (1W3K6AV)</v>
      </c>
    </row>
    <row r="93" customHeight="1" spans="1:2">
      <c r="A93" s="3" t="str">
        <f>IFERROR(__xludf.DUMMYFUNCTION("""COMPUTED_VALUE"""),"4J8M2UP")</f>
        <v>4J8M2UP</v>
      </c>
      <c r="B93" s="3" t="str">
        <f>IFERROR(__xludf.DUMMYFUNCTION("""COMPUTED_VALUE"""),"HP EliteBook 840 G8 Notebook PC (26D62AV)")</f>
        <v>HP EliteBook 840 G8 Notebook PC (26D62AV)</v>
      </c>
    </row>
    <row r="94" customHeight="1" spans="1:2">
      <c r="A94" s="3" t="str">
        <f>IFERROR(__xludf.DUMMYFUNCTION("""COMPUTED_VALUE"""),"2N1N7PA")</f>
        <v>2N1N7PA</v>
      </c>
      <c r="B94" s="3" t="str">
        <f>IFERROR(__xludf.DUMMYFUNCTION("""COMPUTED_VALUE"""),"HP EliteBook 830 G7 Notebook PC (8PV71AV)")</f>
        <v>HP EliteBook 830 G7 Notebook PC (8PV71AV)</v>
      </c>
    </row>
    <row r="95" customHeight="1" spans="1:2">
      <c r="A95" s="3" t="str">
        <f>IFERROR(__xludf.DUMMYFUNCTION("""COMPUTED_VALUE"""),"4M1A2EC")</f>
        <v>4M1A2EC</v>
      </c>
      <c r="B95" s="3" t="str">
        <f>IFERROR(__xludf.DUMMYFUNCTION("""COMPUTED_VALUE"""),"HP EliteBook 840 G8 Notebook PC (26D60AV)")</f>
        <v>HP EliteBook 840 G8 Notebook PC (26D60AV)</v>
      </c>
    </row>
    <row r="96" customHeight="1" spans="1:2">
      <c r="A96" s="3" t="str">
        <f>IFERROR(__xludf.DUMMYFUNCTION("""COMPUTED_VALUE"""),"39Y30UP")</f>
        <v>39Y30UP</v>
      </c>
      <c r="B96" s="3" t="str">
        <f>IFERROR(__xludf.DUMMYFUNCTION("""COMPUTED_VALUE"""),"HP EliteBook 840 G8 Notebook PC (26D62AV)")</f>
        <v>HP EliteBook 840 G8 Notebook PC (26D62AV)</v>
      </c>
    </row>
    <row r="97" customHeight="1" spans="1:2">
      <c r="A97" s="3" t="str">
        <f>IFERROR(__xludf.DUMMYFUNCTION("""COMPUTED_VALUE"""),"2F5N3EC")</f>
        <v>2F5N3EC</v>
      </c>
      <c r="B97" s="3" t="str">
        <f>IFERROR(__xludf.DUMMYFUNCTION("""COMPUTED_VALUE"""),"HP EliteBook 840 G7 Notebook PC (8PZ98AV)")</f>
        <v>HP EliteBook 840 G7 Notebook PC (8PZ98AV)</v>
      </c>
    </row>
    <row r="98" customHeight="1" spans="1:2">
      <c r="A98" s="3" t="str">
        <f>IFERROR(__xludf.DUMMYFUNCTION("""COMPUTED_VALUE"""),"7Y966EP")</f>
        <v>7Y966EP</v>
      </c>
      <c r="B98" s="3" t="str">
        <f>IFERROR(__xludf.DUMMYFUNCTION("""COMPUTED_VALUE"""),"HP EliteBook 830 13.3 inch G9 Notebook PC (4B5S7AV)")</f>
        <v>HP EliteBook 830 13.3 inch G9 Notebook PC (4B5S7AV)</v>
      </c>
    </row>
    <row r="99" customHeight="1" spans="1:2">
      <c r="A99" s="3" t="str">
        <f>IFERROR(__xludf.DUMMYFUNCTION("""COMPUTED_VALUE"""),"50B57EC")</f>
        <v>50B57EC</v>
      </c>
      <c r="B99" s="3" t="str">
        <f>IFERROR(__xludf.DUMMYFUNCTION("""COMPUTED_VALUE"""),"HP EliteBook 850 G8 Notebook PC (1G1Y1AV)")</f>
        <v>HP EliteBook 850 G8 Notebook PC (1G1Y1AV)</v>
      </c>
    </row>
    <row r="100" customHeight="1" spans="1:2">
      <c r="A100" s="3" t="str">
        <f>IFERROR(__xludf.DUMMYFUNCTION("""COMPUTED_VALUE"""),"4Q7D8UC")</f>
        <v>4Q7D8UC</v>
      </c>
      <c r="B100" s="3" t="str">
        <f>IFERROR(__xludf.DUMMYFUNCTION("""COMPUTED_VALUE"""),"HP EliteBook 840 G8 Notebook PC (26D62AV)")</f>
        <v>HP EliteBook 840 G8 Notebook PC (26D62AV)</v>
      </c>
    </row>
    <row r="101" customHeight="1" spans="1:2">
      <c r="A101" s="3" t="str">
        <f>IFERROR(__xludf.DUMMYFUNCTION("""COMPUTED_VALUE"""),"479H4EC")</f>
        <v>479H4EC</v>
      </c>
      <c r="B101" s="3" t="str">
        <f>IFERROR(__xludf.DUMMYFUNCTION("""COMPUTED_VALUE"""),"HP EliteBook 845 G7 Notebook PC (8VZ06AV)")</f>
        <v>HP EliteBook 845 G7 Notebook PC (8VZ06AV)</v>
      </c>
    </row>
    <row r="102" customHeight="1" spans="1:2">
      <c r="A102" s="3" t="str">
        <f>IFERROR(__xludf.DUMMYFUNCTION("""COMPUTED_VALUE"""),"2W7G7EC")</f>
        <v>2W7G7EC</v>
      </c>
      <c r="B102" s="3" t="str">
        <f>IFERROR(__xludf.DUMMYFUNCTION("""COMPUTED_VALUE"""),"HP EliteBook 840 G7 Notebook PC (8PZ98AV)")</f>
        <v>HP EliteBook 840 G7 Notebook PC (8PZ98AV)</v>
      </c>
    </row>
    <row r="103" customHeight="1" spans="1:2">
      <c r="A103" s="3" t="str">
        <f>IFERROR(__xludf.DUMMYFUNCTION("""COMPUTED_VALUE"""),"2K5P5PC")</f>
        <v>2K5P5PC</v>
      </c>
      <c r="B103" s="3" t="str">
        <f>IFERROR(__xludf.DUMMYFUNCTION("""COMPUTED_VALUE"""),"HP EliteBook 845 G7 Notebook PC (8VZ06AV")</f>
        <v>HP EliteBook 845 G7 Notebook PC (8VZ06AV</v>
      </c>
    </row>
    <row r="104" customHeight="1" spans="1:2">
      <c r="A104" s="3" t="str">
        <f>IFERROR(__xludf.DUMMYFUNCTION("""COMPUTED_VALUE"""),"4Z7V3EC")</f>
        <v>4Z7V3EC</v>
      </c>
      <c r="B104" s="3" t="str">
        <f>IFERROR(__xludf.DUMMYFUNCTION("""COMPUTED_VALUE"""),"HP EliteBook 830 G8 Notebook PC (26D50AV")</f>
        <v>HP EliteBook 830 G8 Notebook PC (26D50AV</v>
      </c>
    </row>
    <row r="105" customHeight="1" spans="1:2">
      <c r="A105" s="3" t="str">
        <f>IFERROR(__xludf.DUMMYFUNCTION("""COMPUTED_VALUE"""),"49Q06EC")</f>
        <v>49Q06EC</v>
      </c>
      <c r="B105" s="3" t="str">
        <f>IFERROR(__xludf.DUMMYFUNCTION("""COMPUTED_VALUE"""),"HP EliteBook 855 G8 Notebook PC (49Q06EC)")</f>
        <v>HP EliteBook 855 G8 Notebook PC (49Q06EC)</v>
      </c>
    </row>
    <row r="106" customHeight="1" spans="1:2">
      <c r="A106" s="3" t="str">
        <f>IFERROR(__xludf.DUMMYFUNCTION("""COMPUTED_VALUE"""),"5PZ86EP")</f>
        <v>5PZ86EP</v>
      </c>
      <c r="B106" s="3" t="str">
        <f>IFERROR(__xludf.DUMMYFUNCTION("""COMPUTED_VALUE"""),"HP EliteBook 840 G5 Notebook PC")</f>
        <v>HP EliteBook 840 G5 Notebook PC</v>
      </c>
    </row>
    <row r="107" customHeight="1" spans="1:2">
      <c r="A107" s="3" t="str">
        <f>IFERROR(__xludf.DUMMYFUNCTION("""COMPUTED_VALUE"""),"38S89PC")</f>
        <v>38S89PC</v>
      </c>
      <c r="B107" s="3" t="str">
        <f>IFERROR(__xludf.DUMMYFUNCTION("""COMPUTED_VALUE"""),"HP EliteBook 845 G7 Notebook PC")</f>
        <v>HP EliteBook 845 G7 Notebook PC</v>
      </c>
    </row>
    <row r="108" customHeight="1" spans="1:2">
      <c r="A108" s="3" t="str">
        <f>IFERROR(__xludf.DUMMYFUNCTION("""COMPUTED_VALUE"""),"6A3P1AV")</f>
        <v>6A3P1AV</v>
      </c>
      <c r="B108" s="3" t="str">
        <f>IFERROR(__xludf.DUMMYFUNCTION("""COMPUTED_VALUE"""),"HP EliteBook 840 G8 Notebook PC IDS Base Model")</f>
        <v>HP EliteBook 840 G8 Notebook PC IDS Base Model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"/>
  <sheetViews>
    <sheetView workbookViewId="0">
      <selection activeCell="A1" sqref="A1"/>
    </sheetView>
  </sheetViews>
  <sheetFormatPr defaultColWidth="12.6296296296296" defaultRowHeight="15.75" customHeight="1" outlineLevelRow="1" outlineLevelCol="1"/>
  <cols>
    <col min="1" max="1" width="16.5" customWidth="1"/>
    <col min="2" max="2" width="42.8796296296296" customWidth="1"/>
  </cols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""(?i)Elitebook 6"") * NOT(REGEXMATCH('All Products'!B:B, ""(?i)All|MFP"")))"),"4D0Y9AV")</f>
        <v>4D0Y9AV</v>
      </c>
      <c r="B2" s="3" t="str">
        <f>IFERROR(__xludf.DUMMYFUNCTION("""COMPUTED_VALUE"""),"HP EliteBook 640 14 inch G9 Notebook PC IDS Base Model")</f>
        <v>HP EliteBook 640 14 inch G9 Notebook PC IDS Base Model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8"/>
  <sheetViews>
    <sheetView workbookViewId="0">
      <selection activeCell="A1" sqref="A1"/>
    </sheetView>
  </sheetViews>
  <sheetFormatPr defaultColWidth="12.6296296296296" defaultRowHeight="15.75" customHeight="1" outlineLevelRow="7" outlineLevelCol="3"/>
  <cols>
    <col min="1" max="1" width="16.5" customWidth="1"/>
    <col min="2" max="2" width="42.8796296296296" customWidth="1"/>
  </cols>
  <sheetData>
    <row r="1" customHeight="1" spans="1:2">
      <c r="A1" s="2" t="s">
        <v>0</v>
      </c>
      <c r="B1" s="2" t="s">
        <v>1</v>
      </c>
    </row>
    <row r="2" customHeight="1" spans="1:4">
      <c r="A2" s="3" t="str">
        <f>IFERROR(__xludf.DUMMYFUNCTION("FILTER('All Products'!A:D, REGEXMATCH('All Products'!B:B, ""(?i)Elitebook 1|EliteBook x360 1030"") * NOT(REGEXMATCH('All Products'!B:B, ""(?i)All|MFP"")))"),"1BS97UT")</f>
        <v>1BS97UT</v>
      </c>
      <c r="B2" s="3" t="str">
        <f>IFERROR(__xludf.DUMMYFUNCTION("""COMPUTED_VALUE"""),"HP EliteBook x360 1030 G2 (ENERGY STAR)")</f>
        <v>HP EliteBook x360 1030 G2 (ENERGY STAR)</v>
      </c>
      <c r="C2" s="3" t="str">
        <f>IFERROR(__xludf.DUMMYFUNCTION("""COMPUTED_VALUE"""),"UB0E2E, UB0E6E")</f>
        <v>UB0E2E, UB0E6E</v>
      </c>
      <c r="D2" s="3"/>
    </row>
    <row r="3" customHeight="1" spans="1:4">
      <c r="A3" s="3" t="str">
        <f>IFERROR(__xludf.DUMMYFUNCTION("""COMPUTED_VALUE"""),"509X4EC")</f>
        <v>509X4EC</v>
      </c>
      <c r="B3" s="3" t="str">
        <f>IFERROR(__xludf.DUMMYFUNCTION("""COMPUTED_VALUE"""),"HP EliteBook x360 1030 G8 Notebook PC (2Z5U6AV)")</f>
        <v>HP EliteBook x360 1030 G8 Notebook PC (2Z5U6AV)</v>
      </c>
      <c r="C3" s="3"/>
      <c r="D3" s="3"/>
    </row>
    <row r="4" customHeight="1" spans="1:4">
      <c r="A4" s="3" t="str">
        <f>IFERROR(__xludf.DUMMYFUNCTION("""COMPUTED_VALUE"""),"2K9F8EC")</f>
        <v>2K9F8EC</v>
      </c>
      <c r="B4" s="3" t="str">
        <f>IFERROR(__xludf.DUMMYFUNCTION("""COMPUTED_VALUE"""),"HP EliteBook x360 1030 G7 Notebook PC (18G38AV)")</f>
        <v>HP EliteBook x360 1030 G7 Notebook PC (18G38AV)</v>
      </c>
      <c r="C4" s="3"/>
      <c r="D4" s="3"/>
    </row>
    <row r="5" customHeight="1" spans="1:4">
      <c r="A5" s="3" t="str">
        <f>IFERROR(__xludf.DUMMYFUNCTION("""COMPUTED_VALUE"""),"4S1V4PA")</f>
        <v>4S1V4PA</v>
      </c>
      <c r="B5" s="3" t="str">
        <f>IFERROR(__xludf.DUMMYFUNCTION("""COMPUTED_VALUE"""),"HP EliteBook x360 1030 G8 Notebook PC (1G7F9AV)")</f>
        <v>HP EliteBook x360 1030 G8 Notebook PC (1G7F9AV)</v>
      </c>
      <c r="C5" s="3"/>
      <c r="D5" s="3"/>
    </row>
    <row r="6" customHeight="1" spans="1:4">
      <c r="A6" s="3" t="str">
        <f>IFERROR(__xludf.DUMMYFUNCTION("""COMPUTED_VALUE"""),"2Z7D5UC")</f>
        <v>2Z7D5UC</v>
      </c>
      <c r="B6" s="3" t="str">
        <f>IFERROR(__xludf.DUMMYFUNCTION("""COMPUTED_VALUE"""),"HP EliteBook x360 1030 G7 Notebook PC (8VS78AV)")</f>
        <v>HP EliteBook x360 1030 G7 Notebook PC (8VS78AV)</v>
      </c>
      <c r="C6" s="3"/>
      <c r="D6" s="3"/>
    </row>
    <row r="7" customHeight="1" spans="1:4">
      <c r="A7" s="3" t="str">
        <f>IFERROR(__xludf.DUMMYFUNCTION("""COMPUTED_VALUE"""),"86T70PA")</f>
        <v>86T70PA</v>
      </c>
      <c r="B7" s="3" t="str">
        <f>IFERROR(__xludf.DUMMYFUNCTION("""COMPUTED_VALUE"""),"HP EliteBook 1040 14 inch G10 Notebook PC (6V6U8AV)")</f>
        <v>HP EliteBook 1040 14 inch G10 Notebook PC (6V6U8AV)</v>
      </c>
      <c r="C7" s="3"/>
      <c r="D7" s="3"/>
    </row>
    <row r="8" customHeight="1" spans="1:4">
      <c r="A8" s="3" t="str">
        <f>IFERROR(__xludf.DUMMYFUNCTION("""COMPUTED_VALUE"""),"7H1Q7AV")</f>
        <v>7H1Q7AV</v>
      </c>
      <c r="B8" s="3" t="str">
        <f>IFERROR(__xludf.DUMMYFUNCTION("""COMPUTED_VALUE"""),"HP EliteBook 1040 14 inch G10 Notebook PC (7H1Q7AV)")</f>
        <v>HP EliteBook 1040 14 inch G10 Notebook PC (7H1Q7AV)</v>
      </c>
      <c r="C8" s="3"/>
      <c r="D8" s="3"/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2"/>
  <sheetViews>
    <sheetView workbookViewId="0">
      <selection activeCell="A1" sqref="A1"/>
    </sheetView>
  </sheetViews>
  <sheetFormatPr defaultColWidth="12.6296296296296" defaultRowHeight="15.75" customHeight="1" outlineLevelCol="1"/>
  <cols>
    <col min="1" max="1" width="16.5" customWidth="1"/>
    <col min="2" max="2" width="42.8796296296296" customWidth="1"/>
  </cols>
  <sheetData>
    <row r="1" customHeight="1" spans="1:2">
      <c r="A1" s="2" t="s">
        <v>0</v>
      </c>
      <c r="B1" s="2" t="s">
        <v>1</v>
      </c>
    </row>
    <row r="2" customHeight="1" spans="1:2">
      <c r="A2" s="3" t="str">
        <f>IFERROR(__xludf.DUMMYFUNCTION("FILTER('All Products'!A:B, REGEXMATCH('All Products'!B:B, ""(?i)Probook 6"") * NOT(REGEXMATCH('All Products'!B:B, ""(?i)All|MFP"")))"),"2TK78UC")</f>
        <v>2TK78UC</v>
      </c>
      <c r="B2" s="3" t="str">
        <f>IFERROR(__xludf.DUMMYFUNCTION("""COMPUTED_VALUE"""),"HP ProBook 640 G2 Notebook PC")</f>
        <v>HP ProBook 640 G2 Notebook PC</v>
      </c>
    </row>
    <row r="3" customHeight="1" spans="1:2">
      <c r="A3" s="3" t="str">
        <f>IFERROR(__xludf.DUMMYFUNCTION("""COMPUTED_VALUE"""),"5EG74AV")</f>
        <v>5EG74AV</v>
      </c>
      <c r="B3" s="3" t="str">
        <f>IFERROR(__xludf.DUMMYFUNCTION("""COMPUTED_VALUE"""),"HP ProBook 640 G5 Notebook PC IDS Base Model")</f>
        <v>HP ProBook 640 G5 Notebook PC IDS Base Model</v>
      </c>
    </row>
    <row r="4" customHeight="1" spans="1:2">
      <c r="A4" s="3" t="str">
        <f>IFERROR(__xludf.DUMMYFUNCTION("""COMPUTED_VALUE"""),"4D0M3PA")</f>
        <v>4D0M3PA</v>
      </c>
      <c r="B4" s="3" t="str">
        <f>IFERROR(__xludf.DUMMYFUNCTION("""COMPUTED_VALUE"""),"HP ProBook 640 G8 Notebook PC (1Y5E7AV)")</f>
        <v>HP ProBook 640 G8 Notebook PC (1Y5E7AV)</v>
      </c>
    </row>
    <row r="5" customHeight="1" spans="1:2">
      <c r="A5" s="3" t="str">
        <f>IFERROR(__xludf.DUMMYFUNCTION("""COMPUTED_VALUE"""),"4D0M0PA")</f>
        <v>4D0M0PA</v>
      </c>
      <c r="B5" s="3" t="str">
        <f>IFERROR(__xludf.DUMMYFUNCTION("""COMPUTED_VALUE"""),"HP ProBook 640 G8 Notebook PC (1Y5E3AV)")</f>
        <v>HP ProBook 640 G8 Notebook PC (1Y5E3AV)</v>
      </c>
    </row>
    <row r="6" customHeight="1" spans="1:2">
      <c r="A6" s="3" t="str">
        <f>IFERROR(__xludf.DUMMYFUNCTION("""COMPUTED_VALUE"""),"4Q1T0PA")</f>
        <v>4Q1T0PA</v>
      </c>
      <c r="B6" s="3" t="str">
        <f>IFERROR(__xludf.DUMMYFUNCTION("""COMPUTED_VALUE"""),"HP ProBook 635 Aero G8 Notebook PC (276K4AV)")</f>
        <v>HP ProBook 635 Aero G8 Notebook PC (276K4AV)</v>
      </c>
    </row>
    <row r="7" customHeight="1" spans="1:2">
      <c r="A7" s="3" t="str">
        <f>IFERROR(__xludf.DUMMYFUNCTION("""COMPUTED_VALUE"""),"4X5S7PA")</f>
        <v>4X5S7PA</v>
      </c>
      <c r="B7" s="3" t="str">
        <f>IFERROR(__xludf.DUMMYFUNCTION("""COMPUTED_VALUE"""),"HP ProBook 630 G8 Notebook PC (1Y4Z7AV)")</f>
        <v>HP ProBook 630 G8 Notebook PC (1Y4Z7AV)</v>
      </c>
    </row>
    <row r="8" customHeight="1" spans="1:2">
      <c r="A8" s="3" t="str">
        <f>IFERROR(__xludf.DUMMYFUNCTION("""COMPUTED_VALUE"""),"4D0M2PA")</f>
        <v>4D0M2PA</v>
      </c>
      <c r="B8" s="3" t="str">
        <f>IFERROR(__xludf.DUMMYFUNCTION("""COMPUTED_VALUE"""),"HP ProBook 640 G8 Notebook PC (1Y5E3AV)")</f>
        <v>HP ProBook 640 G8 Notebook PC (1Y5E3AV)</v>
      </c>
    </row>
    <row r="9" customHeight="1" spans="1:2">
      <c r="A9" s="3" t="str">
        <f>IFERROR(__xludf.DUMMYFUNCTION("""COMPUTED_VALUE"""),"38Q20UC")</f>
        <v>38Q20UC</v>
      </c>
      <c r="B9" s="3" t="str">
        <f>IFERROR(__xludf.DUMMYFUNCTION("""COMPUTED_VALUE"""),"HP ProBook 640 G8 Notebook PC (1Y5E3AV)")</f>
        <v>HP ProBook 640 G8 Notebook PC (1Y5E3AV)</v>
      </c>
    </row>
    <row r="10" customHeight="1" spans="1:2">
      <c r="A10" s="3" t="str">
        <f>IFERROR(__xludf.DUMMYFUNCTION("""COMPUTED_VALUE"""),"1Y5E0AV")</f>
        <v>1Y5E0AV</v>
      </c>
      <c r="B10" s="3" t="str">
        <f>IFERROR(__xludf.DUMMYFUNCTION("""COMPUTED_VALUE"""),"HP ProBook 640 G8 Notebook PC IDS Base Model")</f>
        <v>HP ProBook 640 G8 Notebook PC IDS Base Model</v>
      </c>
    </row>
    <row r="11" customHeight="1" spans="1:2">
      <c r="A11" s="3" t="str">
        <f>IFERROR(__xludf.DUMMYFUNCTION("""COMPUTED_VALUE"""),"396V0EC")</f>
        <v>396V0EC</v>
      </c>
      <c r="B11" s="3" t="str">
        <f>IFERROR(__xludf.DUMMYFUNCTION("""COMPUTED_VALUE"""),"HP ProBook 640 G8 Notebook PC (1Y5E3AV)")</f>
        <v>HP ProBook 640 G8 Notebook PC (1Y5E3AV)</v>
      </c>
    </row>
    <row r="12" customHeight="1" spans="1:2">
      <c r="A12" s="3" t="str">
        <f>IFERROR(__xludf.DUMMYFUNCTION("""COMPUTED_VALUE"""),"4Q1T3PA")</f>
        <v>4Q1T3PA</v>
      </c>
      <c r="B12" s="3" t="str">
        <f>IFERROR(__xludf.DUMMYFUNCTION("""COMPUTED_VALUE"""),"HP ProBook 635 Aero G8 Notebook PC (276K8AV)")</f>
        <v>HP ProBook 635 Aero G8 Notebook PC (276K8AV)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47"/>
  <sheetViews>
    <sheetView workbookViewId="0">
      <selection activeCell="A1" sqref="A1"/>
    </sheetView>
  </sheetViews>
  <sheetFormatPr defaultColWidth="12.6296296296296" defaultRowHeight="15.75" customHeight="1" outlineLevelCol="3"/>
  <cols>
    <col min="1" max="1" width="16.5" customWidth="1"/>
    <col min="2" max="2" width="55.5" customWidth="1"/>
  </cols>
  <sheetData>
    <row r="1" customHeight="1" spans="1:2">
      <c r="A1" s="2" t="s">
        <v>0</v>
      </c>
      <c r="B1" s="2" t="s">
        <v>1</v>
      </c>
    </row>
    <row r="2" customHeight="1" spans="1:4">
      <c r="A2" s="3" t="str">
        <f>IFERROR(__xludf.DUMMYFUNCTION("FILTER('All Products'!A:D, REGEXMATCH('All Products'!B:B, ""(?i)ZBook"") * NOT(REGEXMATCH('All Products'!B:B, ""(?i)All|MFP"")))"),"2Q0A3EC")</f>
        <v>2Q0A3EC</v>
      </c>
      <c r="B2" s="3" t="str">
        <f>IFERROR(__xludf.DUMMYFUNCTION("""COMPUTED_VALUE"""),"HP ZBook Studio G7 Mobile Workstation (8YP49AV)")</f>
        <v>HP ZBook Studio G7 Mobile Workstation (8YP49AV)</v>
      </c>
      <c r="C2" s="3" t="str">
        <f>IFERROR(__xludf.DUMMYFUNCTION("""COMPUTED_VALUE"""),"U02BSE")</f>
        <v>U02BSE</v>
      </c>
      <c r="D2" s="3"/>
    </row>
    <row r="3" customHeight="1" spans="1:4">
      <c r="A3" s="3" t="str">
        <f>IFERROR(__xludf.DUMMYFUNCTION("""COMPUTED_VALUE"""),"275W1AV")</f>
        <v>275W1AV</v>
      </c>
      <c r="B3" s="3" t="str">
        <f>IFERROR(__xludf.DUMMYFUNCTION("""COMPUTED_VALUE"""),"HP ZBook Firefly 14 G8 Mobile Workstation PC IDS Base Model")</f>
        <v>HP ZBook Firefly 14 G8 Mobile Workstation PC IDS Base Model</v>
      </c>
      <c r="C3" s="3"/>
      <c r="D3" s="3"/>
    </row>
    <row r="4" customHeight="1" spans="1:4">
      <c r="A4" s="3" t="str">
        <f>IFERROR(__xludf.DUMMYFUNCTION("""COMPUTED_VALUE"""),"4F0W5PA")</f>
        <v>4F0W5PA</v>
      </c>
      <c r="B4" s="3" t="str">
        <f>IFERROR(__xludf.DUMMYFUNCTION("""COMPUTED_VALUE"""),"HP ZBook Firefly 14 inch G8 Mobile Workstation PC (1A2F2AV)")</f>
        <v>HP ZBook Firefly 14 inch G8 Mobile Workstation PC (1A2F2AV)</v>
      </c>
      <c r="C4" s="3" t="str">
        <f>IFERROR(__xludf.DUMMYFUNCTION("""COMPUTED_VALUE"""),"U02BSE")</f>
        <v>U02BSE</v>
      </c>
      <c r="D4" s="3"/>
    </row>
    <row r="5" customHeight="1" spans="1:4">
      <c r="A5" s="3" t="str">
        <f>IFERROR(__xludf.DUMMYFUNCTION("""COMPUTED_VALUE"""),"468L5PA")</f>
        <v>468L5PA</v>
      </c>
      <c r="B5" s="3" t="str">
        <f>IFERROR(__xludf.DUMMYFUNCTION("""COMPUTED_VALUE"""),"HP ZBook Firefly 14 inch G8 Mobile Workstation PC (1A2F2AV)")</f>
        <v>HP ZBook Firefly 14 inch G8 Mobile Workstation PC (1A2F2AV)</v>
      </c>
      <c r="C5" s="3"/>
      <c r="D5" s="3"/>
    </row>
    <row r="6" customHeight="1" spans="1:4">
      <c r="A6" s="3" t="str">
        <f>IFERROR(__xludf.DUMMYFUNCTION("""COMPUTED_VALUE"""),"275W8AV")</f>
        <v>275W8AV</v>
      </c>
      <c r="B6" s="3" t="str">
        <f>IFERROR(__xludf.DUMMYFUNCTION("""COMPUTED_VALUE"""),"HP ZBook Firefly 14 G8 Mobile Workstation PC IDS Base Model")</f>
        <v>HP ZBook Firefly 14 G8 Mobile Workstation PC IDS Base Model</v>
      </c>
      <c r="C6" s="3"/>
      <c r="D6" s="3"/>
    </row>
    <row r="7" customHeight="1" spans="1:4">
      <c r="A7" s="3" t="str">
        <f>IFERROR(__xludf.DUMMYFUNCTION("""COMPUTED_VALUE"""),"1G3U7AV")</f>
        <v>1G3U7AV</v>
      </c>
      <c r="B7" s="3" t="str">
        <f>IFERROR(__xludf.DUMMYFUNCTION("""COMPUTED_VALUE"""),"HP ZBook Firefly 15.6 inch G8 Mobile Workstation PC IDS Base Model")</f>
        <v>HP ZBook Firefly 15.6 inch G8 Mobile Workstation PC IDS Base Model</v>
      </c>
      <c r="C7" s="3"/>
      <c r="D7" s="3"/>
    </row>
    <row r="8" customHeight="1" spans="1:4">
      <c r="A8" s="3" t="str">
        <f>IFERROR(__xludf.DUMMYFUNCTION("""COMPUTED_VALUE"""),"275W6AV")</f>
        <v>275W6AV</v>
      </c>
      <c r="B8" s="3" t="str">
        <f>IFERROR(__xludf.DUMMYFUNCTION("""COMPUTED_VALUE"""),"HP ZBook Firefly 14 inch G8 Mobile Workstation PC IDS Base Model")</f>
        <v>HP ZBook Firefly 14 inch G8 Mobile Workstation PC IDS Base Model</v>
      </c>
      <c r="C8" s="3"/>
      <c r="D8" s="3"/>
    </row>
    <row r="9" customHeight="1" spans="1:4">
      <c r="A9" s="3" t="str">
        <f>IFERROR(__xludf.DUMMYFUNCTION("""COMPUTED_VALUE"""),"468M4PA")</f>
        <v>468M4PA</v>
      </c>
      <c r="B9" s="3" t="str">
        <f>IFERROR(__xludf.DUMMYFUNCTION("""COMPUTED_VALUE"""),"HP ZBook Firefly 15.6 inch G8 Mobile Workstation PC (1G3U1AV)")</f>
        <v>HP ZBook Firefly 15.6 inch G8 Mobile Workstation PC (1G3U1AV)</v>
      </c>
      <c r="C9" s="3"/>
      <c r="D9" s="3"/>
    </row>
    <row r="10" customHeight="1" spans="1:4">
      <c r="A10" s="3" t="str">
        <f>IFERROR(__xludf.DUMMYFUNCTION("""COMPUTED_VALUE"""),"500P3PA")</f>
        <v>500P3PA</v>
      </c>
      <c r="B10" s="3" t="str">
        <f>IFERROR(__xludf.DUMMYFUNCTION("""COMPUTED_VALUE"""),"HP ZBook Firefly 15.6 inch G8 Mobile Workstation PC (1G3U1AV)")</f>
        <v>HP ZBook Firefly 15.6 inch G8 Mobile Workstation PC (1G3U1AV)</v>
      </c>
      <c r="C10" s="3"/>
      <c r="D10" s="3"/>
    </row>
    <row r="11" customHeight="1" spans="1:4">
      <c r="A11" s="3" t="str">
        <f>IFERROR(__xludf.DUMMYFUNCTION("""COMPUTED_VALUE"""),"3Z8G7PA")</f>
        <v>3Z8G7PA</v>
      </c>
      <c r="B11" s="3" t="str">
        <f>IFERROR(__xludf.DUMMYFUNCTION("""COMPUTED_VALUE"""),"HP ZBook Firefly 15.6 inch G8 Mobile Workstation PC (1G3T8AV)")</f>
        <v>HP ZBook Firefly 15.6 inch G8 Mobile Workstation PC (1G3T8AV)</v>
      </c>
      <c r="C11" s="3"/>
      <c r="D11" s="3"/>
    </row>
    <row r="12" customHeight="1" spans="1:4">
      <c r="A12" s="3" t="str">
        <f>IFERROR(__xludf.DUMMYFUNCTION("""COMPUTED_VALUE"""),"500P5PA")</f>
        <v>500P5PA</v>
      </c>
      <c r="B12" s="3" t="str">
        <f>IFERROR(__xludf.DUMMYFUNCTION("""COMPUTED_VALUE"""),"HP ZBook Firefly 15.6 inch G8 Mobile Workstation PC (1G3U7AV)")</f>
        <v>HP ZBook Firefly 15.6 inch G8 Mobile Workstation PC (1G3U7AV)</v>
      </c>
      <c r="C12" s="3"/>
      <c r="D12" s="3"/>
    </row>
    <row r="13" customHeight="1" spans="1:4">
      <c r="A13" s="3" t="str">
        <f>IFERROR(__xludf.DUMMYFUNCTION("""COMPUTED_VALUE"""),"8U9E7PA")</f>
        <v>8U9E7PA</v>
      </c>
      <c r="B13" s="3" t="str">
        <f>IFERROR(__xludf.DUMMYFUNCTION("""COMPUTED_VALUE"""),"HP ZBook Firefly 14 inch G10 Mobile Workstation PC (82N20AV)")</f>
        <v>HP ZBook Firefly 14 inch G10 Mobile Workstation PC (82N20AV)</v>
      </c>
      <c r="C13" s="3"/>
      <c r="D13" s="3"/>
    </row>
    <row r="14" customHeight="1" spans="1:4">
      <c r="A14" s="3" t="str">
        <f>IFERROR(__xludf.DUMMYFUNCTION("""COMPUTED_VALUE"""),"3V366UT")</f>
        <v>3V366UT</v>
      </c>
      <c r="B14" s="3" t="str">
        <f>IFERROR(__xludf.DUMMYFUNCTION("""COMPUTED_VALUE"""),"HP ZBook Firefly 14 inch G8 Mobile Workstation PC (275W9AV)")</f>
        <v>HP ZBook Firefly 14 inch G8 Mobile Workstation PC (275W9AV)</v>
      </c>
      <c r="C14" s="3"/>
      <c r="D14" s="3"/>
    </row>
    <row r="15" customHeight="1" spans="1:4">
      <c r="A15" s="3" t="str">
        <f>IFERROR(__xludf.DUMMYFUNCTION("""COMPUTED_VALUE"""),"4J8L3UT")</f>
        <v>4J8L3UT</v>
      </c>
      <c r="B15" s="3" t="str">
        <f>IFERROR(__xludf.DUMMYFUNCTION("""COMPUTED_VALUE"""),"HP ZBook Power 15.6 inch G8 Mobile Workstation PC (33D87AV)")</f>
        <v>HP ZBook Power 15.6 inch G8 Mobile Workstation PC (33D87AV)</v>
      </c>
      <c r="C15" s="3"/>
      <c r="D15" s="3"/>
    </row>
    <row r="16" customHeight="1" spans="1:4">
      <c r="A16" s="3" t="str">
        <f>IFERROR(__xludf.DUMMYFUNCTION("""COMPUTED_VALUE"""),"3G5G2UC")</f>
        <v>3G5G2UC</v>
      </c>
      <c r="B16" s="3" t="str">
        <f>IFERROR(__xludf.DUMMYFUNCTION("""COMPUTED_VALUE"""),"HP ZBook Firefly 15.6 inch G8 Mobile Workstation PC (1G3U2AV)")</f>
        <v>HP ZBook Firefly 15.6 inch G8 Mobile Workstation PC (1G3U2AV)</v>
      </c>
      <c r="C16" s="3"/>
      <c r="D16" s="3"/>
    </row>
    <row r="17" customHeight="1" spans="1:4">
      <c r="A17" s="3" t="str">
        <f>IFERROR(__xludf.DUMMYFUNCTION("""COMPUTED_VALUE"""),"500P2PA")</f>
        <v>500P2PA</v>
      </c>
      <c r="B17" s="3" t="str">
        <f>IFERROR(__xludf.DUMMYFUNCTION("""COMPUTED_VALUE"""),"HP ZBook Firefly 15.6 inch G8 Mobile Workstation PC (1G3U7AV)")</f>
        <v>HP ZBook Firefly 15.6 inch G8 Mobile Workstation PC (1G3U7AV)</v>
      </c>
      <c r="C17" s="3"/>
      <c r="D17" s="3"/>
    </row>
    <row r="18" customHeight="1" spans="1:4">
      <c r="A18" s="3" t="str">
        <f>IFERROR(__xludf.DUMMYFUNCTION("""COMPUTED_VALUE"""),"4F618PA")</f>
        <v>4F618PA</v>
      </c>
      <c r="B18" s="3" t="str">
        <f>IFERROR(__xludf.DUMMYFUNCTION("""COMPUTED_VALUE"""),"HP ZBook Firefly 14 inch G8 Mobile Workstation PC (275W0AV)")</f>
        <v>HP ZBook Firefly 14 inch G8 Mobile Workstation PC (275W0AV)</v>
      </c>
      <c r="C18" s="3"/>
      <c r="D18" s="3"/>
    </row>
    <row r="19" customHeight="1" spans="1:4">
      <c r="A19" s="3" t="str">
        <f>IFERROR(__xludf.DUMMYFUNCTION("""COMPUTED_VALUE"""),"546C8EC")</f>
        <v>546C8EC</v>
      </c>
      <c r="B19" s="3" t="str">
        <f>IFERROR(__xludf.DUMMYFUNCTION("""COMPUTED_VALUE"""),"HP ZBook Firefly 15.6 inch G8 Mobile Workstation PC (1G3U2AV)")</f>
        <v>HP ZBook Firefly 15.6 inch G8 Mobile Workstation PC (1G3U2AV)</v>
      </c>
      <c r="C19" s="3"/>
      <c r="D19" s="3"/>
    </row>
    <row r="20" customHeight="1" spans="1:4">
      <c r="A20" s="3" t="str">
        <f>IFERROR(__xludf.DUMMYFUNCTION("""COMPUTED_VALUE"""),"4F0W6PA")</f>
        <v>4F0W6PA</v>
      </c>
      <c r="B20" s="3" t="str">
        <f>IFERROR(__xludf.DUMMYFUNCTION("""COMPUTED_VALUE"""),"HP ZBook Firefly 14 inch G8 Mobile Workstation PC (1A2F1AV)")</f>
        <v>HP ZBook Firefly 14 inch G8 Mobile Workstation PC (1A2F1AV)</v>
      </c>
      <c r="C20" s="3"/>
      <c r="D20" s="3"/>
    </row>
    <row r="21" customHeight="1" spans="1:4">
      <c r="A21" s="3" t="str">
        <f>IFERROR(__xludf.DUMMYFUNCTION("""COMPUTED_VALUE"""),"468M3PA")</f>
        <v>468M3PA</v>
      </c>
      <c r="B21" s="3" t="str">
        <f>IFERROR(__xludf.DUMMYFUNCTION("""COMPUTED_VALUE"""),"HP ZBook Firefly 15.6 inch G8 Mobile Workstation PC (1G3U7AV)")</f>
        <v>HP ZBook Firefly 15.6 inch G8 Mobile Workstation PC (1G3U7AV)</v>
      </c>
      <c r="C21" s="3"/>
      <c r="D21" s="3"/>
    </row>
    <row r="22" customHeight="1" spans="1:4">
      <c r="A22" s="3" t="str">
        <f>IFERROR(__xludf.DUMMYFUNCTION("""COMPUTED_VALUE"""),"4F617PA")</f>
        <v>4F617PA</v>
      </c>
      <c r="B22" s="3" t="str">
        <f>IFERROR(__xludf.DUMMYFUNCTION("""COMPUTED_VALUE"""),"HP ZBook Firefly 14 inch G8 Mobile Workstation PC (1A2F2AV)")</f>
        <v>HP ZBook Firefly 14 inch G8 Mobile Workstation PC (1A2F2AV)</v>
      </c>
      <c r="C22" s="3"/>
      <c r="D22" s="3"/>
    </row>
    <row r="23" customHeight="1" spans="1:4">
      <c r="A23" s="3" t="str">
        <f>IFERROR(__xludf.DUMMYFUNCTION("""COMPUTED_VALUE"""),"7M3V0PA")</f>
        <v>7M3V0PA</v>
      </c>
      <c r="B23" s="3" t="str">
        <f>IFERROR(__xludf.DUMMYFUNCTION("""COMPUTED_VALUE"""),"HP ZBook Firefly 16 inch G9 Mobile Workstation PC (6K386AV)")</f>
        <v>HP ZBook Firefly 16 inch G9 Mobile Workstation PC (6K386AV)</v>
      </c>
      <c r="C23" s="3"/>
      <c r="D23" s="3"/>
    </row>
    <row r="24" customHeight="1" spans="1:4">
      <c r="A24" s="3" t="str">
        <f>IFERROR(__xludf.DUMMYFUNCTION("""COMPUTED_VALUE"""),"3Z8G9PA")</f>
        <v>3Z8G9PA</v>
      </c>
      <c r="B24" s="3" t="str">
        <f>IFERROR(__xludf.DUMMYFUNCTION("""COMPUTED_VALUE"""),"HP ZBook Firefly 15.6 inch G8 Mobile Workstation PC (1G3U1AV)")</f>
        <v>HP ZBook Firefly 15.6 inch G8 Mobile Workstation PC (1G3U1AV)</v>
      </c>
      <c r="C24" s="3"/>
      <c r="D24" s="3"/>
    </row>
    <row r="25" customHeight="1" spans="1:4">
      <c r="A25" s="3" t="str">
        <f>IFERROR(__xludf.DUMMYFUNCTION("""COMPUTED_VALUE"""),"309R7EC")</f>
        <v>309R7EC</v>
      </c>
      <c r="B25" s="3" t="str">
        <f>IFERROR(__xludf.DUMMYFUNCTION("""COMPUTED_VALUE"""),"HP ZBook Firefly 15 G7 Mobile Workstation (8WS03AV)")</f>
        <v>HP ZBook Firefly 15 G7 Mobile Workstation (8WS03AV)</v>
      </c>
      <c r="C25" s="3"/>
      <c r="D25" s="3"/>
    </row>
    <row r="26" customHeight="1" spans="1:4">
      <c r="A26" s="3" t="str">
        <f>IFERROR(__xludf.DUMMYFUNCTION("""COMPUTED_VALUE"""),"2Q9C8UP")</f>
        <v>2Q9C8UP</v>
      </c>
      <c r="B26" s="3" t="str">
        <f>IFERROR(__xludf.DUMMYFUNCTION("""COMPUTED_VALUE"""),"HP ZBook Fury 15 G7 Mobile Workstation (9VS28AV)")</f>
        <v>HP ZBook Fury 15 G7 Mobile Workstation (9VS28AV)</v>
      </c>
      <c r="C26" s="3"/>
      <c r="D26" s="3"/>
    </row>
    <row r="27" customHeight="1" spans="1:4">
      <c r="A27" s="3" t="str">
        <f>IFERROR(__xludf.DUMMYFUNCTION("""COMPUTED_VALUE"""),"4U9G2PA")</f>
        <v>4U9G2PA</v>
      </c>
      <c r="B27" s="3" t="str">
        <f>IFERROR(__xludf.DUMMYFUNCTION("""COMPUTED_VALUE"""),"HP ZBook Power 15.6 inch G8 Mobile Workstation PC (33D92AV)")</f>
        <v>HP ZBook Power 15.6 inch G8 Mobile Workstation PC (33D92AV)</v>
      </c>
      <c r="C27" s="3"/>
      <c r="D27" s="3"/>
    </row>
    <row r="28" customHeight="1" spans="1:4">
      <c r="A28" s="3" t="str">
        <f>IFERROR(__xludf.DUMMYFUNCTION("""COMPUTED_VALUE"""),"381M7PA")</f>
        <v>381M7PA</v>
      </c>
      <c r="B28" s="3" t="str">
        <f>IFERROR(__xludf.DUMMYFUNCTION("""COMPUTED_VALUE"""),"HP ZBook Firefly 15.6 inch G8 Mobile Workstation PC (1G3U7AV)")</f>
        <v>HP ZBook Firefly 15.6 inch G8 Mobile Workstation PC (1G3U7AV)</v>
      </c>
      <c r="C28" s="3"/>
      <c r="D28" s="3"/>
    </row>
    <row r="29" customHeight="1" spans="1:4">
      <c r="A29" s="3" t="str">
        <f>IFERROR(__xludf.DUMMYFUNCTION("""COMPUTED_VALUE"""),"468L6PA")</f>
        <v>468L6PA</v>
      </c>
      <c r="B29" s="3" t="str">
        <f>IFERROR(__xludf.DUMMYFUNCTION("""COMPUTED_VALUE"""),"HP ZBook Firefly 14 inch G8 Mobile Workstation PC (275W0AV)")</f>
        <v>HP ZBook Firefly 14 inch G8 Mobile Workstation PC (275W0AV)</v>
      </c>
      <c r="C29" s="3"/>
      <c r="D29" s="3"/>
    </row>
    <row r="30" customHeight="1" spans="1:4">
      <c r="A30" s="3" t="str">
        <f>IFERROR(__xludf.DUMMYFUNCTION("""COMPUTED_VALUE"""),"381H8PA")</f>
        <v>381H8PA</v>
      </c>
      <c r="B30" s="3" t="str">
        <f>IFERROR(__xludf.DUMMYFUNCTION("""COMPUTED_VALUE"""),"HP ZBook Firefly 14 inch G8 Mobile Workstation PC (1A2F1AV)")</f>
        <v>HP ZBook Firefly 14 inch G8 Mobile Workstation PC (1A2F1AV)</v>
      </c>
      <c r="C30" s="3"/>
      <c r="D30" s="3"/>
    </row>
    <row r="31" customHeight="1" spans="1:4">
      <c r="A31" s="3" t="str">
        <f>IFERROR(__xludf.DUMMYFUNCTION("""COMPUTED_VALUE"""),"50D11PA#ACJ")</f>
        <v>50D11PA#ACJ</v>
      </c>
      <c r="B31" s="3" t="str">
        <f>IFERROR(__xludf.DUMMYFUNCTION("""COMPUTED_VALUE"""),"HP ZBook Power 15.6 inch G8 Mobile Works")</f>
        <v>HP ZBook Power 15.6 inch G8 Mobile Works</v>
      </c>
      <c r="C31" s="3"/>
      <c r="D31" s="3"/>
    </row>
    <row r="32" customHeight="1" spans="1:4">
      <c r="A32" s="3" t="str">
        <f>IFERROR(__xludf.DUMMYFUNCTION("""COMPUTED_VALUE"""),"9VS26AV")</f>
        <v>9VS26AV</v>
      </c>
      <c r="B32" s="3" t="str">
        <f>IFERROR(__xludf.DUMMYFUNCTION("""COMPUTED_VALUE"""),"HP ZBook Fury 15 G7 Mobile Workstation I")</f>
        <v>HP ZBook Fury 15 G7 Mobile Workstation I</v>
      </c>
      <c r="C32" s="3"/>
      <c r="D32" s="3"/>
    </row>
    <row r="33" customHeight="1" spans="1:4">
      <c r="A33" s="3" t="str">
        <f>IFERROR(__xludf.DUMMYFUNCTION("""COMPUTED_VALUE"""),"8VK83AV")</f>
        <v>8VK83AV</v>
      </c>
      <c r="B33" s="3" t="str">
        <f>IFERROR(__xludf.DUMMYFUNCTION("""COMPUTED_VALUE"""),"HP ZBook Firefly 14 G7 Base Model Mobile Workstation")</f>
        <v>HP ZBook Firefly 14 G7 Base Model Mobile Workstation</v>
      </c>
      <c r="C33" s="3"/>
      <c r="D33" s="3"/>
    </row>
    <row r="34" customHeight="1" spans="1:4">
      <c r="A34" s="3" t="str">
        <f>IFERROR(__xludf.DUMMYFUNCTION("""COMPUTED_VALUE"""),"58F97UC")</f>
        <v>58F97UC</v>
      </c>
      <c r="B34" s="3" t="str">
        <f>IFERROR(__xludf.DUMMYFUNCTION("""COMPUTED_VALUE"""),"HP ZBook Studio 15.6 inch G8 Mobile Workstation PC (30N00AV)")</f>
        <v>HP ZBook Studio 15.6 inch G8 Mobile Workstation PC (30N00AV)</v>
      </c>
      <c r="C34" s="3"/>
      <c r="D34" s="3"/>
    </row>
    <row r="35" customHeight="1" spans="1:4">
      <c r="A35" s="3" t="str">
        <f>IFERROR(__xludf.DUMMYFUNCTION("""COMPUTED_VALUE"""),"546B6UC")</f>
        <v>546B6UC</v>
      </c>
      <c r="B35" s="3" t="str">
        <f>IFERROR(__xludf.DUMMYFUNCTION("""COMPUTED_VALUE"""),"HP ZBook Fury 15.6 inch G8 Mobile Workstation PC (31Z44AV)")</f>
        <v>HP ZBook Fury 15.6 inch G8 Mobile Workstation PC (31Z44AV)</v>
      </c>
      <c r="C35" s="3"/>
      <c r="D35" s="3"/>
    </row>
    <row r="36" customHeight="1" spans="1:4">
      <c r="A36" s="3" t="str">
        <f>IFERROR(__xludf.DUMMYFUNCTION("""COMPUTED_VALUE"""),"500P6PA")</f>
        <v>500P6PA</v>
      </c>
      <c r="B36" s="3" t="str">
        <f>IFERROR(__xludf.DUMMYFUNCTION("""COMPUTED_VALUE"""),"HP ZBook Firefly 15.6 inch G8 Mobile Workstation PC (1G3U1AV)")</f>
        <v>HP ZBook Firefly 15.6 inch G8 Mobile Workstation PC (1G3U1AV)</v>
      </c>
      <c r="C36" s="3"/>
      <c r="D36" s="3"/>
    </row>
    <row r="37" customHeight="1" spans="1:4">
      <c r="A37" s="3" t="str">
        <f>IFERROR(__xludf.DUMMYFUNCTION("""COMPUTED_VALUE"""),"3Z8H2PA")</f>
        <v>3Z8H2PA</v>
      </c>
      <c r="B37" s="3" t="str">
        <f>IFERROR(__xludf.DUMMYFUNCTION("""COMPUTED_VALUE"""),"HP ZBook Firefly 15.6 inch G8 Mobile Workstation PC (1G3U1AV)")</f>
        <v>HP ZBook Firefly 15.6 inch G8 Mobile Workstation PC (1G3U1AV)</v>
      </c>
      <c r="C37" s="3"/>
      <c r="D37" s="3"/>
    </row>
    <row r="38" customHeight="1" spans="1:4">
      <c r="A38" s="3" t="str">
        <f>IFERROR(__xludf.DUMMYFUNCTION("""COMPUTED_VALUE"""),"30K03UP")</f>
        <v>30K03UP</v>
      </c>
      <c r="B38" s="3" t="str">
        <f>IFERROR(__xludf.DUMMYFUNCTION("""COMPUTED_VALUE"""),"HP ZBook Fury 15 G7 Mobile Workstation (9VS26AV)")</f>
        <v>HP ZBook Fury 15 G7 Mobile Workstation (9VS26AV)</v>
      </c>
      <c r="C38" s="3"/>
      <c r="D38" s="3"/>
    </row>
    <row r="39" customHeight="1" spans="1:4">
      <c r="A39" s="3" t="str">
        <f>IFERROR(__xludf.DUMMYFUNCTION("""COMPUTED_VALUE"""),"31Z29AV")</f>
        <v>31Z29AV</v>
      </c>
      <c r="B39" s="3" t="str">
        <f>IFERROR(__xludf.DUMMYFUNCTION("""COMPUTED_VALUE"""),"HP ZBook Fury 17.3 Inch G8 Mobile Workstation PC IDS Base Model")</f>
        <v>HP ZBook Fury 17.3 Inch G8 Mobile Workstation PC IDS Base Model</v>
      </c>
      <c r="C39" s="3"/>
      <c r="D39" s="3"/>
    </row>
    <row r="40" customHeight="1" spans="1:4">
      <c r="A40" s="3" t="str">
        <f>IFERROR(__xludf.DUMMYFUNCTION("""COMPUTED_VALUE"""),"30R52UC")</f>
        <v>30R52UC</v>
      </c>
      <c r="B40" s="3" t="str">
        <f>IFERROR(__xludf.DUMMYFUNCTION("""COMPUTED_VALUE"""),"HP ZBook Power G7 Mobile Workstation (10J87AV)")</f>
        <v>HP ZBook Power G7 Mobile Workstation (10J87AV)</v>
      </c>
      <c r="C40" s="3"/>
      <c r="D40" s="3"/>
    </row>
    <row r="41" customHeight="1" spans="1:4">
      <c r="A41" s="3" t="str">
        <f>IFERROR(__xludf.DUMMYFUNCTION("""COMPUTED_VALUE"""),"33D84AV")</f>
        <v>33D84AV</v>
      </c>
      <c r="B41" s="3" t="str">
        <f>IFERROR(__xludf.DUMMYFUNCTION("""COMPUTED_VALUE"""),"HP ZBook Power 15.6 inch G8 Mobile Works")</f>
        <v>HP ZBook Power 15.6 inch G8 Mobile Works</v>
      </c>
      <c r="C41" s="3"/>
      <c r="D41" s="3"/>
    </row>
    <row r="42" customHeight="1" spans="1:4">
      <c r="A42" s="3" t="str">
        <f>IFERROR(__xludf.DUMMYFUNCTION("""COMPUTED_VALUE"""),"9VS23AV")</f>
        <v>9VS23AV</v>
      </c>
      <c r="B42" s="3" t="str">
        <f>IFERROR(__xludf.DUMMYFUNCTION("""COMPUTED_VALUE"""),"HP ZBook Fury 15 G7 Mobile Workstation I")</f>
        <v>HP ZBook Fury 15 G7 Mobile Workstation I</v>
      </c>
      <c r="C42" s="3"/>
      <c r="D42" s="3"/>
    </row>
    <row r="43" customHeight="1" spans="1:4">
      <c r="A43" s="3" t="str">
        <f>IFERROR(__xludf.DUMMYFUNCTION("""COMPUTED_VALUE"""),"553U3EC")</f>
        <v>553U3EC</v>
      </c>
      <c r="B43" s="3" t="str">
        <f>IFERROR(__xludf.DUMMYFUNCTION("""COMPUTED_VALUE"""),"HP ZBook Fury 15.6 inch G8 Mobile Workstation PC (4N4Z7AV)")</f>
        <v>HP ZBook Fury 15.6 inch G8 Mobile Workstation PC (4N4Z7AV)</v>
      </c>
      <c r="C43" s="3"/>
      <c r="D43" s="3"/>
    </row>
    <row r="44" customHeight="1" spans="1:4">
      <c r="A44" s="3" t="str">
        <f>IFERROR(__xludf.DUMMYFUNCTION("""COMPUTED_VALUE"""),"368Y4EC")</f>
        <v>368Y4EC</v>
      </c>
      <c r="B44" s="3" t="str">
        <f>IFERROR(__xludf.DUMMYFUNCTION("""COMPUTED_VALUE"""),"HP ZBook Fury 15 G7 Mobile Workstation (26F75AV)")</f>
        <v>HP ZBook Fury 15 G7 Mobile Workstation (26F75AV)</v>
      </c>
      <c r="C44" s="3"/>
      <c r="D44" s="3"/>
    </row>
    <row r="45" customHeight="1" spans="1:4">
      <c r="A45" s="3" t="str">
        <f>IFERROR(__xludf.DUMMYFUNCTION("""COMPUTED_VALUE"""),"1G3U1AV")</f>
        <v>1G3U1AV</v>
      </c>
      <c r="B45" s="3" t="str">
        <f>IFERROR(__xludf.DUMMYFUNCTION("""COMPUTED_VALUE"""),"HP ZBook Firefly 15.6 inch G8 Mobile Workstation PC IDS Base Model")</f>
        <v>HP ZBook Firefly 15.6 inch G8 Mobile Workstation PC IDS Base Model</v>
      </c>
      <c r="C45" s="3"/>
      <c r="D45" s="3"/>
    </row>
    <row r="46" customHeight="1" spans="1:4">
      <c r="A46" s="3" t="str">
        <f>IFERROR(__xludf.DUMMYFUNCTION("""COMPUTED_VALUE"""),"50D15PA#ACJ")</f>
        <v>50D15PA#ACJ</v>
      </c>
      <c r="B46" s="3" t="str">
        <f>IFERROR(__xludf.DUMMYFUNCTION("""COMPUTED_VALUE"""),"HP ZBook Power 15.6 inch G8 Mobile Works")</f>
        <v>HP ZBook Power 15.6 inch G8 Mobile Works</v>
      </c>
      <c r="C46" s="3"/>
      <c r="D46" s="3"/>
    </row>
    <row r="47" customHeight="1" spans="1:4">
      <c r="A47" s="3" t="str">
        <f>IFERROR(__xludf.DUMMYFUNCTION("""COMPUTED_VALUE"""),"324C9PA")</f>
        <v>324C9PA</v>
      </c>
      <c r="B47" s="3" t="str">
        <f>IFERROR(__xludf.DUMMYFUNCTION("""COMPUTED_VALUE"""),"HP ZBook Power G7 Mobile Workstation (324C9PA)")</f>
        <v>HP ZBook Power G7 Mobile Workstation (324C9PA)</v>
      </c>
      <c r="C47" s="3"/>
      <c r="D47" s="3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8"/>
  <sheetViews>
    <sheetView workbookViewId="0">
      <selection activeCell="A1" sqref="A1"/>
    </sheetView>
  </sheetViews>
  <sheetFormatPr defaultColWidth="12.6296296296296" defaultRowHeight="15.75" customHeight="1" outlineLevelCol="3"/>
  <cols>
    <col min="1" max="1" width="16.5" customWidth="1"/>
    <col min="2" max="2" width="55.5" customWidth="1"/>
  </cols>
  <sheetData>
    <row r="1" customHeight="1" spans="1:4">
      <c r="A1" s="2" t="s">
        <v>0</v>
      </c>
      <c r="B1" s="2" t="s">
        <v>1</v>
      </c>
      <c r="D1" s="2" t="s">
        <v>410</v>
      </c>
    </row>
    <row r="2" customHeight="1" spans="1:2">
      <c r="A2" s="3" t="str">
        <f>IFERROR(__xludf.DUMMYFUNCTION("FILTER('All Products'!A:B, REGEXMATCH('All Products'!B:B, ""(?i)chromebook""))"),"1B9K4PA")</f>
        <v>1B9K4PA</v>
      </c>
      <c r="B2" s="3" t="str">
        <f>IFERROR(__xludf.DUMMYFUNCTION("""COMPUTED_VALUE"""),"HP Chromebook x360 - 14c-ca0004tu")</f>
        <v>HP Chromebook x360 - 14c-ca0004tu</v>
      </c>
    </row>
    <row r="3" customHeight="1" spans="1:2">
      <c r="A3" s="3" t="str">
        <f>IFERROR(__xludf.DUMMYFUNCTION("""COMPUTED_VALUE"""),"7BY2PA")</f>
        <v>7BY2PA</v>
      </c>
      <c r="B3" s="3" t="str">
        <f>IFERROR(__xludf.DUMMYFUNCTION("""COMPUTED_VALUE"""),"HP Chromebook x360 - 14-da0003tu")</f>
        <v>HP Chromebook x360 - 14-da0003tu</v>
      </c>
    </row>
    <row r="4" customHeight="1" spans="1:2">
      <c r="A4" s="3" t="str">
        <f>IFERROR(__xludf.DUMMYFUNCTION("""COMPUTED_VALUE"""),"38U41UC")</f>
        <v>38U41UC</v>
      </c>
      <c r="B4" s="3" t="str">
        <f>IFERROR(__xludf.DUMMYFUNCTION("""COMPUTED_VALUE"""),"HP Pro c640 Chromebook (9WL21AV)")</f>
        <v>HP Pro c640 Chromebook (9WL21AV)</v>
      </c>
    </row>
    <row r="5" customHeight="1" spans="1:2">
      <c r="A5" s="3" t="str">
        <f>IFERROR(__xludf.DUMMYFUNCTION("""COMPUTED_VALUE"""),"4J9S1UP")</f>
        <v>4J9S1UP</v>
      </c>
      <c r="B5" s="3" t="str">
        <f>IFERROR(__xludf.DUMMYFUNCTION("""COMPUTED_VALUE"""),"HP Pro c645 Chromebook (1Z9V3AV)")</f>
        <v>HP Pro c645 Chromebook (1Z9V3AV)</v>
      </c>
    </row>
    <row r="6" customHeight="1" spans="1:2">
      <c r="A6" s="3" t="str">
        <f>IFERROR(__xludf.DUMMYFUNCTION("""COMPUTED_VALUE"""),"743A1PA")</f>
        <v>743A1PA</v>
      </c>
      <c r="B6" s="3" t="str">
        <f>IFERROR(__xludf.DUMMYFUNCTION("""COMPUTED_VALUE"""),"HP Chromebook 15.6 inch 15a-na0000 (6H5V4AV)")</f>
        <v>HP Chromebook 15.6 inch 15a-na0000 (6H5V4AV)</v>
      </c>
    </row>
    <row r="7" customHeight="1" spans="1:2">
      <c r="A7" s="3" t="str">
        <f>IFERROR(__xludf.DUMMYFUNCTION("""COMPUTED_VALUE"""),"678M6PA")</f>
        <v>678M6PA</v>
      </c>
      <c r="B7" s="3" t="str">
        <f>IFERROR(__xludf.DUMMYFUNCTION("""COMPUTED_VALUE"""),"HP Chromebook x360 14a-ca0000 (567C9AV)")</f>
        <v>HP Chromebook x360 14a-ca0000 (567C9AV)</v>
      </c>
    </row>
    <row r="8" customHeight="1" spans="1:2">
      <c r="A8" s="3" t="str">
        <f>IFERROR(__xludf.DUMMYFUNCTION("""COMPUTED_VALUE"""),"678M8PA")</f>
        <v>678M8PA</v>
      </c>
      <c r="B8" s="3" t="str">
        <f>IFERROR(__xludf.DUMMYFUNCTION("""COMPUTED_VALUE"""),"HP Chromebook x360 14a-ca0000 (567C9AV)")</f>
        <v>HP Chromebook x360 14a-ca0000 (567C9AV)</v>
      </c>
    </row>
    <row r="9" customHeight="1" spans="1:2">
      <c r="A9" s="3" t="str">
        <f>IFERROR(__xludf.DUMMYFUNCTION("""COMPUTED_VALUE"""),"46D70PA")</f>
        <v>46D70PA</v>
      </c>
      <c r="B9" s="3" t="str">
        <f>IFERROR(__xludf.DUMMYFUNCTION("""COMPUTED_VALUE"""),"HP Chromebook x360 14 inch 14c-cc0000 (27A40AV)")</f>
        <v>HP Chromebook x360 14 inch 14c-cc0000 (27A40AV)</v>
      </c>
    </row>
    <row r="10" customHeight="1" spans="1:2">
      <c r="A10" s="3" t="str">
        <f>IFERROR(__xludf.DUMMYFUNCTION("""COMPUTED_VALUE"""),"4S934PA")</f>
        <v>4S934PA</v>
      </c>
      <c r="B10" s="3" t="str">
        <f>IFERROR(__xludf.DUMMYFUNCTION("""COMPUTED_VALUE""")," HP Pro c640 G2 Chromebook Enterprise (355U8AV)")</f>
        <v> HP Pro c640 G2 Chromebook Enterprise (355U8AV)</v>
      </c>
    </row>
    <row r="11" customHeight="1" spans="1:2">
      <c r="A11" s="3" t="str">
        <f>IFERROR(__xludf.DUMMYFUNCTION("""COMPUTED_VALUE"""),"678M7PA")</f>
        <v>678M7PA</v>
      </c>
      <c r="B11" s="3" t="str">
        <f>IFERROR(__xludf.DUMMYFUNCTION("""COMPUTED_VALUE"""),"HP Chromebook x360 14a-ca0000 (567C9AV)")</f>
        <v>HP Chromebook x360 14a-ca0000 (567C9AV)</v>
      </c>
    </row>
    <row r="12" customHeight="1" spans="1:2">
      <c r="A12" s="3" t="str">
        <f>IFERROR(__xludf.DUMMYFUNCTION("""COMPUTED_VALUE"""),"5C5M4PA")</f>
        <v>5C5M4PA</v>
      </c>
      <c r="B12" s="3" t="str">
        <f>IFERROR(__xludf.DUMMYFUNCTION("""COMPUTED_VALUE"""),"HP Chromebook 14 inch 14a-na1000 (323Q3AV)")</f>
        <v>HP Chromebook 14 inch 14a-na1000 (323Q3AV)</v>
      </c>
    </row>
    <row r="13" customHeight="1" spans="1:2">
      <c r="A13" s="3" t="str">
        <f>IFERROR(__xludf.DUMMYFUNCTION("""COMPUTED_VALUE"""),"2E4N0PA")</f>
        <v>2E4N0PA</v>
      </c>
      <c r="B13" s="3" t="str">
        <f>IFERROR(__xludf.DUMMYFUNCTION("""COMPUTED_VALUE"""),"HP Chromebook 11a-na0000 (9TZ30AV)")</f>
        <v>HP Chromebook 11a-na0000 (9TZ30AV)</v>
      </c>
    </row>
    <row r="14" customHeight="1" spans="1:2">
      <c r="A14" s="3" t="str">
        <f>IFERROR(__xludf.DUMMYFUNCTION("""COMPUTED_VALUE"""),"496K4EC")</f>
        <v>496K4EC</v>
      </c>
      <c r="B14" s="3" t="str">
        <f>IFERROR(__xludf.DUMMYFUNCTION("""COMPUTED_VALUE"""),"HP Elite c1030 Chromebook (3M050AV)")</f>
        <v>HP Elite c1030 Chromebook (3M050AV)</v>
      </c>
    </row>
    <row r="15" customHeight="1" spans="1:2">
      <c r="A15" s="3" t="str">
        <f>IFERROR(__xludf.DUMMYFUNCTION("""COMPUTED_VALUE"""),"670B6PA")</f>
        <v>670B6PA</v>
      </c>
      <c r="B15" s="3" t="str">
        <f>IFERROR(__xludf.DUMMYFUNCTION("""COMPUTED_VALUE""")," HP Pro c640 G2 Chromebook (355U0AV)")</f>
        <v> HP Pro c640 G2 Chromebook (355U0AV)</v>
      </c>
    </row>
    <row r="16" customHeight="1" spans="1:2">
      <c r="A16" s="3" t="str">
        <f>IFERROR(__xludf.DUMMYFUNCTION("""COMPUTED_VALUE"""),"567K6PC")</f>
        <v>567K6PC</v>
      </c>
      <c r="B16" s="3" t="str">
        <f>IFERROR(__xludf.DUMMYFUNCTION("""COMPUTED_VALUE"""),"HP Pro c645 Chromebook (1Z9V3AV)")</f>
        <v>HP Pro c645 Chromebook (1Z9V3AV)</v>
      </c>
    </row>
    <row r="17" customHeight="1" spans="1:2">
      <c r="A17" s="3" t="str">
        <f>IFERROR(__xludf.DUMMYFUNCTION("""COMPUTED_VALUE"""),"2E4M8PA")</f>
        <v>2E4M8PA</v>
      </c>
      <c r="B17" s="3" t="str">
        <f>IFERROR(__xludf.DUMMYFUNCTION("""COMPUTED_VALUE"""),"HP Chromebook 11a-na0000 (9TZ30AV)")</f>
        <v>HP Chromebook 11a-na0000 (9TZ30AV)</v>
      </c>
    </row>
    <row r="18" customHeight="1" spans="1:2">
      <c r="A18" s="3" t="str">
        <f>IFERROR(__xludf.DUMMYFUNCTION("""COMPUTED_VALUE"""),"8C5R7PA")</f>
        <v>8C5R7PA</v>
      </c>
      <c r="B18" s="3" t="str">
        <f>IFERROR(__xludf.DUMMYFUNCTION("""COMPUTED_VALUE"""),"HP Chromebook 15a-nb0002TU")</f>
        <v>HP Chromebook 15a-nb0002TU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B1000"/>
  <sheetViews>
    <sheetView workbookViewId="0">
      <selection activeCell="A1" sqref="A1"/>
    </sheetView>
  </sheetViews>
  <sheetFormatPr defaultColWidth="12.6296296296296" defaultRowHeight="15.75" customHeight="1" outlineLevelCol="1"/>
  <sheetData>
    <row r="1" customHeight="1" spans="1:2">
      <c r="A1" s="1" t="s">
        <v>411</v>
      </c>
      <c r="B1" s="1" t="s">
        <v>412</v>
      </c>
    </row>
    <row r="2" hidden="1" customHeight="1" spans="1:2">
      <c r="A2" s="1" t="s">
        <v>3</v>
      </c>
      <c r="B2" s="1" t="s">
        <v>413</v>
      </c>
    </row>
    <row r="3" hidden="1" customHeight="1" spans="1:2">
      <c r="A3" s="1" t="s">
        <v>414</v>
      </c>
      <c r="B3" s="1" t="s">
        <v>415</v>
      </c>
    </row>
    <row r="4" hidden="1" customHeight="1" spans="1:2">
      <c r="A4" s="1" t="s">
        <v>416</v>
      </c>
      <c r="B4" s="1" t="s">
        <v>417</v>
      </c>
    </row>
    <row r="5" hidden="1" customHeight="1" spans="1:2">
      <c r="A5" s="1" t="s">
        <v>418</v>
      </c>
      <c r="B5" s="1" t="s">
        <v>419</v>
      </c>
    </row>
    <row r="6" hidden="1" customHeight="1" spans="1:2">
      <c r="A6" s="1" t="s">
        <v>420</v>
      </c>
      <c r="B6" s="1" t="s">
        <v>421</v>
      </c>
    </row>
    <row r="7" hidden="1" customHeight="1" spans="1:2">
      <c r="A7" s="1" t="s">
        <v>422</v>
      </c>
      <c r="B7" s="1" t="s">
        <v>423</v>
      </c>
    </row>
    <row r="8" hidden="1" customHeight="1" spans="1:2">
      <c r="A8" s="1" t="s">
        <v>424</v>
      </c>
      <c r="B8" s="1" t="s">
        <v>425</v>
      </c>
    </row>
    <row r="9" hidden="1" customHeight="1" spans="1:2">
      <c r="A9" s="1" t="s">
        <v>426</v>
      </c>
      <c r="B9" s="1" t="s">
        <v>427</v>
      </c>
    </row>
    <row r="10" hidden="1" customHeight="1" spans="1:2">
      <c r="A10" s="1" t="s">
        <v>428</v>
      </c>
      <c r="B10" s="1" t="s">
        <v>429</v>
      </c>
    </row>
    <row r="11" hidden="1" customHeight="1" spans="1:2">
      <c r="A11" s="1" t="s">
        <v>430</v>
      </c>
      <c r="B11" s="1" t="s">
        <v>431</v>
      </c>
    </row>
    <row r="12" hidden="1" customHeight="1" spans="1:2">
      <c r="A12" s="1" t="s">
        <v>432</v>
      </c>
      <c r="B12" s="1" t="s">
        <v>433</v>
      </c>
    </row>
    <row r="13" hidden="1" customHeight="1" spans="1:2">
      <c r="A13" s="1" t="s">
        <v>434</v>
      </c>
      <c r="B13" s="1" t="s">
        <v>435</v>
      </c>
    </row>
    <row r="14" hidden="1" customHeight="1" spans="1:2">
      <c r="A14" s="1" t="s">
        <v>436</v>
      </c>
      <c r="B14" s="1" t="s">
        <v>437</v>
      </c>
    </row>
    <row r="15" hidden="1" customHeight="1" spans="1:2">
      <c r="A15" s="1" t="s">
        <v>438</v>
      </c>
      <c r="B15" s="1" t="s">
        <v>439</v>
      </c>
    </row>
    <row r="16" hidden="1" customHeight="1" spans="1:2">
      <c r="A16" s="1" t="s">
        <v>440</v>
      </c>
      <c r="B16" s="1" t="s">
        <v>441</v>
      </c>
    </row>
    <row r="17" hidden="1" customHeight="1" spans="1:2">
      <c r="A17" s="1" t="s">
        <v>442</v>
      </c>
      <c r="B17" s="1" t="s">
        <v>443</v>
      </c>
    </row>
    <row r="18" hidden="1" customHeight="1" spans="1:2">
      <c r="A18" s="1" t="s">
        <v>444</v>
      </c>
      <c r="B18" s="1" t="s">
        <v>445</v>
      </c>
    </row>
    <row r="19" hidden="1" customHeight="1" spans="1:2">
      <c r="A19" s="1" t="s">
        <v>446</v>
      </c>
      <c r="B19" s="1" t="s">
        <v>447</v>
      </c>
    </row>
    <row r="20" hidden="1" customHeight="1" spans="1:2">
      <c r="A20" s="1" t="s">
        <v>448</v>
      </c>
      <c r="B20" s="1" t="s">
        <v>449</v>
      </c>
    </row>
    <row r="21" hidden="1" customHeight="1" spans="1:2">
      <c r="A21" s="1" t="s">
        <v>450</v>
      </c>
      <c r="B21" s="1" t="s">
        <v>451</v>
      </c>
    </row>
    <row r="22" hidden="1" customHeight="1" spans="1:2">
      <c r="A22" s="1" t="s">
        <v>452</v>
      </c>
      <c r="B22" s="1" t="s">
        <v>453</v>
      </c>
    </row>
    <row r="23" hidden="1" customHeight="1" spans="1:2">
      <c r="A23" s="1" t="s">
        <v>454</v>
      </c>
      <c r="B23" s="1" t="s">
        <v>455</v>
      </c>
    </row>
    <row r="24" hidden="1" customHeight="1" spans="1:2">
      <c r="A24" s="1" t="s">
        <v>456</v>
      </c>
      <c r="B24" s="1" t="s">
        <v>457</v>
      </c>
    </row>
    <row r="25" hidden="1" customHeight="1" spans="1:2">
      <c r="A25" s="1" t="s">
        <v>458</v>
      </c>
      <c r="B25" s="1" t="s">
        <v>459</v>
      </c>
    </row>
    <row r="26" hidden="1" customHeight="1" spans="1:2">
      <c r="A26" s="1" t="s">
        <v>460</v>
      </c>
      <c r="B26" s="1" t="s">
        <v>461</v>
      </c>
    </row>
    <row r="27" hidden="1" customHeight="1" spans="1:2">
      <c r="A27" s="1" t="s">
        <v>462</v>
      </c>
      <c r="B27" s="1" t="s">
        <v>463</v>
      </c>
    </row>
    <row r="28" hidden="1" customHeight="1" spans="1:2">
      <c r="A28" s="1" t="s">
        <v>464</v>
      </c>
      <c r="B28" s="1" t="s">
        <v>465</v>
      </c>
    </row>
    <row r="29" hidden="1" customHeight="1" spans="1:2">
      <c r="A29" s="1" t="s">
        <v>466</v>
      </c>
      <c r="B29" s="1" t="s">
        <v>467</v>
      </c>
    </row>
    <row r="30" hidden="1" customHeight="1" spans="1:2">
      <c r="A30" s="1" t="s">
        <v>468</v>
      </c>
      <c r="B30" s="1" t="s">
        <v>469</v>
      </c>
    </row>
    <row r="31" hidden="1" customHeight="1" spans="1:2">
      <c r="A31" s="1" t="s">
        <v>470</v>
      </c>
      <c r="B31" s="1" t="s">
        <v>471</v>
      </c>
    </row>
    <row r="32" hidden="1" customHeight="1" spans="1:2">
      <c r="A32" s="1" t="s">
        <v>472</v>
      </c>
      <c r="B32" s="1" t="s">
        <v>473</v>
      </c>
    </row>
    <row r="33" hidden="1" customHeight="1" spans="1:2">
      <c r="A33" s="1" t="s">
        <v>474</v>
      </c>
      <c r="B33" s="1" t="s">
        <v>475</v>
      </c>
    </row>
    <row r="34" hidden="1" customHeight="1" spans="1:2">
      <c r="A34" s="1" t="s">
        <v>476</v>
      </c>
      <c r="B34" s="1" t="s">
        <v>477</v>
      </c>
    </row>
    <row r="35" hidden="1" customHeight="1" spans="1:2">
      <c r="A35" s="1" t="s">
        <v>478</v>
      </c>
      <c r="B35" s="1" t="s">
        <v>479</v>
      </c>
    </row>
    <row r="36" hidden="1" customHeight="1" spans="1:2">
      <c r="A36" s="1" t="s">
        <v>480</v>
      </c>
      <c r="B36" s="1" t="s">
        <v>481</v>
      </c>
    </row>
    <row r="37" hidden="1" customHeight="1" spans="1:2">
      <c r="A37" s="1" t="s">
        <v>482</v>
      </c>
      <c r="B37" s="1" t="s">
        <v>483</v>
      </c>
    </row>
    <row r="38" hidden="1" customHeight="1" spans="1:2">
      <c r="A38" s="1" t="s">
        <v>484</v>
      </c>
      <c r="B38" s="1" t="s">
        <v>485</v>
      </c>
    </row>
    <row r="39" hidden="1" customHeight="1" spans="1:2">
      <c r="A39" s="1" t="s">
        <v>486</v>
      </c>
      <c r="B39" s="1" t="s">
        <v>487</v>
      </c>
    </row>
    <row r="40" hidden="1" customHeight="1" spans="1:2">
      <c r="A40" s="1" t="s">
        <v>488</v>
      </c>
      <c r="B40" s="1" t="s">
        <v>489</v>
      </c>
    </row>
    <row r="41" hidden="1" customHeight="1" spans="1:2">
      <c r="A41" s="1" t="s">
        <v>490</v>
      </c>
      <c r="B41" s="1" t="s">
        <v>491</v>
      </c>
    </row>
    <row r="42" hidden="1" customHeight="1" spans="1:2">
      <c r="A42" s="1" t="s">
        <v>492</v>
      </c>
      <c r="B42" s="1" t="s">
        <v>493</v>
      </c>
    </row>
    <row r="43" hidden="1" customHeight="1" spans="1:2">
      <c r="A43" s="1" t="s">
        <v>494</v>
      </c>
      <c r="B43" s="1" t="s">
        <v>495</v>
      </c>
    </row>
    <row r="44" hidden="1" customHeight="1" spans="1:2">
      <c r="A44" s="1" t="s">
        <v>496</v>
      </c>
      <c r="B44" s="1" t="s">
        <v>497</v>
      </c>
    </row>
    <row r="45" hidden="1" customHeight="1" spans="1:2">
      <c r="A45" s="1" t="s">
        <v>498</v>
      </c>
      <c r="B45" s="1" t="s">
        <v>499</v>
      </c>
    </row>
    <row r="46" hidden="1" customHeight="1" spans="1:2">
      <c r="A46" s="1" t="s">
        <v>500</v>
      </c>
      <c r="B46" s="1" t="s">
        <v>501</v>
      </c>
    </row>
    <row r="47" hidden="1" customHeight="1" spans="1:2">
      <c r="A47" s="1" t="s">
        <v>502</v>
      </c>
      <c r="B47" s="1" t="s">
        <v>503</v>
      </c>
    </row>
    <row r="48" hidden="1" customHeight="1" spans="1:2">
      <c r="A48" s="1" t="s">
        <v>504</v>
      </c>
      <c r="B48" s="1" t="s">
        <v>505</v>
      </c>
    </row>
    <row r="49" hidden="1" customHeight="1" spans="1:2">
      <c r="A49" s="1" t="s">
        <v>506</v>
      </c>
      <c r="B49" s="1" t="s">
        <v>507</v>
      </c>
    </row>
    <row r="50" hidden="1" customHeight="1" spans="1:2">
      <c r="A50" s="1" t="s">
        <v>508</v>
      </c>
      <c r="B50" s="1" t="s">
        <v>509</v>
      </c>
    </row>
    <row r="51" hidden="1" customHeight="1" spans="1:2">
      <c r="A51" s="1" t="s">
        <v>510</v>
      </c>
      <c r="B51" s="1" t="s">
        <v>511</v>
      </c>
    </row>
    <row r="52" hidden="1" customHeight="1" spans="1:2">
      <c r="A52" s="1" t="s">
        <v>512</v>
      </c>
      <c r="B52" s="1" t="s">
        <v>513</v>
      </c>
    </row>
    <row r="53" hidden="1" customHeight="1" spans="1:2">
      <c r="A53" s="1" t="s">
        <v>514</v>
      </c>
      <c r="B53" s="1" t="s">
        <v>515</v>
      </c>
    </row>
    <row r="54" hidden="1" customHeight="1" spans="1:2">
      <c r="A54" s="1" t="s">
        <v>516</v>
      </c>
      <c r="B54" s="1" t="s">
        <v>517</v>
      </c>
    </row>
    <row r="55" hidden="1" customHeight="1" spans="1:2">
      <c r="A55" s="1" t="s">
        <v>518</v>
      </c>
      <c r="B55" s="1" t="s">
        <v>519</v>
      </c>
    </row>
    <row r="56" hidden="1" customHeight="1" spans="1:2">
      <c r="A56" s="1" t="s">
        <v>520</v>
      </c>
      <c r="B56" s="1" t="s">
        <v>521</v>
      </c>
    </row>
    <row r="57" hidden="1" customHeight="1" spans="1:2">
      <c r="A57" s="1" t="s">
        <v>522</v>
      </c>
      <c r="B57" s="1" t="s">
        <v>523</v>
      </c>
    </row>
    <row r="58" hidden="1" customHeight="1" spans="1:2">
      <c r="A58" s="1" t="s">
        <v>524</v>
      </c>
      <c r="B58" s="1" t="s">
        <v>525</v>
      </c>
    </row>
    <row r="59" hidden="1" customHeight="1" spans="1:2">
      <c r="A59" s="1" t="s">
        <v>526</v>
      </c>
      <c r="B59" s="1" t="s">
        <v>527</v>
      </c>
    </row>
    <row r="60" hidden="1" customHeight="1" spans="1:2">
      <c r="A60" s="1" t="s">
        <v>528</v>
      </c>
      <c r="B60" s="1" t="s">
        <v>529</v>
      </c>
    </row>
    <row r="61" hidden="1" customHeight="1" spans="1:2">
      <c r="A61" s="1" t="s">
        <v>530</v>
      </c>
      <c r="B61" s="1" t="s">
        <v>531</v>
      </c>
    </row>
    <row r="62" hidden="1" customHeight="1" spans="1:2">
      <c r="A62" s="1" t="s">
        <v>532</v>
      </c>
      <c r="B62" s="1" t="s">
        <v>533</v>
      </c>
    </row>
    <row r="63" hidden="1" customHeight="1" spans="1:2">
      <c r="A63" s="1" t="s">
        <v>534</v>
      </c>
      <c r="B63" s="1" t="s">
        <v>535</v>
      </c>
    </row>
    <row r="64" hidden="1" customHeight="1" spans="1:2">
      <c r="A64" s="1" t="s">
        <v>536</v>
      </c>
      <c r="B64" s="1" t="s">
        <v>537</v>
      </c>
    </row>
    <row r="65" hidden="1" customHeight="1" spans="1:2">
      <c r="A65" s="1" t="s">
        <v>538</v>
      </c>
      <c r="B65" s="1" t="s">
        <v>539</v>
      </c>
    </row>
    <row r="66" hidden="1" customHeight="1" spans="1:2">
      <c r="A66" s="1" t="s">
        <v>540</v>
      </c>
      <c r="B66" s="1" t="s">
        <v>541</v>
      </c>
    </row>
    <row r="67" hidden="1" customHeight="1" spans="1:2">
      <c r="A67" s="1" t="s">
        <v>542</v>
      </c>
      <c r="B67" s="1" t="s">
        <v>543</v>
      </c>
    </row>
    <row r="68" hidden="1" customHeight="1" spans="1:2">
      <c r="A68" s="1" t="s">
        <v>544</v>
      </c>
      <c r="B68" s="1" t="s">
        <v>545</v>
      </c>
    </row>
    <row r="69" hidden="1" customHeight="1" spans="1:2">
      <c r="A69" s="1"/>
      <c r="B69" s="1" t="s">
        <v>546</v>
      </c>
    </row>
    <row r="70" hidden="1" customHeight="1" spans="1:2">
      <c r="A70" s="1" t="s">
        <v>547</v>
      </c>
      <c r="B70" s="1" t="s">
        <v>548</v>
      </c>
    </row>
    <row r="71" hidden="1" customHeight="1" spans="1:2">
      <c r="A71" s="1" t="s">
        <v>549</v>
      </c>
      <c r="B71" s="1" t="s">
        <v>550</v>
      </c>
    </row>
    <row r="72" hidden="1" customHeight="1" spans="1:2">
      <c r="A72" s="1" t="s">
        <v>551</v>
      </c>
      <c r="B72" s="1" t="s">
        <v>552</v>
      </c>
    </row>
    <row r="73" hidden="1" customHeight="1" spans="1:2">
      <c r="A73" s="1" t="s">
        <v>553</v>
      </c>
      <c r="B73" s="1" t="s">
        <v>554</v>
      </c>
    </row>
    <row r="74" hidden="1" customHeight="1" spans="1:2">
      <c r="A74" s="1" t="s">
        <v>555</v>
      </c>
      <c r="B74" s="1" t="s">
        <v>556</v>
      </c>
    </row>
    <row r="75" hidden="1" customHeight="1" spans="1:2">
      <c r="A75" s="1" t="s">
        <v>557</v>
      </c>
      <c r="B75" s="1" t="s">
        <v>558</v>
      </c>
    </row>
    <row r="76" hidden="1" customHeight="1" spans="1:2">
      <c r="A76" s="1" t="s">
        <v>559</v>
      </c>
      <c r="B76" s="1" t="s">
        <v>560</v>
      </c>
    </row>
    <row r="77" hidden="1" customHeight="1" spans="1:2">
      <c r="A77" s="1" t="s">
        <v>561</v>
      </c>
      <c r="B77" s="1" t="s">
        <v>562</v>
      </c>
    </row>
    <row r="78" hidden="1" customHeight="1" spans="1:2">
      <c r="A78" s="1" t="s">
        <v>563</v>
      </c>
      <c r="B78" s="1" t="s">
        <v>564</v>
      </c>
    </row>
    <row r="79" hidden="1" customHeight="1" spans="1:2">
      <c r="A79" s="1" t="s">
        <v>565</v>
      </c>
      <c r="B79" s="1" t="s">
        <v>566</v>
      </c>
    </row>
    <row r="80" hidden="1" customHeight="1" spans="1:2">
      <c r="A80" s="1" t="s">
        <v>567</v>
      </c>
      <c r="B80" s="1" t="s">
        <v>568</v>
      </c>
    </row>
    <row r="81" hidden="1" customHeight="1" spans="1:2">
      <c r="A81" s="1" t="s">
        <v>569</v>
      </c>
      <c r="B81" s="1" t="s">
        <v>570</v>
      </c>
    </row>
    <row r="82" hidden="1" customHeight="1" spans="1:2">
      <c r="A82" s="1" t="s">
        <v>571</v>
      </c>
      <c r="B82" s="1" t="s">
        <v>572</v>
      </c>
    </row>
    <row r="83" hidden="1" customHeight="1" spans="1:2">
      <c r="A83" s="1" t="s">
        <v>573</v>
      </c>
      <c r="B83" s="1" t="s">
        <v>574</v>
      </c>
    </row>
    <row r="84" hidden="1" customHeight="1" spans="1:2">
      <c r="A84" s="1" t="s">
        <v>575</v>
      </c>
      <c r="B84" s="1" t="s">
        <v>576</v>
      </c>
    </row>
    <row r="85" hidden="1" customHeight="1" spans="1:2">
      <c r="A85" s="1" t="s">
        <v>577</v>
      </c>
      <c r="B85" s="1" t="s">
        <v>578</v>
      </c>
    </row>
    <row r="86" hidden="1" customHeight="1" spans="1:2">
      <c r="A86" s="1" t="s">
        <v>579</v>
      </c>
      <c r="B86" s="1" t="s">
        <v>580</v>
      </c>
    </row>
    <row r="87" hidden="1" customHeight="1" spans="1:2">
      <c r="A87" s="1" t="s">
        <v>581</v>
      </c>
      <c r="B87" s="1" t="s">
        <v>582</v>
      </c>
    </row>
    <row r="88" hidden="1" customHeight="1" spans="1:2">
      <c r="A88" s="1" t="s">
        <v>583</v>
      </c>
      <c r="B88" s="1" t="s">
        <v>584</v>
      </c>
    </row>
    <row r="89" hidden="1" customHeight="1" spans="1:2">
      <c r="A89" s="1" t="s">
        <v>585</v>
      </c>
      <c r="B89" s="1" t="s">
        <v>586</v>
      </c>
    </row>
    <row r="90" customHeight="1" spans="1:2">
      <c r="A90" s="1" t="s">
        <v>587</v>
      </c>
      <c r="B90" s="1" t="s">
        <v>588</v>
      </c>
    </row>
    <row r="91" hidden="1" customHeight="1" spans="1:2">
      <c r="A91" s="1" t="s">
        <v>589</v>
      </c>
      <c r="B91" s="1" t="s">
        <v>590</v>
      </c>
    </row>
    <row r="92" customHeight="1" spans="1:2">
      <c r="A92" s="1" t="s">
        <v>110</v>
      </c>
      <c r="B92" s="1" t="s">
        <v>591</v>
      </c>
    </row>
    <row r="93" customHeight="1" spans="1:2">
      <c r="A93" s="1" t="s">
        <v>111</v>
      </c>
      <c r="B93" s="1" t="s">
        <v>592</v>
      </c>
    </row>
    <row r="94" hidden="1" customHeight="1" spans="1:2">
      <c r="A94" s="1" t="s">
        <v>65</v>
      </c>
      <c r="B94" s="1" t="s">
        <v>593</v>
      </c>
    </row>
    <row r="95" customHeight="1" spans="1:2">
      <c r="A95" s="1" t="s">
        <v>594</v>
      </c>
      <c r="B95" s="1" t="s">
        <v>595</v>
      </c>
    </row>
    <row r="96" hidden="1" customHeight="1" spans="1:2">
      <c r="A96" s="1" t="s">
        <v>335</v>
      </c>
      <c r="B96" s="1" t="s">
        <v>596</v>
      </c>
    </row>
    <row r="97" customHeight="1" spans="1:2">
      <c r="A97" s="1" t="s">
        <v>597</v>
      </c>
      <c r="B97" s="1" t="s">
        <v>598</v>
      </c>
    </row>
    <row r="98" hidden="1" customHeight="1" spans="1:2">
      <c r="A98" s="1" t="s">
        <v>341</v>
      </c>
      <c r="B98" s="1" t="s">
        <v>599</v>
      </c>
    </row>
    <row r="99" customHeight="1" spans="1:2">
      <c r="A99" s="1" t="s">
        <v>187</v>
      </c>
      <c r="B99" s="1" t="s">
        <v>600</v>
      </c>
    </row>
    <row r="100" customHeight="1" spans="1:2">
      <c r="A100" s="1" t="s">
        <v>188</v>
      </c>
      <c r="B100" s="1" t="s">
        <v>601</v>
      </c>
    </row>
    <row r="101" hidden="1" customHeight="1" spans="1:2">
      <c r="A101" s="1" t="s">
        <v>324</v>
      </c>
      <c r="B101" s="1" t="s">
        <v>602</v>
      </c>
    </row>
    <row r="102" customHeight="1" spans="1:2">
      <c r="A102" s="1" t="s">
        <v>30</v>
      </c>
      <c r="B102" s="1" t="s">
        <v>603</v>
      </c>
    </row>
    <row r="103" hidden="1" customHeight="1" spans="1:2">
      <c r="A103" s="1" t="s">
        <v>316</v>
      </c>
      <c r="B103" s="1" t="s">
        <v>604</v>
      </c>
    </row>
    <row r="104" hidden="1" customHeight="1" spans="1:2">
      <c r="A104" s="1" t="s">
        <v>130</v>
      </c>
      <c r="B104" s="1" t="s">
        <v>605</v>
      </c>
    </row>
    <row r="105" customHeight="1" spans="1:2">
      <c r="A105" s="1" t="s">
        <v>29</v>
      </c>
      <c r="B105" s="1" t="s">
        <v>606</v>
      </c>
    </row>
    <row r="106" hidden="1" customHeight="1" spans="1:2">
      <c r="A106" s="1" t="s">
        <v>153</v>
      </c>
      <c r="B106" s="1" t="s">
        <v>607</v>
      </c>
    </row>
    <row r="107" hidden="1" customHeight="1" spans="1:2">
      <c r="A107" s="1" t="s">
        <v>15</v>
      </c>
      <c r="B107" s="1" t="s">
        <v>608</v>
      </c>
    </row>
    <row r="108" hidden="1" customHeight="1" spans="1:2">
      <c r="A108" s="1" t="s">
        <v>294</v>
      </c>
      <c r="B108" s="1" t="s">
        <v>609</v>
      </c>
    </row>
    <row r="109" hidden="1" customHeight="1" spans="1:2">
      <c r="A109" s="1" t="s">
        <v>286</v>
      </c>
      <c r="B109" s="1" t="s">
        <v>610</v>
      </c>
    </row>
    <row r="110" hidden="1" customHeight="1" spans="1:2">
      <c r="A110" s="1" t="s">
        <v>25</v>
      </c>
      <c r="B110" s="1" t="s">
        <v>611</v>
      </c>
    </row>
    <row r="111" customHeight="1" spans="1:2">
      <c r="A111" s="1" t="s">
        <v>266</v>
      </c>
      <c r="B111" s="1" t="s">
        <v>612</v>
      </c>
    </row>
    <row r="112" hidden="1" customHeight="1" spans="1:2">
      <c r="A112" s="1" t="s">
        <v>270</v>
      </c>
      <c r="B112" s="1" t="s">
        <v>613</v>
      </c>
    </row>
    <row r="113" customHeight="1" spans="1:2">
      <c r="A113" s="1" t="s">
        <v>70</v>
      </c>
      <c r="B113" s="1" t="s">
        <v>614</v>
      </c>
    </row>
    <row r="114" hidden="1" customHeight="1" spans="1:2">
      <c r="A114" s="1" t="s">
        <v>147</v>
      </c>
      <c r="B114" s="1" t="s">
        <v>615</v>
      </c>
    </row>
    <row r="115" customHeight="1" spans="1:2">
      <c r="A115" s="1" t="s">
        <v>71</v>
      </c>
      <c r="B115" s="1" t="s">
        <v>616</v>
      </c>
    </row>
    <row r="116" customHeight="1" spans="1:2">
      <c r="A116" s="1" t="s">
        <v>312</v>
      </c>
      <c r="B116" s="1" t="s">
        <v>617</v>
      </c>
    </row>
    <row r="117" hidden="1" customHeight="1" spans="1:2">
      <c r="A117" s="1" t="s">
        <v>336</v>
      </c>
      <c r="B117" s="1" t="s">
        <v>618</v>
      </c>
    </row>
    <row r="118" customHeight="1" spans="1:2">
      <c r="A118" s="1" t="s">
        <v>302</v>
      </c>
      <c r="B118" s="1" t="s">
        <v>617</v>
      </c>
    </row>
    <row r="119" customHeight="1" spans="1:2">
      <c r="A119" s="1" t="s">
        <v>313</v>
      </c>
      <c r="B119" s="1" t="s">
        <v>619</v>
      </c>
    </row>
    <row r="120" hidden="1" customHeight="1" spans="1:2">
      <c r="A120" s="1" t="s">
        <v>342</v>
      </c>
      <c r="B120" s="1" t="s">
        <v>620</v>
      </c>
    </row>
    <row r="121" customHeight="1" spans="1:2">
      <c r="A121" s="1" t="s">
        <v>303</v>
      </c>
      <c r="B121" s="1" t="s">
        <v>619</v>
      </c>
    </row>
    <row r="122" hidden="1" customHeight="1" spans="1:2">
      <c r="A122" s="1" t="s">
        <v>325</v>
      </c>
      <c r="B122" s="1" t="s">
        <v>621</v>
      </c>
    </row>
    <row r="123" customHeight="1" spans="1:2">
      <c r="A123" s="1" t="s">
        <v>345</v>
      </c>
      <c r="B123" s="1" t="s">
        <v>622</v>
      </c>
    </row>
    <row r="124" hidden="1" customHeight="1" spans="1:2">
      <c r="A124" s="1" t="s">
        <v>317</v>
      </c>
      <c r="B124" s="1" t="s">
        <v>623</v>
      </c>
    </row>
    <row r="125" hidden="1" customHeight="1" spans="1:2">
      <c r="A125" s="1" t="s">
        <v>154</v>
      </c>
      <c r="B125" s="1" t="s">
        <v>624</v>
      </c>
    </row>
    <row r="126" hidden="1" customHeight="1" spans="1:2">
      <c r="A126" s="1" t="s">
        <v>16</v>
      </c>
      <c r="B126" s="1" t="s">
        <v>625</v>
      </c>
    </row>
    <row r="127" hidden="1" customHeight="1" spans="1:2">
      <c r="A127" s="1" t="s">
        <v>295</v>
      </c>
      <c r="B127" s="1" t="s">
        <v>626</v>
      </c>
    </row>
    <row r="128" hidden="1" customHeight="1" spans="1:2">
      <c r="A128" s="1" t="s">
        <v>287</v>
      </c>
      <c r="B128" s="1" t="s">
        <v>627</v>
      </c>
    </row>
    <row r="129" hidden="1" customHeight="1" spans="1:2">
      <c r="A129" s="1" t="s">
        <v>26</v>
      </c>
      <c r="B129" s="1" t="s">
        <v>628</v>
      </c>
    </row>
    <row r="130" customHeight="1" spans="1:2">
      <c r="A130" s="1" t="s">
        <v>346</v>
      </c>
      <c r="B130" s="1" t="s">
        <v>629</v>
      </c>
    </row>
    <row r="131" hidden="1" customHeight="1" spans="1:2">
      <c r="A131" s="1" t="s">
        <v>271</v>
      </c>
      <c r="B131" s="1" t="s">
        <v>630</v>
      </c>
    </row>
    <row r="132" hidden="1" customHeight="1" spans="1:2">
      <c r="A132" s="1" t="s">
        <v>267</v>
      </c>
      <c r="B132" s="1" t="s">
        <v>631</v>
      </c>
    </row>
    <row r="133" hidden="1" customHeight="1" spans="1:2">
      <c r="A133" s="1" t="s">
        <v>148</v>
      </c>
      <c r="B133" s="1" t="s">
        <v>632</v>
      </c>
    </row>
    <row r="134" hidden="1" customHeight="1" spans="1:2">
      <c r="A134" s="1" t="s">
        <v>633</v>
      </c>
      <c r="B134" s="1" t="s">
        <v>634</v>
      </c>
    </row>
    <row r="135" hidden="1" customHeight="1" spans="1:2">
      <c r="A135" s="1" t="s">
        <v>635</v>
      </c>
      <c r="B135" s="1" t="s">
        <v>636</v>
      </c>
    </row>
    <row r="136" hidden="1" customHeight="1" spans="1:2">
      <c r="A136" s="1" t="s">
        <v>637</v>
      </c>
      <c r="B136" s="1" t="s">
        <v>638</v>
      </c>
    </row>
    <row r="137" hidden="1" customHeight="1" spans="1:2">
      <c r="A137" s="1" t="s">
        <v>639</v>
      </c>
      <c r="B137" s="1" t="s">
        <v>640</v>
      </c>
    </row>
    <row r="138" hidden="1" customHeight="1" spans="1:2">
      <c r="A138" s="1" t="s">
        <v>641</v>
      </c>
      <c r="B138" s="1" t="s">
        <v>642</v>
      </c>
    </row>
    <row r="139" hidden="1" customHeight="1" spans="1:2">
      <c r="A139" s="1" t="s">
        <v>643</v>
      </c>
      <c r="B139" s="1" t="s">
        <v>644</v>
      </c>
    </row>
    <row r="140" hidden="1" customHeight="1" spans="1:2">
      <c r="A140" s="1" t="s">
        <v>645</v>
      </c>
      <c r="B140" s="1" t="s">
        <v>646</v>
      </c>
    </row>
    <row r="141" hidden="1" customHeight="1" spans="1:2">
      <c r="A141" s="1" t="s">
        <v>205</v>
      </c>
      <c r="B141" s="1" t="s">
        <v>647</v>
      </c>
    </row>
    <row r="142" hidden="1" customHeight="1" spans="1:2">
      <c r="A142" s="1" t="s">
        <v>648</v>
      </c>
      <c r="B142" s="1" t="s">
        <v>649</v>
      </c>
    </row>
    <row r="143" hidden="1" customHeight="1" spans="1:2">
      <c r="A143" s="1" t="s">
        <v>251</v>
      </c>
      <c r="B143" s="1" t="s">
        <v>650</v>
      </c>
    </row>
    <row r="144" customHeight="1" spans="1:2">
      <c r="A144" s="1" t="s">
        <v>349</v>
      </c>
      <c r="B144" s="1" t="s">
        <v>651</v>
      </c>
    </row>
    <row r="145" hidden="1" customHeight="1" spans="1:2">
      <c r="A145" s="1" t="s">
        <v>652</v>
      </c>
      <c r="B145" s="1" t="s">
        <v>653</v>
      </c>
    </row>
    <row r="146" hidden="1" customHeight="1" spans="1:2">
      <c r="A146" s="1" t="s">
        <v>62</v>
      </c>
      <c r="B146" s="1" t="s">
        <v>654</v>
      </c>
    </row>
    <row r="147" hidden="1" customHeight="1" spans="1:2">
      <c r="A147" s="1" t="s">
        <v>246</v>
      </c>
      <c r="B147" s="1" t="s">
        <v>655</v>
      </c>
    </row>
    <row r="148" hidden="1" customHeight="1" spans="1:2">
      <c r="A148" s="1" t="s">
        <v>245</v>
      </c>
      <c r="B148" s="1" t="s">
        <v>656</v>
      </c>
    </row>
    <row r="149" hidden="1" customHeight="1" spans="1:2">
      <c r="A149" s="1" t="s">
        <v>55</v>
      </c>
      <c r="B149" s="1" t="s">
        <v>657</v>
      </c>
    </row>
    <row r="150" hidden="1" customHeight="1" spans="1:2">
      <c r="A150" s="1" t="s">
        <v>658</v>
      </c>
      <c r="B150" s="1" t="s">
        <v>659</v>
      </c>
    </row>
    <row r="151" hidden="1" customHeight="1" spans="1:2">
      <c r="A151" s="1" t="s">
        <v>660</v>
      </c>
      <c r="B151" s="1" t="s">
        <v>661</v>
      </c>
    </row>
    <row r="152" hidden="1" customHeight="1" spans="1:2">
      <c r="A152" s="1" t="s">
        <v>662</v>
      </c>
      <c r="B152" s="1" t="s">
        <v>663</v>
      </c>
    </row>
    <row r="153" hidden="1" customHeight="1" spans="1:2">
      <c r="A153" s="1" t="s">
        <v>664</v>
      </c>
      <c r="B153" s="1" t="s">
        <v>665</v>
      </c>
    </row>
    <row r="154" hidden="1" customHeight="1" spans="1:2">
      <c r="A154" s="1" t="s">
        <v>666</v>
      </c>
      <c r="B154" s="1" t="s">
        <v>667</v>
      </c>
    </row>
    <row r="155" hidden="1" customHeight="1" spans="1:2">
      <c r="A155" s="1" t="s">
        <v>668</v>
      </c>
      <c r="B155" s="1" t="s">
        <v>669</v>
      </c>
    </row>
    <row r="156" customHeight="1" spans="1:2">
      <c r="A156" s="1" t="s">
        <v>395</v>
      </c>
      <c r="B156" s="1" t="s">
        <v>670</v>
      </c>
    </row>
    <row r="157" hidden="1" customHeight="1" spans="1:2">
      <c r="A157" s="1" t="s">
        <v>671</v>
      </c>
      <c r="B157" s="1" t="s">
        <v>672</v>
      </c>
    </row>
    <row r="158" hidden="1" customHeight="1" spans="1:2">
      <c r="A158" s="1" t="s">
        <v>673</v>
      </c>
      <c r="B158" s="1" t="s">
        <v>674</v>
      </c>
    </row>
    <row r="159" hidden="1" customHeight="1" spans="1:2">
      <c r="A159" s="1"/>
      <c r="B159" s="1" t="s">
        <v>443</v>
      </c>
    </row>
    <row r="160" hidden="1" customHeight="1" spans="1:2">
      <c r="A160" s="1"/>
      <c r="B160" s="1" t="s">
        <v>675</v>
      </c>
    </row>
    <row r="161" hidden="1" customHeight="1" spans="1:2">
      <c r="A161" s="1" t="s">
        <v>676</v>
      </c>
      <c r="B161" s="1" t="s">
        <v>677</v>
      </c>
    </row>
    <row r="162" hidden="1" customHeight="1" spans="1:2">
      <c r="A162" s="1" t="s">
        <v>678</v>
      </c>
      <c r="B162" s="1" t="s">
        <v>679</v>
      </c>
    </row>
    <row r="163" hidden="1" customHeight="1" spans="1:2">
      <c r="A163" s="1" t="s">
        <v>680</v>
      </c>
      <c r="B163" s="1" t="s">
        <v>681</v>
      </c>
    </row>
    <row r="164" hidden="1" customHeight="1" spans="1:2">
      <c r="A164" s="1" t="s">
        <v>682</v>
      </c>
      <c r="B164" s="1" t="s">
        <v>683</v>
      </c>
    </row>
    <row r="165" hidden="1" customHeight="1" spans="1:2">
      <c r="A165" s="1" t="s">
        <v>6</v>
      </c>
      <c r="B165" s="1" t="s">
        <v>684</v>
      </c>
    </row>
    <row r="166" hidden="1" customHeight="1" spans="1:2">
      <c r="A166" s="1" t="s">
        <v>685</v>
      </c>
      <c r="B166" s="1" t="s">
        <v>686</v>
      </c>
    </row>
    <row r="167" hidden="1" customHeight="1" spans="1:2">
      <c r="A167" s="1" t="s">
        <v>687</v>
      </c>
      <c r="B167" s="1" t="s">
        <v>688</v>
      </c>
    </row>
    <row r="168" hidden="1" customHeight="1" spans="1:2">
      <c r="A168" s="1" t="s">
        <v>689</v>
      </c>
      <c r="B168" s="1" t="s">
        <v>690</v>
      </c>
    </row>
    <row r="169" hidden="1" customHeight="1" spans="1:2">
      <c r="A169" s="1" t="s">
        <v>691</v>
      </c>
      <c r="B169" s="1" t="s">
        <v>692</v>
      </c>
    </row>
    <row r="170" hidden="1" customHeight="1" spans="1:2">
      <c r="A170" s="1" t="s">
        <v>693</v>
      </c>
      <c r="B170" s="1" t="s">
        <v>694</v>
      </c>
    </row>
    <row r="171" hidden="1" customHeight="1" spans="1:2">
      <c r="A171" s="1" t="s">
        <v>362</v>
      </c>
      <c r="B171" s="1" t="s">
        <v>695</v>
      </c>
    </row>
    <row r="172" hidden="1" customHeight="1" spans="1:2">
      <c r="A172" s="1" t="s">
        <v>354</v>
      </c>
      <c r="B172" s="1" t="s">
        <v>696</v>
      </c>
    </row>
    <row r="173" hidden="1" customHeight="1" spans="1:2">
      <c r="A173" s="1" t="s">
        <v>358</v>
      </c>
      <c r="B173" s="1" t="s">
        <v>697</v>
      </c>
    </row>
    <row r="174" hidden="1" customHeight="1" spans="1:2">
      <c r="A174" s="1" t="s">
        <v>355</v>
      </c>
      <c r="B174" s="1" t="s">
        <v>698</v>
      </c>
    </row>
    <row r="175" hidden="1" customHeight="1" spans="1:2">
      <c r="A175" s="1" t="s">
        <v>359</v>
      </c>
      <c r="B175" s="1" t="s">
        <v>699</v>
      </c>
    </row>
    <row r="176" hidden="1" customHeight="1" spans="1:2">
      <c r="A176" s="1" t="s">
        <v>330</v>
      </c>
      <c r="B176" s="1" t="s">
        <v>700</v>
      </c>
    </row>
    <row r="177" hidden="1" customHeight="1" spans="1:2">
      <c r="A177" s="1" t="s">
        <v>701</v>
      </c>
      <c r="B177" s="1" t="s">
        <v>702</v>
      </c>
    </row>
    <row r="178" hidden="1" customHeight="1" spans="1:2">
      <c r="A178" s="1"/>
      <c r="B178" s="1" t="s">
        <v>703</v>
      </c>
    </row>
    <row r="179" hidden="1" customHeight="1" spans="1:2">
      <c r="A179" s="1" t="s">
        <v>704</v>
      </c>
      <c r="B179" s="1" t="s">
        <v>705</v>
      </c>
    </row>
    <row r="180" hidden="1" customHeight="1" spans="1:2">
      <c r="A180" s="1" t="s">
        <v>706</v>
      </c>
      <c r="B180" s="1" t="s">
        <v>707</v>
      </c>
    </row>
    <row r="181" hidden="1" customHeight="1" spans="1:2">
      <c r="A181" s="1" t="s">
        <v>708</v>
      </c>
      <c r="B181" s="1" t="s">
        <v>709</v>
      </c>
    </row>
    <row r="182" hidden="1" customHeight="1" spans="1:2">
      <c r="A182" s="1" t="s">
        <v>710</v>
      </c>
      <c r="B182" s="1" t="s">
        <v>711</v>
      </c>
    </row>
    <row r="183" hidden="1" customHeight="1" spans="1:2">
      <c r="A183" s="1" t="s">
        <v>712</v>
      </c>
      <c r="B183" s="1" t="s">
        <v>713</v>
      </c>
    </row>
    <row r="184" hidden="1" customHeight="1" spans="1:2">
      <c r="A184" s="1" t="s">
        <v>408</v>
      </c>
      <c r="B184" s="1" t="s">
        <v>714</v>
      </c>
    </row>
    <row r="185" hidden="1" customHeight="1" spans="1:2">
      <c r="A185" s="1" t="s">
        <v>715</v>
      </c>
      <c r="B185" s="1" t="s">
        <v>716</v>
      </c>
    </row>
    <row r="186" hidden="1" customHeight="1" spans="1:2">
      <c r="A186" s="1" t="s">
        <v>717</v>
      </c>
      <c r="B186" s="1" t="s">
        <v>718</v>
      </c>
    </row>
    <row r="187" hidden="1" customHeight="1" spans="1:2">
      <c r="A187" s="1" t="s">
        <v>719</v>
      </c>
      <c r="B187" s="1" t="s">
        <v>720</v>
      </c>
    </row>
    <row r="188" hidden="1" customHeight="1" spans="1:2">
      <c r="A188" s="1" t="s">
        <v>721</v>
      </c>
      <c r="B188" s="1" t="s">
        <v>722</v>
      </c>
    </row>
    <row r="189" hidden="1" customHeight="1" spans="1:2">
      <c r="A189" s="1" t="s">
        <v>723</v>
      </c>
      <c r="B189" s="1" t="s">
        <v>724</v>
      </c>
    </row>
    <row r="190" hidden="1" customHeight="1" spans="1:2">
      <c r="A190" s="1" t="s">
        <v>725</v>
      </c>
      <c r="B190" s="1" t="s">
        <v>726</v>
      </c>
    </row>
    <row r="191" hidden="1" customHeight="1" spans="1:2">
      <c r="A191" s="1"/>
      <c r="B191" s="1" t="s">
        <v>727</v>
      </c>
    </row>
    <row r="192" hidden="1" customHeight="1" spans="1:2">
      <c r="A192" s="1" t="s">
        <v>728</v>
      </c>
      <c r="B192" s="1" t="s">
        <v>729</v>
      </c>
    </row>
    <row r="193" hidden="1" customHeight="1"/>
    <row r="194" hidden="1" customHeight="1"/>
    <row r="195" hidden="1" customHeight="1"/>
    <row r="196" hidden="1" customHeight="1"/>
    <row r="197" hidden="1" customHeight="1"/>
    <row r="198" hidden="1" customHeight="1"/>
    <row r="199" hidden="1" customHeight="1"/>
    <row r="200" hidden="1" customHeight="1"/>
    <row r="201" hidden="1" customHeight="1"/>
    <row r="202" hidden="1" customHeight="1"/>
    <row r="203" hidden="1" customHeight="1"/>
    <row r="204" hidden="1" customHeight="1"/>
    <row r="205" hidden="1" customHeight="1"/>
    <row r="206" hidden="1" customHeight="1"/>
    <row r="207" hidden="1" customHeight="1"/>
    <row r="208" hidden="1" customHeight="1"/>
    <row r="209" hidden="1" customHeight="1"/>
    <row r="210" hidden="1" customHeight="1"/>
    <row r="211" hidden="1" customHeight="1"/>
    <row r="212" hidden="1" customHeight="1"/>
    <row r="213" hidden="1" customHeight="1"/>
    <row r="214" hidden="1" customHeight="1"/>
    <row r="215" hidden="1" customHeight="1"/>
    <row r="216" hidden="1" customHeight="1"/>
    <row r="217" hidden="1" customHeight="1"/>
    <row r="218" hidden="1" customHeight="1"/>
    <row r="219" hidden="1" customHeight="1"/>
    <row r="220" hidden="1" customHeight="1"/>
    <row r="221" hidden="1" customHeight="1"/>
    <row r="222" hidden="1" customHeight="1"/>
    <row r="223" hidden="1" customHeight="1"/>
    <row r="224" hidden="1" customHeight="1"/>
    <row r="225" hidden="1" customHeight="1"/>
    <row r="226" hidden="1" customHeight="1"/>
    <row r="227" hidden="1" customHeight="1"/>
    <row r="228" hidden="1" customHeight="1"/>
    <row r="229" hidden="1" customHeight="1"/>
    <row r="230" hidden="1" customHeight="1"/>
    <row r="231" hidden="1" customHeight="1"/>
    <row r="232" hidden="1" customHeight="1"/>
    <row r="233" hidden="1" customHeight="1"/>
    <row r="234" hidden="1" customHeight="1"/>
    <row r="235" hidden="1" customHeight="1"/>
    <row r="236" hidden="1" customHeight="1"/>
    <row r="237" hidden="1" customHeight="1"/>
    <row r="238" hidden="1" customHeight="1"/>
    <row r="239" hidden="1" customHeight="1"/>
    <row r="240" hidden="1" customHeight="1"/>
    <row r="241" hidden="1" customHeight="1"/>
    <row r="242" hidden="1" customHeight="1"/>
    <row r="243" hidden="1" customHeight="1"/>
    <row r="244" hidden="1" customHeight="1"/>
    <row r="245" hidden="1" customHeight="1"/>
    <row r="246" hidden="1" customHeight="1"/>
    <row r="247" hidden="1" customHeight="1"/>
    <row r="248" hidden="1" customHeight="1"/>
    <row r="249" hidden="1" customHeight="1"/>
    <row r="250" hidden="1" customHeight="1"/>
    <row r="251" hidden="1" customHeight="1"/>
    <row r="252" hidden="1" customHeight="1"/>
    <row r="253" hidden="1" customHeight="1"/>
    <row r="254" hidden="1" customHeight="1"/>
    <row r="255" hidden="1" customHeight="1"/>
    <row r="256" hidden="1" customHeight="1"/>
    <row r="257" hidden="1" customHeight="1"/>
    <row r="258" hidden="1" customHeight="1"/>
    <row r="259" hidden="1" customHeight="1"/>
    <row r="260" hidden="1" customHeight="1"/>
    <row r="261" hidden="1" customHeight="1"/>
    <row r="262" hidden="1" customHeight="1"/>
    <row r="263" hidden="1" customHeight="1"/>
    <row r="264" hidden="1" customHeight="1"/>
    <row r="265" hidden="1" customHeight="1"/>
    <row r="266" hidden="1" customHeight="1"/>
    <row r="267" hidden="1" customHeight="1"/>
    <row r="268" hidden="1" customHeight="1"/>
    <row r="269" hidden="1" customHeight="1"/>
    <row r="270" hidden="1" customHeight="1"/>
    <row r="271" hidden="1" customHeight="1"/>
    <row r="272" hidden="1" customHeight="1"/>
    <row r="273" hidden="1" customHeight="1"/>
    <row r="274" hidden="1" customHeight="1"/>
    <row r="275" hidden="1" customHeight="1"/>
    <row r="276" hidden="1" customHeight="1"/>
    <row r="277" hidden="1" customHeight="1"/>
    <row r="278" hidden="1" customHeight="1"/>
    <row r="279" hidden="1" customHeight="1"/>
    <row r="280" hidden="1" customHeight="1"/>
    <row r="281" hidden="1" customHeight="1"/>
    <row r="282" hidden="1" customHeight="1"/>
    <row r="283" hidden="1" customHeight="1"/>
    <row r="284" hidden="1" customHeight="1"/>
    <row r="285" hidden="1" customHeight="1"/>
    <row r="286" hidden="1" customHeight="1"/>
    <row r="287" hidden="1" customHeight="1"/>
    <row r="288" hidden="1" customHeight="1"/>
    <row r="289" hidden="1" customHeight="1"/>
    <row r="290" hidden="1" customHeight="1"/>
    <row r="291" hidden="1" customHeight="1"/>
    <row r="292" hidden="1" customHeight="1"/>
    <row r="293" hidden="1" customHeight="1"/>
    <row r="294" hidden="1" customHeight="1"/>
    <row r="295" hidden="1" customHeight="1"/>
    <row r="296" hidden="1" customHeight="1"/>
    <row r="297" hidden="1" customHeight="1"/>
    <row r="298" hidden="1" customHeight="1"/>
    <row r="299" hidden="1" customHeight="1"/>
    <row r="300" hidden="1" customHeight="1"/>
    <row r="301" hidden="1" customHeight="1"/>
    <row r="302" hidden="1" customHeight="1"/>
    <row r="303" hidden="1" customHeight="1"/>
    <row r="304" hidden="1" customHeight="1"/>
    <row r="305" hidden="1" customHeight="1"/>
    <row r="306" hidden="1" customHeight="1"/>
    <row r="307" hidden="1" customHeight="1"/>
    <row r="308" hidden="1" customHeight="1"/>
    <row r="309" hidden="1" customHeight="1"/>
    <row r="310" hidden="1" customHeight="1"/>
    <row r="311" hidden="1" customHeight="1"/>
    <row r="312" hidden="1" customHeight="1"/>
    <row r="313" hidden="1" customHeight="1"/>
    <row r="314" hidden="1" customHeight="1"/>
    <row r="315" hidden="1" customHeight="1"/>
    <row r="316" hidden="1" customHeight="1"/>
    <row r="317" hidden="1" customHeight="1"/>
    <row r="318" hidden="1" customHeight="1"/>
    <row r="319" hidden="1" customHeight="1"/>
    <row r="320" hidden="1" customHeight="1"/>
    <row r="321" hidden="1" customHeight="1"/>
    <row r="322" hidden="1" customHeight="1"/>
    <row r="323" hidden="1" customHeight="1"/>
    <row r="324" hidden="1" customHeight="1"/>
    <row r="325" hidden="1" customHeight="1"/>
    <row r="326" hidden="1" customHeight="1"/>
    <row r="327" hidden="1" customHeight="1"/>
    <row r="328" hidden="1" customHeight="1"/>
    <row r="329" hidden="1" customHeight="1"/>
    <row r="330" hidden="1" customHeight="1"/>
    <row r="331" hidden="1" customHeight="1"/>
    <row r="332" hidden="1" customHeight="1"/>
    <row r="333" hidden="1" customHeight="1"/>
    <row r="334" hidden="1" customHeight="1"/>
    <row r="335" hidden="1" customHeight="1"/>
    <row r="336" hidden="1" customHeight="1"/>
    <row r="337" hidden="1" customHeight="1"/>
    <row r="338" hidden="1" customHeight="1"/>
    <row r="339" hidden="1" customHeight="1"/>
    <row r="340" hidden="1" customHeight="1"/>
    <row r="341" hidden="1" customHeight="1"/>
    <row r="342" hidden="1" customHeight="1"/>
    <row r="343" hidden="1" customHeight="1"/>
    <row r="344" hidden="1" customHeight="1"/>
    <row r="345" hidden="1" customHeight="1"/>
    <row r="346" hidden="1" customHeight="1"/>
    <row r="347" hidden="1" customHeight="1"/>
    <row r="348" hidden="1" customHeight="1"/>
    <row r="349" hidden="1" customHeight="1"/>
    <row r="350" hidden="1" customHeight="1"/>
    <row r="351" hidden="1" customHeight="1"/>
    <row r="352" hidden="1" customHeight="1"/>
    <row r="353" hidden="1" customHeight="1"/>
    <row r="354" hidden="1" customHeight="1"/>
    <row r="355" hidden="1" customHeight="1"/>
    <row r="356" hidden="1" customHeight="1"/>
    <row r="357" hidden="1" customHeight="1"/>
    <row r="358" hidden="1" customHeight="1"/>
    <row r="359" hidden="1" customHeight="1"/>
    <row r="360" hidden="1" customHeight="1"/>
    <row r="361" hidden="1" customHeight="1"/>
    <row r="362" hidden="1" customHeight="1"/>
    <row r="363" hidden="1" customHeight="1"/>
    <row r="364" hidden="1" customHeight="1"/>
    <row r="365" hidden="1" customHeight="1"/>
    <row r="366" hidden="1" customHeight="1"/>
    <row r="367" hidden="1" customHeight="1"/>
    <row r="368" hidden="1" customHeight="1"/>
    <row r="369" hidden="1" customHeight="1"/>
    <row r="370" hidden="1" customHeight="1"/>
    <row r="371" hidden="1" customHeight="1"/>
    <row r="372" hidden="1" customHeight="1"/>
    <row r="373" hidden="1" customHeight="1"/>
    <row r="374" hidden="1" customHeight="1"/>
    <row r="375" hidden="1" customHeight="1"/>
    <row r="376" hidden="1" customHeight="1"/>
    <row r="377" hidden="1" customHeight="1"/>
    <row r="378" hidden="1" customHeight="1"/>
    <row r="379" hidden="1" customHeight="1"/>
    <row r="380" hidden="1" customHeight="1"/>
    <row r="381" hidden="1" customHeight="1"/>
    <row r="382" hidden="1" customHeight="1"/>
    <row r="383" hidden="1" customHeight="1"/>
    <row r="384" hidden="1" customHeight="1"/>
    <row r="385" hidden="1" customHeight="1"/>
    <row r="386" hidden="1" customHeight="1"/>
    <row r="387" hidden="1" customHeight="1"/>
    <row r="388" hidden="1" customHeight="1"/>
    <row r="389" hidden="1" customHeight="1"/>
    <row r="390" hidden="1" customHeight="1"/>
    <row r="391" hidden="1" customHeight="1"/>
    <row r="392" hidden="1" customHeight="1"/>
    <row r="393" hidden="1" customHeight="1"/>
    <row r="394" hidden="1" customHeight="1"/>
    <row r="395" hidden="1" customHeight="1"/>
    <row r="396" hidden="1" customHeight="1"/>
    <row r="397" hidden="1" customHeight="1"/>
    <row r="398" hidden="1" customHeight="1"/>
    <row r="399" hidden="1" customHeight="1"/>
    <row r="400" hidden="1" customHeight="1"/>
    <row r="401" hidden="1" customHeight="1"/>
    <row r="402" hidden="1" customHeight="1"/>
    <row r="403" hidden="1" customHeight="1"/>
    <row r="404" hidden="1" customHeight="1"/>
    <row r="405" hidden="1" customHeight="1"/>
    <row r="406" hidden="1" customHeight="1"/>
    <row r="407" hidden="1" customHeight="1"/>
    <row r="408" hidden="1" customHeight="1"/>
    <row r="409" hidden="1" customHeight="1"/>
    <row r="410" hidden="1" customHeight="1"/>
    <row r="411" hidden="1" customHeight="1"/>
    <row r="412" hidden="1" customHeight="1"/>
    <row r="413" hidden="1" customHeight="1"/>
    <row r="414" hidden="1" customHeight="1"/>
    <row r="415" hidden="1" customHeight="1"/>
    <row r="416" hidden="1" customHeight="1"/>
    <row r="417" hidden="1" customHeight="1"/>
    <row r="418" hidden="1" customHeight="1"/>
    <row r="419" hidden="1" customHeight="1"/>
    <row r="420" hidden="1" customHeight="1"/>
    <row r="421" hidden="1" customHeight="1"/>
    <row r="422" hidden="1" customHeight="1"/>
    <row r="423" hidden="1" customHeight="1"/>
    <row r="424" hidden="1" customHeight="1"/>
    <row r="425" hidden="1" customHeight="1"/>
    <row r="426" hidden="1" customHeight="1"/>
    <row r="427" hidden="1" customHeight="1"/>
    <row r="428" hidden="1" customHeight="1"/>
    <row r="429" hidden="1" customHeight="1"/>
    <row r="430" hidden="1" customHeight="1"/>
    <row r="431" hidden="1" customHeight="1"/>
    <row r="432" hidden="1" customHeight="1"/>
    <row r="433" hidden="1" customHeight="1"/>
    <row r="434" hidden="1" customHeight="1"/>
    <row r="435" hidden="1" customHeight="1"/>
    <row r="436" hidden="1" customHeight="1"/>
    <row r="437" hidden="1" customHeight="1"/>
    <row r="438" hidden="1" customHeight="1"/>
    <row r="439" hidden="1" customHeight="1"/>
    <row r="440" hidden="1" customHeight="1"/>
    <row r="441" hidden="1" customHeight="1"/>
    <row r="442" hidden="1" customHeight="1"/>
    <row r="443" hidden="1" customHeight="1"/>
    <row r="444" hidden="1" customHeight="1"/>
    <row r="445" hidden="1" customHeight="1"/>
    <row r="446" hidden="1" customHeight="1"/>
    <row r="447" hidden="1" customHeight="1"/>
    <row r="448" hidden="1" customHeight="1"/>
    <row r="449" hidden="1" customHeight="1"/>
    <row r="450" hidden="1" customHeight="1"/>
    <row r="451" hidden="1" customHeight="1"/>
    <row r="452" hidden="1" customHeight="1"/>
    <row r="453" hidden="1" customHeight="1"/>
    <row r="454" hidden="1" customHeight="1"/>
    <row r="455" hidden="1" customHeight="1"/>
    <row r="456" hidden="1" customHeight="1"/>
    <row r="457" hidden="1" customHeight="1"/>
    <row r="458" hidden="1" customHeight="1"/>
    <row r="459" hidden="1" customHeight="1"/>
    <row r="460" hidden="1" customHeight="1"/>
    <row r="461" hidden="1" customHeight="1"/>
    <row r="462" hidden="1" customHeight="1"/>
    <row r="463" hidden="1" customHeight="1"/>
    <row r="464" hidden="1" customHeight="1"/>
    <row r="465" hidden="1" customHeight="1"/>
    <row r="466" hidden="1" customHeight="1"/>
    <row r="467" hidden="1" customHeight="1"/>
    <row r="468" hidden="1" customHeight="1"/>
    <row r="469" hidden="1" customHeight="1"/>
    <row r="470" hidden="1" customHeight="1"/>
    <row r="471" hidden="1" customHeight="1"/>
    <row r="472" hidden="1" customHeight="1"/>
    <row r="473" hidden="1" customHeight="1"/>
    <row r="474" hidden="1" customHeight="1"/>
    <row r="475" hidden="1" customHeight="1"/>
    <row r="476" hidden="1" customHeight="1"/>
    <row r="477" hidden="1" customHeight="1"/>
    <row r="478" hidden="1" customHeight="1"/>
    <row r="479" hidden="1" customHeight="1"/>
    <row r="480" hidden="1" customHeight="1"/>
    <row r="481" hidden="1" customHeight="1"/>
    <row r="482" hidden="1" customHeight="1"/>
    <row r="483" hidden="1" customHeight="1"/>
    <row r="484" hidden="1" customHeight="1"/>
    <row r="485" hidden="1" customHeight="1"/>
    <row r="486" hidden="1" customHeight="1"/>
    <row r="487" hidden="1" customHeight="1"/>
    <row r="488" hidden="1" customHeight="1"/>
    <row r="489" hidden="1" customHeight="1"/>
    <row r="490" hidden="1" customHeight="1"/>
    <row r="491" hidden="1" customHeight="1"/>
    <row r="492" hidden="1" customHeight="1"/>
    <row r="493" hidden="1" customHeight="1"/>
    <row r="494" hidden="1" customHeight="1"/>
    <row r="495" hidden="1" customHeight="1"/>
    <row r="496" hidden="1" customHeight="1"/>
    <row r="497" hidden="1" customHeight="1"/>
    <row r="498" hidden="1" customHeight="1"/>
    <row r="499" hidden="1" customHeight="1"/>
    <row r="500" hidden="1" customHeight="1"/>
    <row r="501" hidden="1" customHeight="1"/>
    <row r="502" hidden="1" customHeight="1"/>
    <row r="503" hidden="1" customHeight="1"/>
    <row r="504" hidden="1" customHeight="1"/>
    <row r="505" hidden="1" customHeight="1"/>
    <row r="506" hidden="1" customHeight="1"/>
    <row r="507" hidden="1" customHeight="1"/>
    <row r="508" hidden="1" customHeight="1"/>
    <row r="509" hidden="1" customHeight="1"/>
    <row r="510" hidden="1" customHeight="1"/>
    <row r="511" hidden="1" customHeight="1"/>
    <row r="512" hidden="1" customHeight="1"/>
    <row r="513" hidden="1" customHeight="1"/>
    <row r="514" hidden="1" customHeight="1"/>
    <row r="515" hidden="1" customHeight="1"/>
    <row r="516" hidden="1" customHeight="1"/>
    <row r="517" hidden="1" customHeight="1"/>
    <row r="518" hidden="1" customHeight="1"/>
    <row r="519" hidden="1" customHeight="1"/>
    <row r="520" hidden="1" customHeight="1"/>
    <row r="521" hidden="1" customHeight="1"/>
    <row r="522" hidden="1" customHeight="1"/>
    <row r="523" hidden="1" customHeight="1"/>
    <row r="524" hidden="1" customHeight="1"/>
    <row r="525" hidden="1" customHeight="1"/>
    <row r="526" hidden="1" customHeight="1"/>
    <row r="527" hidden="1" customHeight="1"/>
    <row r="528" hidden="1" customHeight="1"/>
    <row r="529" hidden="1" customHeight="1"/>
    <row r="530" hidden="1" customHeight="1"/>
    <row r="531" hidden="1" customHeight="1"/>
    <row r="532" hidden="1" customHeight="1"/>
    <row r="533" hidden="1" customHeight="1"/>
    <row r="534" hidden="1" customHeight="1"/>
    <row r="535" hidden="1" customHeight="1"/>
    <row r="536" hidden="1" customHeight="1"/>
    <row r="537" hidden="1" customHeight="1"/>
    <row r="538" hidden="1" customHeight="1"/>
    <row r="539" hidden="1" customHeight="1"/>
    <row r="540" hidden="1" customHeight="1"/>
    <row r="541" hidden="1" customHeight="1"/>
    <row r="542" hidden="1" customHeight="1"/>
    <row r="543" hidden="1" customHeight="1"/>
    <row r="544" hidden="1" customHeight="1"/>
    <row r="545" hidden="1" customHeight="1"/>
    <row r="546" hidden="1" customHeight="1"/>
    <row r="547" hidden="1" customHeight="1"/>
    <row r="548" hidden="1" customHeight="1"/>
    <row r="549" hidden="1" customHeight="1"/>
    <row r="550" hidden="1" customHeight="1"/>
    <row r="551" hidden="1" customHeight="1"/>
    <row r="552" hidden="1" customHeight="1"/>
    <row r="553" hidden="1" customHeight="1"/>
    <row r="554" hidden="1" customHeight="1"/>
    <row r="555" hidden="1" customHeight="1"/>
    <row r="556" hidden="1" customHeight="1"/>
    <row r="557" hidden="1" customHeight="1"/>
    <row r="558" hidden="1" customHeight="1"/>
    <row r="559" hidden="1" customHeight="1"/>
    <row r="560" hidden="1" customHeight="1"/>
    <row r="561" hidden="1" customHeight="1"/>
    <row r="562" hidden="1" customHeight="1"/>
    <row r="563" hidden="1" customHeight="1"/>
    <row r="564" hidden="1" customHeight="1"/>
    <row r="565" hidden="1" customHeight="1"/>
    <row r="566" hidden="1" customHeight="1"/>
    <row r="567" hidden="1" customHeight="1"/>
    <row r="568" hidden="1" customHeight="1"/>
    <row r="569" hidden="1" customHeight="1"/>
    <row r="570" hidden="1" customHeight="1"/>
    <row r="571" hidden="1" customHeight="1"/>
    <row r="572" hidden="1" customHeight="1"/>
    <row r="573" hidden="1" customHeight="1"/>
    <row r="574" hidden="1" customHeight="1"/>
    <row r="575" hidden="1" customHeight="1"/>
    <row r="576" hidden="1" customHeight="1"/>
    <row r="577" hidden="1" customHeight="1"/>
    <row r="578" hidden="1" customHeight="1"/>
    <row r="579" hidden="1" customHeight="1"/>
    <row r="580" hidden="1" customHeight="1"/>
    <row r="581" hidden="1" customHeight="1"/>
    <row r="582" hidden="1" customHeight="1"/>
    <row r="583" hidden="1" customHeight="1"/>
    <row r="584" hidden="1" customHeight="1"/>
    <row r="585" hidden="1" customHeight="1"/>
    <row r="586" hidden="1" customHeight="1"/>
    <row r="587" hidden="1" customHeight="1"/>
    <row r="588" hidden="1" customHeight="1"/>
    <row r="589" hidden="1" customHeight="1"/>
    <row r="590" hidden="1" customHeight="1"/>
    <row r="591" hidden="1" customHeight="1"/>
    <row r="592" hidden="1" customHeight="1"/>
    <row r="593" hidden="1" customHeight="1"/>
    <row r="594" hidden="1" customHeight="1"/>
    <row r="595" hidden="1" customHeight="1"/>
    <row r="596" hidden="1" customHeight="1"/>
    <row r="597" hidden="1" customHeight="1"/>
    <row r="598" hidden="1" customHeight="1"/>
    <row r="599" hidden="1" customHeight="1"/>
    <row r="600" hidden="1" customHeight="1"/>
    <row r="601" hidden="1" customHeight="1"/>
    <row r="602" hidden="1" customHeight="1"/>
    <row r="603" hidden="1" customHeight="1"/>
    <row r="604" hidden="1" customHeight="1"/>
    <row r="605" hidden="1" customHeight="1"/>
    <row r="606" hidden="1" customHeight="1"/>
    <row r="607" hidden="1" customHeight="1"/>
    <row r="608" hidden="1" customHeight="1"/>
    <row r="609" hidden="1" customHeight="1"/>
    <row r="610" hidden="1" customHeight="1"/>
    <row r="611" hidden="1" customHeight="1"/>
    <row r="612" hidden="1" customHeight="1"/>
    <row r="613" hidden="1" customHeight="1"/>
    <row r="614" hidden="1" customHeight="1"/>
    <row r="615" hidden="1" customHeight="1"/>
    <row r="616" hidden="1" customHeight="1"/>
    <row r="617" hidden="1" customHeight="1"/>
    <row r="618" hidden="1" customHeight="1"/>
    <row r="619" hidden="1" customHeight="1"/>
    <row r="620" hidden="1" customHeight="1"/>
    <row r="621" hidden="1" customHeight="1"/>
    <row r="622" hidden="1" customHeight="1"/>
    <row r="623" hidden="1" customHeight="1"/>
    <row r="624" hidden="1" customHeight="1"/>
    <row r="625" hidden="1" customHeight="1"/>
    <row r="626" hidden="1" customHeight="1"/>
    <row r="627" hidden="1" customHeight="1"/>
    <row r="628" hidden="1" customHeight="1"/>
    <row r="629" hidden="1" customHeight="1"/>
    <row r="630" hidden="1" customHeight="1"/>
    <row r="631" hidden="1" customHeight="1"/>
    <row r="632" hidden="1" customHeight="1"/>
    <row r="633" hidden="1" customHeight="1"/>
    <row r="634" hidden="1" customHeight="1"/>
    <row r="635" hidden="1" customHeight="1"/>
    <row r="636" hidden="1" customHeight="1"/>
    <row r="637" hidden="1" customHeight="1"/>
    <row r="638" hidden="1" customHeight="1"/>
    <row r="639" hidden="1" customHeight="1"/>
    <row r="640" hidden="1" customHeight="1"/>
    <row r="641" hidden="1" customHeight="1"/>
    <row r="642" hidden="1" customHeight="1"/>
    <row r="643" hidden="1" customHeight="1"/>
    <row r="644" hidden="1" customHeight="1"/>
    <row r="645" hidden="1" customHeight="1"/>
    <row r="646" hidden="1" customHeight="1"/>
    <row r="647" hidden="1" customHeight="1"/>
    <row r="648" hidden="1" customHeight="1"/>
    <row r="649" hidden="1" customHeight="1"/>
    <row r="650" hidden="1" customHeight="1"/>
    <row r="651" hidden="1" customHeight="1"/>
    <row r="652" hidden="1" customHeight="1"/>
    <row r="653" hidden="1" customHeight="1"/>
    <row r="654" hidden="1" customHeight="1"/>
    <row r="655" hidden="1" customHeight="1"/>
    <row r="656" hidden="1" customHeight="1"/>
    <row r="657" hidden="1" customHeight="1"/>
    <row r="658" hidden="1" customHeight="1"/>
    <row r="659" hidden="1" customHeight="1"/>
    <row r="660" hidden="1" customHeight="1"/>
    <row r="661" hidden="1" customHeight="1"/>
    <row r="662" hidden="1" customHeight="1"/>
    <row r="663" hidden="1" customHeight="1"/>
    <row r="664" hidden="1" customHeight="1"/>
    <row r="665" hidden="1" customHeight="1"/>
    <row r="666" hidden="1" customHeight="1"/>
    <row r="667" hidden="1" customHeight="1"/>
    <row r="668" hidden="1" customHeight="1"/>
    <row r="669" hidden="1" customHeight="1"/>
    <row r="670" hidden="1" customHeight="1"/>
    <row r="671" hidden="1" customHeight="1"/>
    <row r="672" hidden="1" customHeight="1"/>
    <row r="673" hidden="1" customHeight="1"/>
    <row r="674" hidden="1" customHeight="1"/>
    <row r="675" hidden="1" customHeight="1"/>
    <row r="676" hidden="1" customHeight="1"/>
    <row r="677" hidden="1" customHeight="1"/>
    <row r="678" hidden="1" customHeight="1"/>
    <row r="679" hidden="1" customHeight="1"/>
    <row r="680" hidden="1" customHeight="1"/>
    <row r="681" hidden="1" customHeight="1"/>
    <row r="682" hidden="1" customHeight="1"/>
    <row r="683" hidden="1" customHeight="1"/>
    <row r="684" hidden="1" customHeight="1"/>
    <row r="685" hidden="1" customHeight="1"/>
    <row r="686" hidden="1" customHeight="1"/>
    <row r="687" hidden="1" customHeight="1"/>
    <row r="688" hidden="1" customHeight="1"/>
    <row r="689" hidden="1" customHeight="1"/>
    <row r="690" hidden="1" customHeight="1"/>
    <row r="691" hidden="1" customHeight="1"/>
    <row r="692" hidden="1" customHeight="1"/>
    <row r="693" hidden="1" customHeight="1"/>
    <row r="694" hidden="1" customHeight="1"/>
    <row r="695" hidden="1" customHeight="1"/>
    <row r="696" hidden="1" customHeight="1"/>
    <row r="697" hidden="1" customHeight="1"/>
    <row r="698" hidden="1" customHeight="1"/>
    <row r="699" hidden="1" customHeight="1"/>
    <row r="700" hidden="1" customHeight="1"/>
    <row r="701" hidden="1" customHeight="1"/>
    <row r="702" hidden="1" customHeight="1"/>
    <row r="703" hidden="1" customHeight="1"/>
    <row r="704" hidden="1" customHeight="1"/>
    <row r="705" hidden="1" customHeight="1"/>
    <row r="706" hidden="1" customHeight="1"/>
    <row r="707" hidden="1" customHeight="1"/>
    <row r="708" hidden="1" customHeight="1"/>
    <row r="709" hidden="1" customHeight="1"/>
    <row r="710" hidden="1" customHeight="1"/>
    <row r="711" hidden="1" customHeight="1"/>
    <row r="712" hidden="1" customHeight="1"/>
    <row r="713" hidden="1" customHeight="1"/>
    <row r="714" hidden="1" customHeight="1"/>
    <row r="715" hidden="1" customHeight="1"/>
    <row r="716" hidden="1" customHeight="1"/>
    <row r="717" hidden="1" customHeight="1"/>
    <row r="718" hidden="1" customHeight="1"/>
    <row r="719" hidden="1" customHeight="1"/>
    <row r="720" hidden="1" customHeight="1"/>
    <row r="721" hidden="1" customHeight="1"/>
    <row r="722" hidden="1" customHeight="1"/>
    <row r="723" hidden="1" customHeight="1"/>
    <row r="724" hidden="1" customHeight="1"/>
    <row r="725" hidden="1" customHeight="1"/>
    <row r="726" hidden="1" customHeight="1"/>
    <row r="727" hidden="1" customHeight="1"/>
    <row r="728" hidden="1" customHeight="1"/>
    <row r="729" hidden="1" customHeight="1"/>
    <row r="730" hidden="1" customHeight="1"/>
    <row r="731" hidden="1" customHeight="1"/>
    <row r="732" hidden="1" customHeight="1"/>
    <row r="733" hidden="1" customHeight="1"/>
    <row r="734" hidden="1" customHeight="1"/>
    <row r="735" hidden="1" customHeight="1"/>
    <row r="736" hidden="1" customHeight="1"/>
    <row r="737" hidden="1" customHeight="1"/>
    <row r="738" hidden="1" customHeight="1"/>
    <row r="739" hidden="1" customHeight="1"/>
    <row r="740" hidden="1" customHeight="1"/>
    <row r="741" hidden="1" customHeight="1"/>
    <row r="742" hidden="1" customHeight="1"/>
    <row r="743" hidden="1" customHeight="1"/>
    <row r="744" hidden="1" customHeight="1"/>
    <row r="745" hidden="1" customHeight="1"/>
    <row r="746" hidden="1" customHeight="1"/>
    <row r="747" hidden="1" customHeight="1"/>
    <row r="748" hidden="1" customHeight="1"/>
    <row r="749" hidden="1" customHeight="1"/>
    <row r="750" hidden="1" customHeight="1"/>
    <row r="751" hidden="1" customHeight="1"/>
    <row r="752" hidden="1" customHeight="1"/>
    <row r="753" hidden="1" customHeight="1"/>
    <row r="754" hidden="1" customHeight="1"/>
    <row r="755" hidden="1" customHeight="1"/>
    <row r="756" hidden="1" customHeight="1"/>
    <row r="757" hidden="1" customHeight="1"/>
    <row r="758" hidden="1" customHeight="1"/>
    <row r="759" hidden="1" customHeight="1"/>
    <row r="760" hidden="1" customHeight="1"/>
    <row r="761" hidden="1" customHeight="1"/>
    <row r="762" hidden="1" customHeight="1"/>
    <row r="763" hidden="1" customHeight="1"/>
    <row r="764" hidden="1" customHeight="1"/>
    <row r="765" hidden="1" customHeight="1"/>
    <row r="766" hidden="1" customHeight="1"/>
    <row r="767" hidden="1" customHeight="1"/>
    <row r="768" hidden="1" customHeight="1"/>
    <row r="769" hidden="1" customHeight="1"/>
    <row r="770" hidden="1" customHeight="1"/>
    <row r="771" hidden="1" customHeight="1"/>
    <row r="772" hidden="1" customHeight="1"/>
    <row r="773" hidden="1" customHeight="1"/>
    <row r="774" hidden="1" customHeight="1"/>
    <row r="775" hidden="1" customHeight="1"/>
    <row r="776" hidden="1" customHeight="1"/>
    <row r="777" hidden="1" customHeight="1"/>
    <row r="778" hidden="1" customHeight="1"/>
    <row r="779" hidden="1" customHeight="1"/>
    <row r="780" hidden="1" customHeight="1"/>
    <row r="781" hidden="1" customHeight="1"/>
    <row r="782" hidden="1" customHeight="1"/>
    <row r="783" hidden="1" customHeight="1"/>
    <row r="784" hidden="1" customHeight="1"/>
    <row r="785" hidden="1" customHeight="1"/>
    <row r="786" hidden="1" customHeight="1"/>
    <row r="787" hidden="1" customHeight="1"/>
    <row r="788" hidden="1" customHeight="1"/>
    <row r="789" hidden="1" customHeight="1"/>
    <row r="790" hidden="1" customHeight="1"/>
    <row r="791" hidden="1" customHeight="1"/>
    <row r="792" hidden="1" customHeight="1"/>
    <row r="793" hidden="1" customHeight="1"/>
    <row r="794" hidden="1" customHeight="1"/>
    <row r="795" hidden="1" customHeight="1"/>
    <row r="796" hidden="1" customHeight="1"/>
    <row r="797" hidden="1" customHeight="1"/>
    <row r="798" hidden="1" customHeight="1"/>
    <row r="799" hidden="1" customHeight="1"/>
    <row r="800" hidden="1" customHeight="1"/>
    <row r="801" hidden="1" customHeight="1"/>
    <row r="802" hidden="1" customHeight="1"/>
    <row r="803" hidden="1" customHeight="1"/>
    <row r="804" hidden="1" customHeight="1"/>
    <row r="805" hidden="1" customHeight="1"/>
    <row r="806" hidden="1" customHeight="1"/>
    <row r="807" hidden="1" customHeight="1"/>
    <row r="808" hidden="1" customHeight="1"/>
    <row r="809" hidden="1" customHeight="1"/>
    <row r="810" hidden="1" customHeight="1"/>
    <row r="811" hidden="1" customHeight="1"/>
    <row r="812" hidden="1" customHeight="1"/>
    <row r="813" hidden="1" customHeight="1"/>
    <row r="814" hidden="1" customHeight="1"/>
    <row r="815" hidden="1" customHeight="1"/>
    <row r="816" hidden="1" customHeight="1"/>
    <row r="817" hidden="1" customHeight="1"/>
    <row r="818" hidden="1" customHeight="1"/>
    <row r="819" hidden="1" customHeight="1"/>
    <row r="820" hidden="1" customHeight="1"/>
    <row r="821" hidden="1" customHeight="1"/>
    <row r="822" hidden="1" customHeight="1"/>
    <row r="823" hidden="1" customHeight="1"/>
    <row r="824" hidden="1" customHeight="1"/>
    <row r="825" hidden="1" customHeight="1"/>
    <row r="826" hidden="1" customHeight="1"/>
    <row r="827" hidden="1" customHeight="1"/>
    <row r="828" hidden="1" customHeight="1"/>
    <row r="829" hidden="1" customHeight="1"/>
    <row r="830" hidden="1" customHeight="1"/>
    <row r="831" hidden="1" customHeight="1"/>
    <row r="832" hidden="1" customHeight="1"/>
    <row r="833" hidden="1" customHeight="1"/>
    <row r="834" hidden="1" customHeight="1"/>
    <row r="835" hidden="1" customHeight="1"/>
    <row r="836" hidden="1" customHeight="1"/>
    <row r="837" hidden="1" customHeight="1"/>
    <row r="838" hidden="1" customHeight="1"/>
    <row r="839" hidden="1" customHeight="1"/>
    <row r="840" hidden="1" customHeight="1"/>
    <row r="841" hidden="1" customHeight="1"/>
    <row r="842" hidden="1" customHeight="1"/>
    <row r="843" hidden="1" customHeight="1"/>
    <row r="844" hidden="1" customHeight="1"/>
    <row r="845" hidden="1" customHeight="1"/>
    <row r="846" hidden="1" customHeight="1"/>
    <row r="847" hidden="1" customHeight="1"/>
    <row r="848" hidden="1" customHeight="1"/>
    <row r="849" hidden="1" customHeight="1"/>
    <row r="850" hidden="1" customHeight="1"/>
    <row r="851" hidden="1" customHeight="1"/>
    <row r="852" hidden="1" customHeight="1"/>
    <row r="853" hidden="1" customHeight="1"/>
    <row r="854" hidden="1" customHeight="1"/>
    <row r="855" hidden="1" customHeight="1"/>
    <row r="856" hidden="1" customHeight="1"/>
    <row r="857" hidden="1" customHeight="1"/>
    <row r="858" hidden="1" customHeight="1"/>
    <row r="859" hidden="1" customHeight="1"/>
    <row r="860" hidden="1" customHeight="1"/>
    <row r="861" hidden="1" customHeight="1"/>
    <row r="862" hidden="1" customHeight="1"/>
    <row r="863" hidden="1" customHeight="1"/>
    <row r="864" hidden="1" customHeight="1"/>
    <row r="865" hidden="1" customHeight="1"/>
    <row r="866" hidden="1" customHeight="1"/>
    <row r="867" hidden="1" customHeight="1"/>
    <row r="868" hidden="1" customHeight="1"/>
    <row r="869" hidden="1" customHeight="1"/>
    <row r="870" hidden="1" customHeight="1"/>
    <row r="871" hidden="1" customHeight="1"/>
    <row r="872" hidden="1" customHeight="1"/>
    <row r="873" hidden="1" customHeight="1"/>
    <row r="874" hidden="1" customHeight="1"/>
    <row r="875" hidden="1" customHeight="1"/>
    <row r="876" hidden="1" customHeight="1"/>
    <row r="877" hidden="1" customHeight="1"/>
    <row r="878" hidden="1" customHeight="1"/>
    <row r="879" hidden="1" customHeight="1"/>
    <row r="880" hidden="1" customHeight="1"/>
    <row r="881" hidden="1" customHeight="1"/>
    <row r="882" hidden="1" customHeight="1"/>
    <row r="883" hidden="1" customHeight="1"/>
    <row r="884" hidden="1" customHeight="1"/>
    <row r="885" hidden="1" customHeight="1"/>
    <row r="886" hidden="1" customHeight="1"/>
    <row r="887" hidden="1" customHeight="1"/>
    <row r="888" hidden="1" customHeight="1"/>
    <row r="889" hidden="1" customHeight="1"/>
    <row r="890" hidden="1" customHeight="1"/>
    <row r="891" hidden="1" customHeight="1"/>
    <row r="892" hidden="1" customHeight="1"/>
    <row r="893" hidden="1" customHeight="1"/>
    <row r="894" hidden="1" customHeight="1"/>
    <row r="895" hidden="1" customHeight="1"/>
    <row r="896" hidden="1" customHeight="1"/>
    <row r="897" hidden="1" customHeight="1"/>
    <row r="898" hidden="1" customHeight="1"/>
    <row r="899" hidden="1" customHeight="1"/>
    <row r="900" hidden="1" customHeight="1"/>
    <row r="901" hidden="1" customHeight="1"/>
    <row r="902" hidden="1" customHeight="1"/>
    <row r="903" hidden="1" customHeight="1"/>
    <row r="904" hidden="1" customHeight="1"/>
    <row r="905" hidden="1" customHeight="1"/>
    <row r="906" hidden="1" customHeight="1"/>
    <row r="907" hidden="1" customHeight="1"/>
    <row r="908" hidden="1" customHeight="1"/>
    <row r="909" hidden="1" customHeight="1"/>
    <row r="910" hidden="1" customHeight="1"/>
    <row r="911" hidden="1" customHeight="1"/>
    <row r="912" hidden="1" customHeight="1"/>
    <row r="913" hidden="1" customHeight="1"/>
    <row r="914" hidden="1" customHeight="1"/>
    <row r="915" hidden="1" customHeight="1"/>
    <row r="916" hidden="1" customHeight="1"/>
    <row r="917" hidden="1" customHeight="1"/>
    <row r="918" hidden="1" customHeight="1"/>
    <row r="919" hidden="1" customHeight="1"/>
    <row r="920" hidden="1" customHeight="1"/>
    <row r="921" hidden="1" customHeight="1"/>
    <row r="922" hidden="1" customHeight="1"/>
    <row r="923" hidden="1" customHeight="1"/>
    <row r="924" hidden="1" customHeight="1"/>
    <row r="925" hidden="1" customHeight="1"/>
    <row r="926" hidden="1" customHeight="1"/>
    <row r="927" hidden="1" customHeight="1"/>
    <row r="928" hidden="1" customHeight="1"/>
    <row r="929" hidden="1" customHeight="1"/>
    <row r="930" hidden="1" customHeight="1"/>
    <row r="931" hidden="1" customHeight="1"/>
    <row r="932" hidden="1" customHeight="1"/>
    <row r="933" hidden="1" customHeight="1"/>
    <row r="934" hidden="1" customHeight="1"/>
    <row r="935" hidden="1" customHeight="1"/>
    <row r="936" hidden="1" customHeight="1"/>
    <row r="937" hidden="1" customHeight="1"/>
    <row r="938" hidden="1" customHeight="1"/>
    <row r="939" hidden="1" customHeight="1"/>
    <row r="940" hidden="1" customHeight="1"/>
    <row r="941" hidden="1" customHeight="1"/>
    <row r="942" hidden="1" customHeight="1"/>
    <row r="943" hidden="1" customHeight="1"/>
    <row r="944" hidden="1" customHeight="1"/>
    <row r="945" hidden="1" customHeight="1"/>
    <row r="946" hidden="1" customHeight="1"/>
    <row r="947" hidden="1" customHeight="1"/>
    <row r="948" hidden="1" customHeight="1"/>
    <row r="949" hidden="1" customHeight="1"/>
    <row r="950" hidden="1" customHeight="1"/>
    <row r="951" hidden="1" customHeight="1"/>
    <row r="952" hidden="1" customHeight="1"/>
    <row r="953" hidden="1" customHeight="1"/>
    <row r="954" hidden="1" customHeight="1"/>
    <row r="955" hidden="1" customHeight="1"/>
    <row r="956" hidden="1" customHeight="1"/>
    <row r="957" hidden="1" customHeight="1"/>
    <row r="958" hidden="1" customHeight="1"/>
    <row r="959" hidden="1" customHeight="1"/>
    <row r="960" hidden="1" customHeight="1"/>
    <row r="961" hidden="1" customHeight="1"/>
    <row r="962" hidden="1" customHeight="1"/>
    <row r="963" hidden="1" customHeight="1"/>
    <row r="964" hidden="1" customHeight="1"/>
    <row r="965" hidden="1" customHeight="1"/>
    <row r="966" hidden="1" customHeight="1"/>
    <row r="967" hidden="1" customHeight="1"/>
    <row r="968" hidden="1" customHeight="1"/>
    <row r="969" hidden="1" customHeight="1"/>
    <row r="970" hidden="1" customHeight="1"/>
    <row r="971" hidden="1" customHeight="1"/>
    <row r="972" hidden="1" customHeight="1"/>
    <row r="973" hidden="1" customHeight="1"/>
    <row r="974" hidden="1" customHeight="1"/>
    <row r="975" hidden="1" customHeight="1"/>
    <row r="976" hidden="1" customHeight="1"/>
    <row r="977" hidden="1" customHeight="1"/>
    <row r="978" hidden="1" customHeight="1"/>
    <row r="979" hidden="1" customHeight="1"/>
    <row r="980" hidden="1" customHeight="1"/>
    <row r="981" hidden="1" customHeight="1"/>
    <row r="982" hidden="1" customHeight="1"/>
    <row r="983" hidden="1" customHeight="1"/>
    <row r="984" hidden="1" customHeight="1"/>
    <row r="985" hidden="1" customHeight="1"/>
    <row r="986" hidden="1" customHeight="1"/>
    <row r="987" hidden="1" customHeight="1"/>
    <row r="988" hidden="1" customHeight="1"/>
    <row r="989" hidden="1" customHeight="1"/>
    <row r="990" hidden="1" customHeight="1"/>
    <row r="991" hidden="1" customHeight="1"/>
    <row r="992" hidden="1" customHeight="1"/>
    <row r="993" hidden="1" customHeight="1"/>
    <row r="994" hidden="1" customHeight="1"/>
    <row r="995" hidden="1" customHeight="1"/>
    <row r="996" hidden="1" customHeight="1"/>
    <row r="997" hidden="1" customHeight="1"/>
    <row r="998" hidden="1" customHeight="1"/>
    <row r="999" hidden="1" customHeight="1"/>
    <row r="1000" hidden="1" customHeight="1"/>
  </sheetData>
  <autoFilter xmlns:etc="http://www.wps.cn/officeDocument/2017/etCustomData" ref="A1:B1000" etc:filterBottomFollowUsedRange="0">
    <filterColumn colId="1">
      <filters>
        <filter val="HP 2 years Additional Color LaserJet Multi Function Printer"/>
        <filter val="HP LaserJet Printer 2 years Additional Warranty"/>
        <filter val="HP LaserJet Printer 4 years Additional Warranty"/>
        <filter val="HP OfficeJet Pro 9016 AiO Printer 4 years Additional Warranty"/>
        <filter val="HP OfficeJet Pro 9016 AiO Printer 2 years Additional Warranty"/>
        <filter val="HP Installation Service with network configuration for Personal Scanner and Printer (1 unit)"/>
        <filter val="HP LaserJet Pro Printers 2 years Additional Warranty"/>
        <filter val="HP LaserJet Tank Printers 2 years Additional Warranty"/>
        <filter val="HP DeskJet IA 50XX AiO Printer 4 years Additional Warranty"/>
        <filter val="HP DeskJet IA 50XX AiO Printer 2 years Additional Warranty"/>
        <filter val="HP OfficeJet Pro Printer (Ultra High) 2 years Additional Warranty"/>
        <filter val="HP DeskJet IA Ultra 4826 AiO Printer 2 years Additional Warranty"/>
        <filter val="HP Officejet Printers 2 years Additional Warranty"/>
        <filter val="HP Officejet Printers 4 years Additional Warranty"/>
        <filter val="HP LaserJet Printers 4 years Additional Warranty"/>
        <filter val="HP Multi-function Printer 4 years Additional Warranty"/>
        <filter val="HP Multi-function Printer 2 years Additional Warranty"/>
        <filter val="HP Smart Tank 790 AiO Printer 2 years Additional Warranty"/>
      </filters>
    </filterColumn>
    <sortState ref="A1:B1000">
      <sortCondition ref="B1:B1000"/>
    </sortState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9"/>
  <sheetViews>
    <sheetView workbookViewId="0">
      <selection activeCell="A1" sqref="A1"/>
    </sheetView>
  </sheetViews>
  <sheetFormatPr defaultColWidth="12.6296296296296" defaultRowHeight="15.75" customHeight="1" outlineLevelCol="3"/>
  <cols>
    <col min="2" max="2" width="29.75" customWidth="1"/>
    <col min="4" max="4" width="50.8796296296296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Laser"") * NOT(REGEXMATCH('All Printers'!B:B, ""(?i)Pro|Jet"")))"),"714Z8A")</f>
        <v>714Z8A</v>
      </c>
      <c r="B2" s="3" t="str">
        <f>IFERROR(__xludf.DUMMYFUNCTION("""COMPUTED_VALUE"""),"HP Laser 1008a Printer")</f>
        <v>HP Laser 1008a Printer</v>
      </c>
      <c r="C2" s="3" t="str">
        <f>IFERROR(__xludf.DUMMYFUNCTION("""COMPUTED_VALUE"""),"U62F3E")</f>
        <v>U62F3E</v>
      </c>
      <c r="D2" s="3" t="str">
        <f>IFERROR(__xludf.DUMMYFUNCTION("""COMPUTED_VALUE"""),"HP Laser 100x and 11xx MFP 2 years Additional Warranty")</f>
        <v>HP Laser 100x and 11xx MFP 2 years Additional Warranty</v>
      </c>
    </row>
    <row r="3" customHeight="1" spans="1:4">
      <c r="A3" s="3" t="str">
        <f>IFERROR(__xludf.DUMMYFUNCTION("""COMPUTED_VALUE"""),"714Z8A")</f>
        <v>714Z8A</v>
      </c>
      <c r="B3" s="3" t="str">
        <f>IFERROR(__xludf.DUMMYFUNCTION("""COMPUTED_VALUE"""),"HP Laser 1008a Printer")</f>
        <v>HP Laser 1008a Printer</v>
      </c>
      <c r="C3" s="3" t="str">
        <f>IFERROR(__xludf.DUMMYFUNCTION("""COMPUTED_VALUE"""),"U62F5E")</f>
        <v>U62F5E</v>
      </c>
      <c r="D3" s="3" t="str">
        <f>IFERROR(__xludf.DUMMYFUNCTION("""COMPUTED_VALUE"""),"HP Laser 100x and 11xx MFP 4 years Additional Warranty")</f>
        <v>HP Laser 100x and 11xx MFP 4 years Additional Warranty</v>
      </c>
    </row>
    <row r="4" customHeight="1" spans="1:4">
      <c r="A4" s="3" t="str">
        <f>IFERROR(__xludf.DUMMYFUNCTION("""COMPUTED_VALUE"""),"714Z9A")</f>
        <v>714Z9A</v>
      </c>
      <c r="B4" s="3" t="str">
        <f>IFERROR(__xludf.DUMMYFUNCTION("""COMPUTED_VALUE"""),"HP Laser 1008w Printer")</f>
        <v>HP Laser 1008w Printer</v>
      </c>
      <c r="C4" s="3" t="str">
        <f>IFERROR(__xludf.DUMMYFUNCTION("""COMPUTED_VALUE"""),"U62F3E")</f>
        <v>U62F3E</v>
      </c>
      <c r="D4" s="3" t="str">
        <f>IFERROR(__xludf.DUMMYFUNCTION("""COMPUTED_VALUE"""),"HP Laser 100x and 11xx MFP 2 years Additional Warranty")</f>
        <v>HP Laser 100x and 11xx MFP 2 years Additional Warranty</v>
      </c>
    </row>
    <row r="5" customHeight="1" spans="1:4">
      <c r="A5" s="3" t="str">
        <f>IFERROR(__xludf.DUMMYFUNCTION("""COMPUTED_VALUE"""),"714Z9A")</f>
        <v>714Z9A</v>
      </c>
      <c r="B5" s="3" t="str">
        <f>IFERROR(__xludf.DUMMYFUNCTION("""COMPUTED_VALUE"""),"HP Laser 1008w Printer")</f>
        <v>HP Laser 1008w Printer</v>
      </c>
      <c r="C5" s="3" t="str">
        <f>IFERROR(__xludf.DUMMYFUNCTION("""COMPUTED_VALUE"""),"U62F5E")</f>
        <v>U62F5E</v>
      </c>
      <c r="D5" s="3" t="str">
        <f>IFERROR(__xludf.DUMMYFUNCTION("""COMPUTED_VALUE"""),"HP Laser 100x and 11xx MFP 4 years Additional Warranty")</f>
        <v>HP Laser 100x and 11xx MFP 4 years Additional Warranty</v>
      </c>
    </row>
    <row r="6" customHeight="1" spans="1:4">
      <c r="A6" s="3" t="str">
        <f>IFERROR(__xludf.DUMMYFUNCTION("""COMPUTED_VALUE"""),"4ZB81A")</f>
        <v>4ZB81A</v>
      </c>
      <c r="B6" s="3" t="str">
        <f>IFERROR(__xludf.DUMMYFUNCTION("""COMPUTED_VALUE"""),"HP Laser 103a Printer:IN")</f>
        <v>HP Laser 103a Printer:IN</v>
      </c>
      <c r="C6" s="3" t="str">
        <f>IFERROR(__xludf.DUMMYFUNCTION("""COMPUTED_VALUE"""),"UB4V5E")</f>
        <v>UB4V5E</v>
      </c>
      <c r="D6" s="3" t="str">
        <f>IFERROR(__xludf.DUMMYFUNCTION("""COMPUTED_VALUE"""),"HP Laser 10x and 13x MFP 2 years Additional Warranty")</f>
        <v>HP Laser 10x and 13x MFP 2 years Additional Warranty</v>
      </c>
    </row>
    <row r="7" customHeight="1" spans="1:4">
      <c r="A7" s="3" t="str">
        <f>IFERROR(__xludf.DUMMYFUNCTION("""COMPUTED_VALUE"""),"4ZB81A")</f>
        <v>4ZB81A</v>
      </c>
      <c r="B7" s="3" t="str">
        <f>IFERROR(__xludf.DUMMYFUNCTION("""COMPUTED_VALUE"""),"HP Laser 103a Printer:IN")</f>
        <v>HP Laser 103a Printer:IN</v>
      </c>
      <c r="C7" s="3" t="str">
        <f>IFERROR(__xludf.DUMMYFUNCTION("""COMPUTED_VALUE"""),"UC4Y1E")</f>
        <v>UC4Y1E</v>
      </c>
      <c r="D7" s="3" t="str">
        <f>IFERROR(__xludf.DUMMYFUNCTION("""COMPUTED_VALUE"""),"HP Laser 10x and 13x MFP 4 years Additional Warranty")</f>
        <v>HP Laser 10x and 13x MFP 4 years Additional Warranty</v>
      </c>
    </row>
    <row r="8" customHeight="1" spans="1:4">
      <c r="A8" s="3" t="str">
        <f>IFERROR(__xludf.DUMMYFUNCTION("""COMPUTED_VALUE"""),"4ZB79A")</f>
        <v>4ZB79A</v>
      </c>
      <c r="B8" s="3" t="str">
        <f>IFERROR(__xludf.DUMMYFUNCTION("""COMPUTED_VALUE"""),"HP Laser 108a Printer:IN")</f>
        <v>HP Laser 108a Printer:IN</v>
      </c>
      <c r="C8" s="3" t="str">
        <f>IFERROR(__xludf.DUMMYFUNCTION("""COMPUTED_VALUE"""),"UB4V5E")</f>
        <v>UB4V5E</v>
      </c>
      <c r="D8" s="3" t="str">
        <f>IFERROR(__xludf.DUMMYFUNCTION("""COMPUTED_VALUE"""),"HP Laser 10x and 13x MFP 2 years Additional Warranty")</f>
        <v>HP Laser 10x and 13x MFP 2 years Additional Warranty</v>
      </c>
    </row>
    <row r="9" customHeight="1" spans="1:4">
      <c r="A9" s="3" t="str">
        <f>IFERROR(__xludf.DUMMYFUNCTION("""COMPUTED_VALUE"""),"4ZB79A")</f>
        <v>4ZB79A</v>
      </c>
      <c r="B9" s="3" t="str">
        <f>IFERROR(__xludf.DUMMYFUNCTION("""COMPUTED_VALUE"""),"HP Laser 108a Printer:IN")</f>
        <v>HP Laser 108a Printer:IN</v>
      </c>
      <c r="C9" s="3" t="str">
        <f>IFERROR(__xludf.DUMMYFUNCTION("""COMPUTED_VALUE"""),"UC4Y1E")</f>
        <v>UC4Y1E</v>
      </c>
      <c r="D9" s="3" t="str">
        <f>IFERROR(__xludf.DUMMYFUNCTION("""COMPUTED_VALUE"""),"HP Laser 10x and 13x MFP 4 years Additional Warranty")</f>
        <v>HP Laser 10x and 13x MFP 4 years Additional Warranty</v>
      </c>
    </row>
    <row r="10" customHeight="1" spans="1:4">
      <c r="A10" s="3" t="str">
        <f>IFERROR(__xludf.DUMMYFUNCTION("""COMPUTED_VALUE"""),"4ZB80A")</f>
        <v>4ZB80A</v>
      </c>
      <c r="B10" s="3" t="str">
        <f>IFERROR(__xludf.DUMMYFUNCTION("""COMPUTED_VALUE"""),"HP Laser 108w Printer:IN")</f>
        <v>HP Laser 108w Printer:IN</v>
      </c>
      <c r="C10" s="3" t="str">
        <f>IFERROR(__xludf.DUMMYFUNCTION("""COMPUTED_VALUE"""),"UB4V5E")</f>
        <v>UB4V5E</v>
      </c>
      <c r="D10" s="3" t="str">
        <f>IFERROR(__xludf.DUMMYFUNCTION("""COMPUTED_VALUE"""),"HP Laser 10x and 13x MFP 2 years Additional Warranty")</f>
        <v>HP Laser 10x and 13x MFP 2 years Additional Warranty</v>
      </c>
    </row>
    <row r="11" customHeight="1" spans="1:4">
      <c r="A11" s="3" t="str">
        <f>IFERROR(__xludf.DUMMYFUNCTION("""COMPUTED_VALUE"""),"4ZB80A")</f>
        <v>4ZB80A</v>
      </c>
      <c r="B11" s="3" t="str">
        <f>IFERROR(__xludf.DUMMYFUNCTION("""COMPUTED_VALUE"""),"HP Laser 108w Printer:IN")</f>
        <v>HP Laser 108w Printer:IN</v>
      </c>
      <c r="C11" s="3" t="str">
        <f>IFERROR(__xludf.DUMMYFUNCTION("""COMPUTED_VALUE"""),"UC4Y1E")</f>
        <v>UC4Y1E</v>
      </c>
      <c r="D11" s="3" t="str">
        <f>IFERROR(__xludf.DUMMYFUNCTION("""COMPUTED_VALUE"""),"HP Laser 10x and 13x MFP 4 years Additional Warranty")</f>
        <v>HP Laser 10x and 13x MFP 4 years Additional Warranty</v>
      </c>
    </row>
    <row r="12" customHeight="1" spans="1:4">
      <c r="A12" s="3" t="str">
        <f>IFERROR(__xludf.DUMMYFUNCTION("""COMPUTED_VALUE"""),"715A2A")</f>
        <v>715A2A</v>
      </c>
      <c r="B12" s="3" t="str">
        <f>IFERROR(__xludf.DUMMYFUNCTION("""COMPUTED_VALUE"""),"HP Laser MFP 1188a Printer")</f>
        <v>HP Laser MFP 1188a Printer</v>
      </c>
      <c r="C12" s="3" t="str">
        <f>IFERROR(__xludf.DUMMYFUNCTION("""COMPUTED_VALUE"""),"U62F3E")</f>
        <v>U62F3E</v>
      </c>
      <c r="D12" s="3" t="str">
        <f>IFERROR(__xludf.DUMMYFUNCTION("""COMPUTED_VALUE"""),"HP Laser 100x and 11xx MFP 2 years Additional Warranty")</f>
        <v>HP Laser 100x and 11xx MFP 2 years Additional Warranty</v>
      </c>
    </row>
    <row r="13" customHeight="1" spans="1:4">
      <c r="A13" s="3" t="str">
        <f>IFERROR(__xludf.DUMMYFUNCTION("""COMPUTED_VALUE"""),"715A2A")</f>
        <v>715A2A</v>
      </c>
      <c r="B13" s="3" t="str">
        <f>IFERROR(__xludf.DUMMYFUNCTION("""COMPUTED_VALUE"""),"HP Laser MFP 1188a Printer")</f>
        <v>HP Laser MFP 1188a Printer</v>
      </c>
      <c r="C13" s="3" t="str">
        <f>IFERROR(__xludf.DUMMYFUNCTION("""COMPUTED_VALUE"""),"U62F5E")</f>
        <v>U62F5E</v>
      </c>
      <c r="D13" s="3" t="str">
        <f>IFERROR(__xludf.DUMMYFUNCTION("""COMPUTED_VALUE"""),"HP Laser 100x and 11xx MFP 4 years Additional Warranty")</f>
        <v>HP Laser 100x and 11xx MFP 4 years Additional Warranty</v>
      </c>
    </row>
    <row r="14" customHeight="1" spans="1:4">
      <c r="A14" s="3" t="str">
        <f>IFERROR(__xludf.DUMMYFUNCTION("""COMPUTED_VALUE"""),"715A5A")</f>
        <v>715A5A</v>
      </c>
      <c r="B14" s="3" t="str">
        <f>IFERROR(__xludf.DUMMYFUNCTION("""COMPUTED_VALUE"""),"HP Laser MFP 1188fnw Printer")</f>
        <v>HP Laser MFP 1188fnw Printer</v>
      </c>
      <c r="C14" s="3" t="str">
        <f>IFERROR(__xludf.DUMMYFUNCTION("""COMPUTED_VALUE"""),"U62F3E")</f>
        <v>U62F3E</v>
      </c>
      <c r="D14" s="3" t="str">
        <f>IFERROR(__xludf.DUMMYFUNCTION("""COMPUTED_VALUE"""),"HP Laser 100x and 11xx MFP 2 years Additional Warranty")</f>
        <v>HP Laser 100x and 11xx MFP 2 years Additional Warranty</v>
      </c>
    </row>
    <row r="15" customHeight="1" spans="1:4">
      <c r="A15" s="3" t="str">
        <f>IFERROR(__xludf.DUMMYFUNCTION("""COMPUTED_VALUE"""),"715A5A")</f>
        <v>715A5A</v>
      </c>
      <c r="B15" s="3" t="str">
        <f>IFERROR(__xludf.DUMMYFUNCTION("""COMPUTED_VALUE"""),"HP Laser MFP 1188fnw Printer")</f>
        <v>HP Laser MFP 1188fnw Printer</v>
      </c>
      <c r="C15" s="3" t="str">
        <f>IFERROR(__xludf.DUMMYFUNCTION("""COMPUTED_VALUE"""),"U62F5E")</f>
        <v>U62F5E</v>
      </c>
      <c r="D15" s="3" t="str">
        <f>IFERROR(__xludf.DUMMYFUNCTION("""COMPUTED_VALUE"""),"HP Laser 100x and 11xx MFP 4 years Additional Warranty")</f>
        <v>HP Laser 100x and 11xx MFP 4 years Additional Warranty</v>
      </c>
    </row>
    <row r="16" customHeight="1" spans="1:4">
      <c r="A16" s="3" t="str">
        <f>IFERROR(__xludf.DUMMYFUNCTION("""COMPUTED_VALUE"""),"715A4A")</f>
        <v>715A4A</v>
      </c>
      <c r="B16" s="3" t="str">
        <f>IFERROR(__xludf.DUMMYFUNCTION("""COMPUTED_VALUE"""),"HP Laser MFP 1188nw Printer")</f>
        <v>HP Laser MFP 1188nw Printer</v>
      </c>
      <c r="C16" s="3" t="str">
        <f>IFERROR(__xludf.DUMMYFUNCTION("""COMPUTED_VALUE"""),"U62F3E")</f>
        <v>U62F3E</v>
      </c>
      <c r="D16" s="3" t="str">
        <f>IFERROR(__xludf.DUMMYFUNCTION("""COMPUTED_VALUE"""),"HP Laser 100x and 11xx MFP 2 years Additional Warranty")</f>
        <v>HP Laser 100x and 11xx MFP 2 years Additional Warranty</v>
      </c>
    </row>
    <row r="17" customHeight="1" spans="1:4">
      <c r="A17" s="3" t="str">
        <f>IFERROR(__xludf.DUMMYFUNCTION("""COMPUTED_VALUE"""),"715A4A")</f>
        <v>715A4A</v>
      </c>
      <c r="B17" s="3" t="str">
        <f>IFERROR(__xludf.DUMMYFUNCTION("""COMPUTED_VALUE"""),"HP Laser MFP 1188nw Printer")</f>
        <v>HP Laser MFP 1188nw Printer</v>
      </c>
      <c r="C17" s="3" t="str">
        <f>IFERROR(__xludf.DUMMYFUNCTION("""COMPUTED_VALUE"""),"U62F5E")</f>
        <v>U62F5E</v>
      </c>
      <c r="D17" s="3" t="str">
        <f>IFERROR(__xludf.DUMMYFUNCTION("""COMPUTED_VALUE"""),"HP Laser 100x and 11xx MFP 4 years Additional Warranty")</f>
        <v>HP Laser 100x and 11xx MFP 4 years Additional Warranty</v>
      </c>
    </row>
    <row r="18" customHeight="1" spans="1:4">
      <c r="A18" s="3" t="str">
        <f>IFERROR(__xludf.DUMMYFUNCTION("""COMPUTED_VALUE"""),"715A3A")</f>
        <v>715A3A</v>
      </c>
      <c r="B18" s="3" t="str">
        <f>IFERROR(__xludf.DUMMYFUNCTION("""COMPUTED_VALUE"""),"HP Laser MFP 1188w Printer")</f>
        <v>HP Laser MFP 1188w Printer</v>
      </c>
      <c r="C18" s="3" t="str">
        <f>IFERROR(__xludf.DUMMYFUNCTION("""COMPUTED_VALUE"""),"U62F3E")</f>
        <v>U62F3E</v>
      </c>
      <c r="D18" s="3" t="str">
        <f>IFERROR(__xludf.DUMMYFUNCTION("""COMPUTED_VALUE"""),"HP Laser 100x and 11xx MFP 2 years Additional Warranty")</f>
        <v>HP Laser 100x and 11xx MFP 2 years Additional Warranty</v>
      </c>
    </row>
    <row r="19" customHeight="1" spans="1:4">
      <c r="A19" s="3" t="str">
        <f>IFERROR(__xludf.DUMMYFUNCTION("""COMPUTED_VALUE"""),"715A3A")</f>
        <v>715A3A</v>
      </c>
      <c r="B19" s="3" t="str">
        <f>IFERROR(__xludf.DUMMYFUNCTION("""COMPUTED_VALUE"""),"HP Laser MFP 1188w Printer")</f>
        <v>HP Laser MFP 1188w Printer</v>
      </c>
      <c r="C19" s="3" t="str">
        <f>IFERROR(__xludf.DUMMYFUNCTION("""COMPUTED_VALUE"""),"U62F5E")</f>
        <v>U62F5E</v>
      </c>
      <c r="D19" s="3" t="str">
        <f>IFERROR(__xludf.DUMMYFUNCTION("""COMPUTED_VALUE"""),"HP Laser 100x and 11xx MFP 4 years Additional Warranty")</f>
        <v>HP Laser 100x and 11xx MFP 4 years Additional Warranty</v>
      </c>
    </row>
    <row r="20" customHeight="1" spans="1:4">
      <c r="A20" s="3" t="str">
        <f>IFERROR(__xludf.DUMMYFUNCTION("""COMPUTED_VALUE"""),"4ZB92A")</f>
        <v>4ZB92A</v>
      </c>
      <c r="B20" s="3" t="str">
        <f>IFERROR(__xludf.DUMMYFUNCTION("""COMPUTED_VALUE"""),"HP Laser MFP 131a Printer:IN")</f>
        <v>HP Laser MFP 131a Printer:IN</v>
      </c>
      <c r="C20" s="3" t="str">
        <f>IFERROR(__xludf.DUMMYFUNCTION("""COMPUTED_VALUE"""),"UB4V5E")</f>
        <v>UB4V5E</v>
      </c>
      <c r="D20" s="3" t="str">
        <f>IFERROR(__xludf.DUMMYFUNCTION("""COMPUTED_VALUE"""),"HP Laser 10x and 13x MFP 2 years Additional Warranty")</f>
        <v>HP Laser 10x and 13x MFP 2 years Additional Warranty</v>
      </c>
    </row>
    <row r="21" customHeight="1" spans="1:4">
      <c r="A21" s="3" t="str">
        <f>IFERROR(__xludf.DUMMYFUNCTION("""COMPUTED_VALUE"""),"4ZB92A")</f>
        <v>4ZB92A</v>
      </c>
      <c r="B21" s="3" t="str">
        <f>IFERROR(__xludf.DUMMYFUNCTION("""COMPUTED_VALUE"""),"HP Laser MFP 131a Printer:IN")</f>
        <v>HP Laser MFP 131a Printer:IN</v>
      </c>
      <c r="C21" s="3" t="str">
        <f>IFERROR(__xludf.DUMMYFUNCTION("""COMPUTED_VALUE"""),"UC4Y1E")</f>
        <v>UC4Y1E</v>
      </c>
      <c r="D21" s="3" t="str">
        <f>IFERROR(__xludf.DUMMYFUNCTION("""COMPUTED_VALUE"""),"HP Laser 10x and 13x MFP 4 years Additional Warranty")</f>
        <v>HP Laser 10x and 13x MFP 4 years Additional Warranty</v>
      </c>
    </row>
    <row r="22" customHeight="1" spans="1:4">
      <c r="A22" s="3" t="str">
        <f>IFERROR(__xludf.DUMMYFUNCTION("""COMPUTED_VALUE"""),"4ZB85A")</f>
        <v>4ZB85A</v>
      </c>
      <c r="B22" s="3" t="str">
        <f>IFERROR(__xludf.DUMMYFUNCTION("""COMPUTED_VALUE"""),"HP Laser MFP 136a Printer:IN")</f>
        <v>HP Laser MFP 136a Printer:IN</v>
      </c>
      <c r="C22" s="3" t="str">
        <f>IFERROR(__xludf.DUMMYFUNCTION("""COMPUTED_VALUE"""),"UB4V5E")</f>
        <v>UB4V5E</v>
      </c>
      <c r="D22" s="3" t="str">
        <f>IFERROR(__xludf.DUMMYFUNCTION("""COMPUTED_VALUE"""),"HP Laser 10x and 13x MFP 2 years Additional Warranty")</f>
        <v>HP Laser 10x and 13x MFP 2 years Additional Warranty</v>
      </c>
    </row>
    <row r="23" customHeight="1" spans="1:4">
      <c r="A23" s="3" t="str">
        <f>IFERROR(__xludf.DUMMYFUNCTION("""COMPUTED_VALUE"""),"4ZB85A")</f>
        <v>4ZB85A</v>
      </c>
      <c r="B23" s="3" t="str">
        <f>IFERROR(__xludf.DUMMYFUNCTION("""COMPUTED_VALUE"""),"HP Laser MFP 136a Printer:IN")</f>
        <v>HP Laser MFP 136a Printer:IN</v>
      </c>
      <c r="C23" s="3" t="str">
        <f>IFERROR(__xludf.DUMMYFUNCTION("""COMPUTED_VALUE"""),"UC4Y1E")</f>
        <v>UC4Y1E</v>
      </c>
      <c r="D23" s="3" t="str">
        <f>IFERROR(__xludf.DUMMYFUNCTION("""COMPUTED_VALUE"""),"HP Laser 10x and 13x MFP 4 years Additional Warranty")</f>
        <v>HP Laser 10x and 13x MFP 4 years Additional Warranty</v>
      </c>
    </row>
    <row r="24" customHeight="1" spans="1:4">
      <c r="A24" s="3" t="str">
        <f>IFERROR(__xludf.DUMMYFUNCTION("""COMPUTED_VALUE"""),"4ZB87A")</f>
        <v>4ZB87A</v>
      </c>
      <c r="B24" s="3" t="str">
        <f>IFERROR(__xludf.DUMMYFUNCTION("""COMPUTED_VALUE"""),"HP Laser MFP 136nw Printer:IN")</f>
        <v>HP Laser MFP 136nw Printer:IN</v>
      </c>
      <c r="C24" s="3" t="str">
        <f>IFERROR(__xludf.DUMMYFUNCTION("""COMPUTED_VALUE"""),"UB4V5E")</f>
        <v>UB4V5E</v>
      </c>
      <c r="D24" s="3" t="str">
        <f>IFERROR(__xludf.DUMMYFUNCTION("""COMPUTED_VALUE"""),"HP Laser 10x and 13x MFP 2 years Additional Warranty")</f>
        <v>HP Laser 10x and 13x MFP 2 years Additional Warranty</v>
      </c>
    </row>
    <row r="25" customHeight="1" spans="1:4">
      <c r="A25" s="3" t="str">
        <f>IFERROR(__xludf.DUMMYFUNCTION("""COMPUTED_VALUE"""),"4ZB87A")</f>
        <v>4ZB87A</v>
      </c>
      <c r="B25" s="3" t="str">
        <f>IFERROR(__xludf.DUMMYFUNCTION("""COMPUTED_VALUE"""),"HP Laser MFP 136nw Printer:IN")</f>
        <v>HP Laser MFP 136nw Printer:IN</v>
      </c>
      <c r="C25" s="3" t="str">
        <f>IFERROR(__xludf.DUMMYFUNCTION("""COMPUTED_VALUE"""),"UC4Y1E")</f>
        <v>UC4Y1E</v>
      </c>
      <c r="D25" s="3" t="str">
        <f>IFERROR(__xludf.DUMMYFUNCTION("""COMPUTED_VALUE"""),"HP Laser 10x and 13x MFP 4 years Additional Warranty")</f>
        <v>HP Laser 10x and 13x MFP 4 years Additional Warranty</v>
      </c>
    </row>
    <row r="26" customHeight="1" spans="1:4">
      <c r="A26" s="3" t="str">
        <f>IFERROR(__xludf.DUMMYFUNCTION("""COMPUTED_VALUE"""),"4ZB86A")</f>
        <v>4ZB86A</v>
      </c>
      <c r="B26" s="3" t="str">
        <f>IFERROR(__xludf.DUMMYFUNCTION("""COMPUTED_VALUE"""),"HP Laser MFP 136w Printer:IN")</f>
        <v>HP Laser MFP 136w Printer:IN</v>
      </c>
      <c r="C26" s="3" t="str">
        <f>IFERROR(__xludf.DUMMYFUNCTION("""COMPUTED_VALUE"""),"UB4V5E")</f>
        <v>UB4V5E</v>
      </c>
      <c r="D26" s="3" t="str">
        <f>IFERROR(__xludf.DUMMYFUNCTION("""COMPUTED_VALUE"""),"HP Laser 10x and 13x MFP 2 years Additional Warranty")</f>
        <v>HP Laser 10x and 13x MFP 2 years Additional Warranty</v>
      </c>
    </row>
    <row r="27" customHeight="1" spans="1:4">
      <c r="A27" s="3" t="str">
        <f>IFERROR(__xludf.DUMMYFUNCTION("""COMPUTED_VALUE"""),"4ZB86A")</f>
        <v>4ZB86A</v>
      </c>
      <c r="B27" s="3" t="str">
        <f>IFERROR(__xludf.DUMMYFUNCTION("""COMPUTED_VALUE"""),"HP Laser MFP 136w Printer:IN")</f>
        <v>HP Laser MFP 136w Printer:IN</v>
      </c>
      <c r="C27" s="3" t="str">
        <f>IFERROR(__xludf.DUMMYFUNCTION("""COMPUTED_VALUE"""),"UC4Y1E")</f>
        <v>UC4Y1E</v>
      </c>
      <c r="D27" s="3" t="str">
        <f>IFERROR(__xludf.DUMMYFUNCTION("""COMPUTED_VALUE"""),"HP Laser 10x and 13x MFP 4 years Additional Warranty")</f>
        <v>HP Laser 10x and 13x MFP 4 years Additional Warranty</v>
      </c>
    </row>
    <row r="28" customHeight="1" spans="1:4">
      <c r="A28" s="3" t="str">
        <f>IFERROR(__xludf.DUMMYFUNCTION("""COMPUTED_VALUE"""),"4ZB91A")</f>
        <v>4ZB91A</v>
      </c>
      <c r="B28" s="3" t="str">
        <f>IFERROR(__xludf.DUMMYFUNCTION("""COMPUTED_VALUE"""),"HP Laser MFP 138fnw Printer:IN")</f>
        <v>HP Laser MFP 138fnw Printer:IN</v>
      </c>
      <c r="C28" s="3" t="str">
        <f>IFERROR(__xludf.DUMMYFUNCTION("""COMPUTED_VALUE"""),"UB4V5E")</f>
        <v>UB4V5E</v>
      </c>
      <c r="D28" s="3" t="str">
        <f>IFERROR(__xludf.DUMMYFUNCTION("""COMPUTED_VALUE"""),"HP Laser 10x and 13x MFP 2 years Additional Warranty")</f>
        <v>HP Laser 10x and 13x MFP 2 years Additional Warranty</v>
      </c>
    </row>
    <row r="29" customHeight="1" spans="1:4">
      <c r="A29" s="3" t="str">
        <f>IFERROR(__xludf.DUMMYFUNCTION("""COMPUTED_VALUE"""),"4ZB91A")</f>
        <v>4ZB91A</v>
      </c>
      <c r="B29" s="3" t="str">
        <f>IFERROR(__xludf.DUMMYFUNCTION("""COMPUTED_VALUE"""),"HP Laser MFP 138fnw Printer:IN")</f>
        <v>HP Laser MFP 138fnw Printer:IN</v>
      </c>
      <c r="C29" s="3" t="str">
        <f>IFERROR(__xludf.DUMMYFUNCTION("""COMPUTED_VALUE"""),"UC4Y1E")</f>
        <v>UC4Y1E</v>
      </c>
      <c r="D29" s="3" t="str">
        <f>IFERROR(__xludf.DUMMYFUNCTION("""COMPUTED_VALUE"""),"HP Laser 10x and 13x MFP 4 years Additional Warranty")</f>
        <v>HP Laser 10x and 13x MFP 4 years Additional Warranty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5"/>
  <sheetViews>
    <sheetView workbookViewId="0">
      <selection activeCell="A1" sqref="A1"/>
    </sheetView>
  </sheetViews>
  <sheetFormatPr defaultColWidth="12.6296296296296" defaultRowHeight="15.75" customHeight="1" outlineLevelCol="3"/>
  <cols>
    <col min="2" max="2" width="29.75" customWidth="1"/>
    <col min="4" max="4" width="43.6296296296296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LaserJet"") * NOT(REGEXMATCH('All Printers'!B:B, ""(?i)Pro|Ultra"")))"),"CC418A")</f>
        <v>CC418A</v>
      </c>
      <c r="B2" s="3" t="str">
        <f>IFERROR(__xludf.DUMMYFUNCTION("""COMPUTED_VALUE"""),"HP LaserJet 1020 Plus Printer")</f>
        <v>HP LaserJet 1020 Plus Printer</v>
      </c>
      <c r="C2" s="3" t="str">
        <f>IFERROR(__xludf.DUMMYFUNCTION("""COMPUTED_VALUE"""),"UG361E")</f>
        <v>UG361E</v>
      </c>
      <c r="D2" s="3" t="str">
        <f>IFERROR(__xludf.DUMMYFUNCTION("""COMPUTED_VALUE"""),"HP LaserJet Pro Printers 2 years Additional Warranty")</f>
        <v>HP LaserJet Pro Printers 2 years Additional Warranty</v>
      </c>
    </row>
    <row r="3" customHeight="1" spans="1:4">
      <c r="A3" s="3" t="str">
        <f>IFERROR(__xludf.DUMMYFUNCTION("""COMPUTED_VALUE"""),"CC418A")</f>
        <v>CC418A</v>
      </c>
      <c r="B3" s="3" t="str">
        <f>IFERROR(__xludf.DUMMYFUNCTION("""COMPUTED_VALUE"""),"HP LaserJet 1020 Plus Printer")</f>
        <v>HP LaserJet 1020 Plus Printer</v>
      </c>
      <c r="C3" s="3" t="str">
        <f>IFERROR(__xludf.DUMMYFUNCTION("""COMPUTED_VALUE"""),"UQ463E")</f>
        <v>UQ463E</v>
      </c>
      <c r="D3" s="3" t="str">
        <f>IFERROR(__xludf.DUMMYFUNCTION("""COMPUTED_VALUE"""),"HP LaserJet Printers 4 years Additional Warranty")</f>
        <v>HP LaserJet Printers 4 years Additional Warranty</v>
      </c>
    </row>
    <row r="4" customHeight="1" spans="1:4">
      <c r="A4" s="3" t="str">
        <f>IFERROR(__xludf.DUMMYFUNCTION("""COMPUTED_VALUE"""),"CB376A")</f>
        <v>CB376A</v>
      </c>
      <c r="B4" s="3" t="str">
        <f>IFERROR(__xludf.DUMMYFUNCTION("""COMPUTED_VALUE"""),"HP LaserJet M1005 MFP Printer")</f>
        <v>HP LaserJet M1005 MFP Printer</v>
      </c>
      <c r="C4" s="3" t="str">
        <f>IFERROR(__xludf.DUMMYFUNCTION("""COMPUTED_VALUE"""),"UH773E")</f>
        <v>UH773E</v>
      </c>
      <c r="D4" s="3" t="str">
        <f>IFERROR(__xludf.DUMMYFUNCTION("""COMPUTED_VALUE"""),"HP Consumer LaserJet 2 years Additional Warranty")</f>
        <v>HP Consumer LaserJet 2 years Additional Warranty</v>
      </c>
    </row>
    <row r="5" customHeight="1" spans="1:4">
      <c r="A5" s="3" t="str">
        <f>IFERROR(__xludf.DUMMYFUNCTION("""COMPUTED_VALUE"""),"CB376A")</f>
        <v>CB376A</v>
      </c>
      <c r="B5" s="3" t="str">
        <f>IFERROR(__xludf.DUMMYFUNCTION("""COMPUTED_VALUE"""),"HP LaserJet M1005 MFP Printer")</f>
        <v>HP LaserJet M1005 MFP Printer</v>
      </c>
      <c r="C5" s="3" t="str">
        <f>IFERROR(__xludf.DUMMYFUNCTION("""COMPUTED_VALUE"""),"UZ289E")</f>
        <v>UZ289E</v>
      </c>
      <c r="D5" s="3" t="str">
        <f>IFERROR(__xludf.DUMMYFUNCTION("""COMPUTED_VALUE"""),"HP Consumer LaserJet 4 years Additional Warranty")</f>
        <v>HP Consumer LaserJet 4 years Additional Warranty</v>
      </c>
    </row>
    <row r="6" customHeight="1" spans="1:4">
      <c r="A6" s="3" t="str">
        <f>IFERROR(__xludf.DUMMYFUNCTION("""COMPUTED_VALUE"""),"CE849A")</f>
        <v>CE849A</v>
      </c>
      <c r="B6" s="3" t="str">
        <f>IFERROR(__xludf.DUMMYFUNCTION("""COMPUTED_VALUE"""),"HP LaserJet M1136 MFP Printer")</f>
        <v>HP LaserJet M1136 MFP Printer</v>
      </c>
      <c r="C6" s="3" t="str">
        <f>IFERROR(__xludf.DUMMYFUNCTION("""COMPUTED_VALUE"""),"UH773E")</f>
        <v>UH773E</v>
      </c>
      <c r="D6" s="3" t="str">
        <f>IFERROR(__xludf.DUMMYFUNCTION("""COMPUTED_VALUE"""),"HP Consumer LaserJet 2 years Additional Warranty")</f>
        <v>HP Consumer LaserJet 2 years Additional Warranty</v>
      </c>
    </row>
    <row r="7" customHeight="1" spans="1:4">
      <c r="A7" s="3" t="str">
        <f>IFERROR(__xludf.DUMMYFUNCTION("""COMPUTED_VALUE"""),"CE849A")</f>
        <v>CE849A</v>
      </c>
      <c r="B7" s="3" t="str">
        <f>IFERROR(__xludf.DUMMYFUNCTION("""COMPUTED_VALUE"""),"HP LaserJet M1136 MFP Printer")</f>
        <v>HP LaserJet M1136 MFP Printer</v>
      </c>
      <c r="C7" s="3" t="str">
        <f>IFERROR(__xludf.DUMMYFUNCTION("""COMPUTED_VALUE"""),"UZ289E")</f>
        <v>UZ289E</v>
      </c>
      <c r="D7" s="3" t="str">
        <f>IFERROR(__xludf.DUMMYFUNCTION("""COMPUTED_VALUE"""),"HP Consumer LaserJet 4 years Additional Warranty")</f>
        <v>HP Consumer LaserJet 4 years Additional Warranty</v>
      </c>
    </row>
    <row r="8" customHeight="1" spans="1:4">
      <c r="A8" s="3" t="str">
        <f>IFERROR(__xludf.DUMMYFUNCTION("""COMPUTED_VALUE"""),"CE655A")</f>
        <v>CE655A</v>
      </c>
      <c r="B8" s="3" t="str">
        <f>IFERROR(__xludf.DUMMYFUNCTION("""COMPUTED_VALUE"""),"HP LaserJet P1108 Printer")</f>
        <v>HP LaserJet P1108 Printer</v>
      </c>
      <c r="C8" s="3" t="str">
        <f>IFERROR(__xludf.DUMMYFUNCTION("""COMPUTED_VALUE"""),"UG361E")</f>
        <v>UG361E</v>
      </c>
      <c r="D8" s="3" t="str">
        <f>IFERROR(__xludf.DUMMYFUNCTION("""COMPUTED_VALUE"""),"HP LaserJet Pro Printers 2 years Additional Warranty")</f>
        <v>HP LaserJet Pro Printers 2 years Additional Warranty</v>
      </c>
    </row>
    <row r="9" customHeight="1" spans="1:4">
      <c r="A9" s="3" t="str">
        <f>IFERROR(__xludf.DUMMYFUNCTION("""COMPUTED_VALUE"""),"CE655A")</f>
        <v>CE655A</v>
      </c>
      <c r="B9" s="3" t="str">
        <f>IFERROR(__xludf.DUMMYFUNCTION("""COMPUTED_VALUE"""),"HP LaserJet P1108 Printer")</f>
        <v>HP LaserJet P1108 Printer</v>
      </c>
      <c r="C9" s="3" t="str">
        <f>IFERROR(__xludf.DUMMYFUNCTION("""COMPUTED_VALUE"""),"UQ463E")</f>
        <v>UQ463E</v>
      </c>
      <c r="D9" s="3" t="str">
        <f>IFERROR(__xludf.DUMMYFUNCTION("""COMPUTED_VALUE"""),"HP LaserJet Printers 4 years Additional Warranty")</f>
        <v>HP LaserJet Printers 4 years Additional Warranty</v>
      </c>
    </row>
    <row r="10" customHeight="1" spans="1:4">
      <c r="A10" s="3" t="str">
        <f>IFERROR(__xludf.DUMMYFUNCTION("""COMPUTED_VALUE"""),"381V6A")</f>
        <v>381V6A</v>
      </c>
      <c r="B10" s="3" t="str">
        <f>IFERROR(__xludf.DUMMYFUNCTION("""COMPUTED_VALUE"""),"HP LASERJET TANK 1020W")</f>
        <v>HP LASERJET TANK 1020W</v>
      </c>
      <c r="C10" s="3" t="str">
        <f>IFERROR(__xludf.DUMMYFUNCTION("""COMPUTED_VALUE"""),"U04SME")</f>
        <v>U04SME</v>
      </c>
      <c r="D10" s="3" t="str">
        <f>IFERROR(__xludf.DUMMYFUNCTION("""COMPUTED_VALUE"""),"HP LaserJet Tank Printers 2 years Additional Warranty")</f>
        <v>HP LaserJet Tank Printers 2 years Additional Warranty</v>
      </c>
    </row>
    <row r="11" customHeight="1" spans="1:4">
      <c r="A11" s="3" t="str">
        <f>IFERROR(__xludf.DUMMYFUNCTION("""COMPUTED_VALUE"""),"381V6A")</f>
        <v>381V6A</v>
      </c>
      <c r="B11" s="3" t="str">
        <f>IFERROR(__xludf.DUMMYFUNCTION("""COMPUTED_VALUE"""),"HP LASERJET TANK 1020W")</f>
        <v>HP LASERJET TANK 1020W</v>
      </c>
      <c r="C11" s="3" t="str">
        <f>IFERROR(__xludf.DUMMYFUNCTION("""COMPUTED_VALUE"""),"U04SKE")</f>
        <v>U04SKE</v>
      </c>
      <c r="D11" s="3" t="str">
        <f>IFERROR(__xludf.DUMMYFUNCTION("""COMPUTED_VALUE"""),"HP LASERJET TANK 1020W 4 years Additional Warranty")</f>
        <v>HP LASERJET TANK 1020W 4 years Additional Warranty</v>
      </c>
    </row>
    <row r="12" customHeight="1" spans="1:4">
      <c r="A12" s="3" t="str">
        <f>IFERROR(__xludf.DUMMYFUNCTION("""COMPUTED_VALUE"""),"381U3A")</f>
        <v>381U3A</v>
      </c>
      <c r="B12" s="3" t="str">
        <f>IFERROR(__xludf.DUMMYFUNCTION("""COMPUTED_VALUE"""),"HP LASERJET TANK MFP 1005")</f>
        <v>HP LASERJET TANK MFP 1005</v>
      </c>
      <c r="C12" s="3" t="str">
        <f>IFERROR(__xludf.DUMMYFUNCTION("""COMPUTED_VALUE"""),"U04TKE")</f>
        <v>U04TKE</v>
      </c>
      <c r="D12" s="3" t="str">
        <f>IFERROR(__xludf.DUMMYFUNCTION("""COMPUTED_VALUE"""),"HP LaserJet Tank MFP 2 years Additional Warranty")</f>
        <v>HP LaserJet Tank MFP 2 years Additional Warranty</v>
      </c>
    </row>
    <row r="13" customHeight="1" spans="1:4">
      <c r="A13" s="3" t="str">
        <f>IFERROR(__xludf.DUMMYFUNCTION("""COMPUTED_VALUE"""),"381U3A")</f>
        <v>381U3A</v>
      </c>
      <c r="B13" s="3" t="str">
        <f>IFERROR(__xludf.DUMMYFUNCTION("""COMPUTED_VALUE"""),"HP LASERJET TANK MFP 1005")</f>
        <v>HP LASERJET TANK MFP 1005</v>
      </c>
      <c r="C13" s="3" t="str">
        <f>IFERROR(__xludf.DUMMYFUNCTION("""COMPUTED_VALUE"""),"U04THE")</f>
        <v>U04THE</v>
      </c>
      <c r="D13" s="3" t="str">
        <f>IFERROR(__xludf.DUMMYFUNCTION("""COMPUTED_VALUE"""),"HP LaserJet Tank MFP 4 years Additional Warranty")</f>
        <v>HP LaserJet Tank MFP 4 years Additional Warranty</v>
      </c>
    </row>
    <row r="14" customHeight="1" spans="1:4">
      <c r="A14" s="3" t="str">
        <f>IFERROR(__xludf.DUMMYFUNCTION("""COMPUTED_VALUE"""),"381U4A")</f>
        <v>381U4A</v>
      </c>
      <c r="B14" s="3" t="str">
        <f>IFERROR(__xludf.DUMMYFUNCTION("""COMPUTED_VALUE"""),"HP LASERJET TANK MFP 1005W")</f>
        <v>HP LASERJET TANK MFP 1005W</v>
      </c>
      <c r="C14" s="3" t="str">
        <f>IFERROR(__xludf.DUMMYFUNCTION("""COMPUTED_VALUE"""),"U04TKE")</f>
        <v>U04TKE</v>
      </c>
      <c r="D14" s="3" t="str">
        <f>IFERROR(__xludf.DUMMYFUNCTION("""COMPUTED_VALUE"""),"HP LaserJet Tank MFP 2 years Additional Warranty")</f>
        <v>HP LaserJet Tank MFP 2 years Additional Warranty</v>
      </c>
    </row>
    <row r="15" customHeight="1" spans="1:4">
      <c r="A15" s="3" t="str">
        <f>IFERROR(__xludf.DUMMYFUNCTION("""COMPUTED_VALUE"""),"381U4A")</f>
        <v>381U4A</v>
      </c>
      <c r="B15" s="3" t="str">
        <f>IFERROR(__xludf.DUMMYFUNCTION("""COMPUTED_VALUE"""),"HP LASERJET TANK MFP 1005W")</f>
        <v>HP LASERJET TANK MFP 1005W</v>
      </c>
      <c r="C15" s="3" t="str">
        <f>IFERROR(__xludf.DUMMYFUNCTION("""COMPUTED_VALUE"""),"U04THE")</f>
        <v>U04THE</v>
      </c>
      <c r="D15" s="3" t="str">
        <f>IFERROR(__xludf.DUMMYFUNCTION("""COMPUTED_VALUE"""),"HP LaserJet Tank MFP 4 years Additional Warranty")</f>
        <v>HP LaserJet Tank MFP 4 years Additional Warranty</v>
      </c>
    </row>
    <row r="16" customHeight="1" spans="1:4">
      <c r="A16" s="3" t="str">
        <f>IFERROR(__xludf.DUMMYFUNCTION("""COMPUTED_VALUE"""),"381U0A")</f>
        <v>381U0A</v>
      </c>
      <c r="B16" s="3" t="str">
        <f>IFERROR(__xludf.DUMMYFUNCTION("""COMPUTED_VALUE"""),"HP LASERJET TANK MFP 2606DN")</f>
        <v>HP LASERJET TANK MFP 2606DN</v>
      </c>
      <c r="C16" s="3" t="str">
        <f>IFERROR(__xludf.DUMMYFUNCTION("""COMPUTED_VALUE"""),"U04TKE")</f>
        <v>U04TKE</v>
      </c>
      <c r="D16" s="3" t="str">
        <f>IFERROR(__xludf.DUMMYFUNCTION("""COMPUTED_VALUE"""),"HP LaserJet Tank MFP 2 years Additional Warranty")</f>
        <v>HP LaserJet Tank MFP 2 years Additional Warranty</v>
      </c>
    </row>
    <row r="17" customHeight="1" spans="1:4">
      <c r="A17" s="3" t="str">
        <f>IFERROR(__xludf.DUMMYFUNCTION("""COMPUTED_VALUE"""),"381U0A")</f>
        <v>381U0A</v>
      </c>
      <c r="B17" s="3" t="str">
        <f>IFERROR(__xludf.DUMMYFUNCTION("""COMPUTED_VALUE"""),"HP LASERJET TANK MFP 2606DN")</f>
        <v>HP LASERJET TANK MFP 2606DN</v>
      </c>
      <c r="C17" s="3" t="str">
        <f>IFERROR(__xludf.DUMMYFUNCTION("""COMPUTED_VALUE"""),"U04THE")</f>
        <v>U04THE</v>
      </c>
      <c r="D17" s="3" t="str">
        <f>IFERROR(__xludf.DUMMYFUNCTION("""COMPUTED_VALUE"""),"HP LaserJet Tank MFP 4 years Additional Warranty")</f>
        <v>HP LaserJet Tank MFP 4 years Additional Warranty</v>
      </c>
    </row>
    <row r="18" customHeight="1" spans="1:4">
      <c r="A18" s="3" t="str">
        <f>IFERROR(__xludf.DUMMYFUNCTION("""COMPUTED_VALUE"""),"381U2A")</f>
        <v>381U2A</v>
      </c>
      <c r="B18" s="3" t="str">
        <f>IFERROR(__xludf.DUMMYFUNCTION("""COMPUTED_VALUE"""),"HP LASERJET TANK MFP 2606SDW")</f>
        <v>HP LASERJET TANK MFP 2606SDW</v>
      </c>
      <c r="C18" s="3" t="str">
        <f>IFERROR(__xludf.DUMMYFUNCTION("""COMPUTED_VALUE"""),"U04TKE")</f>
        <v>U04TKE</v>
      </c>
      <c r="D18" s="3" t="str">
        <f>IFERROR(__xludf.DUMMYFUNCTION("""COMPUTED_VALUE"""),"HP LaserJet Tank MFP 2 years Additional Warranty")</f>
        <v>HP LaserJet Tank MFP 2 years Additional Warranty</v>
      </c>
    </row>
    <row r="19" customHeight="1" spans="1:4">
      <c r="A19" s="3" t="str">
        <f>IFERROR(__xludf.DUMMYFUNCTION("""COMPUTED_VALUE"""),"381U2A")</f>
        <v>381U2A</v>
      </c>
      <c r="B19" s="3" t="str">
        <f>IFERROR(__xludf.DUMMYFUNCTION("""COMPUTED_VALUE"""),"HP LASERJET TANK MFP 2606SDW")</f>
        <v>HP LASERJET TANK MFP 2606SDW</v>
      </c>
      <c r="C19" s="3" t="str">
        <f>IFERROR(__xludf.DUMMYFUNCTION("""COMPUTED_VALUE"""),"U04THE")</f>
        <v>U04THE</v>
      </c>
      <c r="D19" s="3" t="str">
        <f>IFERROR(__xludf.DUMMYFUNCTION("""COMPUTED_VALUE"""),"HP LaserJet Tank MFP 4 years Additional Warranty")</f>
        <v>HP LaserJet Tank MFP 4 years Additional Warranty</v>
      </c>
    </row>
    <row r="20" customHeight="1" spans="1:4">
      <c r="A20" s="3" t="str">
        <f>IFERROR(__xludf.DUMMYFUNCTION("""COMPUTED_VALUE"""),"6GW64A")</f>
        <v>6GW64A</v>
      </c>
      <c r="B20" s="3" t="str">
        <f>IFERROR(__xludf.DUMMYFUNCTION("""COMPUTED_VALUE"""),"HP LASERJET M208dw")</f>
        <v>HP LASERJET M208dw</v>
      </c>
      <c r="C20" s="3" t="str">
        <f>IFERROR(__xludf.DUMMYFUNCTION("""COMPUTED_VALUE"""),"UG481E")</f>
        <v>UG481E</v>
      </c>
      <c r="D20" s="3" t="str">
        <f>IFERROR(__xludf.DUMMYFUNCTION("""COMPUTED_VALUE"""),"HP LaserJet Printer 2 years Additional Warranty")</f>
        <v>HP LaserJet Printer 2 years Additional Warranty</v>
      </c>
    </row>
    <row r="21" customHeight="1" spans="1:4">
      <c r="A21" s="3" t="str">
        <f>IFERROR(__xludf.DUMMYFUNCTION("""COMPUTED_VALUE"""),"6GW64A")</f>
        <v>6GW64A</v>
      </c>
      <c r="B21" s="3" t="str">
        <f>IFERROR(__xludf.DUMMYFUNCTION("""COMPUTED_VALUE"""),"HP LASERJET M208dw")</f>
        <v>HP LASERJET M208dw</v>
      </c>
      <c r="C21" s="3" t="str">
        <f>IFERROR(__xludf.DUMMYFUNCTION("""COMPUTED_VALUE"""),"UZ272E")</f>
        <v>UZ272E</v>
      </c>
      <c r="D21" s="3" t="str">
        <f>IFERROR(__xludf.DUMMYFUNCTION("""COMPUTED_VALUE"""),"HP LaserJet Printer 4 years Additional Warranty")</f>
        <v>HP LaserJet Printer 4 years Additional Warranty</v>
      </c>
    </row>
    <row r="22" customHeight="1" spans="1:4">
      <c r="A22" s="3" t="str">
        <f>IFERROR(__xludf.DUMMYFUNCTION("""COMPUTED_VALUE"""),"6GX04A")</f>
        <v>6GX04A</v>
      </c>
      <c r="B22" s="3" t="str">
        <f>IFERROR(__xludf.DUMMYFUNCTION("""COMPUTED_VALUE"""),"HP LASERJET MFP M233dw")</f>
        <v>HP LASERJET MFP M233dw</v>
      </c>
      <c r="C22" s="3" t="str">
        <f>IFERROR(__xludf.DUMMYFUNCTION("""COMPUTED_VALUE"""),"UH773E")</f>
        <v>UH773E</v>
      </c>
      <c r="D22" s="3" t="str">
        <f>IFERROR(__xludf.DUMMYFUNCTION("""COMPUTED_VALUE"""),"HP Consumer LaserJet 2 years Additional Warranty")</f>
        <v>HP Consumer LaserJet 2 years Additional Warranty</v>
      </c>
    </row>
    <row r="23" customHeight="1" spans="1:4">
      <c r="A23" s="3" t="str">
        <f>IFERROR(__xludf.DUMMYFUNCTION("""COMPUTED_VALUE"""),"6GX04A")</f>
        <v>6GX04A</v>
      </c>
      <c r="B23" s="3" t="str">
        <f>IFERROR(__xludf.DUMMYFUNCTION("""COMPUTED_VALUE"""),"HP LASERJET MFP M233dw")</f>
        <v>HP LASERJET MFP M233dw</v>
      </c>
      <c r="C23" s="3" t="str">
        <f>IFERROR(__xludf.DUMMYFUNCTION("""COMPUTED_VALUE"""),"UZ289E")</f>
        <v>UZ289E</v>
      </c>
      <c r="D23" s="3" t="str">
        <f>IFERROR(__xludf.DUMMYFUNCTION("""COMPUTED_VALUE"""),"HP Consumer LaserJet 4 years Additional Warranty")</f>
        <v>HP Consumer LaserJet 4 years Additional Warranty</v>
      </c>
    </row>
    <row r="24" customHeight="1" spans="1:4">
      <c r="A24" s="3" t="str">
        <f>IFERROR(__xludf.DUMMYFUNCTION("""COMPUTED_VALUE"""),"6GX06A")</f>
        <v>6GX06A</v>
      </c>
      <c r="B24" s="3" t="str">
        <f>IFERROR(__xludf.DUMMYFUNCTION("""COMPUTED_VALUE"""),"HP LASERJET MFP M233SDW PRINTER")</f>
        <v>HP LASERJET MFP M233SDW PRINTER</v>
      </c>
      <c r="C24" s="3" t="str">
        <f>IFERROR(__xludf.DUMMYFUNCTION("""COMPUTED_VALUE"""),"UH773E")</f>
        <v>UH773E</v>
      </c>
      <c r="D24" s="3" t="str">
        <f>IFERROR(__xludf.DUMMYFUNCTION("""COMPUTED_VALUE"""),"HP Consumer LaserJet 2 years Additional Warranty")</f>
        <v>HP Consumer LaserJet 2 years Additional Warranty</v>
      </c>
    </row>
    <row r="25" customHeight="1" spans="1:4">
      <c r="A25" s="3" t="str">
        <f>IFERROR(__xludf.DUMMYFUNCTION("""COMPUTED_VALUE"""),"6GX06A")</f>
        <v>6GX06A</v>
      </c>
      <c r="B25" s="3" t="str">
        <f>IFERROR(__xludf.DUMMYFUNCTION("""COMPUTED_VALUE"""),"HP LASERJET MFP M233SDW PRINTER")</f>
        <v>HP LASERJET MFP M233SDW PRINTER</v>
      </c>
      <c r="C25" s="3" t="str">
        <f>IFERROR(__xludf.DUMMYFUNCTION("""COMPUTED_VALUE"""),"UZ289E")</f>
        <v>UZ289E</v>
      </c>
      <c r="D25" s="3" t="str">
        <f>IFERROR(__xludf.DUMMYFUNCTION("""COMPUTED_VALUE"""),"HP Consumer LaserJet 4 years Additional Warranty")</f>
        <v>HP Consumer LaserJet 4 years Additional Warranty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9"/>
  <sheetViews>
    <sheetView workbookViewId="0">
      <selection activeCell="A1" sqref="A1"/>
    </sheetView>
  </sheetViews>
  <sheetFormatPr defaultColWidth="12.6296296296296" defaultRowHeight="15.75" customHeight="1" outlineLevelCol="3"/>
  <cols>
    <col min="2" max="2" width="29.75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OfficeJet"") * NOT(REGEXMATCH('All Printers'!B:B, ""(?i)Pro"")))"),"CZ993A")</f>
        <v>CZ993A</v>
      </c>
      <c r="B2" s="3" t="str">
        <f>IFERROR(__xludf.DUMMYFUNCTION("""COMPUTED_VALUE"""),"HP OfficeJet 200 Mobile Printer")</f>
        <v>HP OfficeJet 200 Mobile Printer</v>
      </c>
      <c r="C2" s="3" t="str">
        <f>IFERROR(__xludf.DUMMYFUNCTION("""COMPUTED_VALUE"""),"UG348E")</f>
        <v>UG348E</v>
      </c>
      <c r="D2" s="3" t="str">
        <f>IFERROR(__xludf.DUMMYFUNCTION("""COMPUTED_VALUE"""),"HP Officejet Printers 2 years Additional Warranty")</f>
        <v>HP Officejet Printers 2 years Additional Warranty</v>
      </c>
    </row>
    <row r="3" customHeight="1" spans="1:4">
      <c r="A3" s="3" t="str">
        <f>IFERROR(__xludf.DUMMYFUNCTION("""COMPUTED_VALUE"""),"CZ993A")</f>
        <v>CZ993A</v>
      </c>
      <c r="B3" s="3" t="str">
        <f>IFERROR(__xludf.DUMMYFUNCTION("""COMPUTED_VALUE"""),"HP OfficeJet 200 Mobile Printer")</f>
        <v>HP OfficeJet 200 Mobile Printer</v>
      </c>
      <c r="C3" s="3" t="str">
        <f>IFERROR(__xludf.DUMMYFUNCTION("""COMPUTED_VALUE"""),"UZ297E")</f>
        <v>UZ297E</v>
      </c>
      <c r="D3" s="3" t="str">
        <f>IFERROR(__xludf.DUMMYFUNCTION("""COMPUTED_VALUE"""),"HP Officejet Printers 4 years Additional Warranty")</f>
        <v>HP Officejet Printers 4 years Additional Warranty</v>
      </c>
    </row>
    <row r="4" customHeight="1" spans="1:4">
      <c r="A4" s="3" t="str">
        <f>IFERROR(__xludf.DUMMYFUNCTION("""COMPUTED_VALUE"""),"N4L17A")</f>
        <v>N4L17A</v>
      </c>
      <c r="B4" s="3" t="str">
        <f>IFERROR(__xludf.DUMMYFUNCTION("""COMPUTED_VALUE"""),"HP OfficeJet 258 Mobile AiO prntr")</f>
        <v>HP OfficeJet 258 Mobile AiO prntr</v>
      </c>
      <c r="C4" s="3" t="str">
        <f>IFERROR(__xludf.DUMMYFUNCTION("""COMPUTED_VALUE"""),"UG348E")</f>
        <v>UG348E</v>
      </c>
      <c r="D4" s="3" t="str">
        <f>IFERROR(__xludf.DUMMYFUNCTION("""COMPUTED_VALUE"""),"HP Officejet Printers 2 years Additional Warranty")</f>
        <v>HP Officejet Printers 2 years Additional Warranty</v>
      </c>
    </row>
    <row r="5" customHeight="1" spans="1:4">
      <c r="A5" s="3" t="str">
        <f>IFERROR(__xludf.DUMMYFUNCTION("""COMPUTED_VALUE"""),"N4L17A")</f>
        <v>N4L17A</v>
      </c>
      <c r="B5" s="3" t="str">
        <f>IFERROR(__xludf.DUMMYFUNCTION("""COMPUTED_VALUE"""),"HP OfficeJet 258 Mobile AiO prntr")</f>
        <v>HP OfficeJet 258 Mobile AiO prntr</v>
      </c>
      <c r="C5" s="3" t="str">
        <f>IFERROR(__xludf.DUMMYFUNCTION("""COMPUTED_VALUE"""),"UZ297E")</f>
        <v>UZ297E</v>
      </c>
      <c r="D5" s="3" t="str">
        <f>IFERROR(__xludf.DUMMYFUNCTION("""COMPUTED_VALUE"""),"HP Officejet Printers 4 years Additional Warranty")</f>
        <v>HP Officejet Printers 4 years Additional Warranty</v>
      </c>
    </row>
    <row r="6" customHeight="1" spans="1:4">
      <c r="A6" s="3" t="str">
        <f>IFERROR(__xludf.DUMMYFUNCTION("""COMPUTED_VALUE"""),"CR768A")</f>
        <v>CR768A</v>
      </c>
      <c r="B6" s="3" t="str">
        <f>IFERROR(__xludf.DUMMYFUNCTION("""COMPUTED_VALUE"""),"HP Officejet 7110 Wide Format ePrinter")</f>
        <v>HP Officejet 7110 Wide Format ePrinter</v>
      </c>
      <c r="C6" s="3" t="str">
        <f>IFERROR(__xludf.DUMMYFUNCTION("""COMPUTED_VALUE"""),"UG348E")</f>
        <v>UG348E</v>
      </c>
      <c r="D6" s="3" t="str">
        <f>IFERROR(__xludf.DUMMYFUNCTION("""COMPUTED_VALUE"""),"HP Officejet Printers 2 years Additional Warranty")</f>
        <v>HP Officejet Printers 2 years Additional Warranty</v>
      </c>
    </row>
    <row r="7" customHeight="1" spans="1:4">
      <c r="A7" s="3" t="str">
        <f>IFERROR(__xludf.DUMMYFUNCTION("""COMPUTED_VALUE"""),"CR768A")</f>
        <v>CR768A</v>
      </c>
      <c r="B7" s="3" t="str">
        <f>IFERROR(__xludf.DUMMYFUNCTION("""COMPUTED_VALUE"""),"HP Officejet 7110 Wide Format ePrinter")</f>
        <v>HP Officejet 7110 Wide Format ePrinter</v>
      </c>
      <c r="C7" s="3" t="str">
        <f>IFERROR(__xludf.DUMMYFUNCTION("""COMPUTED_VALUE"""),"UZ297E")</f>
        <v>UZ297E</v>
      </c>
      <c r="D7" s="3" t="str">
        <f>IFERROR(__xludf.DUMMYFUNCTION("""COMPUTED_VALUE"""),"HP Officejet Printers 4 years Additional Warranty")</f>
        <v>HP Officejet Printers 4 years Additional Warranty</v>
      </c>
    </row>
    <row r="8" customHeight="1" spans="1:4">
      <c r="A8" s="3" t="str">
        <f>IFERROR(__xludf.DUMMYFUNCTION("""COMPUTED_VALUE"""),"G1X85A")</f>
        <v>G1X85A</v>
      </c>
      <c r="B8" s="3" t="str">
        <f>IFERROR(__xludf.DUMMYFUNCTION("""COMPUTED_VALUE"""),"HP Officejet 7612 WF e-All-in-One Prntr")</f>
        <v>HP Officejet 7612 WF e-All-in-One Prntr</v>
      </c>
      <c r="C8" s="3" t="str">
        <f>IFERROR(__xludf.DUMMYFUNCTION("""COMPUTED_VALUE"""),"UG348E")</f>
        <v>UG348E</v>
      </c>
      <c r="D8" s="3" t="str">
        <f>IFERROR(__xludf.DUMMYFUNCTION("""COMPUTED_VALUE"""),"HP Officejet Printers 2 years Additional Warranty")</f>
        <v>HP Officejet Printers 2 years Additional Warranty</v>
      </c>
    </row>
    <row r="9" customHeight="1" spans="1:4">
      <c r="A9" s="3" t="str">
        <f>IFERROR(__xludf.DUMMYFUNCTION("""COMPUTED_VALUE"""),"G1X85A")</f>
        <v>G1X85A</v>
      </c>
      <c r="B9" s="3" t="str">
        <f>IFERROR(__xludf.DUMMYFUNCTION("""COMPUTED_VALUE"""),"HP Officejet 7612 WF e-All-in-One Prntr")</f>
        <v>HP Officejet 7612 WF e-All-in-One Prntr</v>
      </c>
      <c r="C9" s="3" t="str">
        <f>IFERROR(__xludf.DUMMYFUNCTION("""COMPUTED_VALUE"""),"UZ297E")</f>
        <v>UZ297E</v>
      </c>
      <c r="D9" s="3" t="str">
        <f>IFERROR(__xludf.DUMMYFUNCTION("""COMPUTED_VALUE"""),"HP Officejet Printers 4 years Additional Warranty")</f>
        <v>HP Officejet Printers 4 years Additional Warranty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62"/>
  <sheetViews>
    <sheetView workbookViewId="0">
      <selection activeCell="A1" sqref="A1"/>
    </sheetView>
  </sheetViews>
  <sheetFormatPr defaultColWidth="12.6296296296296" defaultRowHeight="15.75" customHeight="1" outlineLevelCol="3"/>
  <cols>
    <col min="2" max="2" width="29.75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LaserJet Pro"") * NOT(REGEXMATCH('All Printers'!B:B, ""(?i)Ultra"")))"),"3G658A")</f>
        <v>3G658A</v>
      </c>
      <c r="B2" s="3" t="str">
        <f>IFERROR(__xludf.DUMMYFUNCTION("""COMPUTED_VALUE"""),"HP LaserJet Pro 3004dw Printer")</f>
        <v>HP LaserJet Pro 3004dw Printer</v>
      </c>
      <c r="C2" s="3" t="str">
        <f>IFERROR(__xludf.DUMMYFUNCTION("""COMPUTED_VALUE"""),"UG481E")</f>
        <v>UG481E</v>
      </c>
      <c r="D2" s="3" t="str">
        <f>IFERROR(__xludf.DUMMYFUNCTION("""COMPUTED_VALUE"""),"HP LaserJet Printer 2 years Additional Warranty")</f>
        <v>HP LaserJet Printer 2 years Additional Warranty</v>
      </c>
    </row>
    <row r="3" customHeight="1" spans="1:4">
      <c r="A3" s="3" t="str">
        <f>IFERROR(__xludf.DUMMYFUNCTION("""COMPUTED_VALUE"""),"3G658A")</f>
        <v>3G658A</v>
      </c>
      <c r="B3" s="3" t="str">
        <f>IFERROR(__xludf.DUMMYFUNCTION("""COMPUTED_VALUE"""),"HP LaserJet Pro 3004dw Printer")</f>
        <v>HP LaserJet Pro 3004dw Printer</v>
      </c>
      <c r="C3" s="3" t="str">
        <f>IFERROR(__xludf.DUMMYFUNCTION("""COMPUTED_VALUE"""),"UZ272E")</f>
        <v>UZ272E</v>
      </c>
      <c r="D3" s="3" t="str">
        <f>IFERROR(__xludf.DUMMYFUNCTION("""COMPUTED_VALUE"""),"HP LaserJet Printer 4 years Additional Warranty")</f>
        <v>HP LaserJet Printer 4 years Additional Warranty</v>
      </c>
    </row>
    <row r="4" customHeight="1" spans="1:4">
      <c r="A4" s="3" t="str">
        <f>IFERROR(__xludf.DUMMYFUNCTION("""COMPUTED_VALUE"""),"G3Q37A")</f>
        <v>G3Q37A</v>
      </c>
      <c r="B4" s="3" t="str">
        <f>IFERROR(__xludf.DUMMYFUNCTION("""COMPUTED_VALUE"""),"HP LaserJet Pro M104w Prntr")</f>
        <v>HP LaserJet Pro M104w Prntr</v>
      </c>
      <c r="C4" s="3" t="str">
        <f>IFERROR(__xludf.DUMMYFUNCTION("""COMPUTED_VALUE"""),"UG361E")</f>
        <v>UG361E</v>
      </c>
      <c r="D4" s="3" t="str">
        <f>IFERROR(__xludf.DUMMYFUNCTION("""COMPUTED_VALUE"""),"HP LaserJet Pro Printers 2 years Additional Warranty")</f>
        <v>HP LaserJet Pro Printers 2 years Additional Warranty</v>
      </c>
    </row>
    <row r="5" customHeight="1" spans="1:4">
      <c r="A5" s="3" t="str">
        <f>IFERROR(__xludf.DUMMYFUNCTION("""COMPUTED_VALUE"""),"G3Q37A")</f>
        <v>G3Q37A</v>
      </c>
      <c r="B5" s="3" t="str">
        <f>IFERROR(__xludf.DUMMYFUNCTION("""COMPUTED_VALUE"""),"HP LaserJet Pro M104w Prntr")</f>
        <v>HP LaserJet Pro M104w Prntr</v>
      </c>
      <c r="C5" s="3" t="str">
        <f>IFERROR(__xludf.DUMMYFUNCTION("""COMPUTED_VALUE"""),"UQ463E")</f>
        <v>UQ463E</v>
      </c>
      <c r="D5" s="3" t="str">
        <f>IFERROR(__xludf.DUMMYFUNCTION("""COMPUTED_VALUE"""),"HP LaserJet Printers 4 years Additional Warranty")</f>
        <v>HP LaserJet Printers 4 years Additional Warranty</v>
      </c>
    </row>
    <row r="6" customHeight="1" spans="1:4">
      <c r="A6" s="3" t="str">
        <f>IFERROR(__xludf.DUMMYFUNCTION("""COMPUTED_VALUE"""),"Y5S43A")</f>
        <v>Y5S43A</v>
      </c>
      <c r="B6" s="3" t="str">
        <f>IFERROR(__xludf.DUMMYFUNCTION("""COMPUTED_VALUE"""),"HP LaserJet Pro M17a Printer:IN")</f>
        <v>HP LaserJet Pro M17a Printer:IN</v>
      </c>
      <c r="C6" s="3" t="str">
        <f>IFERROR(__xludf.DUMMYFUNCTION("""COMPUTED_VALUE"""),"UG361E")</f>
        <v>UG361E</v>
      </c>
      <c r="D6" s="3" t="str">
        <f>IFERROR(__xludf.DUMMYFUNCTION("""COMPUTED_VALUE"""),"HP LaserJet Pro Printers 2 years Additional Warranty")</f>
        <v>HP LaserJet Pro Printers 2 years Additional Warranty</v>
      </c>
    </row>
    <row r="7" customHeight="1" spans="1:4">
      <c r="A7" s="3" t="str">
        <f>IFERROR(__xludf.DUMMYFUNCTION("""COMPUTED_VALUE"""),"Y5S43A")</f>
        <v>Y5S43A</v>
      </c>
      <c r="B7" s="3" t="str">
        <f>IFERROR(__xludf.DUMMYFUNCTION("""COMPUTED_VALUE"""),"HP LaserJet Pro M17a Printer:IN")</f>
        <v>HP LaserJet Pro M17a Printer:IN</v>
      </c>
      <c r="C7" s="3" t="str">
        <f>IFERROR(__xludf.DUMMYFUNCTION("""COMPUTED_VALUE"""),"UQ463E")</f>
        <v>UQ463E</v>
      </c>
      <c r="D7" s="3" t="str">
        <f>IFERROR(__xludf.DUMMYFUNCTION("""COMPUTED_VALUE"""),"HP LaserJet Printers 4 years Additional Warranty")</f>
        <v>HP LaserJet Printers 4 years Additional Warranty</v>
      </c>
    </row>
    <row r="8" customHeight="1" spans="1:4">
      <c r="A8" s="3" t="str">
        <f>IFERROR(__xludf.DUMMYFUNCTION("""COMPUTED_VALUE"""),"Y5S47A")</f>
        <v>Y5S47A</v>
      </c>
      <c r="B8" s="3" t="str">
        <f>IFERROR(__xludf.DUMMYFUNCTION("""COMPUTED_VALUE"""),"HP LaserJet Pro M17w Printer:IN")</f>
        <v>HP LaserJet Pro M17w Printer:IN</v>
      </c>
      <c r="C8" s="3" t="str">
        <f>IFERROR(__xludf.DUMMYFUNCTION("""COMPUTED_VALUE"""),"UG361E")</f>
        <v>UG361E</v>
      </c>
      <c r="D8" s="3" t="str">
        <f>IFERROR(__xludf.DUMMYFUNCTION("""COMPUTED_VALUE"""),"HP LaserJet Pro Printers 2 years Additional Warranty")</f>
        <v>HP LaserJet Pro Printers 2 years Additional Warranty</v>
      </c>
    </row>
    <row r="9" customHeight="1" spans="1:4">
      <c r="A9" s="3" t="str">
        <f>IFERROR(__xludf.DUMMYFUNCTION("""COMPUTED_VALUE"""),"Y5S47A")</f>
        <v>Y5S47A</v>
      </c>
      <c r="B9" s="3" t="str">
        <f>IFERROR(__xludf.DUMMYFUNCTION("""COMPUTED_VALUE"""),"HP LaserJet Pro M17w Printer:IN")</f>
        <v>HP LaserJet Pro M17w Printer:IN</v>
      </c>
      <c r="C9" s="3" t="str">
        <f>IFERROR(__xludf.DUMMYFUNCTION("""COMPUTED_VALUE"""),"UQ463E")</f>
        <v>UQ463E</v>
      </c>
      <c r="D9" s="3" t="str">
        <f>IFERROR(__xludf.DUMMYFUNCTION("""COMPUTED_VALUE"""),"HP LaserJet Printers 4 years Additional Warranty")</f>
        <v>HP LaserJet Printers 4 years Additional Warranty</v>
      </c>
    </row>
    <row r="10" customHeight="1" spans="1:4">
      <c r="A10" s="3" t="str">
        <f>IFERROR(__xludf.DUMMYFUNCTION("""COMPUTED_VALUE"""),"C6N21A")</f>
        <v>C6N21A</v>
      </c>
      <c r="B10" s="3" t="str">
        <f>IFERROR(__xludf.DUMMYFUNCTION("""COMPUTED_VALUE"""),"HP LaserJet Pro M202dw Printer")</f>
        <v>HP LaserJet Pro M202dw Printer</v>
      </c>
      <c r="C10" s="3" t="str">
        <f>IFERROR(__xludf.DUMMYFUNCTION("""COMPUTED_VALUE"""),"UG361E")</f>
        <v>UG361E</v>
      </c>
      <c r="D10" s="3" t="str">
        <f>IFERROR(__xludf.DUMMYFUNCTION("""COMPUTED_VALUE"""),"HP LaserJet Pro Printers 2 years Additional Warranty")</f>
        <v>HP LaserJet Pro Printers 2 years Additional Warranty</v>
      </c>
    </row>
    <row r="11" customHeight="1" spans="1:4">
      <c r="A11" s="3" t="str">
        <f>IFERROR(__xludf.DUMMYFUNCTION("""COMPUTED_VALUE"""),"C6N21A")</f>
        <v>C6N21A</v>
      </c>
      <c r="B11" s="3" t="str">
        <f>IFERROR(__xludf.DUMMYFUNCTION("""COMPUTED_VALUE"""),"HP LaserJet Pro M202dw Printer")</f>
        <v>HP LaserJet Pro M202dw Printer</v>
      </c>
      <c r="C11" s="3" t="str">
        <f>IFERROR(__xludf.DUMMYFUNCTION("""COMPUTED_VALUE"""),"UQ463E")</f>
        <v>UQ463E</v>
      </c>
      <c r="D11" s="3" t="str">
        <f>IFERROR(__xludf.DUMMYFUNCTION("""COMPUTED_VALUE"""),"HP LaserJet Printers 4 years Additional Warranty")</f>
        <v>HP LaserJet Printers 4 years Additional Warranty</v>
      </c>
    </row>
    <row r="12" customHeight="1" spans="1:4">
      <c r="A12" s="3" t="str">
        <f>IFERROR(__xludf.DUMMYFUNCTION("""COMPUTED_VALUE"""),"G3Q50A")</f>
        <v>G3Q50A</v>
      </c>
      <c r="B12" s="3" t="str">
        <f>IFERROR(__xludf.DUMMYFUNCTION("""COMPUTED_VALUE"""),"HP LaserJet Pro M203d")</f>
        <v>HP LaserJet Pro M203d</v>
      </c>
      <c r="C12" s="3" t="str">
        <f>IFERROR(__xludf.DUMMYFUNCTION("""COMPUTED_VALUE"""),"UG361E")</f>
        <v>UG361E</v>
      </c>
      <c r="D12" s="3" t="str">
        <f>IFERROR(__xludf.DUMMYFUNCTION("""COMPUTED_VALUE"""),"HP LaserJet Pro Printers 2 years Additional Warranty")</f>
        <v>HP LaserJet Pro Printers 2 years Additional Warranty</v>
      </c>
    </row>
    <row r="13" customHeight="1" spans="1:4">
      <c r="A13" s="3" t="str">
        <f>IFERROR(__xludf.DUMMYFUNCTION("""COMPUTED_VALUE"""),"G3Q50A")</f>
        <v>G3Q50A</v>
      </c>
      <c r="B13" s="3" t="str">
        <f>IFERROR(__xludf.DUMMYFUNCTION("""COMPUTED_VALUE"""),"HP LaserJet Pro M203d")</f>
        <v>HP LaserJet Pro M203d</v>
      </c>
      <c r="C13" s="3" t="str">
        <f>IFERROR(__xludf.DUMMYFUNCTION("""COMPUTED_VALUE"""),"UQ463E")</f>
        <v>UQ463E</v>
      </c>
      <c r="D13" s="3" t="str">
        <f>IFERROR(__xludf.DUMMYFUNCTION("""COMPUTED_VALUE"""),"HP LaserJet Printers 4 years Additional Warranty")</f>
        <v>HP LaserJet Printers 4 years Additional Warranty</v>
      </c>
    </row>
    <row r="14" customHeight="1" spans="1:4">
      <c r="A14" s="3" t="str">
        <f>IFERROR(__xludf.DUMMYFUNCTION("""COMPUTED_VALUE"""),"G3Q46A")</f>
        <v>G3Q46A</v>
      </c>
      <c r="B14" s="3" t="str">
        <f>IFERROR(__xludf.DUMMYFUNCTION("""COMPUTED_VALUE"""),"HP LaserJet Pro M203dn")</f>
        <v>HP LaserJet Pro M203dn</v>
      </c>
      <c r="C14" s="3" t="str">
        <f>IFERROR(__xludf.DUMMYFUNCTION("""COMPUTED_VALUE"""),"UG361E")</f>
        <v>UG361E</v>
      </c>
      <c r="D14" s="3" t="str">
        <f>IFERROR(__xludf.DUMMYFUNCTION("""COMPUTED_VALUE"""),"HP LaserJet Pro Printers 2 years Additional Warranty")</f>
        <v>HP LaserJet Pro Printers 2 years Additional Warranty</v>
      </c>
    </row>
    <row r="15" customHeight="1" spans="1:4">
      <c r="A15" s="3" t="str">
        <f>IFERROR(__xludf.DUMMYFUNCTION("""COMPUTED_VALUE"""),"G3Q46A")</f>
        <v>G3Q46A</v>
      </c>
      <c r="B15" s="3" t="str">
        <f>IFERROR(__xludf.DUMMYFUNCTION("""COMPUTED_VALUE"""),"HP LaserJet Pro M203dn")</f>
        <v>HP LaserJet Pro M203dn</v>
      </c>
      <c r="C15" s="3" t="str">
        <f>IFERROR(__xludf.DUMMYFUNCTION("""COMPUTED_VALUE"""),"UQ463E")</f>
        <v>UQ463E</v>
      </c>
      <c r="D15" s="3" t="str">
        <f>IFERROR(__xludf.DUMMYFUNCTION("""COMPUTED_VALUE"""),"HP LaserJet Printers 4 years Additional Warranty")</f>
        <v>HP LaserJet Printers 4 years Additional Warranty</v>
      </c>
    </row>
    <row r="16" customHeight="1" spans="1:4">
      <c r="A16" s="3" t="str">
        <f>IFERROR(__xludf.DUMMYFUNCTION("""COMPUTED_VALUE"""),"G3Q47A")</f>
        <v>G3Q47A</v>
      </c>
      <c r="B16" s="3" t="str">
        <f>IFERROR(__xludf.DUMMYFUNCTION("""COMPUTED_VALUE"""),"HP LaserJet Pro M203dw")</f>
        <v>HP LaserJet Pro M203dw</v>
      </c>
      <c r="C16" s="3" t="str">
        <f>IFERROR(__xludf.DUMMYFUNCTION("""COMPUTED_VALUE"""),"UG361E")</f>
        <v>UG361E</v>
      </c>
      <c r="D16" s="3" t="str">
        <f>IFERROR(__xludf.DUMMYFUNCTION("""COMPUTED_VALUE"""),"HP LaserJet Pro Printers 2 years Additional Warranty")</f>
        <v>HP LaserJet Pro Printers 2 years Additional Warranty</v>
      </c>
    </row>
    <row r="17" customHeight="1" spans="1:4">
      <c r="A17" s="3" t="str">
        <f>IFERROR(__xludf.DUMMYFUNCTION("""COMPUTED_VALUE"""),"G3Q47A")</f>
        <v>G3Q47A</v>
      </c>
      <c r="B17" s="3" t="str">
        <f>IFERROR(__xludf.DUMMYFUNCTION("""COMPUTED_VALUE"""),"HP LaserJet Pro M203dw")</f>
        <v>HP LaserJet Pro M203dw</v>
      </c>
      <c r="C17" s="3" t="str">
        <f>IFERROR(__xludf.DUMMYFUNCTION("""COMPUTED_VALUE"""),"UQ463E")</f>
        <v>UQ463E</v>
      </c>
      <c r="D17" s="3" t="str">
        <f>IFERROR(__xludf.DUMMYFUNCTION("""COMPUTED_VALUE"""),"HP LaserJet Printers 4 years Additional Warranty")</f>
        <v>HP LaserJet Printers 4 years Additional Warranty</v>
      </c>
    </row>
    <row r="18" customHeight="1" spans="1:4">
      <c r="A18" s="3" t="str">
        <f>IFERROR(__xludf.DUMMYFUNCTION("""COMPUTED_VALUE"""),"F6J42A")</f>
        <v>F6J42A</v>
      </c>
      <c r="B18" s="3" t="str">
        <f>IFERROR(__xludf.DUMMYFUNCTION("""COMPUTED_VALUE"""),"HP LaserJet Pro M403d Printer")</f>
        <v>HP LaserJet Pro M403d Printer</v>
      </c>
      <c r="C18" s="3" t="str">
        <f>IFERROR(__xludf.DUMMYFUNCTION("""COMPUTED_VALUE"""),"U8TM2E")</f>
        <v>U8TM2E</v>
      </c>
      <c r="D18" s="3" t="str">
        <f>IFERROR(__xludf.DUMMYFUNCTION("""COMPUTED_VALUE"""),"HP LaserJet M402 2 years Additional Warranty")</f>
        <v>HP LaserJet M402 2 years Additional Warranty</v>
      </c>
    </row>
    <row r="19" customHeight="1" spans="1:4">
      <c r="A19" s="3" t="str">
        <f>IFERROR(__xludf.DUMMYFUNCTION("""COMPUTED_VALUE"""),"F6J43A")</f>
        <v>F6J43A</v>
      </c>
      <c r="B19" s="3" t="str">
        <f>IFERROR(__xludf.DUMMYFUNCTION("""COMPUTED_VALUE"""),"HP LaserJet Pro M403dn Printer")</f>
        <v>HP LaserJet Pro M403dn Printer</v>
      </c>
      <c r="C19" s="3" t="str">
        <f>IFERROR(__xludf.DUMMYFUNCTION("""COMPUTED_VALUE"""),"U8TM2E")</f>
        <v>U8TM2E</v>
      </c>
      <c r="D19" s="3" t="str">
        <f>IFERROR(__xludf.DUMMYFUNCTION("""COMPUTED_VALUE"""),"HP LaserJet M402 2 years Additional Warranty")</f>
        <v>HP LaserJet M402 2 years Additional Warranty</v>
      </c>
    </row>
    <row r="20" customHeight="1" spans="1:4">
      <c r="A20" s="3" t="str">
        <f>IFERROR(__xludf.DUMMYFUNCTION("""COMPUTED_VALUE"""),"F6J44A")</f>
        <v>F6J44A</v>
      </c>
      <c r="B20" s="3" t="str">
        <f>IFERROR(__xludf.DUMMYFUNCTION("""COMPUTED_VALUE"""),"HP LaserJet Pro M403dw Printer")</f>
        <v>HP LaserJet Pro M403dw Printer</v>
      </c>
      <c r="C20" s="3" t="str">
        <f>IFERROR(__xludf.DUMMYFUNCTION("""COMPUTED_VALUE"""),"U8TM2E")</f>
        <v>U8TM2E</v>
      </c>
      <c r="D20" s="3" t="str">
        <f>IFERROR(__xludf.DUMMYFUNCTION("""COMPUTED_VALUE"""),"HP LaserJet M402 2 years Additional Warranty")</f>
        <v>HP LaserJet M402 2 years Additional Warranty</v>
      </c>
    </row>
    <row r="21" customHeight="1" spans="1:4">
      <c r="A21" s="3" t="str">
        <f>IFERROR(__xludf.DUMMYFUNCTION("""COMPUTED_VALUE"""),"F6J41A")</f>
        <v>F6J41A</v>
      </c>
      <c r="B21" s="3" t="str">
        <f>IFERROR(__xludf.DUMMYFUNCTION("""COMPUTED_VALUE"""),"HP LaserJet Pro M403n Printer")</f>
        <v>HP LaserJet Pro M403n Printer</v>
      </c>
      <c r="C21" s="3" t="str">
        <f>IFERROR(__xludf.DUMMYFUNCTION("""COMPUTED_VALUE"""),"U8TM2E")</f>
        <v>U8TM2E</v>
      </c>
      <c r="D21" s="3" t="str">
        <f>IFERROR(__xludf.DUMMYFUNCTION("""COMPUTED_VALUE"""),"HP LaserJet M402 2 years Additional Warranty")</f>
        <v>HP LaserJet M402 2 years Additional Warranty</v>
      </c>
    </row>
    <row r="22" customHeight="1" spans="1:4">
      <c r="A22" s="3" t="str">
        <f>IFERROR(__xludf.DUMMYFUNCTION("""COMPUTED_VALUE"""),"A8P79A")</f>
        <v>A8P79A</v>
      </c>
      <c r="B22" s="3" t="str">
        <f>IFERROR(__xludf.DUMMYFUNCTION("""COMPUTED_VALUE"""),"HP LaserJet Pro M521dn")</f>
        <v>HP LaserJet Pro M521dn</v>
      </c>
      <c r="C22" s="3" t="str">
        <f>IFERROR(__xludf.DUMMYFUNCTION("""COMPUTED_VALUE"""),"U5AD9E")</f>
        <v>U5AD9E</v>
      </c>
      <c r="D22" s="3" t="str">
        <f>IFERROR(__xludf.DUMMYFUNCTION("""COMPUTED_VALUE"""),"HP LaserJet MFP 4 years Additional Warranty with Defective Media Retention")</f>
        <v>HP LaserJet MFP 4 years Additional Warranty with Defective Media Retention</v>
      </c>
    </row>
    <row r="23" customHeight="1" spans="1:4">
      <c r="A23" s="3" t="str">
        <f>IFERROR(__xludf.DUMMYFUNCTION("""COMPUTED_VALUE"""),"3G635A")</f>
        <v>3G635A</v>
      </c>
      <c r="B23" s="3" t="str">
        <f>IFERROR(__xludf.DUMMYFUNCTION("""COMPUTED_VALUE"""),"HP LaserJet Pro MFP 3104fdn Printer")</f>
        <v>HP LaserJet Pro MFP 3104fdn Printer</v>
      </c>
      <c r="C23" s="3" t="str">
        <f>IFERROR(__xludf.DUMMYFUNCTION("""COMPUTED_VALUE"""),"UH773E")</f>
        <v>UH773E</v>
      </c>
      <c r="D23" s="3" t="str">
        <f>IFERROR(__xludf.DUMMYFUNCTION("""COMPUTED_VALUE"""),"HP Consumer LaserJet 2 years Additional Warranty")</f>
        <v>HP Consumer LaserJet 2 years Additional Warranty</v>
      </c>
    </row>
    <row r="24" customHeight="1" spans="1:4">
      <c r="A24" s="3" t="str">
        <f>IFERROR(__xludf.DUMMYFUNCTION("""COMPUTED_VALUE"""),"3G635A")</f>
        <v>3G635A</v>
      </c>
      <c r="B24" s="3" t="str">
        <f>IFERROR(__xludf.DUMMYFUNCTION("""COMPUTED_VALUE"""),"HP LaserJet Pro MFP 3104fdn Printer")</f>
        <v>HP LaserJet Pro MFP 3104fdn Printer</v>
      </c>
      <c r="C24" s="3" t="str">
        <f>IFERROR(__xludf.DUMMYFUNCTION("""COMPUTED_VALUE"""),"UZ289E")</f>
        <v>UZ289E</v>
      </c>
      <c r="D24" s="3" t="str">
        <f>IFERROR(__xludf.DUMMYFUNCTION("""COMPUTED_VALUE"""),"HP Consumer LaserJet 4 years Additional Warranty")</f>
        <v>HP Consumer LaserJet 4 years Additional Warranty</v>
      </c>
    </row>
    <row r="25" customHeight="1" spans="1:4">
      <c r="A25" s="3" t="str">
        <f>IFERROR(__xludf.DUMMYFUNCTION("""COMPUTED_VALUE"""),"3G636A")</f>
        <v>3G636A</v>
      </c>
      <c r="B25" s="3" t="str">
        <f>IFERROR(__xludf.DUMMYFUNCTION("""COMPUTED_VALUE"""),"HP LaserJet Pro MFP 3104fdw Printer")</f>
        <v>HP LaserJet Pro MFP 3104fdw Printer</v>
      </c>
      <c r="C25" s="3" t="str">
        <f>IFERROR(__xludf.DUMMYFUNCTION("""COMPUTED_VALUE"""),"UH773E")</f>
        <v>UH773E</v>
      </c>
      <c r="D25" s="3" t="str">
        <f>IFERROR(__xludf.DUMMYFUNCTION("""COMPUTED_VALUE"""),"HP Consumer LaserJet 2 years Additional Warranty")</f>
        <v>HP Consumer LaserJet 2 years Additional Warranty</v>
      </c>
    </row>
    <row r="26" customHeight="1" spans="1:4">
      <c r="A26" s="3" t="str">
        <f>IFERROR(__xludf.DUMMYFUNCTION("""COMPUTED_VALUE"""),"3G636A")</f>
        <v>3G636A</v>
      </c>
      <c r="B26" s="3" t="str">
        <f>IFERROR(__xludf.DUMMYFUNCTION("""COMPUTED_VALUE"""),"HP LaserJet Pro MFP 3104fdw Printer")</f>
        <v>HP LaserJet Pro MFP 3104fdw Printer</v>
      </c>
      <c r="C26" s="3" t="str">
        <f>IFERROR(__xludf.DUMMYFUNCTION("""COMPUTED_VALUE"""),"UZ289E")</f>
        <v>UZ289E</v>
      </c>
      <c r="D26" s="3" t="str">
        <f>IFERROR(__xludf.DUMMYFUNCTION("""COMPUTED_VALUE"""),"HP Consumer LaserJet 4 years Additional Warranty")</f>
        <v>HP Consumer LaserJet 4 years Additional Warranty</v>
      </c>
    </row>
    <row r="27" customHeight="1" spans="1:4">
      <c r="A27" s="3" t="str">
        <f>IFERROR(__xludf.DUMMYFUNCTION("""COMPUTED_VALUE"""),"CZ174A")</f>
        <v>CZ174A</v>
      </c>
      <c r="B27" s="3" t="str">
        <f>IFERROR(__xludf.DUMMYFUNCTION("""COMPUTED_VALUE"""),"HP LaserJet Pro MFP M126a Printer")</f>
        <v>HP LaserJet Pro MFP M126a Printer</v>
      </c>
      <c r="C27" s="3" t="str">
        <f>IFERROR(__xludf.DUMMYFUNCTION("""COMPUTED_VALUE"""),"UH773E")</f>
        <v>UH773E</v>
      </c>
      <c r="D27" s="3" t="str">
        <f>IFERROR(__xludf.DUMMYFUNCTION("""COMPUTED_VALUE"""),"HP Consumer LaserJet 2 years Additional Warranty")</f>
        <v>HP Consumer LaserJet 2 years Additional Warranty</v>
      </c>
    </row>
    <row r="28" customHeight="1" spans="1:4">
      <c r="A28" s="3" t="str">
        <f>IFERROR(__xludf.DUMMYFUNCTION("""COMPUTED_VALUE"""),"CZ174A")</f>
        <v>CZ174A</v>
      </c>
      <c r="B28" s="3" t="str">
        <f>IFERROR(__xludf.DUMMYFUNCTION("""COMPUTED_VALUE"""),"HP LaserJet Pro MFP M126a Printer")</f>
        <v>HP LaserJet Pro MFP M126a Printer</v>
      </c>
      <c r="C28" s="3" t="str">
        <f>IFERROR(__xludf.DUMMYFUNCTION("""COMPUTED_VALUE"""),"UZ289E")</f>
        <v>UZ289E</v>
      </c>
      <c r="D28" s="3" t="str">
        <f>IFERROR(__xludf.DUMMYFUNCTION("""COMPUTED_VALUE"""),"HP Consumer LaserJet 4 years Additional Warranty")</f>
        <v>HP Consumer LaserJet 4 years Additional Warranty</v>
      </c>
    </row>
    <row r="29" customHeight="1" spans="1:4">
      <c r="A29" s="3" t="str">
        <f>IFERROR(__xludf.DUMMYFUNCTION("""COMPUTED_VALUE"""),"CZ175A")</f>
        <v>CZ175A</v>
      </c>
      <c r="B29" s="3" t="str">
        <f>IFERROR(__xludf.DUMMYFUNCTION("""COMPUTED_VALUE"""),"HP LaserJet Pro MFP M126nw Printer")</f>
        <v>HP LaserJet Pro MFP M126nw Printer</v>
      </c>
      <c r="C29" s="3" t="str">
        <f>IFERROR(__xludf.DUMMYFUNCTION("""COMPUTED_VALUE"""),"UH773E")</f>
        <v>UH773E</v>
      </c>
      <c r="D29" s="3" t="str">
        <f>IFERROR(__xludf.DUMMYFUNCTION("""COMPUTED_VALUE"""),"HP Consumer LaserJet 2 years Additional Warranty")</f>
        <v>HP Consumer LaserJet 2 years Additional Warranty</v>
      </c>
    </row>
    <row r="30" customHeight="1" spans="1:4">
      <c r="A30" s="3" t="str">
        <f>IFERROR(__xludf.DUMMYFUNCTION("""COMPUTED_VALUE"""),"CZ175A")</f>
        <v>CZ175A</v>
      </c>
      <c r="B30" s="3" t="str">
        <f>IFERROR(__xludf.DUMMYFUNCTION("""COMPUTED_VALUE"""),"HP LaserJet Pro MFP M126nw Printer")</f>
        <v>HP LaserJet Pro MFP M126nw Printer</v>
      </c>
      <c r="C30" s="3" t="str">
        <f>IFERROR(__xludf.DUMMYFUNCTION("""COMPUTED_VALUE"""),"UZ289E")</f>
        <v>UZ289E</v>
      </c>
      <c r="D30" s="3" t="str">
        <f>IFERROR(__xludf.DUMMYFUNCTION("""COMPUTED_VALUE"""),"HP Consumer LaserJet 4 years Additional Warranty")</f>
        <v>HP Consumer LaserJet 4 years Additional Warranty</v>
      </c>
    </row>
    <row r="31" customHeight="1" spans="1:4">
      <c r="A31" s="3" t="str">
        <f>IFERROR(__xludf.DUMMYFUNCTION("""COMPUTED_VALUE"""),"CZ184A")</f>
        <v>CZ184A</v>
      </c>
      <c r="B31" s="3" t="str">
        <f>IFERROR(__xludf.DUMMYFUNCTION("""COMPUTED_VALUE"""),"HP LaserJet Pro MFP M128fn Printer")</f>
        <v>HP LaserJet Pro MFP M128fn Printer</v>
      </c>
      <c r="C31" s="3" t="str">
        <f>IFERROR(__xludf.DUMMYFUNCTION("""COMPUTED_VALUE"""),"HB")</f>
        <v>HB</v>
      </c>
      <c r="D31" s="3" t="str">
        <f>IFERROR(__xludf.DUMMYFUNCTION("""COMPUTED_VALUE"""),"#N/A")</f>
        <v>#N/A</v>
      </c>
    </row>
    <row r="32" customHeight="1" spans="1:4">
      <c r="A32" s="3" t="str">
        <f>IFERROR(__xludf.DUMMYFUNCTION("""COMPUTED_VALUE"""),"CZ184A")</f>
        <v>CZ184A</v>
      </c>
      <c r="B32" s="3" t="str">
        <f>IFERROR(__xludf.DUMMYFUNCTION("""COMPUTED_VALUE"""),"HP LaserJet Pro MFP M128fn Printer")</f>
        <v>HP LaserJet Pro MFP M128fn Printer</v>
      </c>
      <c r="C32" s="3" t="str">
        <f>IFERROR(__xludf.DUMMYFUNCTION("""COMPUTED_VALUE"""),"UZ289E")</f>
        <v>UZ289E</v>
      </c>
      <c r="D32" s="3" t="str">
        <f>IFERROR(__xludf.DUMMYFUNCTION("""COMPUTED_VALUE"""),"HP Consumer LaserJet 4 years Additional Warranty")</f>
        <v>HP Consumer LaserJet 4 years Additional Warranty</v>
      </c>
    </row>
    <row r="33" customHeight="1" spans="1:4">
      <c r="A33" s="3" t="str">
        <f>IFERROR(__xludf.DUMMYFUNCTION("""COMPUTED_VALUE"""),"CZ186A")</f>
        <v>CZ186A</v>
      </c>
      <c r="B33" s="3" t="str">
        <f>IFERROR(__xludf.DUMMYFUNCTION("""COMPUTED_VALUE"""),"HP LaserJet Pro MFP M128fw Printer")</f>
        <v>HP LaserJet Pro MFP M128fw Printer</v>
      </c>
      <c r="C33" s="3" t="str">
        <f>IFERROR(__xludf.DUMMYFUNCTION("""COMPUTED_VALUE"""),"HB")</f>
        <v>HB</v>
      </c>
      <c r="D33" s="3" t="str">
        <f>IFERROR(__xludf.DUMMYFUNCTION("""COMPUTED_VALUE"""),"#N/A")</f>
        <v>#N/A</v>
      </c>
    </row>
    <row r="34" customHeight="1" spans="1:4">
      <c r="A34" s="3" t="str">
        <f>IFERROR(__xludf.DUMMYFUNCTION("""COMPUTED_VALUE"""),"CZ186A")</f>
        <v>CZ186A</v>
      </c>
      <c r="B34" s="3" t="str">
        <f>IFERROR(__xludf.DUMMYFUNCTION("""COMPUTED_VALUE"""),"HP LaserJet Pro MFP M128fw Printer")</f>
        <v>HP LaserJet Pro MFP M128fw Printer</v>
      </c>
      <c r="C34" s="3" t="str">
        <f>IFERROR(__xludf.DUMMYFUNCTION("""COMPUTED_VALUE"""),"UZ289E")</f>
        <v>UZ289E</v>
      </c>
      <c r="D34" s="3" t="str">
        <f>IFERROR(__xludf.DUMMYFUNCTION("""COMPUTED_VALUE"""),"HP Consumer LaserJet 4 years Additional Warranty")</f>
        <v>HP Consumer LaserJet 4 years Additional Warranty</v>
      </c>
    </row>
    <row r="35" customHeight="1" spans="1:4">
      <c r="A35" s="3" t="str">
        <f>IFERROR(__xludf.DUMMYFUNCTION("""COMPUTED_VALUE"""),"G3Q62A")</f>
        <v>G3Q62A</v>
      </c>
      <c r="B35" s="3" t="str">
        <f>IFERROR(__xludf.DUMMYFUNCTION("""COMPUTED_VALUE"""),"HP LaserJet Pro MFP M132nw Prntr")</f>
        <v>HP LaserJet Pro MFP M132nw Prntr</v>
      </c>
      <c r="C35" s="3" t="str">
        <f>IFERROR(__xludf.DUMMYFUNCTION("""COMPUTED_VALUE"""),"UH773E")</f>
        <v>UH773E</v>
      </c>
      <c r="D35" s="3" t="str">
        <f>IFERROR(__xludf.DUMMYFUNCTION("""COMPUTED_VALUE"""),"HP Consumer LaserJet 2 years Additional Warranty")</f>
        <v>HP Consumer LaserJet 2 years Additional Warranty</v>
      </c>
    </row>
    <row r="36" customHeight="1" spans="1:4">
      <c r="A36" s="3" t="str">
        <f>IFERROR(__xludf.DUMMYFUNCTION("""COMPUTED_VALUE"""),"G3Q62A")</f>
        <v>G3Q62A</v>
      </c>
      <c r="B36" s="3" t="str">
        <f>IFERROR(__xludf.DUMMYFUNCTION("""COMPUTED_VALUE"""),"HP LaserJet Pro MFP M132nw Prntr")</f>
        <v>HP LaserJet Pro MFP M132nw Prntr</v>
      </c>
      <c r="C36" s="3" t="str">
        <f>IFERROR(__xludf.DUMMYFUNCTION("""COMPUTED_VALUE"""),"UZ289E")</f>
        <v>UZ289E</v>
      </c>
      <c r="D36" s="3" t="str">
        <f>IFERROR(__xludf.DUMMYFUNCTION("""COMPUTED_VALUE"""),"HP Consumer LaserJet 4 years Additional Warranty")</f>
        <v>HP Consumer LaserJet 4 years Additional Warranty</v>
      </c>
    </row>
    <row r="37" customHeight="1" spans="1:4">
      <c r="A37" s="3" t="str">
        <f>IFERROR(__xludf.DUMMYFUNCTION("""COMPUTED_VALUE"""),"G3Q68A")</f>
        <v>G3Q68A</v>
      </c>
      <c r="B37" s="3" t="str">
        <f>IFERROR(__xludf.DUMMYFUNCTION("""COMPUTED_VALUE"""),"HP LaserJet Pro MFP M132snw Prntr")</f>
        <v>HP LaserJet Pro MFP M132snw Prntr</v>
      </c>
      <c r="C37" s="3" t="str">
        <f>IFERROR(__xludf.DUMMYFUNCTION("""COMPUTED_VALUE"""),"UH773E")</f>
        <v>UH773E</v>
      </c>
      <c r="D37" s="3" t="str">
        <f>IFERROR(__xludf.DUMMYFUNCTION("""COMPUTED_VALUE"""),"HP Consumer LaserJet 2 years Additional Warranty")</f>
        <v>HP Consumer LaserJet 2 years Additional Warranty</v>
      </c>
    </row>
    <row r="38" customHeight="1" spans="1:4">
      <c r="A38" s="3" t="str">
        <f>IFERROR(__xludf.DUMMYFUNCTION("""COMPUTED_VALUE"""),"G3Q68A")</f>
        <v>G3Q68A</v>
      </c>
      <c r="B38" s="3" t="str">
        <f>IFERROR(__xludf.DUMMYFUNCTION("""COMPUTED_VALUE"""),"HP LaserJet Pro MFP M132snw Prntr")</f>
        <v>HP LaserJet Pro MFP M132snw Prntr</v>
      </c>
      <c r="C38" s="3" t="str">
        <f>IFERROR(__xludf.DUMMYFUNCTION("""COMPUTED_VALUE"""),"UZ289E")</f>
        <v>UZ289E</v>
      </c>
      <c r="D38" s="3" t="str">
        <f>IFERROR(__xludf.DUMMYFUNCTION("""COMPUTED_VALUE"""),"HP Consumer LaserJet 4 years Additional Warranty")</f>
        <v>HP Consumer LaserJet 4 years Additional Warranty</v>
      </c>
    </row>
    <row r="39" customHeight="1" spans="1:4">
      <c r="A39" s="3" t="str">
        <f>IFERROR(__xludf.DUMMYFUNCTION("""COMPUTED_VALUE"""),"C6N23A")</f>
        <v>C6N23A</v>
      </c>
      <c r="B39" s="3" t="str">
        <f>IFERROR(__xludf.DUMMYFUNCTION("""COMPUTED_VALUE"""),"HP LaserJet Pro MFP M226dw Printer")</f>
        <v>HP LaserJet Pro MFP M226dw Printer</v>
      </c>
      <c r="C39" s="3" t="str">
        <f>IFERROR(__xludf.DUMMYFUNCTION("""COMPUTED_VALUE"""),"UH773E")</f>
        <v>UH773E</v>
      </c>
      <c r="D39" s="3" t="str">
        <f>IFERROR(__xludf.DUMMYFUNCTION("""COMPUTED_VALUE"""),"HP Consumer LaserJet 2 years Additional Warranty")</f>
        <v>HP Consumer LaserJet 2 years Additional Warranty</v>
      </c>
    </row>
    <row r="40" customHeight="1" spans="1:4">
      <c r="A40" s="3" t="str">
        <f>IFERROR(__xludf.DUMMYFUNCTION("""COMPUTED_VALUE"""),"C6N23A")</f>
        <v>C6N23A</v>
      </c>
      <c r="B40" s="3" t="str">
        <f>IFERROR(__xludf.DUMMYFUNCTION("""COMPUTED_VALUE"""),"HP LaserJet Pro MFP M226dw Printer")</f>
        <v>HP LaserJet Pro MFP M226dw Printer</v>
      </c>
      <c r="C40" s="3" t="str">
        <f>IFERROR(__xludf.DUMMYFUNCTION("""COMPUTED_VALUE"""),"UZ289E")</f>
        <v>UZ289E</v>
      </c>
      <c r="D40" s="3" t="str">
        <f>IFERROR(__xludf.DUMMYFUNCTION("""COMPUTED_VALUE"""),"HP Consumer LaserJet 4 years Additional Warranty")</f>
        <v>HP Consumer LaserJet 4 years Additional Warranty</v>
      </c>
    </row>
    <row r="41" customHeight="1" spans="1:4">
      <c r="A41" s="3" t="str">
        <f>IFERROR(__xludf.DUMMYFUNCTION("""COMPUTED_VALUE"""),"G3Q79A")</f>
        <v>G3Q79A</v>
      </c>
      <c r="B41" s="3" t="str">
        <f>IFERROR(__xludf.DUMMYFUNCTION("""COMPUTED_VALUE"""),"HP LaserJet Pro MFP M227fdn Printer")</f>
        <v>HP LaserJet Pro MFP M227fdn Printer</v>
      </c>
      <c r="C41" s="3" t="str">
        <f>IFERROR(__xludf.DUMMYFUNCTION("""COMPUTED_VALUE"""),"UH773E")</f>
        <v>UH773E</v>
      </c>
      <c r="D41" s="3" t="str">
        <f>IFERROR(__xludf.DUMMYFUNCTION("""COMPUTED_VALUE"""),"HP Consumer LaserJet 2 years Additional Warranty")</f>
        <v>HP Consumer LaserJet 2 years Additional Warranty</v>
      </c>
    </row>
    <row r="42" customHeight="1" spans="1:4">
      <c r="A42" s="3" t="str">
        <f>IFERROR(__xludf.DUMMYFUNCTION("""COMPUTED_VALUE"""),"G3Q79A")</f>
        <v>G3Q79A</v>
      </c>
      <c r="B42" s="3" t="str">
        <f>IFERROR(__xludf.DUMMYFUNCTION("""COMPUTED_VALUE"""),"HP LaserJet Pro MFP M227fdn Printer")</f>
        <v>HP LaserJet Pro MFP M227fdn Printer</v>
      </c>
      <c r="C42" s="3" t="str">
        <f>IFERROR(__xludf.DUMMYFUNCTION("""COMPUTED_VALUE"""),"UZ289E")</f>
        <v>UZ289E</v>
      </c>
      <c r="D42" s="3" t="str">
        <f>IFERROR(__xludf.DUMMYFUNCTION("""COMPUTED_VALUE"""),"HP Consumer LaserJet 4 years Additional Warranty")</f>
        <v>HP Consumer LaserJet 4 years Additional Warranty</v>
      </c>
    </row>
    <row r="43" customHeight="1" spans="1:4">
      <c r="A43" s="3" t="str">
        <f>IFERROR(__xludf.DUMMYFUNCTION("""COMPUTED_VALUE"""),"G3Q75A")</f>
        <v>G3Q75A</v>
      </c>
      <c r="B43" s="3" t="str">
        <f>IFERROR(__xludf.DUMMYFUNCTION("""COMPUTED_VALUE"""),"HP LaserJet Pro MFP M227fdw Printer")</f>
        <v>HP LaserJet Pro MFP M227fdw Printer</v>
      </c>
      <c r="C43" s="3" t="str">
        <f>IFERROR(__xludf.DUMMYFUNCTION("""COMPUTED_VALUE"""),"UH773E")</f>
        <v>UH773E</v>
      </c>
      <c r="D43" s="3" t="str">
        <f>IFERROR(__xludf.DUMMYFUNCTION("""COMPUTED_VALUE"""),"HP Consumer LaserJet 2 years Additional Warranty")</f>
        <v>HP Consumer LaserJet 2 years Additional Warranty</v>
      </c>
    </row>
    <row r="44" customHeight="1" spans="1:4">
      <c r="A44" s="3" t="str">
        <f>IFERROR(__xludf.DUMMYFUNCTION("""COMPUTED_VALUE"""),"G3Q75A")</f>
        <v>G3Q75A</v>
      </c>
      <c r="B44" s="3" t="str">
        <f>IFERROR(__xludf.DUMMYFUNCTION("""COMPUTED_VALUE"""),"HP LaserJet Pro MFP M227fdw Printer")</f>
        <v>HP LaserJet Pro MFP M227fdw Printer</v>
      </c>
      <c r="C44" s="3" t="str">
        <f>IFERROR(__xludf.DUMMYFUNCTION("""COMPUTED_VALUE"""),"UZ289E")</f>
        <v>UZ289E</v>
      </c>
      <c r="D44" s="3" t="str">
        <f>IFERROR(__xludf.DUMMYFUNCTION("""COMPUTED_VALUE"""),"HP Consumer LaserJet 4 years Additional Warranty")</f>
        <v>HP Consumer LaserJet 4 years Additional Warranty</v>
      </c>
    </row>
    <row r="45" customHeight="1" spans="1:4">
      <c r="A45" s="3" t="str">
        <f>IFERROR(__xludf.DUMMYFUNCTION("""COMPUTED_VALUE"""),"G3Q74A")</f>
        <v>G3Q74A</v>
      </c>
      <c r="B45" s="3" t="str">
        <f>IFERROR(__xludf.DUMMYFUNCTION("""COMPUTED_VALUE"""),"HP LaserJet Pro MFP M227sdn Printer")</f>
        <v>HP LaserJet Pro MFP M227sdn Printer</v>
      </c>
      <c r="C45" s="3" t="str">
        <f>IFERROR(__xludf.DUMMYFUNCTION("""COMPUTED_VALUE"""),"UH773E")</f>
        <v>UH773E</v>
      </c>
      <c r="D45" s="3" t="str">
        <f>IFERROR(__xludf.DUMMYFUNCTION("""COMPUTED_VALUE"""),"HP Consumer LaserJet 2 years Additional Warranty")</f>
        <v>HP Consumer LaserJet 2 years Additional Warranty</v>
      </c>
    </row>
    <row r="46" customHeight="1" spans="1:4">
      <c r="A46" s="3" t="str">
        <f>IFERROR(__xludf.DUMMYFUNCTION("""COMPUTED_VALUE"""),"G3Q74A")</f>
        <v>G3Q74A</v>
      </c>
      <c r="B46" s="3" t="str">
        <f>IFERROR(__xludf.DUMMYFUNCTION("""COMPUTED_VALUE"""),"HP LaserJet Pro MFP M227sdn Printer")</f>
        <v>HP LaserJet Pro MFP M227sdn Printer</v>
      </c>
      <c r="C46" s="3" t="str">
        <f>IFERROR(__xludf.DUMMYFUNCTION("""COMPUTED_VALUE"""),"UZ289E")</f>
        <v>UZ289E</v>
      </c>
      <c r="D46" s="3" t="str">
        <f>IFERROR(__xludf.DUMMYFUNCTION("""COMPUTED_VALUE"""),"HP Consumer LaserJet 4 years Additional Warranty")</f>
        <v>HP Consumer LaserJet 4 years Additional Warranty</v>
      </c>
    </row>
    <row r="47" customHeight="1" spans="1:4">
      <c r="A47" s="3" t="str">
        <f>IFERROR(__xludf.DUMMYFUNCTION("""COMPUTED_VALUE"""),"Y5S50A")</f>
        <v>Y5S50A</v>
      </c>
      <c r="B47" s="3" t="str">
        <f>IFERROR(__xludf.DUMMYFUNCTION("""COMPUTED_VALUE"""),"HP LaserJet Pro MFP M30a Printer:IN")</f>
        <v>HP LaserJet Pro MFP M30a Printer:IN</v>
      </c>
      <c r="C47" s="3" t="str">
        <f>IFERROR(__xludf.DUMMYFUNCTION("""COMPUTED_VALUE"""),"UH773E")</f>
        <v>UH773E</v>
      </c>
      <c r="D47" s="3" t="str">
        <f>IFERROR(__xludf.DUMMYFUNCTION("""COMPUTED_VALUE"""),"HP Consumer LaserJet 2 years Additional Warranty")</f>
        <v>HP Consumer LaserJet 2 years Additional Warranty</v>
      </c>
    </row>
    <row r="48" customHeight="1" spans="1:4">
      <c r="A48" s="3" t="str">
        <f>IFERROR(__xludf.DUMMYFUNCTION("""COMPUTED_VALUE"""),"Y5S50A")</f>
        <v>Y5S50A</v>
      </c>
      <c r="B48" s="3" t="str">
        <f>IFERROR(__xludf.DUMMYFUNCTION("""COMPUTED_VALUE"""),"HP LaserJet Pro MFP M30a Printer:IN")</f>
        <v>HP LaserJet Pro MFP M30a Printer:IN</v>
      </c>
      <c r="C48" s="3" t="str">
        <f>IFERROR(__xludf.DUMMYFUNCTION("""COMPUTED_VALUE"""),"UZ289E")</f>
        <v>UZ289E</v>
      </c>
      <c r="D48" s="3" t="str">
        <f>IFERROR(__xludf.DUMMYFUNCTION("""COMPUTED_VALUE"""),"HP Consumer LaserJet 4 years Additional Warranty")</f>
        <v>HP Consumer LaserJet 4 years Additional Warranty</v>
      </c>
    </row>
    <row r="49" customHeight="1" spans="1:4">
      <c r="A49" s="3" t="str">
        <f>IFERROR(__xludf.DUMMYFUNCTION("""COMPUTED_VALUE"""),"Y5S54A")</f>
        <v>Y5S54A</v>
      </c>
      <c r="B49" s="3" t="str">
        <f>IFERROR(__xludf.DUMMYFUNCTION("""COMPUTED_VALUE"""),"HP LaserJet Pro MFP M30w Printer:IN")</f>
        <v>HP LaserJet Pro MFP M30w Printer:IN</v>
      </c>
      <c r="C49" s="3" t="str">
        <f>IFERROR(__xludf.DUMMYFUNCTION("""COMPUTED_VALUE"""),"UH773E")</f>
        <v>UH773E</v>
      </c>
      <c r="D49" s="3" t="str">
        <f>IFERROR(__xludf.DUMMYFUNCTION("""COMPUTED_VALUE"""),"HP Consumer LaserJet 2 years Additional Warranty")</f>
        <v>HP Consumer LaserJet 2 years Additional Warranty</v>
      </c>
    </row>
    <row r="50" customHeight="1" spans="1:4">
      <c r="A50" s="3" t="str">
        <f>IFERROR(__xludf.DUMMYFUNCTION("""COMPUTED_VALUE"""),"Y5S54A")</f>
        <v>Y5S54A</v>
      </c>
      <c r="B50" s="3" t="str">
        <f>IFERROR(__xludf.DUMMYFUNCTION("""COMPUTED_VALUE"""),"HP LaserJet Pro MFP M30w Printer:IN")</f>
        <v>HP LaserJet Pro MFP M30w Printer:IN</v>
      </c>
      <c r="C50" s="3" t="str">
        <f>IFERROR(__xludf.DUMMYFUNCTION("""COMPUTED_VALUE"""),"UZ289E")</f>
        <v>UZ289E</v>
      </c>
      <c r="D50" s="3" t="str">
        <f>IFERROR(__xludf.DUMMYFUNCTION("""COMPUTED_VALUE"""),"HP Consumer LaserJet 4 years Additional Warranty")</f>
        <v>HP Consumer LaserJet 4 years Additional Warranty</v>
      </c>
    </row>
    <row r="51" customHeight="1" spans="1:4">
      <c r="A51" s="3" t="str">
        <f>IFERROR(__xludf.DUMMYFUNCTION("""COMPUTED_VALUE"""),"W1A24A")</f>
        <v>W1A24A</v>
      </c>
      <c r="B51" s="3" t="str">
        <f>IFERROR(__xludf.DUMMYFUNCTION("""COMPUTED_VALUE"""),"HP LaserJet Pro MFP M329dn")</f>
        <v>HP LaserJet Pro MFP M329dn</v>
      </c>
      <c r="C51" s="3" t="str">
        <f>IFERROR(__xludf.DUMMYFUNCTION("""COMPUTED_VALUE"""),"UB9R7E")</f>
        <v>UB9R7E</v>
      </c>
      <c r="D51" s="3" t="str">
        <f>IFERROR(__xludf.DUMMYFUNCTION("""COMPUTED_VALUE"""),"HP LaserJet Pro MFP M429dw, M329dn, M329dw 2 years Additional Warranty")</f>
        <v>HP LaserJet Pro MFP M429dw, M329dn, M329dw 2 years Additional Warranty</v>
      </c>
    </row>
    <row r="52" customHeight="1" spans="1:4">
      <c r="A52" s="3" t="str">
        <f>IFERROR(__xludf.DUMMYFUNCTION("""COMPUTED_VALUE"""),"W1A24A")</f>
        <v>W1A24A</v>
      </c>
      <c r="B52" s="3" t="str">
        <f>IFERROR(__xludf.DUMMYFUNCTION("""COMPUTED_VALUE"""),"HP LaserJet Pro MFP M329dn")</f>
        <v>HP LaserJet Pro MFP M329dn</v>
      </c>
      <c r="C52" s="3" t="str">
        <f>IFERROR(__xludf.DUMMYFUNCTION("""COMPUTED_VALUE"""),"UB9R9E")</f>
        <v>UB9R9E</v>
      </c>
      <c r="D52" s="3" t="str">
        <f>IFERROR(__xludf.DUMMYFUNCTION("""COMPUTED_VALUE"""),"HP LaserJet Pro MFP M429fdn, M429fdw 4 years Additional Warranty")</f>
        <v>HP LaserJet Pro MFP M429fdn, M429fdw 4 years Additional Warranty</v>
      </c>
    </row>
    <row r="53" customHeight="1" spans="1:4">
      <c r="A53" s="3" t="str">
        <f>IFERROR(__xludf.DUMMYFUNCTION("""COMPUTED_VALUE"""),"W1A23A")</f>
        <v>W1A23A</v>
      </c>
      <c r="B53" s="3" t="str">
        <f>IFERROR(__xludf.DUMMYFUNCTION("""COMPUTED_VALUE"""),"HP LaserJet Pro MFP M329dw")</f>
        <v>HP LaserJet Pro MFP M329dw</v>
      </c>
      <c r="C53" s="3" t="str">
        <f>IFERROR(__xludf.DUMMYFUNCTION("""COMPUTED_VALUE"""),"UB9R7E")</f>
        <v>UB9R7E</v>
      </c>
      <c r="D53" s="3" t="str">
        <f>IFERROR(__xludf.DUMMYFUNCTION("""COMPUTED_VALUE"""),"HP LaserJet Pro MFP M429dw, M329dn, M329dw 2 years Additional Warranty")</f>
        <v>HP LaserJet Pro MFP M429dw, M329dn, M329dw 2 years Additional Warranty</v>
      </c>
    </row>
    <row r="54" customHeight="1" spans="1:4">
      <c r="A54" s="3" t="str">
        <f>IFERROR(__xludf.DUMMYFUNCTION("""COMPUTED_VALUE"""),"W1A23A")</f>
        <v>W1A23A</v>
      </c>
      <c r="B54" s="3" t="str">
        <f>IFERROR(__xludf.DUMMYFUNCTION("""COMPUTED_VALUE"""),"HP LaserJet Pro MFP M329dw")</f>
        <v>HP LaserJet Pro MFP M329dw</v>
      </c>
      <c r="C54" s="3" t="str">
        <f>IFERROR(__xludf.DUMMYFUNCTION("""COMPUTED_VALUE"""),"UB9R9E")</f>
        <v>UB9R9E</v>
      </c>
      <c r="D54" s="3" t="str">
        <f>IFERROR(__xludf.DUMMYFUNCTION("""COMPUTED_VALUE"""),"HP LaserJet Pro MFP M429fdn, M429fdw 4 years Additional Warranty")</f>
        <v>HP LaserJet Pro MFP M429fdn, M429fdw 4 years Additional Warranty</v>
      </c>
    </row>
    <row r="55" customHeight="1" spans="1:4">
      <c r="A55" s="3" t="str">
        <f>IFERROR(__xludf.DUMMYFUNCTION("""COMPUTED_VALUE"""),"F6W14A")</f>
        <v>F6W14A</v>
      </c>
      <c r="B55" s="3" t="str">
        <f>IFERROR(__xludf.DUMMYFUNCTION("""COMPUTED_VALUE"""),"HP LaserJet Pro MFP M426fdn Printer")</f>
        <v>HP LaserJet Pro MFP M426fdn Printer</v>
      </c>
      <c r="C55" s="3" t="str">
        <f>IFERROR(__xludf.DUMMYFUNCTION("""COMPUTED_VALUE"""),"U8TQ9E")</f>
        <v>U8TQ9E</v>
      </c>
      <c r="D55" s="3" t="str">
        <f>IFERROR(__xludf.DUMMYFUNCTION("""COMPUTED_VALUE"""),"HP LaserJet M42x Multi-Function 2 years Additional Warranty")</f>
        <v>HP LaserJet M42x Multi-Function 2 years Additional Warranty</v>
      </c>
    </row>
    <row r="56" customHeight="1" spans="1:4">
      <c r="A56" s="3" t="str">
        <f>IFERROR(__xludf.DUMMYFUNCTION("""COMPUTED_VALUE"""),"F6W17A")</f>
        <v>F6W17A</v>
      </c>
      <c r="B56" s="3" t="str">
        <f>IFERROR(__xludf.DUMMYFUNCTION("""COMPUTED_VALUE"""),"HP LaserJet Pro MFP M426fdn Prntr")</f>
        <v>HP LaserJet Pro MFP M426fdn Prntr</v>
      </c>
      <c r="C56" s="3" t="str">
        <f>IFERROR(__xludf.DUMMYFUNCTION("""COMPUTED_VALUE"""),"U8TQ9E")</f>
        <v>U8TQ9E</v>
      </c>
      <c r="D56" s="3" t="str">
        <f>IFERROR(__xludf.DUMMYFUNCTION("""COMPUTED_VALUE"""),"HP LaserJet M42x Multi-Function 2 years Additional Warranty")</f>
        <v>HP LaserJet M42x Multi-Function 2 years Additional Warranty</v>
      </c>
    </row>
    <row r="57" customHeight="1" spans="1:4">
      <c r="A57" s="3" t="str">
        <f>IFERROR(__xludf.DUMMYFUNCTION("""COMPUTED_VALUE"""),"F6W15A")</f>
        <v>F6W15A</v>
      </c>
      <c r="B57" s="3" t="str">
        <f>IFERROR(__xludf.DUMMYFUNCTION("""COMPUTED_VALUE"""),"HP LaserJet Pro MFP M426fdw Printer")</f>
        <v>HP LaserJet Pro MFP M426fdw Printer</v>
      </c>
      <c r="C57" s="3" t="str">
        <f>IFERROR(__xludf.DUMMYFUNCTION("""COMPUTED_VALUE"""),"U8TQ9E")</f>
        <v>U8TQ9E</v>
      </c>
      <c r="D57" s="3" t="str">
        <f>IFERROR(__xludf.DUMMYFUNCTION("""COMPUTED_VALUE"""),"HP LaserJet M42x Multi-Function 2 years Additional Warranty")</f>
        <v>HP LaserJet M42x Multi-Function 2 years Additional Warranty</v>
      </c>
    </row>
    <row r="58" customHeight="1" spans="1:4">
      <c r="A58" s="3" t="str">
        <f>IFERROR(__xludf.DUMMYFUNCTION("""COMPUTED_VALUE"""),"C5F97A")</f>
        <v>C5F97A</v>
      </c>
      <c r="B58" s="3" t="str">
        <f>IFERROR(__xludf.DUMMYFUNCTION("""COMPUTED_VALUE"""),"HP LaserJet Pro MFP M427dw Printer")</f>
        <v>HP LaserJet Pro MFP M427dw Printer</v>
      </c>
      <c r="C58" s="3" t="str">
        <f>IFERROR(__xludf.DUMMYFUNCTION("""COMPUTED_VALUE"""),"U8TQ9E")</f>
        <v>U8TQ9E</v>
      </c>
      <c r="D58" s="3" t="str">
        <f>IFERROR(__xludf.DUMMYFUNCTION("""COMPUTED_VALUE"""),"HP LaserJet M42x Multi-Function 2 years Additional Warranty")</f>
        <v>HP LaserJet M42x Multi-Function 2 years Additional Warranty</v>
      </c>
    </row>
    <row r="59" customHeight="1" spans="1:4">
      <c r="A59" s="3" t="str">
        <f>IFERROR(__xludf.DUMMYFUNCTION("""COMPUTED_VALUE"""),"W1A33A")</f>
        <v>W1A33A</v>
      </c>
      <c r="B59" s="3" t="str">
        <f>IFERROR(__xludf.DUMMYFUNCTION("""COMPUTED_VALUE"""),"HP LaserJet Pro MFP M429dw")</f>
        <v>HP LaserJet Pro MFP M429dw</v>
      </c>
      <c r="C59" s="3" t="str">
        <f>IFERROR(__xludf.DUMMYFUNCTION("""COMPUTED_VALUE"""),"UB9R7E")</f>
        <v>UB9R7E</v>
      </c>
      <c r="D59" s="3" t="str">
        <f>IFERROR(__xludf.DUMMYFUNCTION("""COMPUTED_VALUE"""),"HP LaserJet Pro MFP M429dw, M329dn, M329dw 2 years Additional Warranty")</f>
        <v>HP LaserJet Pro MFP M429dw, M329dn, M329dw 2 years Additional Warranty</v>
      </c>
    </row>
    <row r="60" customHeight="1" spans="1:4">
      <c r="A60" s="3" t="str">
        <f>IFERROR(__xludf.DUMMYFUNCTION("""COMPUTED_VALUE"""),"W1A33A")</f>
        <v>W1A33A</v>
      </c>
      <c r="B60" s="3" t="str">
        <f>IFERROR(__xludf.DUMMYFUNCTION("""COMPUTED_VALUE"""),"HP LaserJet Pro MFP M429dw")</f>
        <v>HP LaserJet Pro MFP M429dw</v>
      </c>
      <c r="C60" s="3" t="str">
        <f>IFERROR(__xludf.DUMMYFUNCTION("""COMPUTED_VALUE"""),"UB9R9E")</f>
        <v>UB9R9E</v>
      </c>
      <c r="D60" s="3" t="str">
        <f>IFERROR(__xludf.DUMMYFUNCTION("""COMPUTED_VALUE"""),"HP LaserJet Pro MFP M429fdn, M429fdw 4 years Additional Warranty")</f>
        <v>HP LaserJet Pro MFP M429fdn, M429fdw 4 years Additional Warranty</v>
      </c>
    </row>
    <row r="61" customHeight="1" spans="1:4">
      <c r="A61" s="3" t="str">
        <f>IFERROR(__xludf.DUMMYFUNCTION("""COMPUTED_VALUE"""),"W1A34A")</f>
        <v>W1A34A</v>
      </c>
      <c r="B61" s="3" t="str">
        <f>IFERROR(__xludf.DUMMYFUNCTION("""COMPUTED_VALUE"""),"HP LaserJet Pro MFP M429fdn")</f>
        <v>HP LaserJet Pro MFP M429fdn</v>
      </c>
      <c r="C61" s="3" t="str">
        <f>IFERROR(__xludf.DUMMYFUNCTION("""COMPUTED_VALUE"""),"UB9R9E")</f>
        <v>UB9R9E</v>
      </c>
      <c r="D61" s="3" t="str">
        <f>IFERROR(__xludf.DUMMYFUNCTION("""COMPUTED_VALUE"""),"HP LaserJet Pro MFP M429fdn, M429fdw 4 years Additional Warranty")</f>
        <v>HP LaserJet Pro MFP M429fdn, M429fdw 4 years Additional Warranty</v>
      </c>
    </row>
    <row r="62" customHeight="1" spans="1:4">
      <c r="A62" s="3" t="str">
        <f>IFERROR(__xludf.DUMMYFUNCTION("""COMPUTED_VALUE"""),"W1A35A")</f>
        <v>W1A35A</v>
      </c>
      <c r="B62" s="3" t="str">
        <f>IFERROR(__xludf.DUMMYFUNCTION("""COMPUTED_VALUE"""),"HP LaserJet Pro MFP M429fdw")</f>
        <v>HP LaserJet Pro MFP M429fdw</v>
      </c>
      <c r="C62" s="3" t="str">
        <f>IFERROR(__xludf.DUMMYFUNCTION("""COMPUTED_VALUE"""),"UB9R9E")</f>
        <v>UB9R9E</v>
      </c>
      <c r="D62" s="3" t="str">
        <f>IFERROR(__xludf.DUMMYFUNCTION("""COMPUTED_VALUE"""),"HP LaserJet Pro MFP M429fdn, M429fdw 4 years Additional Warranty")</f>
        <v>HP LaserJet Pro MFP M429fdn, M429fdw 4 years Additional Warranty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1"/>
  <sheetViews>
    <sheetView workbookViewId="0">
      <selection activeCell="A1" sqref="A1"/>
    </sheetView>
  </sheetViews>
  <sheetFormatPr defaultColWidth="12.6296296296296" defaultRowHeight="15.75" customHeight="1" outlineLevelCol="3"/>
  <cols>
    <col min="2" max="2" width="1.12962962962963" customWidth="1"/>
    <col min="4" max="4" width="50.75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OfficeJet Pro""))"),"E3E03A")</f>
        <v>E3E03A</v>
      </c>
      <c r="B2" s="3" t="str">
        <f>IFERROR(__xludf.DUMMYFUNCTION("""COMPUTED_VALUE"""),"HP Officejet Pro 6230 ePrinter")</f>
        <v>HP Officejet Pro 6230 ePrinter</v>
      </c>
      <c r="C2" s="3" t="str">
        <f>IFERROR(__xludf.DUMMYFUNCTION("""COMPUTED_VALUE"""),"UG346E")</f>
        <v>UG346E</v>
      </c>
      <c r="D2" s="3" t="str">
        <f>IFERROR(__xludf.DUMMYFUNCTION("""COMPUTED_VALUE"""),"HP Officejet Printers 2 years Additional Warranty")</f>
        <v>HP Officejet Printers 2 years Additional Warranty</v>
      </c>
    </row>
    <row r="3" customHeight="1" spans="1:4">
      <c r="A3" s="3" t="str">
        <f>IFERROR(__xludf.DUMMYFUNCTION("""COMPUTED_VALUE"""),"E3E03A")</f>
        <v>E3E03A</v>
      </c>
      <c r="B3" s="3" t="str">
        <f>IFERROR(__xludf.DUMMYFUNCTION("""COMPUTED_VALUE"""),"HP Officejet Pro 6230 ePrinter")</f>
        <v>HP Officejet Pro 6230 ePrinter</v>
      </c>
      <c r="C3" s="3" t="str">
        <f>IFERROR(__xludf.DUMMYFUNCTION("""COMPUTED_VALUE"""),"UZ295E")</f>
        <v>UZ295E</v>
      </c>
      <c r="D3" s="3" t="str">
        <f>IFERROR(__xludf.DUMMYFUNCTION("""COMPUTED_VALUE"""),"HP Officejet Printers 4 years Additional Warranty")</f>
        <v>HP Officejet Printers 4 years Additional Warranty</v>
      </c>
    </row>
    <row r="4" customHeight="1" spans="1:4">
      <c r="A4" s="3" t="str">
        <f>IFERROR(__xludf.DUMMYFUNCTION("""COMPUTED_VALUE"""),"Y0S18A")</f>
        <v>Y0S18A</v>
      </c>
      <c r="B4" s="3" t="str">
        <f>IFERROR(__xludf.DUMMYFUNCTION("""COMPUTED_VALUE"""),"HP OfficeJet Pro 7720 Wide Format Prntr")</f>
        <v>HP OfficeJet Pro 7720 Wide Format Prntr</v>
      </c>
      <c r="C4" s="3" t="str">
        <f>IFERROR(__xludf.DUMMYFUNCTION("""COMPUTED_VALUE"""),"UG347E")</f>
        <v>UG347E</v>
      </c>
      <c r="D4" s="3" t="str">
        <f>IFERROR(__xludf.DUMMYFUNCTION("""COMPUTED_VALUE"""),"HP OJ Pro 7720 2 years Additional Warranty")</f>
        <v>HP OJ Pro 7720 2 years Additional Warranty</v>
      </c>
    </row>
    <row r="5" customHeight="1" spans="1:4">
      <c r="A5" s="3" t="str">
        <f>IFERROR(__xludf.DUMMYFUNCTION("""COMPUTED_VALUE"""),"Y0S18A")</f>
        <v>Y0S18A</v>
      </c>
      <c r="B5" s="3" t="str">
        <f>IFERROR(__xludf.DUMMYFUNCTION("""COMPUTED_VALUE"""),"HP OfficeJet Pro 7720 Wide Format Prntr")</f>
        <v>HP OfficeJet Pro 7720 Wide Format Prntr</v>
      </c>
      <c r="C5" s="3" t="str">
        <f>IFERROR(__xludf.DUMMYFUNCTION("""COMPUTED_VALUE"""),"UZ296E")</f>
        <v>UZ296E</v>
      </c>
      <c r="D5" s="3" t="str">
        <f>IFERROR(__xludf.DUMMYFUNCTION("""COMPUTED_VALUE"""),"HP OfficeJet Pro 7720 Wide Format 4 years Additional Warranty")</f>
        <v>HP OfficeJet Pro 7720 Wide Format 4 years Additional Warranty</v>
      </c>
    </row>
    <row r="6" customHeight="1" spans="1:4">
      <c r="A6" s="3" t="str">
        <f>IFERROR(__xludf.DUMMYFUNCTION("""COMPUTED_VALUE"""),"Y0S19A")</f>
        <v>Y0S19A</v>
      </c>
      <c r="B6" s="3" t="str">
        <f>IFERROR(__xludf.DUMMYFUNCTION("""COMPUTED_VALUE"""),"HP OfficeJet Pro 7730 Wide Format Prntr")</f>
        <v>HP OfficeJet Pro 7730 Wide Format Prntr</v>
      </c>
      <c r="C6" s="3" t="str">
        <f>IFERROR(__xludf.DUMMYFUNCTION("""COMPUTED_VALUE"""),"UG348E")</f>
        <v>UG348E</v>
      </c>
      <c r="D6" s="3" t="str">
        <f>IFERROR(__xludf.DUMMYFUNCTION("""COMPUTED_VALUE"""),"HP Officejet Printers 2 years Additional Warranty")</f>
        <v>HP Officejet Printers 2 years Additional Warranty</v>
      </c>
    </row>
    <row r="7" customHeight="1" spans="1:4">
      <c r="A7" s="3" t="str">
        <f>IFERROR(__xludf.DUMMYFUNCTION("""COMPUTED_VALUE"""),"Y0S19A")</f>
        <v>Y0S19A</v>
      </c>
      <c r="B7" s="3" t="str">
        <f>IFERROR(__xludf.DUMMYFUNCTION("""COMPUTED_VALUE"""),"HP OfficeJet Pro 7730 Wide Format Prntr")</f>
        <v>HP OfficeJet Pro 7730 Wide Format Prntr</v>
      </c>
      <c r="C7" s="3" t="str">
        <f>IFERROR(__xludf.DUMMYFUNCTION("""COMPUTED_VALUE"""),"UZ297E")</f>
        <v>UZ297E</v>
      </c>
      <c r="D7" s="3" t="str">
        <f>IFERROR(__xludf.DUMMYFUNCTION("""COMPUTED_VALUE"""),"HP Officejet Printers 4 years Additional Warranty")</f>
        <v>HP Officejet Printers 4 years Additional Warranty</v>
      </c>
    </row>
    <row r="8" customHeight="1" spans="1:4">
      <c r="A8" s="3" t="str">
        <f>IFERROR(__xludf.DUMMYFUNCTION("""COMPUTED_VALUE"""),"G5J38A")</f>
        <v>G5J38A</v>
      </c>
      <c r="B8" s="3" t="str">
        <f>IFERROR(__xludf.DUMMYFUNCTION("""COMPUTED_VALUE"""),"HP OfficeJet Pro 7740 WF AiO Printer")</f>
        <v>HP OfficeJet Pro 7740 WF AiO Printer</v>
      </c>
      <c r="C8" s="3" t="str">
        <f>IFERROR(__xludf.DUMMYFUNCTION("""COMPUTED_VALUE"""),"UG348E")</f>
        <v>UG348E</v>
      </c>
      <c r="D8" s="3" t="str">
        <f>IFERROR(__xludf.DUMMYFUNCTION("""COMPUTED_VALUE"""),"HP Officejet Printers 2 years Additional Warranty")</f>
        <v>HP Officejet Printers 2 years Additional Warranty</v>
      </c>
    </row>
    <row r="9" customHeight="1" spans="1:4">
      <c r="A9" s="3" t="str">
        <f>IFERROR(__xludf.DUMMYFUNCTION("""COMPUTED_VALUE"""),"G5J38A")</f>
        <v>G5J38A</v>
      </c>
      <c r="B9" s="3" t="str">
        <f>IFERROR(__xludf.DUMMYFUNCTION("""COMPUTED_VALUE"""),"HP OfficeJet Pro 7740 WF AiO Printer")</f>
        <v>HP OfficeJet Pro 7740 WF AiO Printer</v>
      </c>
      <c r="C9" s="3" t="str">
        <f>IFERROR(__xludf.DUMMYFUNCTION("""COMPUTED_VALUE"""),"UZ297E")</f>
        <v>UZ297E</v>
      </c>
      <c r="D9" s="3" t="str">
        <f>IFERROR(__xludf.DUMMYFUNCTION("""COMPUTED_VALUE"""),"HP Officejet Printers 4 years Additional Warranty")</f>
        <v>HP Officejet Printers 4 years Additional Warranty</v>
      </c>
    </row>
    <row r="10" customHeight="1" spans="1:4">
      <c r="A10" s="3" t="str">
        <f>IFERROR(__xludf.DUMMYFUNCTION("""COMPUTED_VALUE"""),"4KJ64D")</f>
        <v>4KJ64D</v>
      </c>
      <c r="B10" s="3" t="str">
        <f>IFERROR(__xludf.DUMMYFUNCTION("""COMPUTED_VALUE"""),"HP OfficeJet Pro 8020 AiO Printer:")</f>
        <v>HP OfficeJet Pro 8020 AiO Printer:</v>
      </c>
      <c r="C10" s="3" t="str">
        <f>IFERROR(__xludf.DUMMYFUNCTION("""COMPUTED_VALUE"""),"UG349E")</f>
        <v>UG349E</v>
      </c>
      <c r="D10" s="3" t="str">
        <f>IFERROR(__xludf.DUMMYFUNCTION("""COMPUTED_VALUE"""),"HP OJ Pro 802X, 812X 2 years Additional Warranty")</f>
        <v>HP OJ Pro 802X, 812X 2 years Additional Warranty</v>
      </c>
    </row>
    <row r="11" customHeight="1" spans="1:4">
      <c r="A11" s="3" t="str">
        <f>IFERROR(__xludf.DUMMYFUNCTION("""COMPUTED_VALUE"""),"4KJ64D")</f>
        <v>4KJ64D</v>
      </c>
      <c r="B11" s="3" t="str">
        <f>IFERROR(__xludf.DUMMYFUNCTION("""COMPUTED_VALUE"""),"HP OfficeJet Pro 8020 AiO Printer:")</f>
        <v>HP OfficeJet Pro 8020 AiO Printer:</v>
      </c>
      <c r="C11" s="3" t="str">
        <f>IFERROR(__xludf.DUMMYFUNCTION("""COMPUTED_VALUE"""),"UZ298E")</f>
        <v>UZ298E</v>
      </c>
      <c r="D11" s="3" t="str">
        <f>IFERROR(__xludf.DUMMYFUNCTION("""COMPUTED_VALUE"""),"HP OJ Pro 802X, 812X 4 years Additional Warranty")</f>
        <v>HP OJ Pro 802X, 812X 4 years Additional Warranty</v>
      </c>
    </row>
    <row r="12" customHeight="1" spans="1:4">
      <c r="A12" s="3" t="str">
        <f>IFERROR(__xludf.DUMMYFUNCTION("""COMPUTED_VALUE"""),"5LJ20D")</f>
        <v>5LJ20D</v>
      </c>
      <c r="B12" s="3" t="str">
        <f>IFERROR(__xludf.DUMMYFUNCTION("""COMPUTED_VALUE"""),"HP OfficeJet Pro 8026 AiO Printer:IN-en")</f>
        <v>HP OfficeJet Pro 8026 AiO Printer:IN-en</v>
      </c>
      <c r="C12" s="3" t="str">
        <f>IFERROR(__xludf.DUMMYFUNCTION("""COMPUTED_VALUE"""),"UG349E")</f>
        <v>UG349E</v>
      </c>
      <c r="D12" s="3" t="str">
        <f>IFERROR(__xludf.DUMMYFUNCTION("""COMPUTED_VALUE"""),"HP OJ Pro 802X, 812X 2 years Additional Warranty")</f>
        <v>HP OJ Pro 802X, 812X 2 years Additional Warranty</v>
      </c>
    </row>
    <row r="13" customHeight="1" spans="1:4">
      <c r="A13" s="3" t="str">
        <f>IFERROR(__xludf.DUMMYFUNCTION("""COMPUTED_VALUE"""),"5LJ20D")</f>
        <v>5LJ20D</v>
      </c>
      <c r="B13" s="3" t="str">
        <f>IFERROR(__xludf.DUMMYFUNCTION("""COMPUTED_VALUE"""),"HP OfficeJet Pro 8026 AiO Printer:IN-en")</f>
        <v>HP OfficeJet Pro 8026 AiO Printer:IN-en</v>
      </c>
      <c r="C13" s="3" t="str">
        <f>IFERROR(__xludf.DUMMYFUNCTION("""COMPUTED_VALUE"""),"UZ298E")</f>
        <v>UZ298E</v>
      </c>
      <c r="D13" s="3" t="str">
        <f>IFERROR(__xludf.DUMMYFUNCTION("""COMPUTED_VALUE"""),"HP OJ Pro 802X, 812X 4 years Additional Warranty")</f>
        <v>HP OJ Pro 802X, 812X 4 years Additional Warranty</v>
      </c>
    </row>
    <row r="14" customHeight="1" spans="1:4">
      <c r="A14" s="3" t="str">
        <f>IFERROR(__xludf.DUMMYFUNCTION("""COMPUTED_VALUE"""),"405W2C")</f>
        <v>405W2C</v>
      </c>
      <c r="B14" s="3" t="str">
        <f>IFERROR(__xludf.DUMMYFUNCTION("""COMPUTED_VALUE"""),"HP OfficeJet Pro 8120 AiO Printer:IN-en")</f>
        <v>HP OfficeJet Pro 8120 AiO Printer:IN-en</v>
      </c>
      <c r="C14" s="3" t="str">
        <f>IFERROR(__xludf.DUMMYFUNCTION("""COMPUTED_VALUE"""),"UG349E")</f>
        <v>UG349E</v>
      </c>
      <c r="D14" s="3" t="str">
        <f>IFERROR(__xludf.DUMMYFUNCTION("""COMPUTED_VALUE"""),"HP OJ Pro 802X, 812X 2 years Additional Warranty")</f>
        <v>HP OJ Pro 802X, 812X 2 years Additional Warranty</v>
      </c>
    </row>
    <row r="15" customHeight="1" spans="1:4">
      <c r="A15" s="3" t="str">
        <f>IFERROR(__xludf.DUMMYFUNCTION("""COMPUTED_VALUE"""),"405W2C")</f>
        <v>405W2C</v>
      </c>
      <c r="B15" s="3" t="str">
        <f>IFERROR(__xludf.DUMMYFUNCTION("""COMPUTED_VALUE"""),"HP OfficeJet Pro 8120 AiO Printer:IN-en")</f>
        <v>HP OfficeJet Pro 8120 AiO Printer:IN-en</v>
      </c>
      <c r="C15" s="3" t="str">
        <f>IFERROR(__xludf.DUMMYFUNCTION("""COMPUTED_VALUE"""),"UZ277E")</f>
        <v>UZ277E</v>
      </c>
      <c r="D15" s="3" t="str">
        <f>IFERROR(__xludf.DUMMYFUNCTION("""COMPUTED_VALUE"""),"HP OfficeJet Pro 8120 AiO 4 year Additional Warranty")</f>
        <v>HP OfficeJet Pro 8120 AiO 4 year Additional Warranty</v>
      </c>
    </row>
    <row r="16" customHeight="1" spans="1:4">
      <c r="A16" s="3" t="str">
        <f>IFERROR(__xludf.DUMMYFUNCTION("""COMPUTED_VALUE"""),"D9L63A")</f>
        <v>D9L63A</v>
      </c>
      <c r="B16" s="3" t="str">
        <f>IFERROR(__xludf.DUMMYFUNCTION("""COMPUTED_VALUE"""),"HP OfficeJet Pro 8210 Printer")</f>
        <v>HP OfficeJet Pro 8210 Printer</v>
      </c>
      <c r="C16" s="3" t="str">
        <f>IFERROR(__xludf.DUMMYFUNCTION("""COMPUTED_VALUE"""),"UG346E")</f>
        <v>UG346E</v>
      </c>
      <c r="D16" s="3" t="str">
        <f>IFERROR(__xludf.DUMMYFUNCTION("""COMPUTED_VALUE"""),"HP Officejet Printers 2 years Additional Warranty")</f>
        <v>HP Officejet Printers 2 years Additional Warranty</v>
      </c>
    </row>
    <row r="17" customHeight="1" spans="1:4">
      <c r="A17" s="3" t="str">
        <f>IFERROR(__xludf.DUMMYFUNCTION("""COMPUTED_VALUE"""),"D9L63A")</f>
        <v>D9L63A</v>
      </c>
      <c r="B17" s="3" t="str">
        <f>IFERROR(__xludf.DUMMYFUNCTION("""COMPUTED_VALUE"""),"HP OfficeJet Pro 8210 Printer")</f>
        <v>HP OfficeJet Pro 8210 Printer</v>
      </c>
      <c r="C17" s="3" t="str">
        <f>IFERROR(__xludf.DUMMYFUNCTION("""COMPUTED_VALUE"""),"UZ295E")</f>
        <v>UZ295E</v>
      </c>
      <c r="D17" s="3" t="str">
        <f>IFERROR(__xludf.DUMMYFUNCTION("""COMPUTED_VALUE"""),"HP Officejet Printers 4 years Additional Warranty")</f>
        <v>HP Officejet Printers 4 years Additional Warranty</v>
      </c>
    </row>
    <row r="18" customHeight="1" spans="1:4">
      <c r="A18" s="3" t="str">
        <f>IFERROR(__xludf.DUMMYFUNCTION("""COMPUTED_VALUE"""),"D9L20A")</f>
        <v>D9L20A</v>
      </c>
      <c r="B18" s="3" t="str">
        <f>IFERROR(__xludf.DUMMYFUNCTION("""COMPUTED_VALUE"""),"HP OfficeJet Pro 8730 All-in-One Printer")</f>
        <v>HP OfficeJet Pro 8730 All-in-One Printer</v>
      </c>
      <c r="C18" s="3" t="str">
        <f>IFERROR(__xludf.DUMMYFUNCTION("""COMPUTED_VALUE"""),"U6M72E")</f>
        <v>U6M72E</v>
      </c>
      <c r="D18" s="3" t="str">
        <f>IFERROR(__xludf.DUMMYFUNCTION("""COMPUTED_VALUE"""),"HP OfficeJet Pro High 2 years Additional Warranty")</f>
        <v>HP OfficeJet Pro High 2 years Additional Warranty</v>
      </c>
    </row>
    <row r="19" customHeight="1" spans="1:4">
      <c r="A19" s="3" t="str">
        <f>IFERROR(__xludf.DUMMYFUNCTION("""COMPUTED_VALUE"""),"D9L20A")</f>
        <v>D9L20A</v>
      </c>
      <c r="B19" s="3" t="str">
        <f>IFERROR(__xludf.DUMMYFUNCTION("""COMPUTED_VALUE"""),"HP OfficeJet Pro 8730 All-in-One Printer")</f>
        <v>HP OfficeJet Pro 8730 All-in-One Printer</v>
      </c>
      <c r="C19" s="3" t="str">
        <f>IFERROR(__xludf.DUMMYFUNCTION("""COMPUTED_VALUE"""),"U6M74E")</f>
        <v>U6M74E</v>
      </c>
      <c r="D19" s="3" t="str">
        <f>IFERROR(__xludf.DUMMYFUNCTION("""COMPUTED_VALUE"""),"HP OfficeJet Pro High 4 years Additional Warranty")</f>
        <v>HP OfficeJet Pro High 4 years Additional Warranty</v>
      </c>
    </row>
    <row r="20" customHeight="1" spans="1:4">
      <c r="A20" s="3" t="str">
        <f>IFERROR(__xludf.DUMMYFUNCTION("""COMPUTED_VALUE"""),"T0G56A")</f>
        <v>T0G56A</v>
      </c>
      <c r="B20" s="3" t="str">
        <f>IFERROR(__xludf.DUMMYFUNCTION("""COMPUTED_VALUE"""),"HP OfficeJet Pro 8732M AiO Printer")</f>
        <v>HP OfficeJet Pro 8732M AiO Printer</v>
      </c>
      <c r="C20" s="3" t="str">
        <f>IFERROR(__xludf.DUMMYFUNCTION("""COMPUTED_VALUE"""),"U6M72E")</f>
        <v>U6M72E</v>
      </c>
      <c r="D20" s="3" t="str">
        <f>IFERROR(__xludf.DUMMYFUNCTION("""COMPUTED_VALUE"""),"HP OfficeJet Pro High 2 years Additional Warranty")</f>
        <v>HP OfficeJet Pro High 2 years Additional Warranty</v>
      </c>
    </row>
    <row r="21" customHeight="1" spans="1:4">
      <c r="A21" s="3" t="str">
        <f>IFERROR(__xludf.DUMMYFUNCTION("""COMPUTED_VALUE"""),"T0G56A")</f>
        <v>T0G56A</v>
      </c>
      <c r="B21" s="3" t="str">
        <f>IFERROR(__xludf.DUMMYFUNCTION("""COMPUTED_VALUE"""),"HP OfficeJet Pro 8732M AiO Printer")</f>
        <v>HP OfficeJet Pro 8732M AiO Printer</v>
      </c>
      <c r="C21" s="3" t="str">
        <f>IFERROR(__xludf.DUMMYFUNCTION("""COMPUTED_VALUE"""),"U6M74E")</f>
        <v>U6M74E</v>
      </c>
      <c r="D21" s="3" t="str">
        <f>IFERROR(__xludf.DUMMYFUNCTION("""COMPUTED_VALUE"""),"HP OfficeJet Pro High 4 years Additional Warranty")</f>
        <v>HP OfficeJet Pro High 4 years Additional Warranty</v>
      </c>
    </row>
    <row r="22" customHeight="1" spans="1:4">
      <c r="A22" s="3" t="str">
        <f>IFERROR(__xludf.DUMMYFUNCTION("""COMPUTED_VALUE"""),"3UK97D")</f>
        <v>3UK97D</v>
      </c>
      <c r="B22" s="3" t="str">
        <f>IFERROR(__xludf.DUMMYFUNCTION("""COMPUTED_VALUE"""),"HP OfficeJet Pro 9010 AiO Printer:IN-en")</f>
        <v>HP OfficeJet Pro 9010 AiO Printer:IN-en</v>
      </c>
      <c r="C22" s="3" t="str">
        <f>IFERROR(__xludf.DUMMYFUNCTION("""COMPUTED_VALUE"""),"UG350E")</f>
        <v>UG350E</v>
      </c>
      <c r="D22" s="3" t="str">
        <f>IFERROR(__xludf.DUMMYFUNCTION("""COMPUTED_VALUE"""),"HP OJ Pro 9010 2 years Additional Warranty")</f>
        <v>HP OJ Pro 9010 2 years Additional Warranty</v>
      </c>
    </row>
    <row r="23" customHeight="1" spans="1:4">
      <c r="A23" s="3" t="str">
        <f>IFERROR(__xludf.DUMMYFUNCTION("""COMPUTED_VALUE"""),"3UK97D")</f>
        <v>3UK97D</v>
      </c>
      <c r="B23" s="3" t="str">
        <f>IFERROR(__xludf.DUMMYFUNCTION("""COMPUTED_VALUE"""),"HP OfficeJet Pro 9010 AiO Printer:IN-en")</f>
        <v>HP OfficeJet Pro 9010 AiO Printer:IN-en</v>
      </c>
      <c r="C23" s="3" t="str">
        <f>IFERROR(__xludf.DUMMYFUNCTION("""COMPUTED_VALUE"""),"UZ299E")</f>
        <v>UZ299E</v>
      </c>
      <c r="D23" s="3" t="str">
        <f>IFERROR(__xludf.DUMMYFUNCTION("""COMPUTED_VALUE"""),"HP OfficeJet Pro 9010 4 years Additional Warranty")</f>
        <v>HP OfficeJet Pro 9010 4 years Additional Warranty</v>
      </c>
    </row>
    <row r="24" customHeight="1" spans="1:4">
      <c r="A24" s="3" t="str">
        <f>IFERROR(__xludf.DUMMYFUNCTION("""COMPUTED_VALUE"""),"3UK90D")</f>
        <v>3UK90D</v>
      </c>
      <c r="B24" s="3" t="str">
        <f>IFERROR(__xludf.DUMMYFUNCTION("""COMPUTED_VALUE"""),"HP OfficeJet Pro 9016 AiO Printer:IN-en")</f>
        <v>HP OfficeJet Pro 9016 AiO Printer:IN-en</v>
      </c>
      <c r="C24" s="3" t="str">
        <f>IFERROR(__xludf.DUMMYFUNCTION("""COMPUTED_VALUE"""),"UG470E")</f>
        <v>UG470E</v>
      </c>
      <c r="D24" s="3" t="str">
        <f>IFERROR(__xludf.DUMMYFUNCTION("""COMPUTED_VALUE"""),"HP OfficeJet Pro 9016 AiO Printer 2 years Additional Warranty")</f>
        <v>HP OfficeJet Pro 9016 AiO Printer 2 years Additional Warranty</v>
      </c>
    </row>
    <row r="25" customHeight="1" spans="1:4">
      <c r="A25" s="3" t="str">
        <f>IFERROR(__xludf.DUMMYFUNCTION("""COMPUTED_VALUE"""),"3UK90D")</f>
        <v>3UK90D</v>
      </c>
      <c r="B25" s="3" t="str">
        <f>IFERROR(__xludf.DUMMYFUNCTION("""COMPUTED_VALUE"""),"HP OfficeJet Pro 9016 AiO Printer:IN-en")</f>
        <v>HP OfficeJet Pro 9016 AiO Printer:IN-en</v>
      </c>
      <c r="C25" s="3" t="str">
        <f>IFERROR(__xludf.DUMMYFUNCTION("""COMPUTED_VALUE"""),"UZ287E")</f>
        <v>UZ287E</v>
      </c>
      <c r="D25" s="3" t="str">
        <f>IFERROR(__xludf.DUMMYFUNCTION("""COMPUTED_VALUE"""),"HP OfficeJet Pro 9016 AiO Printer 4 years Additional Warranty")</f>
        <v>HP OfficeJet Pro 9016 AiO Printer 4 years Additional Warranty</v>
      </c>
    </row>
    <row r="26" customHeight="1" spans="1:4">
      <c r="A26" s="3" t="str">
        <f>IFERROR(__xludf.DUMMYFUNCTION("""COMPUTED_VALUE"""),"3UK98D")</f>
        <v>3UK98D</v>
      </c>
      <c r="B26" s="3" t="str">
        <f>IFERROR(__xludf.DUMMYFUNCTION("""COMPUTED_VALUE"""),"HP OfficeJet Pro 9020 AiO Printer:IN-en")</f>
        <v>HP OfficeJet Pro 9020 AiO Printer:IN-en</v>
      </c>
      <c r="C26" s="3" t="str">
        <f>IFERROR(__xludf.DUMMYFUNCTION("""COMPUTED_VALUE"""),"U6M85E")</f>
        <v>U6M85E</v>
      </c>
      <c r="D26" s="3" t="str">
        <f>IFERROR(__xludf.DUMMYFUNCTION("""COMPUTED_VALUE"""),"HP OfficeJet Pro Printer (Ultra High) 2 years Additional Warranty")</f>
        <v>HP OfficeJet Pro Printer (Ultra High) 2 years Additional Warranty</v>
      </c>
    </row>
    <row r="27" customHeight="1" spans="1:4">
      <c r="A27" s="3" t="str">
        <f>IFERROR(__xludf.DUMMYFUNCTION("""COMPUTED_VALUE"""),"404L7C")</f>
        <v>404L7C</v>
      </c>
      <c r="B27" s="3" t="str">
        <f>IFERROR(__xludf.DUMMYFUNCTION("""COMPUTED_VALUE"""),"HP OfficeJet Pro 9130 AiO Printer:IN-en")</f>
        <v>HP OfficeJet Pro 9130 AiO Printer:IN-en</v>
      </c>
      <c r="C27" s="3" t="str">
        <f>IFERROR(__xludf.DUMMYFUNCTION("""COMPUTED_VALUE"""),"U6M85E")</f>
        <v>U6M85E</v>
      </c>
      <c r="D27" s="3" t="str">
        <f>IFERROR(__xludf.DUMMYFUNCTION("""COMPUTED_VALUE"""),"HP OfficeJet Pro Printer (Ultra High) 2 years Additional Warranty")</f>
        <v>HP OfficeJet Pro Printer (Ultra High) 2 years Additional Warranty</v>
      </c>
    </row>
    <row r="28" customHeight="1" spans="1:4">
      <c r="A28" s="3" t="str">
        <f>IFERROR(__xludf.DUMMYFUNCTION("""COMPUTED_VALUE"""),"53N94C")</f>
        <v>53N94C</v>
      </c>
      <c r="B28" s="3" t="str">
        <f>IFERROR(__xludf.DUMMYFUNCTION("""COMPUTED_VALUE"""),"HP OfficeJet Pro 9720 WF AiO Prntr:IN-en")</f>
        <v>HP OfficeJet Pro 9720 WF AiO Prntr:IN-en</v>
      </c>
      <c r="C28" s="3" t="str">
        <f>IFERROR(__xludf.DUMMYFUNCTION("""COMPUTED_VALUE"""),"UG467E")</f>
        <v>UG467E</v>
      </c>
      <c r="D28" s="3" t="str">
        <f>IFERROR(__xludf.DUMMYFUNCTION("""COMPUTED_VALUE"""),"HP OfficeJet Pro 9720 WF AiO 2 years Additional Warranty")</f>
        <v>HP OfficeJet Pro 9720 WF AiO 2 years Additional Warranty</v>
      </c>
    </row>
    <row r="29" customHeight="1" spans="1:4">
      <c r="A29" s="3" t="str">
        <f>IFERROR(__xludf.DUMMYFUNCTION("""COMPUTED_VALUE"""),"53N94C")</f>
        <v>53N94C</v>
      </c>
      <c r="B29" s="3" t="str">
        <f>IFERROR(__xludf.DUMMYFUNCTION("""COMPUTED_VALUE"""),"HP OfficeJet Pro 9720 WF AiO Prntr:IN-en")</f>
        <v>HP OfficeJet Pro 9720 WF AiO Prntr:IN-en</v>
      </c>
      <c r="C29" s="3" t="str">
        <f>IFERROR(__xludf.DUMMYFUNCTION("""COMPUTED_VALUE"""),"UZ275E")</f>
        <v>UZ275E</v>
      </c>
      <c r="D29" s="3" t="str">
        <f>IFERROR(__xludf.DUMMYFUNCTION("""COMPUTED_VALUE"""),"HP OfficeJet Pro 9720 WF AiO 4 years Additional Warranty")</f>
        <v>HP OfficeJet Pro 9720 WF AiO 4 years Additional Warranty</v>
      </c>
    </row>
    <row r="30" customHeight="1" spans="1:4">
      <c r="A30" s="3" t="str">
        <f>IFERROR(__xludf.DUMMYFUNCTION("""COMPUTED_VALUE"""),"537P5C")</f>
        <v>537P5C</v>
      </c>
      <c r="B30" s="3" t="str">
        <f>IFERROR(__xludf.DUMMYFUNCTION("""COMPUTED_VALUE"""),"HP OfficeJet Pro 9730 WF AiO Prntr:IN-en")</f>
        <v>HP OfficeJet Pro 9730 WF AiO Prntr:IN-en</v>
      </c>
      <c r="C30" s="3" t="str">
        <f>IFERROR(__xludf.DUMMYFUNCTION("""COMPUTED_VALUE"""),"UG468E")</f>
        <v>UG468E</v>
      </c>
      <c r="D30" s="3" t="str">
        <f>IFERROR(__xludf.DUMMYFUNCTION("""COMPUTED_VALUE"""),"HP OfficeJet Pro 9730 WF AiO 2 years Additional Warranty")</f>
        <v>HP OfficeJet Pro 9730 WF AiO 2 years Additional Warranty</v>
      </c>
    </row>
    <row r="31" customHeight="1" spans="1:4">
      <c r="A31" s="3" t="str">
        <f>IFERROR(__xludf.DUMMYFUNCTION("""COMPUTED_VALUE"""),"537P5C")</f>
        <v>537P5C</v>
      </c>
      <c r="B31" s="3" t="str">
        <f>IFERROR(__xludf.DUMMYFUNCTION("""COMPUTED_VALUE"""),"HP OfficeJet Pro 9730 WF AiO Prntr:IN-en")</f>
        <v>HP OfficeJet Pro 9730 WF AiO Prntr:IN-en</v>
      </c>
      <c r="C31" s="3" t="str">
        <f>IFERROR(__xludf.DUMMYFUNCTION("""COMPUTED_VALUE"""),"UZ276E")</f>
        <v>UZ276E</v>
      </c>
      <c r="D31" s="3" t="str">
        <f>IFERROR(__xludf.DUMMYFUNCTION("""COMPUTED_VALUE"""),"HP OfficeJet Pro 9730 WF AiO 4 years Additional Warranty")</f>
        <v>HP OfficeJet Pro 9730 WF AiO 4 years Additional Warranty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7"/>
  <sheetViews>
    <sheetView workbookViewId="0">
      <selection activeCell="A1" sqref="A1"/>
    </sheetView>
  </sheetViews>
  <sheetFormatPr defaultColWidth="12.6296296296296" defaultRowHeight="15.75" customHeight="1" outlineLevelRow="6" outlineLevelCol="3"/>
  <cols>
    <col min="2" max="2" width="29.75" customWidth="1"/>
  </cols>
  <sheetData>
    <row r="1" customHeight="1" spans="1:4">
      <c r="A1" s="6" t="s">
        <v>9</v>
      </c>
      <c r="B1" s="6" t="s">
        <v>10</v>
      </c>
      <c r="C1" s="6" t="s">
        <v>11</v>
      </c>
      <c r="D1" s="6" t="s">
        <v>12</v>
      </c>
    </row>
    <row r="2" customHeight="1" spans="1:4">
      <c r="A2" s="3" t="str">
        <f>IFERROR(__xludf.DUMMYFUNCTION("FILTER('All Printers'!A:D, REGEXMATCH('All Printers'!B:B, ""(?i)HP LaserJet Ultra""))"),"G3Q39A")</f>
        <v>G3Q39A</v>
      </c>
      <c r="B2" s="3" t="str">
        <f>IFERROR(__xludf.DUMMYFUNCTION("""COMPUTED_VALUE"""),"HP LaserJet Ultra M106w Prntr")</f>
        <v>HP LaserJet Ultra M106w Prntr</v>
      </c>
      <c r="C2" s="3" t="str">
        <f>IFERROR(__xludf.DUMMYFUNCTION("""COMPUTED_VALUE"""),"UG361E")</f>
        <v>UG361E</v>
      </c>
      <c r="D2" s="3" t="str">
        <f>IFERROR(__xludf.DUMMYFUNCTION("""COMPUTED_VALUE"""),"HP LaserJet Pro Printers 2 years Additional Warranty")</f>
        <v>HP LaserJet Pro Printers 2 years Additional Warranty</v>
      </c>
    </row>
    <row r="3" customHeight="1" spans="1:4">
      <c r="A3" s="3" t="str">
        <f>IFERROR(__xludf.DUMMYFUNCTION("""COMPUTED_VALUE"""),"G3Q39A")</f>
        <v>G3Q39A</v>
      </c>
      <c r="B3" s="3" t="str">
        <f>IFERROR(__xludf.DUMMYFUNCTION("""COMPUTED_VALUE"""),"HP LaserJet Ultra M106w Prntr")</f>
        <v>HP LaserJet Ultra M106w Prntr</v>
      </c>
      <c r="C3" s="3" t="str">
        <f>IFERROR(__xludf.DUMMYFUNCTION("""COMPUTED_VALUE"""),"UQ463E")</f>
        <v>UQ463E</v>
      </c>
      <c r="D3" s="3" t="str">
        <f>IFERROR(__xludf.DUMMYFUNCTION("""COMPUTED_VALUE"""),"HP LaserJet Printers 4 years Additional Warranty")</f>
        <v>HP LaserJet Printers 4 years Additional Warranty</v>
      </c>
    </row>
    <row r="4" customHeight="1" spans="1:4">
      <c r="A4" s="3" t="str">
        <f>IFERROR(__xludf.DUMMYFUNCTION("""COMPUTED_VALUE"""),"G3Q66A")</f>
        <v>G3Q66A</v>
      </c>
      <c r="B4" s="3" t="str">
        <f>IFERROR(__xludf.DUMMYFUNCTION("""COMPUTED_VALUE"""),"HP LaserJet Ultra MFP M134a Prntr")</f>
        <v>HP LaserJet Ultra MFP M134a Prntr</v>
      </c>
      <c r="C4" s="3" t="str">
        <f>IFERROR(__xludf.DUMMYFUNCTION("""COMPUTED_VALUE"""),"UH773E")</f>
        <v>UH773E</v>
      </c>
      <c r="D4" s="3" t="str">
        <f>IFERROR(__xludf.DUMMYFUNCTION("""COMPUTED_VALUE"""),"HP Consumer LaserJet 2 years Additional Warranty")</f>
        <v>HP Consumer LaserJet 2 years Additional Warranty</v>
      </c>
    </row>
    <row r="5" customHeight="1" spans="1:4">
      <c r="A5" s="3" t="str">
        <f>IFERROR(__xludf.DUMMYFUNCTION("""COMPUTED_VALUE"""),"G3Q66A")</f>
        <v>G3Q66A</v>
      </c>
      <c r="B5" s="3" t="str">
        <f>IFERROR(__xludf.DUMMYFUNCTION("""COMPUTED_VALUE"""),"HP LaserJet Ultra MFP M134a Prntr")</f>
        <v>HP LaserJet Ultra MFP M134a Prntr</v>
      </c>
      <c r="C5" s="3" t="str">
        <f>IFERROR(__xludf.DUMMYFUNCTION("""COMPUTED_VALUE"""),"UZ289E")</f>
        <v>UZ289E</v>
      </c>
      <c r="D5" s="3" t="str">
        <f>IFERROR(__xludf.DUMMYFUNCTION("""COMPUTED_VALUE"""),"HP Consumer LaserJet 4 years Additional Warranty")</f>
        <v>HP Consumer LaserJet 4 years Additional Warranty</v>
      </c>
    </row>
    <row r="6" customHeight="1" spans="1:4">
      <c r="A6" s="3" t="str">
        <f>IFERROR(__xludf.DUMMYFUNCTION("""COMPUTED_VALUE"""),"G3Q76A")</f>
        <v>G3Q76A</v>
      </c>
      <c r="B6" s="3" t="str">
        <f>IFERROR(__xludf.DUMMYFUNCTION("""COMPUTED_VALUE"""),"HP LaserJet Ultra MFP M230sdn Printer")</f>
        <v>HP LaserJet Ultra MFP M230sdn Printer</v>
      </c>
      <c r="C6" s="3" t="str">
        <f>IFERROR(__xludf.DUMMYFUNCTION("""COMPUTED_VALUE"""),"UH773E")</f>
        <v>UH773E</v>
      </c>
      <c r="D6" s="3" t="str">
        <f>IFERROR(__xludf.DUMMYFUNCTION("""COMPUTED_VALUE"""),"HP Consumer LaserJet 2 years Additional Warranty")</f>
        <v>HP Consumer LaserJet 2 years Additional Warranty</v>
      </c>
    </row>
    <row r="7" customHeight="1" spans="1:4">
      <c r="A7" s="3" t="str">
        <f>IFERROR(__xludf.DUMMYFUNCTION("""COMPUTED_VALUE"""),"G3Q76A")</f>
        <v>G3Q76A</v>
      </c>
      <c r="B7" s="3" t="str">
        <f>IFERROR(__xludf.DUMMYFUNCTION("""COMPUTED_VALUE"""),"HP LaserJet Ultra MFP M230sdn Printer")</f>
        <v>HP LaserJet Ultra MFP M230sdn Printer</v>
      </c>
      <c r="C7" s="3" t="str">
        <f>IFERROR(__xludf.DUMMYFUNCTION("""COMPUTED_VALUE"""),"UZ289E")</f>
        <v>UZ289E</v>
      </c>
      <c r="D7" s="3" t="str">
        <f>IFERROR(__xludf.DUMMYFUNCTION("""COMPUTED_VALUE"""),"HP Consumer LaserJet 4 years Additional Warranty")</f>
        <v>HP Consumer LaserJet 4 years Additional Warranty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All Products</vt:lpstr>
      <vt:lpstr>All Printers</vt:lpstr>
      <vt:lpstr>HP Color Laser</vt:lpstr>
      <vt:lpstr>HP Laser</vt:lpstr>
      <vt:lpstr>HP LaserJet</vt:lpstr>
      <vt:lpstr>HP OfficeJet</vt:lpstr>
      <vt:lpstr>HP LaserJet Pro</vt:lpstr>
      <vt:lpstr>HP OfficeJet Pro</vt:lpstr>
      <vt:lpstr>HP LaserJet Ultra</vt:lpstr>
      <vt:lpstr>HP Ink Tank</vt:lpstr>
      <vt:lpstr>HP Smart Tank</vt:lpstr>
      <vt:lpstr>HP Neverstop</vt:lpstr>
      <vt:lpstr>HP DeskJet </vt:lpstr>
      <vt:lpstr>HP Color LaserJet Pro</vt:lpstr>
      <vt:lpstr>HP Business Notebook</vt:lpstr>
      <vt:lpstr>HP laptop 14</vt:lpstr>
      <vt:lpstr>HP laptop 15</vt:lpstr>
      <vt:lpstr>AIODesktop - consumer</vt:lpstr>
      <vt:lpstr>AIODesktop - Commercial</vt:lpstr>
      <vt:lpstr>Envy AIO</vt:lpstr>
      <vt:lpstr>Pavilion AIO</vt:lpstr>
      <vt:lpstr>Victus AIO</vt:lpstr>
      <vt:lpstr>Monitor</vt:lpstr>
      <vt:lpstr>HP Pavilion</vt:lpstr>
      <vt:lpstr>HP Victus</vt:lpstr>
      <vt:lpstr>HP Envy</vt:lpstr>
      <vt:lpstr>HP Omen</vt:lpstr>
      <vt:lpstr>HP Omni</vt:lpstr>
      <vt:lpstr>HP SPECTRE</vt:lpstr>
      <vt:lpstr>HP 200300</vt:lpstr>
      <vt:lpstr>HP ProBook 4XX</vt:lpstr>
      <vt:lpstr>HP EliteBook 8XX</vt:lpstr>
      <vt:lpstr>HP EliteBook 6XX</vt:lpstr>
      <vt:lpstr>HP EliteBook 10xx</vt:lpstr>
      <vt:lpstr>HP ProBook 6xx</vt:lpstr>
      <vt:lpstr>HP Zbook</vt:lpstr>
      <vt:lpstr>HP Chromebook</vt:lpstr>
      <vt:lpstr>Care Pack No. and 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2025-05-26T09:42:36Z</dcterms:created>
  <dcterms:modified xsi:type="dcterms:W3CDTF">2025-05-26T09:42:52Z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08AAB5813F4440F2999BD6F31434058C_12</vt:lpwstr>
  </property>
  <property fmtid="{D5CDD505-2E9C-101B-9397-08002B2CF9AE}" pid="3" name="KSOProductBuildVer">
    <vt:lpwstr>1033-12.2.0.21179</vt:lpwstr>
  </property>
</Properties>
</file>