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Бурда\"/>
    </mc:Choice>
  </mc:AlternateContent>
  <xr:revisionPtr revIDLastSave="0" documentId="13_ncr:1_{14F36C2B-FF27-4267-88D0-1AC79CFEA1D0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Ведомость переоценки" sheetId="1" r:id="rId1"/>
    <sheet name="Отчетная ведомость" sheetId="2" r:id="rId2"/>
    <sheet name="Ведомость зарплаты 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2" l="1"/>
  <c r="G15" i="2"/>
  <c r="G5" i="2"/>
  <c r="D13" i="1"/>
  <c r="D12" i="1"/>
  <c r="D11" i="1"/>
  <c r="D10" i="1"/>
  <c r="D9" i="1"/>
  <c r="D8" i="1"/>
  <c r="D7" i="1"/>
  <c r="D6" i="1"/>
  <c r="D5" i="1"/>
  <c r="F19" i="3"/>
  <c r="G19" i="3" s="1"/>
  <c r="H19" i="3" s="1"/>
  <c r="F18" i="3"/>
  <c r="G18" i="3" s="1"/>
  <c r="H18" i="3" s="1"/>
  <c r="F17" i="3"/>
  <c r="G17" i="3" s="1"/>
  <c r="H17" i="3" s="1"/>
  <c r="F16" i="3"/>
  <c r="G16" i="3" s="1"/>
  <c r="H16" i="3" s="1"/>
  <c r="I16" i="3" s="1"/>
  <c r="F15" i="3"/>
  <c r="G15" i="3" s="1"/>
  <c r="H15" i="3" s="1"/>
  <c r="F14" i="3"/>
  <c r="G14" i="3" s="1"/>
  <c r="H14" i="3" s="1"/>
  <c r="F13" i="3"/>
  <c r="G13" i="3" s="1"/>
  <c r="H13" i="3" s="1"/>
  <c r="F12" i="3"/>
  <c r="G12" i="3" s="1"/>
  <c r="H12" i="3" s="1"/>
  <c r="I12" i="3" s="1"/>
  <c r="F11" i="3"/>
  <c r="G11" i="3" s="1"/>
  <c r="H11" i="3" s="1"/>
  <c r="F10" i="3"/>
  <c r="G10" i="3" s="1"/>
  <c r="H10" i="3" s="1"/>
  <c r="F9" i="3"/>
  <c r="G9" i="3" s="1"/>
  <c r="H9" i="3" s="1"/>
  <c r="G8" i="3"/>
  <c r="H8" i="3" s="1"/>
  <c r="I8" i="3" s="1"/>
  <c r="F8" i="3"/>
  <c r="F7" i="3"/>
  <c r="G7" i="3" s="1"/>
  <c r="H7" i="3" s="1"/>
  <c r="F6" i="3"/>
  <c r="G6" i="3" s="1"/>
  <c r="H6" i="3" s="1"/>
  <c r="F5" i="3"/>
  <c r="G5" i="3" s="1"/>
  <c r="H5" i="3" s="1"/>
  <c r="I13" i="3" l="1"/>
  <c r="J13" i="3" s="1"/>
  <c r="K13" i="3" s="1"/>
  <c r="I19" i="3"/>
  <c r="J19" i="3" s="1"/>
  <c r="K19" i="3" s="1"/>
  <c r="I18" i="3"/>
  <c r="J18" i="3"/>
  <c r="K18" i="3" s="1"/>
  <c r="I7" i="3"/>
  <c r="J7" i="3" s="1"/>
  <c r="K7" i="3" s="1"/>
  <c r="I17" i="3"/>
  <c r="J17" i="3" s="1"/>
  <c r="K17" i="3" s="1"/>
  <c r="I6" i="3"/>
  <c r="J6" i="3" s="1"/>
  <c r="K6" i="3" s="1"/>
  <c r="I5" i="3"/>
  <c r="J5" i="3" s="1"/>
  <c r="K5" i="3" s="1"/>
  <c r="I11" i="3"/>
  <c r="J11" i="3" s="1"/>
  <c r="K11" i="3" s="1"/>
  <c r="I10" i="3"/>
  <c r="J10" i="3" s="1"/>
  <c r="K10" i="3" s="1"/>
  <c r="I9" i="3"/>
  <c r="J9" i="3" s="1"/>
  <c r="K9" i="3" s="1"/>
  <c r="I15" i="3"/>
  <c r="J15" i="3" s="1"/>
  <c r="K15" i="3" s="1"/>
  <c r="I14" i="3"/>
  <c r="J14" i="3" s="1"/>
  <c r="K14" i="3" s="1"/>
  <c r="J8" i="3"/>
  <c r="K8" i="3" s="1"/>
  <c r="J12" i="3"/>
  <c r="K12" i="3" s="1"/>
  <c r="J16" i="3"/>
  <c r="K16" i="3" s="1"/>
  <c r="K20" i="3" l="1"/>
  <c r="G6" i="2"/>
  <c r="G7" i="2"/>
  <c r="G8" i="2"/>
  <c r="G9" i="2"/>
  <c r="G10" i="2"/>
  <c r="G11" i="2"/>
  <c r="G12" i="2"/>
  <c r="G13" i="2"/>
  <c r="G14" i="2"/>
  <c r="E5" i="2"/>
  <c r="F5" i="2" s="1"/>
  <c r="E6" i="2"/>
  <c r="F6" i="2" s="1"/>
  <c r="E7" i="2"/>
  <c r="E8" i="2"/>
  <c r="E9" i="2"/>
  <c r="E10" i="2"/>
  <c r="F10" i="2" s="1"/>
  <c r="E11" i="2"/>
  <c r="E12" i="2"/>
  <c r="E13" i="2"/>
  <c r="E14" i="2"/>
  <c r="F14" i="2" s="1"/>
  <c r="D15" i="2"/>
  <c r="C15" i="2"/>
  <c r="B15" i="2"/>
  <c r="E5" i="1"/>
  <c r="G5" i="1"/>
  <c r="C13" i="1"/>
  <c r="B13" i="1"/>
  <c r="G9" i="1"/>
  <c r="G10" i="1"/>
  <c r="G12" i="1"/>
  <c r="F6" i="1"/>
  <c r="F10" i="1"/>
  <c r="F11" i="1"/>
  <c r="E6" i="1"/>
  <c r="G6" i="1" s="1"/>
  <c r="E7" i="1"/>
  <c r="F7" i="1" s="1"/>
  <c r="E8" i="1"/>
  <c r="F8" i="1" s="1"/>
  <c r="E9" i="1"/>
  <c r="F9" i="1" s="1"/>
  <c r="E10" i="1"/>
  <c r="E11" i="1"/>
  <c r="G11" i="1" s="1"/>
  <c r="E12" i="1"/>
  <c r="F12" i="1" s="1"/>
  <c r="G8" i="1" l="1"/>
  <c r="F9" i="2"/>
  <c r="G7" i="1"/>
  <c r="G13" i="1" s="1"/>
  <c r="F8" i="2"/>
  <c r="F7" i="2"/>
  <c r="F13" i="2"/>
  <c r="F12" i="2"/>
  <c r="F11" i="2"/>
  <c r="E15" i="2"/>
  <c r="H13" i="2" s="1"/>
  <c r="F5" i="1"/>
  <c r="F13" i="1" s="1"/>
  <c r="E13" i="1"/>
  <c r="H5" i="2" l="1"/>
  <c r="H14" i="2"/>
  <c r="H9" i="2"/>
  <c r="H12" i="2"/>
  <c r="H10" i="2"/>
  <c r="H7" i="2"/>
  <c r="H6" i="2"/>
  <c r="H11" i="2"/>
  <c r="H8" i="2"/>
</calcChain>
</file>

<file path=xl/sharedStrings.xml><?xml version="1.0" encoding="utf-8"?>
<sst xmlns="http://schemas.openxmlformats.org/spreadsheetml/2006/main" count="80" uniqueCount="68">
  <si>
    <t>Наименование</t>
  </si>
  <si>
    <t>Отдел менеджмента</t>
  </si>
  <si>
    <t>k</t>
  </si>
  <si>
    <t>Отдел транспортировок</t>
  </si>
  <si>
    <t>Склад 1</t>
  </si>
  <si>
    <t>Склад 2</t>
  </si>
  <si>
    <t>Склад 3</t>
  </si>
  <si>
    <t>Склад 4</t>
  </si>
  <si>
    <t>Итого:</t>
  </si>
  <si>
    <t>Ведомость переоценки основных средств</t>
  </si>
  <si>
    <t>Балансовая стоимость (БС)</t>
  </si>
  <si>
    <t>Износ объекта (ИО)</t>
  </si>
  <si>
    <t>Остаточная стоимость (ОС)</t>
  </si>
  <si>
    <t>Восстановительная полная (ВПС)</t>
  </si>
  <si>
    <t>Восстановительная остаточная (ВОС)</t>
  </si>
  <si>
    <t>Отделочный цех</t>
  </si>
  <si>
    <t>Клуб</t>
  </si>
  <si>
    <t>Январь</t>
  </si>
  <si>
    <t>Март</t>
  </si>
  <si>
    <t>Суммарная выручка</t>
  </si>
  <si>
    <t>Место</t>
  </si>
  <si>
    <t>Средняя выручка</t>
  </si>
  <si>
    <t>Доля в общей выручке</t>
  </si>
  <si>
    <t>инженер</t>
  </si>
  <si>
    <t>Стаж</t>
  </si>
  <si>
    <t>Надбавка за стаж</t>
  </si>
  <si>
    <t>Итого</t>
  </si>
  <si>
    <t>Процент налога</t>
  </si>
  <si>
    <t>Сумма налога</t>
  </si>
  <si>
    <t>Выплата</t>
  </si>
  <si>
    <t>Должность</t>
  </si>
  <si>
    <t>Сборочный цех</t>
  </si>
  <si>
    <t>Альтаир</t>
  </si>
  <si>
    <t>Антей</t>
  </si>
  <si>
    <t>Арена</t>
  </si>
  <si>
    <t>Арсенал</t>
  </si>
  <si>
    <t>Блидаж</t>
  </si>
  <si>
    <t>Галакс</t>
  </si>
  <si>
    <t>Звезда</t>
  </si>
  <si>
    <t>Патриот</t>
  </si>
  <si>
    <t>Полигон</t>
  </si>
  <si>
    <t>Сеть</t>
  </si>
  <si>
    <t>Февраль</t>
  </si>
  <si>
    <t>Антонов Р.И.</t>
  </si>
  <si>
    <t xml:space="preserve"> Борисов И.П.</t>
  </si>
  <si>
    <t>Вольская О.А.</t>
  </si>
  <si>
    <t>Иванов В.А.</t>
  </si>
  <si>
    <t>Комаров Н.И.</t>
  </si>
  <si>
    <t>Крючков Н.Р.</t>
  </si>
  <si>
    <t>Новиков Л.Д.</t>
  </si>
  <si>
    <t>Огарев Н.И.</t>
  </si>
  <si>
    <t>Петров К.О.</t>
  </si>
  <si>
    <t>Реутова Е.Г.</t>
  </si>
  <si>
    <t>Сидоров И.Н.</t>
  </si>
  <si>
    <t>Степаненко В.Д.</t>
  </si>
  <si>
    <t>Тимофеев Н.Н.</t>
  </si>
  <si>
    <t>Уткина Е.В.</t>
  </si>
  <si>
    <t>Федоров А.Н.</t>
  </si>
  <si>
    <t>лаборант</t>
  </si>
  <si>
    <t>мл.н.сотрудник</t>
  </si>
  <si>
    <t>ст.н.сотрудник</t>
  </si>
  <si>
    <t>зав.лабораторией</t>
  </si>
  <si>
    <t>Тарифная ставка</t>
  </si>
  <si>
    <t>ИТОГО К ВЫДАЧЕ</t>
  </si>
  <si>
    <t>Фамилия .И.О</t>
  </si>
  <si>
    <t>№ п/п</t>
  </si>
  <si>
    <t>НАУЧНО-ПРОЕКТНОГО ДЕЛ</t>
  </si>
  <si>
    <t>РАСЧЁТ ЗАРАБОТНОЙ ПЛАТЫ СОТРУДНИКОВ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</si>
</sst>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/>
    <xf numFmtId="10" fontId="0" fillId="0" borderId="1" xfId="0" applyNumberFormat="1" applyBorder="1"/>
    <xf numFmtId="0" fontId="2" fillId="0" borderId="1" xfId="0" applyFont="1" applyBorder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/>
    <xf numFmtId="2" fontId="5" fillId="0" borderId="1" xfId="0" applyNumberFormat="1" applyFont="1" applyBorder="1"/>
    <xf numFmtId="2" fontId="5" fillId="0" borderId="1" xfId="0" applyNumberFormat="1" applyFont="1" applyBorder="1" applyAlignment="1">
      <alignment horizontal="right" vertical="center"/>
    </xf>
    <xf numFmtId="2" fontId="5" fillId="0" borderId="0" xfId="0" applyNumberFormat="1" applyFont="1" applyAlignment="1">
      <alignment horizontal="right" vertical="center"/>
    </xf>
    <xf numFmtId="0" fontId="1" fillId="0" borderId="0" xfId="0" applyFont="1"/>
    <xf numFmtId="165" fontId="0" fillId="0" borderId="1" xfId="0" applyNumberFormat="1" applyBorder="1"/>
    <xf numFmtId="165" fontId="5" fillId="0" borderId="1" xfId="0" applyNumberFormat="1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6" fillId="0" borderId="1" xfId="0" applyFont="1" applyBorder="1"/>
    <xf numFmtId="164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wrapText="1"/>
    </xf>
    <xf numFmtId="165" fontId="0" fillId="0" borderId="1" xfId="0" applyNumberFormat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4" xfId="0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2" borderId="1" xfId="0" applyFill="1" applyBorder="1"/>
  </cellXfs>
  <cellStyles count="1">
    <cellStyle name="Обычный" xfId="0" builtinId="0"/>
  </cellStyles>
  <dxfs count="4"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Оценка основных средств производства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8372934771733641E-2"/>
          <c:y val="2.2320990867877054E-2"/>
          <c:w val="0.88492982194011149"/>
          <c:h val="0.81359146222424672"/>
        </c:manualLayout>
      </c:layout>
      <c:barChart>
        <c:barDir val="col"/>
        <c:grouping val="clustered"/>
        <c:varyColors val="0"/>
        <c:ser>
          <c:idx val="0"/>
          <c:order val="0"/>
          <c:tx>
            <c:v>Балансовая стоимость</c:v>
          </c:tx>
          <c:invertIfNegative val="0"/>
          <c:cat>
            <c:strRef>
              <c:f>'Ведомость переоценки'!$A$7:$A$12</c:f>
              <c:strCache>
                <c:ptCount val="6"/>
                <c:pt idx="0">
                  <c:v>Сборочный цех</c:v>
                </c:pt>
                <c:pt idx="1">
                  <c:v>Отделочный цех</c:v>
                </c:pt>
                <c:pt idx="2">
                  <c:v>Склад 1</c:v>
                </c:pt>
                <c:pt idx="3">
                  <c:v>Склад 2</c:v>
                </c:pt>
                <c:pt idx="4">
                  <c:v>Склад 3</c:v>
                </c:pt>
                <c:pt idx="5">
                  <c:v>Склад 4</c:v>
                </c:pt>
              </c:strCache>
            </c:strRef>
          </c:cat>
          <c:val>
            <c:numRef>
              <c:f>'Ведомость переоценки'!$B$7:$B$12</c:f>
              <c:numCache>
                <c:formatCode>0.0</c:formatCode>
                <c:ptCount val="6"/>
                <c:pt idx="0">
                  <c:v>673</c:v>
                </c:pt>
                <c:pt idx="1">
                  <c:v>821.6</c:v>
                </c:pt>
                <c:pt idx="2">
                  <c:v>598.4</c:v>
                </c:pt>
                <c:pt idx="3">
                  <c:v>610</c:v>
                </c:pt>
                <c:pt idx="4">
                  <c:v>756.3</c:v>
                </c:pt>
                <c:pt idx="5">
                  <c:v>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C7-4CA8-9FB4-A67CC8F286A9}"/>
            </c:ext>
          </c:extLst>
        </c:ser>
        <c:ser>
          <c:idx val="1"/>
          <c:order val="1"/>
          <c:tx>
            <c:v>Износ обЪекта</c:v>
          </c:tx>
          <c:invertIfNegative val="0"/>
          <c:cat>
            <c:strRef>
              <c:f>'Ведомость переоценки'!$A$7:$A$12</c:f>
              <c:strCache>
                <c:ptCount val="6"/>
                <c:pt idx="0">
                  <c:v>Сборочный цех</c:v>
                </c:pt>
                <c:pt idx="1">
                  <c:v>Отделочный цех</c:v>
                </c:pt>
                <c:pt idx="2">
                  <c:v>Склад 1</c:v>
                </c:pt>
                <c:pt idx="3">
                  <c:v>Склад 2</c:v>
                </c:pt>
                <c:pt idx="4">
                  <c:v>Склад 3</c:v>
                </c:pt>
                <c:pt idx="5">
                  <c:v>Склад 4</c:v>
                </c:pt>
              </c:strCache>
            </c:strRef>
          </c:cat>
          <c:val>
            <c:numRef>
              <c:f>'Ведомость переоценки'!$C$7:$C$12</c:f>
              <c:numCache>
                <c:formatCode>0.0</c:formatCode>
                <c:ptCount val="6"/>
                <c:pt idx="0">
                  <c:v>198.9</c:v>
                </c:pt>
                <c:pt idx="1">
                  <c:v>401.2</c:v>
                </c:pt>
                <c:pt idx="2">
                  <c:v>131.5</c:v>
                </c:pt>
                <c:pt idx="3">
                  <c:v>345.6</c:v>
                </c:pt>
                <c:pt idx="4">
                  <c:v>159.6</c:v>
                </c:pt>
                <c:pt idx="5">
                  <c:v>148.69999999999999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C7-4CA8-9FB4-A67CC8F286A9}"/>
            </c:ext>
          </c:extLst>
        </c:ser>
        <c:ser>
          <c:idx val="2"/>
          <c:order val="2"/>
          <c:tx>
            <c:v>Остаточная стоимость</c:v>
          </c:tx>
          <c:invertIfNegative val="0"/>
          <c:cat>
            <c:strRef>
              <c:f>'Ведомость переоценки'!$A$7:$A$12</c:f>
              <c:strCache>
                <c:ptCount val="6"/>
                <c:pt idx="0">
                  <c:v>Сборочный цех</c:v>
                </c:pt>
                <c:pt idx="1">
                  <c:v>Отделочный цех</c:v>
                </c:pt>
                <c:pt idx="2">
                  <c:v>Склад 1</c:v>
                </c:pt>
                <c:pt idx="3">
                  <c:v>Склад 2</c:v>
                </c:pt>
                <c:pt idx="4">
                  <c:v>Склад 3</c:v>
                </c:pt>
                <c:pt idx="5">
                  <c:v>Склад 4</c:v>
                </c:pt>
              </c:strCache>
            </c:strRef>
          </c:cat>
          <c:val>
            <c:numRef>
              <c:f>'Ведомость переоценки'!$D$7:$D$12</c:f>
              <c:numCache>
                <c:formatCode>0.0</c:formatCode>
                <c:ptCount val="6"/>
                <c:pt idx="0">
                  <c:v>474.1</c:v>
                </c:pt>
                <c:pt idx="1">
                  <c:v>420.40000000000003</c:v>
                </c:pt>
                <c:pt idx="2">
                  <c:v>466.9</c:v>
                </c:pt>
                <c:pt idx="3">
                  <c:v>264.39999999999998</c:v>
                </c:pt>
                <c:pt idx="4">
                  <c:v>596.69999999999993</c:v>
                </c:pt>
                <c:pt idx="5">
                  <c:v>465.3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C7-4CA8-9FB4-A67CC8F28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88160"/>
        <c:axId val="102077568"/>
      </c:barChart>
      <c:catAx>
        <c:axId val="144588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2077568"/>
        <c:crosses val="autoZero"/>
        <c:auto val="1"/>
        <c:lblAlgn val="ctr"/>
        <c:lblOffset val="100"/>
        <c:noMultiLvlLbl val="0"/>
      </c:catAx>
      <c:valAx>
        <c:axId val="102077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млн. руб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4458816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7.9576310581002382E-2"/>
          <c:y val="0.93365588598945792"/>
          <c:w val="0.89283514016288168"/>
          <c:h val="4.9815188390707373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413080802852748"/>
          <c:y val="0.153324036330031"/>
          <c:w val="0.62383954249150531"/>
          <c:h val="0.55393880240683291"/>
        </c:manualLayout>
      </c:layout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dLblPos val="outEnd"/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'Отчетная ведомость'!$A$5:$A$14</c:f>
              <c:strCache>
                <c:ptCount val="10"/>
                <c:pt idx="0">
                  <c:v>Альтаир</c:v>
                </c:pt>
                <c:pt idx="1">
                  <c:v>Антей</c:v>
                </c:pt>
                <c:pt idx="2">
                  <c:v>Арена</c:v>
                </c:pt>
                <c:pt idx="3">
                  <c:v>Арсенал</c:v>
                </c:pt>
                <c:pt idx="4">
                  <c:v>Блидаж</c:v>
                </c:pt>
                <c:pt idx="5">
                  <c:v>Галакс</c:v>
                </c:pt>
                <c:pt idx="6">
                  <c:v>Звезда</c:v>
                </c:pt>
                <c:pt idx="7">
                  <c:v>Патриот</c:v>
                </c:pt>
                <c:pt idx="8">
                  <c:v>Полигон</c:v>
                </c:pt>
                <c:pt idx="9">
                  <c:v>Сеть</c:v>
                </c:pt>
              </c:strCache>
            </c:strRef>
          </c:cat>
          <c:val>
            <c:numRef>
              <c:f>'Отчетная ведомость'!$H$5:$H$14</c:f>
              <c:numCache>
                <c:formatCode>0.00%</c:formatCode>
                <c:ptCount val="10"/>
                <c:pt idx="0">
                  <c:v>6.4406779661016947E-2</c:v>
                </c:pt>
                <c:pt idx="1">
                  <c:v>6.6028002947678702E-2</c:v>
                </c:pt>
                <c:pt idx="2">
                  <c:v>0.12404814541881602</c:v>
                </c:pt>
                <c:pt idx="3">
                  <c:v>0.10744288872512896</c:v>
                </c:pt>
                <c:pt idx="4">
                  <c:v>0.13922869073937608</c:v>
                </c:pt>
                <c:pt idx="5">
                  <c:v>7.2758535986244169E-2</c:v>
                </c:pt>
                <c:pt idx="6">
                  <c:v>0.11913534758044707</c:v>
                </c:pt>
                <c:pt idx="7">
                  <c:v>8.1454188160157204E-2</c:v>
                </c:pt>
                <c:pt idx="8">
                  <c:v>0.13878653893392287</c:v>
                </c:pt>
                <c:pt idx="9">
                  <c:v>8.6710881847211985E-2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7C-4F77-A02D-DD63996B64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layout>
        <c:manualLayout>
          <c:xMode val="edge"/>
          <c:yMode val="edge"/>
          <c:x val="1.4864391951006124E-2"/>
          <c:y val="0.8574517716535438"/>
          <c:w val="0.89537884926343292"/>
          <c:h val="6.4843633308043755E-2"/>
        </c:manualLayout>
      </c:layout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Сравнительная диаграмма заработной платы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dLbls>
            <c:dLbl>
              <c:idx val="0"/>
              <c:layout>
                <c:manualLayout>
                  <c:x val="0"/>
                  <c:y val="-6.6759378290878149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3E6-4926-93E6-69810E5C71F4}"/>
                </c:ext>
              </c:extLst>
            </c:dLbl>
            <c:dLbl>
              <c:idx val="1"/>
              <c:layout>
                <c:manualLayout>
                  <c:x val="1.8861233104193273E-17"/>
                  <c:y val="-7.7885941339357834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3E6-4926-93E6-69810E5C71F4}"/>
                </c:ext>
              </c:extLst>
            </c:dLbl>
            <c:dLbl>
              <c:idx val="2"/>
              <c:layout>
                <c:manualLayout>
                  <c:x val="2.0576128353564636E-3"/>
                  <c:y val="-5.9341669591891716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3E6-4926-93E6-69810E5C71F4}"/>
                </c:ext>
              </c:extLst>
            </c:dLbl>
            <c:dLbl>
              <c:idx val="3"/>
              <c:layout>
                <c:manualLayout>
                  <c:x val="2.0576128353564636E-3"/>
                  <c:y val="-6.6759378290878149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3E6-4926-93E6-69810E5C71F4}"/>
                </c:ext>
              </c:extLst>
            </c:dLbl>
            <c:dLbl>
              <c:idx val="4"/>
              <c:layout>
                <c:manualLayout>
                  <c:x val="0"/>
                  <c:y val="-6.6759378290878149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3E6-4926-93E6-69810E5C71F4}"/>
                </c:ext>
              </c:extLst>
            </c:dLbl>
            <c:dLbl>
              <c:idx val="5"/>
              <c:layout>
                <c:manualLayout>
                  <c:x val="2.0576128353564636E-3"/>
                  <c:y val="-6.3050523941384953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3E6-4926-93E6-69810E5C71F4}"/>
                </c:ext>
              </c:extLst>
            </c:dLbl>
            <c:dLbl>
              <c:idx val="6"/>
              <c:layout>
                <c:manualLayout>
                  <c:x val="4.1152256707129272E-3"/>
                  <c:y val="-6.6759378290878149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3E6-4926-93E6-69810E5C71F4}"/>
                </c:ext>
              </c:extLst>
            </c:dLbl>
            <c:dLbl>
              <c:idx val="7"/>
              <c:layout>
                <c:manualLayout>
                  <c:x val="2.0576128353564636E-3"/>
                  <c:y val="-5.5632815242398458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3E6-4926-93E6-69810E5C71F4}"/>
                </c:ext>
              </c:extLst>
            </c:dLbl>
            <c:dLbl>
              <c:idx val="8"/>
              <c:layout>
                <c:manualLayout>
                  <c:x val="-2.0576128353564636E-3"/>
                  <c:y val="-7.0468232640371359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3E6-4926-93E6-69810E5C71F4}"/>
                </c:ext>
              </c:extLst>
            </c:dLbl>
            <c:dLbl>
              <c:idx val="9"/>
              <c:layout>
                <c:manualLayout>
                  <c:x val="4.1152256707128517E-3"/>
                  <c:y val="-4.4506252193918766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3E6-4926-93E6-69810E5C71F4}"/>
                </c:ext>
              </c:extLst>
            </c:dLbl>
            <c:dLbl>
              <c:idx val="10"/>
              <c:layout>
                <c:manualLayout>
                  <c:x val="8.2304513414259307E-3"/>
                  <c:y val="-5.5632815242398458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3E6-4926-93E6-69810E5C71F4}"/>
                </c:ext>
              </c:extLst>
            </c:dLbl>
            <c:dLbl>
              <c:idx val="11"/>
              <c:layout>
                <c:manualLayout>
                  <c:x val="0"/>
                  <c:y val="-6.6759378290878149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3E6-4926-93E6-69810E5C71F4}"/>
                </c:ext>
              </c:extLst>
            </c:dLbl>
            <c:dLbl>
              <c:idx val="12"/>
              <c:layout>
                <c:manualLayout>
                  <c:x val="0"/>
                  <c:y val="-5.9341669591891716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3E6-4926-93E6-69810E5C71F4}"/>
                </c:ext>
              </c:extLst>
            </c:dLbl>
            <c:dLbl>
              <c:idx val="13"/>
              <c:layout>
                <c:manualLayout>
                  <c:x val="4.1152256707129272E-3"/>
                  <c:y val="-5.9341669591891688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3E6-4926-93E6-69810E5C71F4}"/>
                </c:ext>
              </c:extLst>
            </c:dLbl>
            <c:dLbl>
              <c:idx val="14"/>
              <c:layout>
                <c:manualLayout>
                  <c:x val="2.0576128353564636E-3"/>
                  <c:y val="-6.6759378290878149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3E6-4926-93E6-69810E5C71F4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'[1]Ведомость зарплаты'!$B$5:$B$19</c:f>
              <c:strCache>
                <c:ptCount val="15"/>
                <c:pt idx="0">
                  <c:v>Антонов Р.И.</c:v>
                </c:pt>
                <c:pt idx="1">
                  <c:v>Борисов И.П.</c:v>
                </c:pt>
                <c:pt idx="2">
                  <c:v>Вольская О.А.</c:v>
                </c:pt>
                <c:pt idx="3">
                  <c:v>Иванов В.А.</c:v>
                </c:pt>
                <c:pt idx="4">
                  <c:v>Комаров Н.И.</c:v>
                </c:pt>
                <c:pt idx="5">
                  <c:v>Крючков Н.Р.</c:v>
                </c:pt>
                <c:pt idx="6">
                  <c:v>Новиков Л.Д.</c:v>
                </c:pt>
                <c:pt idx="7">
                  <c:v>Огарев Н.И.</c:v>
                </c:pt>
                <c:pt idx="8">
                  <c:v>Петров К.О.</c:v>
                </c:pt>
                <c:pt idx="9">
                  <c:v>Реутова Е.Г.</c:v>
                </c:pt>
                <c:pt idx="10">
                  <c:v>Сидоров И.Н.</c:v>
                </c:pt>
                <c:pt idx="11">
                  <c:v>Степаненко В.Д.</c:v>
                </c:pt>
                <c:pt idx="12">
                  <c:v>Тимофеев Н.Н.</c:v>
                </c:pt>
                <c:pt idx="13">
                  <c:v>Уткина Е.В.</c:v>
                </c:pt>
                <c:pt idx="14">
                  <c:v>Федоров А.Н.</c:v>
                </c:pt>
              </c:strCache>
            </c:strRef>
          </c:cat>
          <c:val>
            <c:numRef>
              <c:f>'[1]Ведомость зарплаты'!$K$5:$K$19</c:f>
              <c:numCache>
                <c:formatCode>General</c:formatCode>
                <c:ptCount val="15"/>
                <c:pt idx="0">
                  <c:v>15858.04</c:v>
                </c:pt>
                <c:pt idx="1">
                  <c:v>28514.25</c:v>
                </c:pt>
                <c:pt idx="2">
                  <c:v>26303.95</c:v>
                </c:pt>
                <c:pt idx="3">
                  <c:v>15858.04</c:v>
                </c:pt>
                <c:pt idx="4">
                  <c:v>32818.5</c:v>
                </c:pt>
                <c:pt idx="5">
                  <c:v>29714.85</c:v>
                </c:pt>
                <c:pt idx="6">
                  <c:v>26830.799999999999</c:v>
                </c:pt>
                <c:pt idx="7">
                  <c:v>25160.3</c:v>
                </c:pt>
                <c:pt idx="8">
                  <c:v>32130</c:v>
                </c:pt>
                <c:pt idx="9">
                  <c:v>31556.25</c:v>
                </c:pt>
                <c:pt idx="10">
                  <c:v>28514.25</c:v>
                </c:pt>
                <c:pt idx="11">
                  <c:v>17299.68</c:v>
                </c:pt>
                <c:pt idx="12">
                  <c:v>29714.85</c:v>
                </c:pt>
                <c:pt idx="13">
                  <c:v>25160.3</c:v>
                </c:pt>
                <c:pt idx="14">
                  <c:v>30281.25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A-409C-8FDF-63F53719E1D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5"/>
        <c:overlap val="100"/>
        <c:axId val="25998848"/>
        <c:axId val="26000384"/>
      </c:barChart>
      <c:catAx>
        <c:axId val="25998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26000384"/>
        <c:crosses val="autoZero"/>
        <c:auto val="1"/>
        <c:lblAlgn val="ctr"/>
        <c:lblOffset val="100"/>
        <c:noMultiLvlLbl val="0"/>
      </c:catAx>
      <c:valAx>
        <c:axId val="260003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ru-RU"/>
          </a:p>
        </c:txPr>
        <c:crossAx val="2599884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121920</xdr:rowOff>
    </xdr:from>
    <xdr:to>
      <xdr:col>8</xdr:col>
      <xdr:colOff>137161</xdr:colOff>
      <xdr:row>38</xdr:row>
      <xdr:rowOff>177165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699466</xdr:colOff>
      <xdr:row>15</xdr:row>
      <xdr:rowOff>178822</xdr:rowOff>
    </xdr:from>
    <xdr:to>
      <xdr:col>6</xdr:col>
      <xdr:colOff>624261</xdr:colOff>
      <xdr:row>34</xdr:row>
      <xdr:rowOff>108585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21</xdr:row>
      <xdr:rowOff>9525</xdr:rowOff>
    </xdr:from>
    <xdr:to>
      <xdr:col>11</xdr:col>
      <xdr:colOff>34291</xdr:colOff>
      <xdr:row>39</xdr:row>
      <xdr:rowOff>29528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7307268-4ECC-DDEE-ACDC-CCEAB9821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1055;&#1088;&#1072;&#1082;&#1090;&#1080;&#1095;&#1077;&#1089;&#1082;&#1072;&#1103;%20&#8470;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Ведомость переоценки"/>
      <sheetName val="Отчетная ведомость"/>
      <sheetName val="Ведомость зарплаты"/>
    </sheetNames>
    <sheetDataSet>
      <sheetData sheetId="0"/>
      <sheetData sheetId="1"/>
      <sheetData sheetId="2">
        <row r="5">
          <cell r="B5" t="str">
            <v>Антонов Р.И.</v>
          </cell>
          <cell r="K5">
            <v>15858.04</v>
          </cell>
        </row>
        <row r="6">
          <cell r="B6" t="str">
            <v>Борисов И.П.</v>
          </cell>
          <cell r="K6">
            <v>28514.25</v>
          </cell>
        </row>
        <row r="7">
          <cell r="B7" t="str">
            <v>Вольская О.А.</v>
          </cell>
          <cell r="K7">
            <v>26303.95</v>
          </cell>
        </row>
        <row r="8">
          <cell r="B8" t="str">
            <v>Иванов В.А.</v>
          </cell>
          <cell r="K8">
            <v>15858.04</v>
          </cell>
        </row>
        <row r="9">
          <cell r="B9" t="str">
            <v>Комаров Н.И.</v>
          </cell>
          <cell r="K9">
            <v>32818.5</v>
          </cell>
        </row>
        <row r="10">
          <cell r="B10" t="str">
            <v>Крючков Н.Р.</v>
          </cell>
          <cell r="K10">
            <v>29714.85</v>
          </cell>
        </row>
        <row r="11">
          <cell r="B11" t="str">
            <v>Новиков Л.Д.</v>
          </cell>
          <cell r="K11">
            <v>26830.799999999999</v>
          </cell>
        </row>
        <row r="12">
          <cell r="B12" t="str">
            <v>Огарев Н.И.</v>
          </cell>
          <cell r="K12">
            <v>25160.3</v>
          </cell>
        </row>
        <row r="13">
          <cell r="B13" t="str">
            <v>Петров К.О.</v>
          </cell>
          <cell r="K13">
            <v>32130</v>
          </cell>
        </row>
        <row r="14">
          <cell r="B14" t="str">
            <v>Реутова Е.Г.</v>
          </cell>
          <cell r="K14">
            <v>31556.25</v>
          </cell>
        </row>
        <row r="15">
          <cell r="B15" t="str">
            <v>Сидоров И.Н.</v>
          </cell>
          <cell r="K15">
            <v>28514.25</v>
          </cell>
        </row>
        <row r="16">
          <cell r="B16" t="str">
            <v>Степаненко В.Д.</v>
          </cell>
          <cell r="K16">
            <v>17299.68</v>
          </cell>
        </row>
        <row r="17">
          <cell r="B17" t="str">
            <v>Тимофеев Н.Н.</v>
          </cell>
          <cell r="K17">
            <v>29714.85</v>
          </cell>
        </row>
        <row r="18">
          <cell r="B18" t="str">
            <v>Уткина Е.В.</v>
          </cell>
          <cell r="K18">
            <v>25160.3</v>
          </cell>
        </row>
        <row r="19">
          <cell r="B19" t="str">
            <v>Федоров А.Н.</v>
          </cell>
          <cell r="K19">
            <v>30281.25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opLeftCell="A16" zoomScale="99" zoomScaleNormal="99" workbookViewId="0">
      <selection activeCell="H8" sqref="H8"/>
    </sheetView>
  </sheetViews>
  <sheetFormatPr defaultRowHeight="14.4" x14ac:dyDescent="0.3"/>
  <cols>
    <col min="1" max="1" width="26.6640625" customWidth="1"/>
    <col min="2" max="2" width="15" customWidth="1"/>
    <col min="3" max="3" width="11.5546875" customWidth="1"/>
    <col min="4" max="4" width="11.109375" customWidth="1"/>
    <col min="6" max="6" width="18.109375" customWidth="1"/>
    <col min="7" max="7" width="18.88671875" customWidth="1"/>
  </cols>
  <sheetData>
    <row r="1" spans="1:7" x14ac:dyDescent="0.3">
      <c r="A1" s="26" t="s">
        <v>9</v>
      </c>
      <c r="B1" s="26"/>
      <c r="C1" s="26"/>
      <c r="D1" s="26"/>
      <c r="E1" s="26"/>
      <c r="F1" s="26"/>
      <c r="G1" s="26"/>
    </row>
    <row r="2" spans="1:7" x14ac:dyDescent="0.3">
      <c r="A2" s="26"/>
      <c r="B2" s="26"/>
      <c r="C2" s="26"/>
      <c r="D2" s="26"/>
      <c r="E2" s="26"/>
      <c r="F2" s="26"/>
      <c r="G2" s="26"/>
    </row>
    <row r="4" spans="1:7" ht="57.6" x14ac:dyDescent="0.3">
      <c r="A4" s="16" t="s">
        <v>0</v>
      </c>
      <c r="B4" s="17" t="s">
        <v>10</v>
      </c>
      <c r="C4" s="17" t="s">
        <v>11</v>
      </c>
      <c r="D4" s="17" t="s">
        <v>12</v>
      </c>
      <c r="E4" s="16" t="s">
        <v>2</v>
      </c>
      <c r="F4" s="17" t="s">
        <v>13</v>
      </c>
      <c r="G4" s="17" t="s">
        <v>14</v>
      </c>
    </row>
    <row r="5" spans="1:7" ht="20.25" customHeight="1" x14ac:dyDescent="0.3">
      <c r="A5" s="18" t="s">
        <v>1</v>
      </c>
      <c r="B5" s="20">
        <v>19087.8</v>
      </c>
      <c r="C5" s="21">
        <v>568.79999999999995</v>
      </c>
      <c r="D5" s="20">
        <f>B5-C5</f>
        <v>18519</v>
      </c>
      <c r="E5" s="2">
        <f>IF(B5&lt;=700,3.3,IF(B5&lt;700,4.2,IF(B5&lt;1000,4.2,IF(B5&gt;=1000,5.1,))))</f>
        <v>5.0999999999999996</v>
      </c>
      <c r="F5" s="2">
        <f>B5*E5</f>
        <v>97347.779999999984</v>
      </c>
      <c r="G5" s="2">
        <f>D5*E5</f>
        <v>94446.9</v>
      </c>
    </row>
    <row r="6" spans="1:7" ht="21" customHeight="1" x14ac:dyDescent="0.3">
      <c r="A6" s="18" t="s">
        <v>3</v>
      </c>
      <c r="B6" s="21">
        <v>407.2</v>
      </c>
      <c r="C6" s="21">
        <v>203.1</v>
      </c>
      <c r="D6" s="20">
        <f t="shared" ref="D6:D13" si="0">B6-C6</f>
        <v>204.1</v>
      </c>
      <c r="E6" s="2">
        <f t="shared" ref="E6:E12" si="1">IF(B6&lt;=700,3.3,IF(B6&lt;700,4.2,IF(B6&lt;1000,4.2,IF(B6&gt;=1000,5.1,))))</f>
        <v>3.3</v>
      </c>
      <c r="F6" s="2">
        <f t="shared" ref="F6:F12" si="2">B6*E6</f>
        <v>1343.76</v>
      </c>
      <c r="G6" s="2">
        <f t="shared" ref="G6:G12" si="3">D6*E6</f>
        <v>673.53</v>
      </c>
    </row>
    <row r="7" spans="1:7" x14ac:dyDescent="0.3">
      <c r="A7" s="19" t="s">
        <v>31</v>
      </c>
      <c r="B7" s="21">
        <v>673</v>
      </c>
      <c r="C7" s="21">
        <v>198.9</v>
      </c>
      <c r="D7" s="20">
        <f t="shared" si="0"/>
        <v>474.1</v>
      </c>
      <c r="E7" s="2">
        <f t="shared" si="1"/>
        <v>3.3</v>
      </c>
      <c r="F7" s="2">
        <f t="shared" si="2"/>
        <v>2220.9</v>
      </c>
      <c r="G7" s="2">
        <f t="shared" si="3"/>
        <v>1564.53</v>
      </c>
    </row>
    <row r="8" spans="1:7" x14ac:dyDescent="0.3">
      <c r="A8" s="19" t="s">
        <v>15</v>
      </c>
      <c r="B8" s="21">
        <v>821.6</v>
      </c>
      <c r="C8" s="21">
        <v>401.2</v>
      </c>
      <c r="D8" s="20">
        <f t="shared" si="0"/>
        <v>420.40000000000003</v>
      </c>
      <c r="E8" s="2">
        <f t="shared" si="1"/>
        <v>4.2</v>
      </c>
      <c r="F8" s="2">
        <f t="shared" si="2"/>
        <v>3450.7200000000003</v>
      </c>
      <c r="G8" s="2">
        <f t="shared" si="3"/>
        <v>1765.6800000000003</v>
      </c>
    </row>
    <row r="9" spans="1:7" x14ac:dyDescent="0.3">
      <c r="A9" s="19" t="s">
        <v>4</v>
      </c>
      <c r="B9" s="21">
        <v>598.4</v>
      </c>
      <c r="C9" s="21">
        <v>131.5</v>
      </c>
      <c r="D9" s="20">
        <f t="shared" si="0"/>
        <v>466.9</v>
      </c>
      <c r="E9" s="2">
        <f t="shared" si="1"/>
        <v>3.3</v>
      </c>
      <c r="F9" s="2">
        <f t="shared" si="2"/>
        <v>1974.7199999999998</v>
      </c>
      <c r="G9" s="2">
        <f t="shared" si="3"/>
        <v>1540.7699999999998</v>
      </c>
    </row>
    <row r="10" spans="1:7" x14ac:dyDescent="0.3">
      <c r="A10" s="19" t="s">
        <v>5</v>
      </c>
      <c r="B10" s="21">
        <v>610</v>
      </c>
      <c r="C10" s="21">
        <v>345.6</v>
      </c>
      <c r="D10" s="20">
        <f t="shared" si="0"/>
        <v>264.39999999999998</v>
      </c>
      <c r="E10" s="2">
        <f t="shared" si="1"/>
        <v>3.3</v>
      </c>
      <c r="F10" s="2">
        <f t="shared" si="2"/>
        <v>2013</v>
      </c>
      <c r="G10" s="2">
        <f t="shared" si="3"/>
        <v>872.51999999999987</v>
      </c>
    </row>
    <row r="11" spans="1:7" x14ac:dyDescent="0.3">
      <c r="A11" s="19" t="s">
        <v>6</v>
      </c>
      <c r="B11" s="21">
        <v>756.3</v>
      </c>
      <c r="C11" s="21">
        <v>159.6</v>
      </c>
      <c r="D11" s="20">
        <f t="shared" si="0"/>
        <v>596.69999999999993</v>
      </c>
      <c r="E11" s="2">
        <f t="shared" si="1"/>
        <v>4.2</v>
      </c>
      <c r="F11" s="2">
        <f t="shared" si="2"/>
        <v>3176.46</v>
      </c>
      <c r="G11" s="2">
        <f t="shared" si="3"/>
        <v>2506.14</v>
      </c>
    </row>
    <row r="12" spans="1:7" x14ac:dyDescent="0.3">
      <c r="A12" s="19" t="s">
        <v>7</v>
      </c>
      <c r="B12" s="21">
        <v>614</v>
      </c>
      <c r="C12" s="21">
        <v>148.69999999999999</v>
      </c>
      <c r="D12" s="20">
        <f t="shared" si="0"/>
        <v>465.3</v>
      </c>
      <c r="E12" s="2">
        <f t="shared" si="1"/>
        <v>3.3</v>
      </c>
      <c r="F12" s="2">
        <f t="shared" si="2"/>
        <v>2026.1999999999998</v>
      </c>
      <c r="G12" s="2">
        <f t="shared" si="3"/>
        <v>1535.49</v>
      </c>
    </row>
    <row r="13" spans="1:7" x14ac:dyDescent="0.3">
      <c r="A13" s="19" t="s">
        <v>8</v>
      </c>
      <c r="B13" s="21">
        <f t="shared" ref="B13:G13" si="4">SUM(B5:B12)</f>
        <v>23568.3</v>
      </c>
      <c r="C13" s="21">
        <f t="shared" si="4"/>
        <v>2157.3999999999996</v>
      </c>
      <c r="D13" s="20">
        <f t="shared" si="0"/>
        <v>21410.9</v>
      </c>
      <c r="E13" s="2">
        <f t="shared" si="4"/>
        <v>30</v>
      </c>
      <c r="F13" s="2">
        <f t="shared" si="4"/>
        <v>113553.53999999998</v>
      </c>
      <c r="G13" s="2">
        <f t="shared" si="4"/>
        <v>104905.56</v>
      </c>
    </row>
  </sheetData>
  <mergeCells count="1">
    <mergeCell ref="A1:G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"/>
  <sheetViews>
    <sheetView topLeftCell="A13" workbookViewId="0">
      <selection activeCell="H22" sqref="H22"/>
    </sheetView>
  </sheetViews>
  <sheetFormatPr defaultRowHeight="14.4" x14ac:dyDescent="0.3"/>
  <cols>
    <col min="1" max="1" width="10.44140625" customWidth="1"/>
    <col min="2" max="4" width="20.6640625" bestFit="1" customWidth="1"/>
    <col min="5" max="5" width="21.88671875" bestFit="1" customWidth="1"/>
    <col min="7" max="7" width="19" bestFit="1" customWidth="1"/>
    <col min="8" max="8" width="16" customWidth="1"/>
  </cols>
  <sheetData>
    <row r="1" spans="1:10" x14ac:dyDescent="0.3">
      <c r="I1" s="3"/>
      <c r="J1" s="3"/>
    </row>
    <row r="4" spans="1:10" ht="28.8" x14ac:dyDescent="0.3">
      <c r="A4" s="16" t="s">
        <v>16</v>
      </c>
      <c r="B4" s="16" t="s">
        <v>17</v>
      </c>
      <c r="C4" s="16" t="s">
        <v>42</v>
      </c>
      <c r="D4" s="16" t="s">
        <v>18</v>
      </c>
      <c r="E4" s="17" t="s">
        <v>19</v>
      </c>
      <c r="F4" s="16" t="s">
        <v>20</v>
      </c>
      <c r="G4" s="17" t="s">
        <v>21</v>
      </c>
      <c r="H4" s="17" t="s">
        <v>22</v>
      </c>
    </row>
    <row r="5" spans="1:10" x14ac:dyDescent="0.3">
      <c r="A5" s="19" t="s">
        <v>32</v>
      </c>
      <c r="B5" s="22">
        <v>345000</v>
      </c>
      <c r="C5" s="22">
        <v>543000</v>
      </c>
      <c r="D5" s="22">
        <v>423000</v>
      </c>
      <c r="E5" s="22">
        <f>SUM(B5:D5)</f>
        <v>1311000</v>
      </c>
      <c r="F5" s="2">
        <f>RANK(E5,$E$5:$E$14,)</f>
        <v>10</v>
      </c>
      <c r="G5" s="22">
        <f>AVERAGE(B5:D5)</f>
        <v>437000</v>
      </c>
      <c r="H5" s="23">
        <f t="shared" ref="H5:H14" si="0">(E5/$E$15)*100%</f>
        <v>6.4406779661016947E-2</v>
      </c>
    </row>
    <row r="6" spans="1:10" x14ac:dyDescent="0.3">
      <c r="A6" s="19" t="s">
        <v>33</v>
      </c>
      <c r="B6" s="22">
        <v>657000</v>
      </c>
      <c r="C6" s="22">
        <v>234000</v>
      </c>
      <c r="D6" s="22">
        <v>453000</v>
      </c>
      <c r="E6" s="22">
        <f t="shared" ref="E6:E14" si="1">SUM(B6:D6)</f>
        <v>1344000</v>
      </c>
      <c r="F6" s="2">
        <f t="shared" ref="F6:F12" si="2">RANK(E6,$E$5:$E$14,)</f>
        <v>9</v>
      </c>
      <c r="G6" s="22">
        <f t="shared" ref="G6:G14" si="3">AVERAGE(B6:D6)</f>
        <v>448000</v>
      </c>
      <c r="H6" s="23">
        <f t="shared" si="0"/>
        <v>6.6028002947678702E-2</v>
      </c>
    </row>
    <row r="7" spans="1:10" x14ac:dyDescent="0.3">
      <c r="A7" s="19" t="s">
        <v>34</v>
      </c>
      <c r="B7" s="22">
        <v>765000</v>
      </c>
      <c r="C7" s="22">
        <v>904000</v>
      </c>
      <c r="D7" s="22">
        <v>856000</v>
      </c>
      <c r="E7" s="22">
        <f t="shared" si="1"/>
        <v>2525000</v>
      </c>
      <c r="F7" s="2">
        <f t="shared" si="2"/>
        <v>3</v>
      </c>
      <c r="G7" s="22">
        <f t="shared" si="3"/>
        <v>841666.66666666663</v>
      </c>
      <c r="H7" s="23">
        <f t="shared" si="0"/>
        <v>0.12404814541881602</v>
      </c>
    </row>
    <row r="8" spans="1:10" x14ac:dyDescent="0.3">
      <c r="A8" s="19" t="s">
        <v>35</v>
      </c>
      <c r="B8" s="22">
        <v>798000</v>
      </c>
      <c r="C8" s="22">
        <v>735000</v>
      </c>
      <c r="D8" s="22">
        <v>654000</v>
      </c>
      <c r="E8" s="22">
        <f t="shared" si="1"/>
        <v>2187000</v>
      </c>
      <c r="F8" s="2">
        <f t="shared" si="2"/>
        <v>5</v>
      </c>
      <c r="G8" s="22">
        <f t="shared" si="3"/>
        <v>729000</v>
      </c>
      <c r="H8" s="23">
        <f t="shared" si="0"/>
        <v>0.10744288872512896</v>
      </c>
    </row>
    <row r="9" spans="1:10" x14ac:dyDescent="0.3">
      <c r="A9" s="19" t="s">
        <v>36</v>
      </c>
      <c r="B9" s="22">
        <v>879000</v>
      </c>
      <c r="C9" s="22">
        <v>984000</v>
      </c>
      <c r="D9" s="22">
        <v>971000</v>
      </c>
      <c r="E9" s="22">
        <f t="shared" si="1"/>
        <v>2834000</v>
      </c>
      <c r="F9" s="2">
        <f t="shared" si="2"/>
        <v>1</v>
      </c>
      <c r="G9" s="22">
        <f t="shared" si="3"/>
        <v>944666.66666666663</v>
      </c>
      <c r="H9" s="23">
        <f t="shared" si="0"/>
        <v>0.13922869073937608</v>
      </c>
    </row>
    <row r="10" spans="1:10" x14ac:dyDescent="0.3">
      <c r="A10" s="19" t="s">
        <v>37</v>
      </c>
      <c r="B10" s="22">
        <v>375000</v>
      </c>
      <c r="C10" s="22">
        <v>594000</v>
      </c>
      <c r="D10" s="22">
        <v>512000</v>
      </c>
      <c r="E10" s="22">
        <f t="shared" si="1"/>
        <v>1481000</v>
      </c>
      <c r="F10" s="2">
        <f t="shared" si="2"/>
        <v>8</v>
      </c>
      <c r="G10" s="22">
        <f t="shared" si="3"/>
        <v>493666.66666666669</v>
      </c>
      <c r="H10" s="23">
        <f t="shared" si="0"/>
        <v>7.2758535986244169E-2</v>
      </c>
    </row>
    <row r="11" spans="1:10" x14ac:dyDescent="0.3">
      <c r="A11" s="19" t="s">
        <v>38</v>
      </c>
      <c r="B11" s="22">
        <v>912000</v>
      </c>
      <c r="C11" s="22">
        <v>634000</v>
      </c>
      <c r="D11" s="22">
        <v>879000</v>
      </c>
      <c r="E11" s="22">
        <f t="shared" si="1"/>
        <v>2425000</v>
      </c>
      <c r="F11" s="2">
        <f t="shared" si="2"/>
        <v>4</v>
      </c>
      <c r="G11" s="22">
        <f t="shared" si="3"/>
        <v>808333.33333333337</v>
      </c>
      <c r="H11" s="23">
        <f t="shared" si="0"/>
        <v>0.11913534758044707</v>
      </c>
    </row>
    <row r="12" spans="1:10" x14ac:dyDescent="0.3">
      <c r="A12" s="19" t="s">
        <v>39</v>
      </c>
      <c r="B12" s="22">
        <v>467000</v>
      </c>
      <c r="C12" s="22">
        <v>593000</v>
      </c>
      <c r="D12" s="22">
        <v>598000</v>
      </c>
      <c r="E12" s="22">
        <f t="shared" si="1"/>
        <v>1658000</v>
      </c>
      <c r="F12" s="2">
        <f t="shared" si="2"/>
        <v>7</v>
      </c>
      <c r="G12" s="22">
        <f t="shared" si="3"/>
        <v>552666.66666666663</v>
      </c>
      <c r="H12" s="23">
        <f t="shared" si="0"/>
        <v>8.1454188160157204E-2</v>
      </c>
    </row>
    <row r="13" spans="1:10" x14ac:dyDescent="0.3">
      <c r="A13" s="19" t="s">
        <v>40</v>
      </c>
      <c r="B13" s="22">
        <v>1003000</v>
      </c>
      <c r="C13" s="22">
        <v>945000</v>
      </c>
      <c r="D13" s="22">
        <v>877000</v>
      </c>
      <c r="E13" s="22">
        <f t="shared" si="1"/>
        <v>2825000</v>
      </c>
      <c r="F13" s="2">
        <f>RANK(E13,$E$5:$E$14,)</f>
        <v>2</v>
      </c>
      <c r="G13" s="22">
        <f t="shared" si="3"/>
        <v>941666.66666666663</v>
      </c>
      <c r="H13" s="23">
        <f t="shared" si="0"/>
        <v>0.13878653893392287</v>
      </c>
    </row>
    <row r="14" spans="1:10" x14ac:dyDescent="0.3">
      <c r="A14" s="19" t="s">
        <v>41</v>
      </c>
      <c r="B14" s="22">
        <v>545000</v>
      </c>
      <c r="C14" s="22">
        <v>567000</v>
      </c>
      <c r="D14" s="22">
        <v>653000</v>
      </c>
      <c r="E14" s="22">
        <f t="shared" si="1"/>
        <v>1765000</v>
      </c>
      <c r="F14" s="2">
        <f>RANK(E14,$E$5:$E$14,)</f>
        <v>6</v>
      </c>
      <c r="G14" s="22">
        <f t="shared" si="3"/>
        <v>588333.33333333337</v>
      </c>
      <c r="H14" s="23">
        <f t="shared" si="0"/>
        <v>8.6710881847211985E-2</v>
      </c>
    </row>
    <row r="15" spans="1:10" x14ac:dyDescent="0.3">
      <c r="A15" s="19" t="s">
        <v>26</v>
      </c>
      <c r="B15" s="22">
        <f>SUM(B5:B14)</f>
        <v>6746000</v>
      </c>
      <c r="C15" s="22">
        <f>SUM(C5:C14)</f>
        <v>6733000</v>
      </c>
      <c r="D15" s="22">
        <f>SUM(D5:D14)</f>
        <v>6876000</v>
      </c>
      <c r="E15" s="22">
        <f>SUM(E5:E14)</f>
        <v>20355000</v>
      </c>
      <c r="F15" s="1"/>
      <c r="G15" s="24">
        <f>SUM(G5:G14)</f>
        <v>6785000</v>
      </c>
      <c r="H15" s="25">
        <f>SUM(H5:H14)</f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3"/>
  <sheetViews>
    <sheetView tabSelected="1" workbookViewId="0">
      <selection activeCell="N10" sqref="N10"/>
    </sheetView>
  </sheetViews>
  <sheetFormatPr defaultRowHeight="14.4" x14ac:dyDescent="0.3"/>
  <cols>
    <col min="1" max="1" width="4.44140625" bestFit="1" customWidth="1"/>
    <col min="2" max="2" width="16.109375" bestFit="1" customWidth="1"/>
    <col min="3" max="3" width="16.6640625" bestFit="1" customWidth="1"/>
    <col min="4" max="4" width="10.44140625" bestFit="1" customWidth="1"/>
    <col min="5" max="5" width="7.88671875" bestFit="1" customWidth="1"/>
    <col min="6" max="6" width="5.6640625" customWidth="1"/>
    <col min="7" max="7" width="10.88671875" customWidth="1"/>
    <col min="8" max="8" width="10.5546875" bestFit="1" customWidth="1"/>
    <col min="9" max="9" width="8.6640625" bestFit="1" customWidth="1"/>
    <col min="10" max="10" width="9.5546875" bestFit="1" customWidth="1"/>
    <col min="11" max="11" width="11.6640625" bestFit="1" customWidth="1"/>
  </cols>
  <sheetData>
    <row r="1" spans="1:11" ht="16.2" x14ac:dyDescent="0.35">
      <c r="A1" s="30" t="s">
        <v>67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2" spans="1:11" ht="16.2" x14ac:dyDescent="0.35">
      <c r="A2" s="30" t="s">
        <v>66</v>
      </c>
      <c r="B2" s="30"/>
      <c r="C2" s="30"/>
      <c r="D2" s="30"/>
      <c r="E2" s="30"/>
      <c r="F2" s="30"/>
      <c r="G2" s="30"/>
      <c r="H2" s="30"/>
      <c r="I2" s="30"/>
      <c r="J2" s="30"/>
      <c r="K2" s="30"/>
    </row>
    <row r="4" spans="1:11" ht="43.2" x14ac:dyDescent="0.3">
      <c r="A4" s="7" t="s">
        <v>65</v>
      </c>
      <c r="B4" s="8" t="s">
        <v>64</v>
      </c>
      <c r="C4" s="8" t="s">
        <v>30</v>
      </c>
      <c r="D4" s="7" t="s">
        <v>62</v>
      </c>
      <c r="E4" s="8" t="s">
        <v>24</v>
      </c>
      <c r="F4" s="8" t="s">
        <v>2</v>
      </c>
      <c r="G4" s="7" t="s">
        <v>25</v>
      </c>
      <c r="H4" s="8" t="s">
        <v>26</v>
      </c>
      <c r="I4" s="7" t="s">
        <v>27</v>
      </c>
      <c r="J4" s="7" t="s">
        <v>28</v>
      </c>
      <c r="K4" s="7" t="s">
        <v>29</v>
      </c>
    </row>
    <row r="5" spans="1:11" x14ac:dyDescent="0.3">
      <c r="A5" s="9">
        <v>1</v>
      </c>
      <c r="B5" s="9" t="s">
        <v>43</v>
      </c>
      <c r="C5" s="9" t="s">
        <v>58</v>
      </c>
      <c r="D5" s="12">
        <v>15670</v>
      </c>
      <c r="E5" s="31">
        <v>2</v>
      </c>
      <c r="F5" s="1">
        <f>IF(E5&lt;=5,0.1,IF(E5&lt;=7,0.15,IF(E5&lt;=10,0.2,IF(E5&lt;=15,0.25,0.3))))</f>
        <v>0.1</v>
      </c>
      <c r="G5" s="14">
        <f>D5*F5</f>
        <v>1567</v>
      </c>
      <c r="H5" s="14">
        <f>D5+G5</f>
        <v>17237</v>
      </c>
      <c r="I5" s="5">
        <f>IF(H5&lt;=20000,0.08,IF(H5&lt;=30000,0.11,IF(H5&lt;=35000,0.13,0.15)))</f>
        <v>0.08</v>
      </c>
      <c r="J5" s="14">
        <f>H5*I5</f>
        <v>1378.96</v>
      </c>
      <c r="K5" s="14">
        <f>H5-J5</f>
        <v>15858.04</v>
      </c>
    </row>
    <row r="6" spans="1:11" x14ac:dyDescent="0.3">
      <c r="A6" s="9">
        <v>2</v>
      </c>
      <c r="B6" s="9" t="s">
        <v>44</v>
      </c>
      <c r="C6" s="9" t="s">
        <v>23</v>
      </c>
      <c r="D6" s="11">
        <v>28500</v>
      </c>
      <c r="E6" s="1">
        <v>6</v>
      </c>
      <c r="F6" s="1">
        <f>IF(E6&lt;=5,0.1,IF(E6&lt;=7,0.15,IF(E6&lt;=10,0.2,IF(E6&lt;=15,0.25,0.3))))</f>
        <v>0.15</v>
      </c>
      <c r="G6" s="14">
        <f t="shared" ref="G6:G19" si="0">D6*F6</f>
        <v>4275</v>
      </c>
      <c r="H6" s="14">
        <f t="shared" ref="H6:H19" si="1">D6+G6</f>
        <v>32775</v>
      </c>
      <c r="I6" s="5">
        <f t="shared" ref="I6:I19" si="2">IF(H6&lt;=20000,0.08,IF(H6&lt;=30000,0.11,IF(H6&lt;=35000,0.13,0.15)))</f>
        <v>0.13</v>
      </c>
      <c r="J6" s="14">
        <f t="shared" ref="J6:J19" si="3">H6*I6</f>
        <v>4260.75</v>
      </c>
      <c r="K6" s="14">
        <f t="shared" ref="K6:K19" si="4">H6-J6</f>
        <v>28514.25</v>
      </c>
    </row>
    <row r="7" spans="1:11" x14ac:dyDescent="0.3">
      <c r="A7" s="9">
        <v>3</v>
      </c>
      <c r="B7" s="9" t="s">
        <v>45</v>
      </c>
      <c r="C7" s="9" t="s">
        <v>59</v>
      </c>
      <c r="D7" s="11">
        <v>25700</v>
      </c>
      <c r="E7" s="1">
        <v>7</v>
      </c>
      <c r="F7" s="1">
        <f t="shared" ref="F7:F19" si="5">IF(E7&lt;=5,0.1,IF(E7&lt;=7,0.15,IF(E7&lt;=10,0.2,IF(E7&lt;=15,0.25,0.3))))</f>
        <v>0.15</v>
      </c>
      <c r="G7" s="14">
        <f t="shared" si="0"/>
        <v>3855</v>
      </c>
      <c r="H7" s="14">
        <f t="shared" si="1"/>
        <v>29555</v>
      </c>
      <c r="I7" s="5">
        <f t="shared" si="2"/>
        <v>0.11</v>
      </c>
      <c r="J7" s="14">
        <f t="shared" si="3"/>
        <v>3251.05</v>
      </c>
      <c r="K7" s="14">
        <f t="shared" si="4"/>
        <v>26303.95</v>
      </c>
    </row>
    <row r="8" spans="1:11" ht="15.6" x14ac:dyDescent="0.3">
      <c r="A8" s="9">
        <v>4</v>
      </c>
      <c r="B8" s="9" t="s">
        <v>46</v>
      </c>
      <c r="C8" s="6" t="s">
        <v>58</v>
      </c>
      <c r="D8" s="11">
        <v>15670</v>
      </c>
      <c r="E8" s="1">
        <v>4</v>
      </c>
      <c r="F8" s="1">
        <f t="shared" si="5"/>
        <v>0.1</v>
      </c>
      <c r="G8" s="14">
        <f t="shared" si="0"/>
        <v>1567</v>
      </c>
      <c r="H8" s="14">
        <f t="shared" si="1"/>
        <v>17237</v>
      </c>
      <c r="I8" s="5">
        <f t="shared" si="2"/>
        <v>0.08</v>
      </c>
      <c r="J8" s="14">
        <f t="shared" si="3"/>
        <v>1378.96</v>
      </c>
      <c r="K8" s="14">
        <f t="shared" si="4"/>
        <v>15858.04</v>
      </c>
    </row>
    <row r="9" spans="1:11" ht="15.6" x14ac:dyDescent="0.3">
      <c r="A9" s="9">
        <v>5</v>
      </c>
      <c r="B9" s="9" t="s">
        <v>47</v>
      </c>
      <c r="C9" s="4" t="s">
        <v>60</v>
      </c>
      <c r="D9" s="11">
        <v>29700</v>
      </c>
      <c r="E9">
        <v>16</v>
      </c>
      <c r="F9" s="1">
        <f t="shared" si="5"/>
        <v>0.3</v>
      </c>
      <c r="G9" s="14">
        <f t="shared" si="0"/>
        <v>8910</v>
      </c>
      <c r="H9" s="14">
        <f t="shared" si="1"/>
        <v>38610</v>
      </c>
      <c r="I9" s="5">
        <f t="shared" si="2"/>
        <v>0.15</v>
      </c>
      <c r="J9" s="14">
        <f t="shared" si="3"/>
        <v>5791.5</v>
      </c>
      <c r="K9" s="14">
        <f t="shared" si="4"/>
        <v>32818.5</v>
      </c>
    </row>
    <row r="10" spans="1:11" x14ac:dyDescent="0.3">
      <c r="A10" s="9">
        <v>6</v>
      </c>
      <c r="B10" s="9" t="s">
        <v>48</v>
      </c>
      <c r="C10" s="9" t="s">
        <v>60</v>
      </c>
      <c r="D10" s="11">
        <v>29700</v>
      </c>
      <c r="E10" s="1">
        <v>7</v>
      </c>
      <c r="F10" s="1">
        <f t="shared" si="5"/>
        <v>0.15</v>
      </c>
      <c r="G10" s="14">
        <f t="shared" si="0"/>
        <v>4455</v>
      </c>
      <c r="H10" s="14">
        <f t="shared" si="1"/>
        <v>34155</v>
      </c>
      <c r="I10" s="5">
        <f t="shared" si="2"/>
        <v>0.13</v>
      </c>
      <c r="J10" s="14">
        <f t="shared" si="3"/>
        <v>4440.1500000000005</v>
      </c>
      <c r="K10" s="14">
        <f t="shared" si="4"/>
        <v>29714.85</v>
      </c>
    </row>
    <row r="11" spans="1:11" x14ac:dyDescent="0.3">
      <c r="A11" s="9">
        <v>7</v>
      </c>
      <c r="B11" s="9" t="s">
        <v>49</v>
      </c>
      <c r="C11" s="9" t="s">
        <v>59</v>
      </c>
      <c r="D11" s="12">
        <v>25700</v>
      </c>
      <c r="E11" s="1">
        <v>8</v>
      </c>
      <c r="F11" s="1">
        <f t="shared" si="5"/>
        <v>0.2</v>
      </c>
      <c r="G11" s="14">
        <f t="shared" si="0"/>
        <v>5140</v>
      </c>
      <c r="H11" s="14">
        <f t="shared" si="1"/>
        <v>30840</v>
      </c>
      <c r="I11" s="5">
        <f t="shared" si="2"/>
        <v>0.13</v>
      </c>
      <c r="J11" s="14">
        <f t="shared" si="3"/>
        <v>4009.2000000000003</v>
      </c>
      <c r="K11" s="14">
        <f t="shared" si="4"/>
        <v>26830.799999999999</v>
      </c>
    </row>
    <row r="12" spans="1:11" x14ac:dyDescent="0.3">
      <c r="A12" s="9">
        <v>8</v>
      </c>
      <c r="B12" s="9" t="s">
        <v>50</v>
      </c>
      <c r="C12" s="9" t="s">
        <v>59</v>
      </c>
      <c r="D12" s="11">
        <v>25700</v>
      </c>
      <c r="E12" s="1">
        <v>3</v>
      </c>
      <c r="F12" s="1">
        <f t="shared" si="5"/>
        <v>0.1</v>
      </c>
      <c r="G12" s="14">
        <f t="shared" si="0"/>
        <v>2570</v>
      </c>
      <c r="H12" s="14">
        <f t="shared" si="1"/>
        <v>28270</v>
      </c>
      <c r="I12" s="5">
        <f t="shared" si="2"/>
        <v>0.11</v>
      </c>
      <c r="J12" s="14">
        <f t="shared" si="3"/>
        <v>3109.7</v>
      </c>
      <c r="K12" s="14">
        <f t="shared" si="4"/>
        <v>25160.3</v>
      </c>
    </row>
    <row r="13" spans="1:11" x14ac:dyDescent="0.3">
      <c r="A13" s="9">
        <v>9</v>
      </c>
      <c r="B13" s="9" t="s">
        <v>51</v>
      </c>
      <c r="C13" s="9" t="s">
        <v>61</v>
      </c>
      <c r="D13" s="11">
        <v>31500</v>
      </c>
      <c r="E13" s="1">
        <v>10</v>
      </c>
      <c r="F13" s="1">
        <f t="shared" si="5"/>
        <v>0.2</v>
      </c>
      <c r="G13" s="14">
        <f t="shared" si="0"/>
        <v>6300</v>
      </c>
      <c r="H13" s="14">
        <f t="shared" si="1"/>
        <v>37800</v>
      </c>
      <c r="I13" s="5">
        <f t="shared" si="2"/>
        <v>0.15</v>
      </c>
      <c r="J13" s="14">
        <f t="shared" si="3"/>
        <v>5670</v>
      </c>
      <c r="K13" s="14">
        <f t="shared" si="4"/>
        <v>32130</v>
      </c>
    </row>
    <row r="14" spans="1:11" x14ac:dyDescent="0.3">
      <c r="A14" s="9">
        <v>10</v>
      </c>
      <c r="B14" s="9" t="s">
        <v>52</v>
      </c>
      <c r="C14" s="9" t="s">
        <v>60</v>
      </c>
      <c r="D14" s="11">
        <v>29700</v>
      </c>
      <c r="E14" s="1">
        <v>12</v>
      </c>
      <c r="F14" s="1">
        <f t="shared" si="5"/>
        <v>0.25</v>
      </c>
      <c r="G14" s="14">
        <f t="shared" si="0"/>
        <v>7425</v>
      </c>
      <c r="H14" s="14">
        <f t="shared" si="1"/>
        <v>37125</v>
      </c>
      <c r="I14" s="5">
        <f t="shared" si="2"/>
        <v>0.15</v>
      </c>
      <c r="J14" s="14">
        <f t="shared" si="3"/>
        <v>5568.75</v>
      </c>
      <c r="K14" s="14">
        <f t="shared" si="4"/>
        <v>31556.25</v>
      </c>
    </row>
    <row r="15" spans="1:11" x14ac:dyDescent="0.3">
      <c r="A15" s="9">
        <v>11</v>
      </c>
      <c r="B15" s="9" t="s">
        <v>53</v>
      </c>
      <c r="C15" s="9" t="s">
        <v>23</v>
      </c>
      <c r="D15" s="11">
        <v>28500</v>
      </c>
      <c r="E15" s="1">
        <v>6</v>
      </c>
      <c r="F15" s="1">
        <f t="shared" si="5"/>
        <v>0.15</v>
      </c>
      <c r="G15" s="14">
        <f t="shared" si="0"/>
        <v>4275</v>
      </c>
      <c r="H15" s="14">
        <f t="shared" si="1"/>
        <v>32775</v>
      </c>
      <c r="I15" s="5">
        <f t="shared" si="2"/>
        <v>0.13</v>
      </c>
      <c r="J15" s="14">
        <f t="shared" si="3"/>
        <v>4260.75</v>
      </c>
      <c r="K15" s="14">
        <f t="shared" si="4"/>
        <v>28514.25</v>
      </c>
    </row>
    <row r="16" spans="1:11" x14ac:dyDescent="0.3">
      <c r="A16" s="9">
        <v>12</v>
      </c>
      <c r="B16" s="9" t="s">
        <v>54</v>
      </c>
      <c r="C16" s="9" t="s">
        <v>58</v>
      </c>
      <c r="D16" s="11">
        <v>15670</v>
      </c>
      <c r="E16" s="1">
        <v>8</v>
      </c>
      <c r="F16" s="1">
        <f t="shared" si="5"/>
        <v>0.2</v>
      </c>
      <c r="G16" s="14">
        <f t="shared" si="0"/>
        <v>3134</v>
      </c>
      <c r="H16" s="14">
        <f t="shared" si="1"/>
        <v>18804</v>
      </c>
      <c r="I16" s="5">
        <f t="shared" si="2"/>
        <v>0.08</v>
      </c>
      <c r="J16" s="14">
        <f t="shared" si="3"/>
        <v>1504.32</v>
      </c>
      <c r="K16" s="14">
        <f t="shared" si="4"/>
        <v>17299.68</v>
      </c>
    </row>
    <row r="17" spans="1:11" ht="15.6" x14ac:dyDescent="0.3">
      <c r="A17" s="9">
        <v>13</v>
      </c>
      <c r="B17" s="9" t="s">
        <v>55</v>
      </c>
      <c r="C17" s="4" t="s">
        <v>60</v>
      </c>
      <c r="D17" s="11">
        <v>29700</v>
      </c>
      <c r="E17" s="1">
        <v>7</v>
      </c>
      <c r="F17" s="1">
        <f t="shared" si="5"/>
        <v>0.15</v>
      </c>
      <c r="G17" s="14">
        <f t="shared" si="0"/>
        <v>4455</v>
      </c>
      <c r="H17" s="14">
        <f t="shared" si="1"/>
        <v>34155</v>
      </c>
      <c r="I17" s="5">
        <f t="shared" si="2"/>
        <v>0.13</v>
      </c>
      <c r="J17" s="14">
        <f t="shared" si="3"/>
        <v>4440.1500000000005</v>
      </c>
      <c r="K17" s="14">
        <f t="shared" si="4"/>
        <v>29714.85</v>
      </c>
    </row>
    <row r="18" spans="1:11" x14ac:dyDescent="0.3">
      <c r="A18" s="9">
        <v>14</v>
      </c>
      <c r="B18" s="9" t="s">
        <v>56</v>
      </c>
      <c r="C18" s="9" t="s">
        <v>59</v>
      </c>
      <c r="D18" s="10">
        <v>25700</v>
      </c>
      <c r="E18" s="1">
        <v>2</v>
      </c>
      <c r="F18" s="1">
        <f t="shared" si="5"/>
        <v>0.1</v>
      </c>
      <c r="G18" s="14">
        <f t="shared" si="0"/>
        <v>2570</v>
      </c>
      <c r="H18" s="14">
        <f t="shared" si="1"/>
        <v>28270</v>
      </c>
      <c r="I18" s="5">
        <f t="shared" si="2"/>
        <v>0.11</v>
      </c>
      <c r="J18" s="14">
        <f t="shared" si="3"/>
        <v>3109.7</v>
      </c>
      <c r="K18" s="14">
        <f t="shared" si="4"/>
        <v>25160.3</v>
      </c>
    </row>
    <row r="19" spans="1:11" x14ac:dyDescent="0.3">
      <c r="A19" s="9">
        <v>15</v>
      </c>
      <c r="B19" s="9" t="s">
        <v>57</v>
      </c>
      <c r="C19" s="9" t="s">
        <v>23</v>
      </c>
      <c r="D19" s="10">
        <v>28500</v>
      </c>
      <c r="E19" s="1">
        <v>14</v>
      </c>
      <c r="F19" s="1">
        <f t="shared" si="5"/>
        <v>0.25</v>
      </c>
      <c r="G19" s="14">
        <f t="shared" si="0"/>
        <v>7125</v>
      </c>
      <c r="H19" s="14">
        <f t="shared" si="1"/>
        <v>35625</v>
      </c>
      <c r="I19" s="5">
        <f t="shared" si="2"/>
        <v>0.15</v>
      </c>
      <c r="J19" s="14">
        <f t="shared" si="3"/>
        <v>5343.75</v>
      </c>
      <c r="K19" s="14">
        <f t="shared" si="4"/>
        <v>30281.25</v>
      </c>
    </row>
    <row r="20" spans="1:11" x14ac:dyDescent="0.3">
      <c r="A20" s="27" t="s">
        <v>63</v>
      </c>
      <c r="B20" s="28"/>
      <c r="C20" s="28"/>
      <c r="D20" s="28"/>
      <c r="E20" s="28"/>
      <c r="F20" s="28"/>
      <c r="G20" s="28"/>
      <c r="H20" s="28"/>
      <c r="I20" s="28"/>
      <c r="J20" s="29"/>
      <c r="K20" s="15">
        <f>SUM(K5:K19)</f>
        <v>395715.30999999994</v>
      </c>
    </row>
    <row r="23" spans="1:11" x14ac:dyDescent="0.3">
      <c r="F23" s="13"/>
    </row>
  </sheetData>
  <mergeCells count="3">
    <mergeCell ref="A20:J20"/>
    <mergeCell ref="A1:K1"/>
    <mergeCell ref="A2:K2"/>
  </mergeCells>
  <conditionalFormatting sqref="E5:E8 E10:E19">
    <cfRule type="cellIs" priority="1" operator="greaterThan">
      <formula>15</formula>
    </cfRule>
    <cfRule type="cellIs" dxfId="3" priority="2" operator="greaterThan">
      <formula>15</formula>
    </cfRule>
    <cfRule type="cellIs" dxfId="2" priority="3" operator="between">
      <formula>10</formula>
      <formula>15</formula>
    </cfRule>
    <cfRule type="cellIs" dxfId="1" priority="4" operator="between">
      <formula>5</formula>
      <formula>10</formula>
    </cfRule>
    <cfRule type="cellIs" dxfId="0" priority="5" operator="between">
      <formula>0</formula>
      <formula>5</formula>
    </cfRule>
    <cfRule type="cellIs" priority="6" operator="between">
      <formula>0</formula>
      <formula>5</formula>
    </cfRule>
  </conditionalFormatting>
  <dataValidations count="1">
    <dataValidation type="whole" operator="greaterThan" allowBlank="1" showInputMessage="1" showErrorMessage="1" errorTitle="Ошиба" error="Стаж не можт быть отрицательным" sqref="E5:E19" xr:uid="{00000000-0002-0000-0200-000000000000}">
      <formula1>0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Ведомость переоценки</vt:lpstr>
      <vt:lpstr>Отчетная ведомость</vt:lpstr>
      <vt:lpstr>Ведомость зарплаты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Ангелина Мамедова</cp:lastModifiedBy>
  <dcterms:created xsi:type="dcterms:W3CDTF">2023-09-30T11:33:34Z</dcterms:created>
  <dcterms:modified xsi:type="dcterms:W3CDTF">2023-12-18T10:48:47Z</dcterms:modified>
</cp:coreProperties>
</file>