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Бурда\"/>
    </mc:Choice>
  </mc:AlternateContent>
  <xr:revisionPtr revIDLastSave="0" documentId="13_ncr:1_{21DF6185-F366-4CBB-914F-00C113DC8E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Квартплата" sheetId="1" r:id="rId1"/>
    <sheet name="Распределение Фонда зарплаты" sheetId="2" r:id="rId2"/>
    <sheet name="Сдельная зароботная плат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3" l="1"/>
  <c r="F8" i="3"/>
  <c r="F9" i="3"/>
  <c r="F10" i="3"/>
  <c r="F11" i="3"/>
  <c r="F7" i="3"/>
  <c r="E12" i="3"/>
  <c r="D12" i="3"/>
  <c r="C12" i="3"/>
  <c r="B12" i="3"/>
  <c r="E8" i="3"/>
  <c r="E9" i="3"/>
  <c r="E10" i="3"/>
  <c r="E11" i="3"/>
  <c r="E7" i="3"/>
  <c r="D8" i="3"/>
  <c r="D9" i="3"/>
  <c r="D10" i="3"/>
  <c r="D11" i="3"/>
  <c r="D7" i="3"/>
  <c r="E17" i="2"/>
  <c r="F17" i="2"/>
  <c r="G16" i="2" s="1"/>
  <c r="H16" i="2" s="1"/>
  <c r="G9" i="2"/>
  <c r="H9" i="2" s="1"/>
  <c r="G10" i="2"/>
  <c r="H10" i="2" s="1"/>
  <c r="G11" i="2"/>
  <c r="H11" i="2" s="1"/>
  <c r="G12" i="2"/>
  <c r="H12" i="2" s="1"/>
  <c r="F16" i="2"/>
  <c r="F8" i="2"/>
  <c r="F9" i="2"/>
  <c r="F10" i="2"/>
  <c r="F11" i="2"/>
  <c r="F12" i="2"/>
  <c r="F13" i="2"/>
  <c r="F14" i="2"/>
  <c r="F15" i="2"/>
  <c r="F7" i="2"/>
  <c r="D17" i="2"/>
  <c r="I16" i="1"/>
  <c r="I15" i="1"/>
  <c r="I14" i="1"/>
  <c r="I13" i="1"/>
  <c r="I12" i="1"/>
  <c r="H12" i="1" a="1"/>
  <c r="H12" i="1" s="1"/>
  <c r="H16" i="1" a="1"/>
  <c r="H16" i="1" s="1"/>
  <c r="H14" i="1" a="1"/>
  <c r="H14" i="1" s="1"/>
  <c r="G16" i="1"/>
  <c r="G15" i="1"/>
  <c r="G14" i="1"/>
  <c r="G13" i="1"/>
  <c r="G12" i="1"/>
  <c r="F17" i="1"/>
  <c r="E17" i="1"/>
  <c r="D17" i="1"/>
  <c r="G8" i="2" l="1"/>
  <c r="H8" i="2" s="1"/>
  <c r="G13" i="2"/>
  <c r="H13" i="2" s="1"/>
  <c r="G7" i="2"/>
  <c r="G15" i="2"/>
  <c r="H15" i="2" s="1"/>
  <c r="H7" i="2"/>
  <c r="G14" i="2"/>
  <c r="H14" i="2" s="1"/>
  <c r="G17" i="2" l="1"/>
  <c r="H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<sst xmlns="http://schemas.openxmlformats.org/spreadsheetml/2006/main" count="70" uniqueCount="58">
  <si>
    <t>ТАРИФЫ</t>
  </si>
  <si>
    <t>Телефон</t>
  </si>
  <si>
    <t>Газ</t>
  </si>
  <si>
    <t>Коммун. услуги</t>
  </si>
  <si>
    <t>отдельн.</t>
  </si>
  <si>
    <t>спаренн.</t>
  </si>
  <si>
    <t>с колонкой</t>
  </si>
  <si>
    <t xml:space="preserve">без колонки </t>
  </si>
  <si>
    <t>человек</t>
  </si>
  <si>
    <t>Оплата</t>
  </si>
  <si>
    <t>РАСЧЁТ КВАРТПЛАТЫ</t>
  </si>
  <si>
    <t>Удобства</t>
  </si>
  <si>
    <r>
      <t>площадь,м</t>
    </r>
    <r>
      <rPr>
        <sz val="11"/>
        <color theme="1"/>
        <rFont val="Calibri"/>
        <family val="2"/>
        <charset val="204"/>
      </rPr>
      <t>²</t>
    </r>
  </si>
  <si>
    <t>№ квартры</t>
  </si>
  <si>
    <t>газовая колонка</t>
  </si>
  <si>
    <t>газ</t>
  </si>
  <si>
    <t>телефон</t>
  </si>
  <si>
    <t>ИТОГО</t>
  </si>
  <si>
    <t>электрическя плита</t>
  </si>
  <si>
    <t>телефон(спар./отд)</t>
  </si>
  <si>
    <t>ВСЕГО</t>
  </si>
  <si>
    <t>о</t>
  </si>
  <si>
    <t>с</t>
  </si>
  <si>
    <t>+</t>
  </si>
  <si>
    <t>Количество рабочих дней</t>
  </si>
  <si>
    <t>Фонд зароботной платы</t>
  </si>
  <si>
    <t>Ф.И.О. работника</t>
  </si>
  <si>
    <t>Отработано дней</t>
  </si>
  <si>
    <t>Разряд</t>
  </si>
  <si>
    <t>КТУ</t>
  </si>
  <si>
    <t>Оклад</t>
  </si>
  <si>
    <t>Начислено</t>
  </si>
  <si>
    <t>Надбавка</t>
  </si>
  <si>
    <t>Новая зарплата</t>
  </si>
  <si>
    <t>Антонов Р.И.</t>
  </si>
  <si>
    <t>Борисов И.П.</t>
  </si>
  <si>
    <t>Иванов В.А.</t>
  </si>
  <si>
    <t>Крючков Н.Р.</t>
  </si>
  <si>
    <t>Новиков Л.Д.</t>
  </si>
  <si>
    <t>Огарев Н.И.</t>
  </si>
  <si>
    <t>Петров К.О.</t>
  </si>
  <si>
    <t>Сидоров И.Н.</t>
  </si>
  <si>
    <t>Тимофеев Н.Н.</t>
  </si>
  <si>
    <t>Федоров А.Н.</t>
  </si>
  <si>
    <r>
      <t xml:space="preserve">ДОХОД СОТРУДНИКОВ ЗА </t>
    </r>
    <r>
      <rPr>
        <b/>
        <sz val="11"/>
        <color theme="1"/>
        <rFont val="Calibri"/>
        <family val="2"/>
        <charset val="204"/>
        <scheme val="minor"/>
      </rPr>
      <t>ОКТЯБРЬ</t>
    </r>
  </si>
  <si>
    <t>Налог до 15000 р.</t>
  </si>
  <si>
    <t>Стоимость работы</t>
  </si>
  <si>
    <t>Стоимость детили</t>
  </si>
  <si>
    <t>Налог от 15000 р.</t>
  </si>
  <si>
    <t>СДЕЛЬНАЯ ЗАРАБОТАНАЯ ПЛАТА</t>
  </si>
  <si>
    <t>Работник</t>
  </si>
  <si>
    <t>Обработано деталей</t>
  </si>
  <si>
    <t>Деталей брака</t>
  </si>
  <si>
    <t>Зарплата</t>
  </si>
  <si>
    <t>Сумма налога</t>
  </si>
  <si>
    <t xml:space="preserve">Сумма на руки </t>
  </si>
  <si>
    <t>Ковалёв И.Р.</t>
  </si>
  <si>
    <t>Федоров Г.Д.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</si>
</sst>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0\ &quot;₽&quot;"/>
    <numFmt numFmtId="165" formatCode="#,##0.0\ &quot;₽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9" fontId="4" fillId="0" borderId="1" xfId="0" applyNumberFormat="1" applyFont="1" applyBorder="1"/>
    <xf numFmtId="0" fontId="4" fillId="0" borderId="0" xfId="0" applyFont="1"/>
    <xf numFmtId="0" fontId="4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textRotation="90" wrapText="1"/>
    </xf>
    <xf numFmtId="0" fontId="0" fillId="0" borderId="1" xfId="0" applyBorder="1" applyAlignment="1">
      <alignment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4" fontId="4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center" vertical="center" textRotation="90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1" fontId="0" fillId="0" borderId="1" xfId="0" applyNumberFormat="1" applyBorder="1"/>
    <xf numFmtId="9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1" defaultTableStyle="TableStyleMedium2" defaultPivotStyle="PivotStyleLight16">
    <tableStyle name="Стиль таблицы 1" pivot="0" count="0" xr9:uid="{60E7AEFE-DF95-461E-83CA-AAC11B2D6AFB}"/>
  </tableStyles>
  <colors>
    <mruColors>
      <color rgb="FF952F62"/>
      <color rgb="FFC391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Сдельная заработная плата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5578937007874016"/>
          <c:y val="0.17171296296296298"/>
          <c:w val="0.8219884076990375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extLst>
                <c:ext xmlns:c15="http://schemas.microsoft.com/office/drawing/2012/chart" uri="{02D57815-91ED-43cb-92C2-25804820EDAC}">
                  <c15:fullRef>
                    <c15:sqref>'Сдельная зароботная плата'!$D$5:$D$6</c15:sqref>
                  </c15:fullRef>
                  <c15:levelRef>
                    <c15:sqref>'Сдельная зароботная плата'!$D$6</c15:sqref>
                  </c15:levelRef>
                </c:ext>
              </c:extLst>
              <c:f>'Сдельная зароботная плата'!$D$6</c:f>
              <c:strCache>
                <c:ptCount val="2"/>
                <c:pt idx="0">
                  <c:v>СДЕЛЬНАЯ ЗАРАБОТАНАЯ ПЛАТА</c:v>
                </c:pt>
                <c:pt idx="1">
                  <c:v>Зарплата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'Сдельная зароботная плата'!$A$7:$A$11</c:f>
              <c:strCache>
                <c:ptCount val="5"/>
                <c:pt idx="0">
                  <c:v>Иванов В.А.</c:v>
                </c:pt>
                <c:pt idx="1">
                  <c:v>Ковалёв И.Р.</c:v>
                </c:pt>
                <c:pt idx="2">
                  <c:v>Петров К.О.</c:v>
                </c:pt>
                <c:pt idx="3">
                  <c:v>Сидоров И.Н.</c:v>
                </c:pt>
                <c:pt idx="4">
                  <c:v>Федоров Г.Д.</c:v>
                </c:pt>
              </c:strCache>
            </c:strRef>
          </c:cat>
          <c:val>
            <c:numRef>
              <c:f>'Сдельная зароботная плата'!$D$7:$D$11</c:f>
              <c:numCache>
                <c:formatCode>#\ ##0.0\ "₽"</c:formatCode>
                <c:ptCount val="5"/>
                <c:pt idx="0">
                  <c:v>14525</c:v>
                </c:pt>
                <c:pt idx="1">
                  <c:v>15875</c:v>
                </c:pt>
                <c:pt idx="2">
                  <c:v>14850</c:v>
                </c:pt>
                <c:pt idx="3">
                  <c:v>17600</c:v>
                </c:pt>
                <c:pt idx="4">
                  <c:v>13150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B9-4F99-A444-304E4A302575}"/>
            </c:ext>
          </c:extLst>
        </c:ser>
        <c:ser>
          <c:idx val="1"/>
          <c:order val="1"/>
          <c:tx>
            <c:strRef>
              <c:extLst>
                <c:ext xmlns:c15="http://schemas.microsoft.com/office/drawing/2012/chart" uri="{02D57815-91ED-43cb-92C2-25804820EDAC}">
                  <c15:fullRef>
                    <c15:sqref>'Сдельная зароботная плата'!$E$5:$E$6</c15:sqref>
                  </c15:fullRef>
                  <c15:levelRef>
                    <c15:sqref>'Сдельная зароботная плата'!$E$6</c15:sqref>
                  </c15:levelRef>
                </c:ext>
              </c:extLst>
              <c:f>'Сдельная зароботная плата'!$E$6</c:f>
              <c:strCache>
                <c:ptCount val="2"/>
                <c:pt idx="0">
                  <c:v>СДЕЛЬНАЯ ЗАРАБОТАНАЯ ПЛАТА</c:v>
                </c:pt>
                <c:pt idx="1">
                  <c:v>Сумма налога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'Сдельная зароботная плата'!$A$7:$A$11</c:f>
              <c:strCache>
                <c:ptCount val="5"/>
                <c:pt idx="0">
                  <c:v>Иванов В.А.</c:v>
                </c:pt>
                <c:pt idx="1">
                  <c:v>Ковалёв И.Р.</c:v>
                </c:pt>
                <c:pt idx="2">
                  <c:v>Петров К.О.</c:v>
                </c:pt>
                <c:pt idx="3">
                  <c:v>Сидоров И.Н.</c:v>
                </c:pt>
                <c:pt idx="4">
                  <c:v>Федоров Г.Д.</c:v>
                </c:pt>
              </c:strCache>
            </c:strRef>
          </c:cat>
          <c:val>
            <c:numRef>
              <c:f>'Сдельная зароботная плата'!$E$7:$E$11</c:f>
              <c:numCache>
                <c:formatCode>#\ ##0.0\ "₽"</c:formatCode>
                <c:ptCount val="5"/>
                <c:pt idx="0">
                  <c:v>2905</c:v>
                </c:pt>
                <c:pt idx="1">
                  <c:v>3175</c:v>
                </c:pt>
                <c:pt idx="2">
                  <c:v>2970</c:v>
                </c:pt>
                <c:pt idx="3">
                  <c:v>3520</c:v>
                </c:pt>
                <c:pt idx="4">
                  <c:v>2630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B9-4F99-A444-304E4A302575}"/>
            </c:ext>
          </c:extLst>
        </c:ser>
        <c:ser>
          <c:idx val="2"/>
          <c:order val="2"/>
          <c:tx>
            <c:strRef>
              <c:extLst>
                <c:ext xmlns:c15="http://schemas.microsoft.com/office/drawing/2012/chart" uri="{02D57815-91ED-43cb-92C2-25804820EDAC}">
                  <c15:fullRef>
                    <c15:sqref>'Сдельная зароботная плата'!$F$5:$F$6</c15:sqref>
                  </c15:fullRef>
                  <c15:levelRef>
                    <c15:sqref>'Сдельная зароботная плата'!$F$6</c15:sqref>
                  </c15:levelRef>
                </c:ext>
              </c:extLst>
              <c:f>'Сдельная зароботная плата'!$F$6</c:f>
              <c:strCache>
                <c:ptCount val="2"/>
                <c:pt idx="0">
                  <c:v>СДЕЛЬНАЯ ЗАРАБОТАНАЯ ПЛАТА</c:v>
                </c:pt>
                <c:pt idx="1">
                  <c:v>Сумма на руки 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'Сдельная зароботная плата'!$A$7:$A$11</c:f>
              <c:strCache>
                <c:ptCount val="5"/>
                <c:pt idx="0">
                  <c:v>Иванов В.А.</c:v>
                </c:pt>
                <c:pt idx="1">
                  <c:v>Ковалёв И.Р.</c:v>
                </c:pt>
                <c:pt idx="2">
                  <c:v>Петров К.О.</c:v>
                </c:pt>
                <c:pt idx="3">
                  <c:v>Сидоров И.Н.</c:v>
                </c:pt>
                <c:pt idx="4">
                  <c:v>Федоров Г.Д.</c:v>
                </c:pt>
              </c:strCache>
            </c:strRef>
          </c:cat>
          <c:val>
            <c:numRef>
              <c:f>'Сдельная зароботная плата'!$F$7:$F$11</c:f>
              <c:numCache>
                <c:formatCode>#\ ##0.0\ "₽"</c:formatCode>
                <c:ptCount val="5"/>
                <c:pt idx="0">
                  <c:v>11620</c:v>
                </c:pt>
                <c:pt idx="1">
                  <c:v>12700</c:v>
                </c:pt>
                <c:pt idx="2">
                  <c:v>11880</c:v>
                </c:pt>
                <c:pt idx="3">
                  <c:v>14080</c:v>
                </c:pt>
                <c:pt idx="4">
                  <c:v>10520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B9-4F99-A444-304E4A302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499505064"/>
        <c:axId val="499504704"/>
      </c:barChart>
      <c:catAx>
        <c:axId val="4995050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9504704"/>
        <c:crosses val="autoZero"/>
        <c:auto val="1"/>
        <c:lblAlgn val="ctr"/>
        <c:lblOffset val="100"/>
        <c:noMultiLvlLbl val="0"/>
      </c:catAx>
      <c:valAx>
        <c:axId val="4995047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9505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2326727909011373"/>
          <c:y val="0.88467592592592592"/>
          <c:w val="0.5867987751531058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487680</xdr:colOff>
      <xdr:row>12</xdr:row>
      <xdr:rowOff>80010</xdr:rowOff>
    </xdr:from>
    <xdr:to>
      <xdr:col>7</xdr:col>
      <xdr:colOff>464820</xdr:colOff>
      <xdr:row>27</xdr:row>
      <xdr:rowOff>80010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4E854B9-8D30-0F24-FDA4-23EA39693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A5" workbookViewId="0">
      <selection activeCell="I12" sqref="I12:I16"/>
    </sheetView>
  </sheetViews>
  <sheetFormatPr defaultRowHeight="14.4" x14ac:dyDescent="0.3"/>
  <cols>
    <col min="1" max="1" width="9.5546875" customWidth="1"/>
    <col min="2" max="2" width="11.88671875" customWidth="1"/>
    <col min="4" max="4" width="4.109375" customWidth="1"/>
    <col min="5" max="5" width="3.77734375" customWidth="1"/>
    <col min="6" max="6" width="3.88671875" customWidth="1"/>
    <col min="7" max="7" width="11.33203125" customWidth="1"/>
  </cols>
  <sheetData>
    <row r="1" spans="1:11" x14ac:dyDescent="0.3">
      <c r="A1" s="28" t="s">
        <v>0</v>
      </c>
      <c r="B1" s="29"/>
      <c r="C1" s="29"/>
    </row>
    <row r="2" spans="1:11" x14ac:dyDescent="0.3">
      <c r="A2" s="30" t="s">
        <v>1</v>
      </c>
      <c r="B2" s="4" t="s">
        <v>4</v>
      </c>
      <c r="C2" s="14">
        <v>300</v>
      </c>
    </row>
    <row r="3" spans="1:11" x14ac:dyDescent="0.3">
      <c r="A3" s="30"/>
      <c r="B3" s="4" t="s">
        <v>5</v>
      </c>
      <c r="C3" s="14">
        <v>250</v>
      </c>
    </row>
    <row r="4" spans="1:11" x14ac:dyDescent="0.3">
      <c r="A4" s="30" t="s">
        <v>2</v>
      </c>
      <c r="B4" s="4" t="s">
        <v>7</v>
      </c>
      <c r="C4" s="14">
        <v>70</v>
      </c>
    </row>
    <row r="5" spans="1:11" x14ac:dyDescent="0.3">
      <c r="A5" s="30"/>
      <c r="B5" s="4" t="s">
        <v>6</v>
      </c>
      <c r="C5" s="14">
        <v>95</v>
      </c>
    </row>
    <row r="6" spans="1:11" x14ac:dyDescent="0.3">
      <c r="A6" s="31" t="s">
        <v>3</v>
      </c>
      <c r="B6" s="4" t="s">
        <v>7</v>
      </c>
      <c r="C6" s="14">
        <v>50</v>
      </c>
    </row>
    <row r="7" spans="1:11" ht="12" customHeight="1" x14ac:dyDescent="0.3">
      <c r="A7" s="32"/>
      <c r="B7" s="4" t="s">
        <v>6</v>
      </c>
      <c r="C7" s="2">
        <v>-0.1</v>
      </c>
    </row>
    <row r="8" spans="1:11" ht="0.6" customHeight="1" x14ac:dyDescent="0.3">
      <c r="A8" s="32"/>
      <c r="B8" s="3"/>
      <c r="C8" s="3"/>
    </row>
    <row r="9" spans="1:11" x14ac:dyDescent="0.3">
      <c r="A9" s="35" t="s">
        <v>10</v>
      </c>
      <c r="B9" s="35"/>
      <c r="C9" s="35"/>
      <c r="D9" s="35"/>
      <c r="E9" s="35"/>
      <c r="F9" s="35"/>
      <c r="G9" s="35"/>
      <c r="H9" s="35"/>
      <c r="I9" s="35"/>
      <c r="J9" s="13"/>
    </row>
    <row r="10" spans="1:11" ht="13.8" customHeight="1" x14ac:dyDescent="0.3">
      <c r="A10" s="27" t="s">
        <v>13</v>
      </c>
      <c r="B10" s="33" t="s">
        <v>12</v>
      </c>
      <c r="C10" s="34" t="s">
        <v>8</v>
      </c>
      <c r="D10" s="26" t="s">
        <v>11</v>
      </c>
      <c r="E10" s="26"/>
      <c r="F10" s="26"/>
      <c r="G10" s="26" t="s">
        <v>9</v>
      </c>
      <c r="H10" s="26"/>
      <c r="I10" s="26"/>
    </row>
    <row r="11" spans="1:11" ht="96.6" customHeight="1" x14ac:dyDescent="0.3">
      <c r="A11" s="27"/>
      <c r="B11" s="33"/>
      <c r="C11" s="34"/>
      <c r="D11" s="6" t="s">
        <v>18</v>
      </c>
      <c r="E11" s="7" t="s">
        <v>14</v>
      </c>
      <c r="F11" s="6" t="s">
        <v>19</v>
      </c>
      <c r="G11" s="8" t="s">
        <v>15</v>
      </c>
      <c r="H11" s="8" t="s">
        <v>16</v>
      </c>
      <c r="I11" s="8" t="s">
        <v>17</v>
      </c>
      <c r="J11" s="5"/>
      <c r="K11" s="5"/>
    </row>
    <row r="12" spans="1:11" x14ac:dyDescent="0.3">
      <c r="A12" s="10">
        <v>1</v>
      </c>
      <c r="B12" s="10">
        <v>100</v>
      </c>
      <c r="C12" s="10">
        <v>7</v>
      </c>
      <c r="D12" s="9"/>
      <c r="E12" s="9" t="s">
        <v>23</v>
      </c>
      <c r="F12" s="10" t="s">
        <v>21</v>
      </c>
      <c r="G12" s="15">
        <f>B12*$C$6*IF(E12="+",1+$C$7,1)</f>
        <v>4500</v>
      </c>
      <c r="H12" s="16" cm="1">
        <f t="array" ref="H12:H13">IF(D12&lt;&gt;"+",1,0)*C12*IF(E12="+",$C$4:$C$5)</f>
        <v>490</v>
      </c>
      <c r="I12" s="15">
        <f>IF(F12="о",$C$2,IF(F12="с",$C$3,0))</f>
        <v>300</v>
      </c>
      <c r="J12" s="5"/>
      <c r="K12" s="5"/>
    </row>
    <row r="13" spans="1:11" x14ac:dyDescent="0.3">
      <c r="A13" s="1">
        <v>2</v>
      </c>
      <c r="B13" s="1">
        <v>60</v>
      </c>
      <c r="C13" s="1">
        <v>3</v>
      </c>
      <c r="D13" s="11" t="s">
        <v>23</v>
      </c>
      <c r="E13" s="11"/>
      <c r="F13" s="1" t="s">
        <v>22</v>
      </c>
      <c r="G13" s="15">
        <f t="shared" ref="G13:G16" si="0">B13*$C$6*IF(E13="+",1+$C$7,1)</f>
        <v>3000</v>
      </c>
      <c r="H13" s="11">
        <v>665</v>
      </c>
      <c r="I13" s="15">
        <f t="shared" ref="I13:I16" si="1">IF(F13="о",$C$2,IF(F13="с",$C$3,0))</f>
        <v>250</v>
      </c>
    </row>
    <row r="14" spans="1:11" x14ac:dyDescent="0.3">
      <c r="A14" s="1">
        <v>3</v>
      </c>
      <c r="B14" s="1">
        <v>70</v>
      </c>
      <c r="C14" s="1">
        <v>4</v>
      </c>
      <c r="D14" s="11"/>
      <c r="E14" s="11" t="s">
        <v>23</v>
      </c>
      <c r="F14" s="1"/>
      <c r="G14" s="15">
        <f t="shared" si="0"/>
        <v>3150</v>
      </c>
      <c r="H14" s="11" cm="1">
        <f t="array" ref="H14:H15">IF(D12&lt;&gt;"+",1,0)*C12*IF(E12="+",$C$4:$C$5)</f>
        <v>490</v>
      </c>
      <c r="I14" s="15">
        <f t="shared" si="1"/>
        <v>0</v>
      </c>
    </row>
    <row r="15" spans="1:11" x14ac:dyDescent="0.3">
      <c r="A15" s="1">
        <v>4</v>
      </c>
      <c r="B15" s="1">
        <v>80</v>
      </c>
      <c r="C15" s="1">
        <v>3</v>
      </c>
      <c r="D15" s="11" t="s">
        <v>23</v>
      </c>
      <c r="E15" s="11"/>
      <c r="F15" s="1" t="s">
        <v>21</v>
      </c>
      <c r="G15" s="15">
        <f t="shared" si="0"/>
        <v>4000</v>
      </c>
      <c r="H15" s="11">
        <v>665</v>
      </c>
      <c r="I15" s="15">
        <f t="shared" si="1"/>
        <v>300</v>
      </c>
    </row>
    <row r="16" spans="1:11" x14ac:dyDescent="0.3">
      <c r="A16" s="1">
        <v>5</v>
      </c>
      <c r="B16" s="1">
        <v>90</v>
      </c>
      <c r="C16" s="1">
        <v>8</v>
      </c>
      <c r="D16" s="11"/>
      <c r="E16" s="11" t="s">
        <v>23</v>
      </c>
      <c r="F16" s="11"/>
      <c r="G16" s="15">
        <f t="shared" si="0"/>
        <v>4050</v>
      </c>
      <c r="H16" s="11" cm="1">
        <f t="array" ref="H16:H17">IF(D12&lt;&gt;"+",1,0)*C12*IF(E12="+",$C$4:$C$5)</f>
        <v>490</v>
      </c>
      <c r="I16" s="15">
        <f t="shared" si="1"/>
        <v>0</v>
      </c>
    </row>
    <row r="17" spans="1:9" x14ac:dyDescent="0.3">
      <c r="A17" s="12" t="s">
        <v>20</v>
      </c>
      <c r="B17" s="11"/>
      <c r="C17" s="11"/>
      <c r="D17" s="11">
        <f>COUNTIF(D12:D16,"+")</f>
        <v>2</v>
      </c>
      <c r="E17" s="11">
        <f>COUNTIF(E12:E16,"+")</f>
        <v>3</v>
      </c>
      <c r="F17" s="11">
        <f>COUNTA(F13:F15)</f>
        <v>2</v>
      </c>
      <c r="G17" s="11"/>
      <c r="H17" s="11">
        <v>665</v>
      </c>
      <c r="I17" s="11"/>
    </row>
  </sheetData>
  <mergeCells count="10">
    <mergeCell ref="D10:F10"/>
    <mergeCell ref="G10:I10"/>
    <mergeCell ref="A10:A11"/>
    <mergeCell ref="A1:C1"/>
    <mergeCell ref="A2:A3"/>
    <mergeCell ref="A4:A5"/>
    <mergeCell ref="A6:A8"/>
    <mergeCell ref="B10:B11"/>
    <mergeCell ref="C10:C11"/>
    <mergeCell ref="A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FF9E-1264-4529-9692-B74F3A315F11}">
  <dimension ref="A1:H17"/>
  <sheetViews>
    <sheetView topLeftCell="D2" workbookViewId="0">
      <selection activeCell="E17" sqref="E17:H17"/>
    </sheetView>
  </sheetViews>
  <sheetFormatPr defaultRowHeight="14.4" x14ac:dyDescent="0.3"/>
  <cols>
    <col min="1" max="1" width="14.21875" customWidth="1"/>
    <col min="2" max="2" width="8.77734375" customWidth="1"/>
    <col min="3" max="3" width="11.77734375" customWidth="1"/>
    <col min="5" max="5" width="12.44140625" customWidth="1"/>
    <col min="6" max="6" width="12" customWidth="1"/>
    <col min="7" max="7" width="11.6640625" customWidth="1"/>
    <col min="8" max="8" width="11.5546875" customWidth="1"/>
  </cols>
  <sheetData>
    <row r="1" spans="1:8" x14ac:dyDescent="0.3">
      <c r="A1" s="36" t="s">
        <v>44</v>
      </c>
      <c r="B1" s="36"/>
      <c r="C1" s="36"/>
      <c r="D1" s="36"/>
      <c r="E1" s="36"/>
      <c r="F1" s="36"/>
    </row>
    <row r="3" spans="1:8" x14ac:dyDescent="0.3">
      <c r="A3" s="37" t="s">
        <v>24</v>
      </c>
      <c r="B3" s="37"/>
      <c r="C3" s="20">
        <v>23</v>
      </c>
    </row>
    <row r="5" spans="1:8" x14ac:dyDescent="0.3">
      <c r="A5" s="38" t="s">
        <v>25</v>
      </c>
      <c r="B5" s="38"/>
      <c r="C5" s="21">
        <v>300000</v>
      </c>
    </row>
    <row r="6" spans="1:8" ht="69.599999999999994" customHeight="1" x14ac:dyDescent="0.3">
      <c r="A6" s="22" t="s">
        <v>26</v>
      </c>
      <c r="B6" s="8" t="s">
        <v>27</v>
      </c>
      <c r="C6" s="17" t="s">
        <v>28</v>
      </c>
      <c r="D6" s="17" t="s">
        <v>29</v>
      </c>
      <c r="E6" s="17" t="s">
        <v>30</v>
      </c>
      <c r="F6" s="17" t="s">
        <v>31</v>
      </c>
      <c r="G6" s="17" t="s">
        <v>32</v>
      </c>
      <c r="H6" s="8" t="s">
        <v>33</v>
      </c>
    </row>
    <row r="7" spans="1:8" x14ac:dyDescent="0.3">
      <c r="A7" s="11" t="s">
        <v>34</v>
      </c>
      <c r="B7" s="18">
        <v>20</v>
      </c>
      <c r="C7" s="18">
        <v>5</v>
      </c>
      <c r="D7" s="18">
        <v>90</v>
      </c>
      <c r="E7" s="19">
        <v>30000</v>
      </c>
      <c r="F7" s="19">
        <f>E7*B7/$C$3</f>
        <v>26086.956521739132</v>
      </c>
      <c r="G7" s="19">
        <f>($C$5-$F$17)/$D$17*D7</f>
        <v>14795.059900390361</v>
      </c>
      <c r="H7" s="19">
        <f>F7+G7</f>
        <v>40882.016422129491</v>
      </c>
    </row>
    <row r="8" spans="1:8" x14ac:dyDescent="0.3">
      <c r="A8" s="11" t="s">
        <v>35</v>
      </c>
      <c r="B8" s="18">
        <v>22</v>
      </c>
      <c r="C8" s="18">
        <v>5</v>
      </c>
      <c r="D8" s="18">
        <v>100</v>
      </c>
      <c r="E8" s="19">
        <v>30000</v>
      </c>
      <c r="F8" s="19">
        <f t="shared" ref="F8:F15" si="0">E8*B8/$C$3</f>
        <v>28695.652173913044</v>
      </c>
      <c r="G8" s="19">
        <f t="shared" ref="G8:G16" si="1">($C$5-$F$17)/$D$17*D8</f>
        <v>16438.955444878178</v>
      </c>
      <c r="H8" s="19">
        <f t="shared" ref="H8:H16" si="2">F8+G8</f>
        <v>45134.607618791226</v>
      </c>
    </row>
    <row r="9" spans="1:8" x14ac:dyDescent="0.3">
      <c r="A9" s="11" t="s">
        <v>36</v>
      </c>
      <c r="B9" s="18">
        <v>18</v>
      </c>
      <c r="C9" s="18">
        <v>4</v>
      </c>
      <c r="D9" s="18">
        <v>70</v>
      </c>
      <c r="E9" s="19">
        <v>25000</v>
      </c>
      <c r="F9" s="19">
        <f t="shared" si="0"/>
        <v>19565.217391304348</v>
      </c>
      <c r="G9" s="19">
        <f t="shared" si="1"/>
        <v>11507.268811414724</v>
      </c>
      <c r="H9" s="19">
        <f t="shared" si="2"/>
        <v>31072.486202719072</v>
      </c>
    </row>
    <row r="10" spans="1:8" x14ac:dyDescent="0.3">
      <c r="A10" s="11" t="s">
        <v>37</v>
      </c>
      <c r="B10" s="18">
        <v>20</v>
      </c>
      <c r="C10" s="18">
        <v>4</v>
      </c>
      <c r="D10" s="18">
        <v>80</v>
      </c>
      <c r="E10" s="19">
        <v>25000</v>
      </c>
      <c r="F10" s="19">
        <f t="shared" si="0"/>
        <v>21739.130434782608</v>
      </c>
      <c r="G10" s="19">
        <f t="shared" si="1"/>
        <v>13151.164355902543</v>
      </c>
      <c r="H10" s="19">
        <f t="shared" si="2"/>
        <v>34890.294790685148</v>
      </c>
    </row>
    <row r="11" spans="1:8" x14ac:dyDescent="0.3">
      <c r="A11" s="11" t="s">
        <v>38</v>
      </c>
      <c r="B11" s="18">
        <v>19</v>
      </c>
      <c r="C11" s="18">
        <v>3</v>
      </c>
      <c r="D11" s="18">
        <v>60</v>
      </c>
      <c r="E11" s="19">
        <v>22500</v>
      </c>
      <c r="F11" s="19">
        <f t="shared" si="0"/>
        <v>18586.956521739132</v>
      </c>
      <c r="G11" s="19">
        <f t="shared" si="1"/>
        <v>9863.3732669269066</v>
      </c>
      <c r="H11" s="19">
        <f t="shared" si="2"/>
        <v>28450.329788666037</v>
      </c>
    </row>
    <row r="12" spans="1:8" x14ac:dyDescent="0.3">
      <c r="A12" s="11" t="s">
        <v>39</v>
      </c>
      <c r="B12" s="18">
        <v>12</v>
      </c>
      <c r="C12" s="18">
        <v>3</v>
      </c>
      <c r="D12" s="18">
        <v>36</v>
      </c>
      <c r="E12" s="19">
        <v>22500</v>
      </c>
      <c r="F12" s="19">
        <f t="shared" si="0"/>
        <v>11739.130434782608</v>
      </c>
      <c r="G12" s="19">
        <f t="shared" si="1"/>
        <v>5918.0239601561443</v>
      </c>
      <c r="H12" s="19">
        <f t="shared" si="2"/>
        <v>17657.154394938752</v>
      </c>
    </row>
    <row r="13" spans="1:8" x14ac:dyDescent="0.3">
      <c r="A13" s="11" t="s">
        <v>40</v>
      </c>
      <c r="B13" s="18">
        <v>10</v>
      </c>
      <c r="C13" s="18">
        <v>2</v>
      </c>
      <c r="D13" s="18">
        <v>30</v>
      </c>
      <c r="E13" s="19">
        <v>20000</v>
      </c>
      <c r="F13" s="19">
        <f t="shared" si="0"/>
        <v>8695.652173913044</v>
      </c>
      <c r="G13" s="19">
        <f t="shared" si="1"/>
        <v>4931.6866334634533</v>
      </c>
      <c r="H13" s="19">
        <f t="shared" si="2"/>
        <v>13627.338807376498</v>
      </c>
    </row>
    <row r="14" spans="1:8" x14ac:dyDescent="0.3">
      <c r="A14" s="11" t="s">
        <v>41</v>
      </c>
      <c r="B14" s="18">
        <v>20</v>
      </c>
      <c r="C14" s="18">
        <v>3</v>
      </c>
      <c r="D14" s="18">
        <v>60</v>
      </c>
      <c r="E14" s="19">
        <v>22500</v>
      </c>
      <c r="F14" s="19">
        <f t="shared" si="0"/>
        <v>19565.217391304348</v>
      </c>
      <c r="G14" s="19">
        <f t="shared" si="1"/>
        <v>9863.3732669269066</v>
      </c>
      <c r="H14" s="19">
        <f t="shared" si="2"/>
        <v>29428.590658231253</v>
      </c>
    </row>
    <row r="15" spans="1:8" x14ac:dyDescent="0.3">
      <c r="A15" s="11" t="s">
        <v>42</v>
      </c>
      <c r="B15" s="18">
        <v>20</v>
      </c>
      <c r="C15" s="18">
        <v>2</v>
      </c>
      <c r="D15" s="18">
        <v>40</v>
      </c>
      <c r="E15" s="19">
        <v>20000</v>
      </c>
      <c r="F15" s="19">
        <f t="shared" si="0"/>
        <v>17391.304347826088</v>
      </c>
      <c r="G15" s="19">
        <f t="shared" si="1"/>
        <v>6575.5821779512717</v>
      </c>
      <c r="H15" s="19">
        <f t="shared" si="2"/>
        <v>23966.886525777358</v>
      </c>
    </row>
    <row r="16" spans="1:8" x14ac:dyDescent="0.3">
      <c r="A16" s="11" t="s">
        <v>43</v>
      </c>
      <c r="B16" s="18">
        <v>20</v>
      </c>
      <c r="C16" s="18">
        <v>4</v>
      </c>
      <c r="D16" s="18">
        <v>80</v>
      </c>
      <c r="E16" s="19">
        <v>25000</v>
      </c>
      <c r="F16" s="19">
        <f>E16*B16/$C$3</f>
        <v>21739.130434782608</v>
      </c>
      <c r="G16" s="19">
        <f t="shared" si="1"/>
        <v>13151.164355902543</v>
      </c>
      <c r="H16" s="19">
        <f t="shared" si="2"/>
        <v>34890.294790685148</v>
      </c>
    </row>
    <row r="17" spans="1:8" x14ac:dyDescent="0.3">
      <c r="A17" s="12" t="s">
        <v>20</v>
      </c>
      <c r="B17" s="11"/>
      <c r="C17" s="11"/>
      <c r="D17" s="23">
        <f>SUM(D7:D16)</f>
        <v>646</v>
      </c>
      <c r="E17" s="19">
        <f t="shared" ref="E17:H17" si="3">SUM(E7:E16)</f>
        <v>242500</v>
      </c>
      <c r="F17" s="19">
        <f t="shared" si="3"/>
        <v>193804.34782608697</v>
      </c>
      <c r="G17" s="19">
        <f t="shared" si="3"/>
        <v>106195.65217391304</v>
      </c>
      <c r="H17" s="19">
        <f t="shared" si="3"/>
        <v>300000</v>
      </c>
    </row>
  </sheetData>
  <mergeCells count="3">
    <mergeCell ref="A1:F1"/>
    <mergeCell ref="A3:B3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414C-57CB-4A49-8C18-3DBC38AB1609}">
  <dimension ref="A1:F12"/>
  <sheetViews>
    <sheetView topLeftCell="A11" workbookViewId="0">
      <selection activeCell="J26" sqref="J26"/>
    </sheetView>
  </sheetViews>
  <sheetFormatPr defaultRowHeight="14.4" x14ac:dyDescent="0.3"/>
  <cols>
    <col min="1" max="1" width="12.33203125" customWidth="1"/>
    <col min="4" max="6" width="9.33203125" bestFit="1" customWidth="1"/>
  </cols>
  <sheetData>
    <row r="1" spans="1:6" x14ac:dyDescent="0.3">
      <c r="A1" s="34" t="s">
        <v>45</v>
      </c>
      <c r="B1" s="34"/>
      <c r="C1" s="24">
        <v>0.13</v>
      </c>
      <c r="D1" s="35" t="s">
        <v>48</v>
      </c>
      <c r="E1" s="34"/>
      <c r="F1" s="24">
        <v>0.2</v>
      </c>
    </row>
    <row r="2" spans="1:6" x14ac:dyDescent="0.3">
      <c r="A2" s="34" t="s">
        <v>46</v>
      </c>
      <c r="B2" s="34"/>
      <c r="C2" s="25">
        <v>125</v>
      </c>
    </row>
    <row r="3" spans="1:6" x14ac:dyDescent="0.3">
      <c r="A3" s="34" t="s">
        <v>47</v>
      </c>
      <c r="B3" s="34"/>
      <c r="C3" s="25">
        <v>200</v>
      </c>
    </row>
    <row r="5" spans="1:6" x14ac:dyDescent="0.3">
      <c r="A5" s="39" t="s">
        <v>49</v>
      </c>
      <c r="B5" s="40"/>
      <c r="C5" s="40"/>
      <c r="D5" s="40"/>
      <c r="E5" s="40"/>
    </row>
    <row r="6" spans="1:6" ht="55.2" customHeight="1" x14ac:dyDescent="0.3">
      <c r="A6" s="1" t="s">
        <v>50</v>
      </c>
      <c r="B6" s="8" t="s">
        <v>51</v>
      </c>
      <c r="C6" s="8" t="s">
        <v>52</v>
      </c>
      <c r="D6" s="17" t="s">
        <v>53</v>
      </c>
      <c r="E6" s="8" t="s">
        <v>54</v>
      </c>
      <c r="F6" s="8" t="s">
        <v>55</v>
      </c>
    </row>
    <row r="7" spans="1:6" x14ac:dyDescent="0.3">
      <c r="A7" s="11" t="s">
        <v>36</v>
      </c>
      <c r="B7" s="11">
        <v>145</v>
      </c>
      <c r="C7" s="11">
        <v>18</v>
      </c>
      <c r="D7" s="25">
        <f>B7*$C$2-C7*$C$3</f>
        <v>14525</v>
      </c>
      <c r="E7" s="25">
        <f>D7*IF(D7&gt;=5000,$F$1,$C$1)</f>
        <v>2905</v>
      </c>
      <c r="F7" s="25">
        <f>D7-E7</f>
        <v>11620</v>
      </c>
    </row>
    <row r="8" spans="1:6" x14ac:dyDescent="0.3">
      <c r="A8" s="11" t="s">
        <v>56</v>
      </c>
      <c r="B8" s="11">
        <v>135</v>
      </c>
      <c r="C8" s="11">
        <v>5</v>
      </c>
      <c r="D8" s="25">
        <f t="shared" ref="D8:D11" si="0">B8*$C$2-C8*$C$3</f>
        <v>15875</v>
      </c>
      <c r="E8" s="25">
        <f t="shared" ref="E8:E11" si="1">D8*IF(D8&gt;=5000,$F$1,$C$1)</f>
        <v>3175</v>
      </c>
      <c r="F8" s="25">
        <f t="shared" ref="F8:F11" si="2">D8-E8</f>
        <v>12700</v>
      </c>
    </row>
    <row r="9" spans="1:6" x14ac:dyDescent="0.3">
      <c r="A9" s="11" t="s">
        <v>40</v>
      </c>
      <c r="B9" s="11">
        <v>130</v>
      </c>
      <c r="C9" s="11">
        <v>7</v>
      </c>
      <c r="D9" s="25">
        <f t="shared" si="0"/>
        <v>14850</v>
      </c>
      <c r="E9" s="25">
        <f t="shared" si="1"/>
        <v>2970</v>
      </c>
      <c r="F9" s="25">
        <f t="shared" si="2"/>
        <v>11880</v>
      </c>
    </row>
    <row r="10" spans="1:6" x14ac:dyDescent="0.3">
      <c r="A10" s="11" t="s">
        <v>41</v>
      </c>
      <c r="B10" s="11">
        <v>160</v>
      </c>
      <c r="C10" s="11">
        <v>12</v>
      </c>
      <c r="D10" s="25">
        <f t="shared" si="0"/>
        <v>17600</v>
      </c>
      <c r="E10" s="25">
        <f t="shared" si="1"/>
        <v>3520</v>
      </c>
      <c r="F10" s="25">
        <f t="shared" si="2"/>
        <v>14080</v>
      </c>
    </row>
    <row r="11" spans="1:6" x14ac:dyDescent="0.3">
      <c r="A11" s="11" t="s">
        <v>57</v>
      </c>
      <c r="B11" s="11">
        <v>110</v>
      </c>
      <c r="C11" s="11">
        <v>3</v>
      </c>
      <c r="D11" s="25">
        <f t="shared" si="0"/>
        <v>13150</v>
      </c>
      <c r="E11" s="25">
        <f t="shared" si="1"/>
        <v>2630</v>
      </c>
      <c r="F11" s="25">
        <f t="shared" si="2"/>
        <v>10520</v>
      </c>
    </row>
    <row r="12" spans="1:6" x14ac:dyDescent="0.3">
      <c r="A12" s="12" t="s">
        <v>20</v>
      </c>
      <c r="B12" s="11">
        <f>SUM(B7:B11)</f>
        <v>680</v>
      </c>
      <c r="C12" s="11">
        <f>SUM(C7:C11)</f>
        <v>45</v>
      </c>
      <c r="D12" s="25">
        <f>SUM(D7:D11)</f>
        <v>76000</v>
      </c>
      <c r="E12" s="25">
        <f>SUM(E7:E11)</f>
        <v>15200</v>
      </c>
      <c r="F12" s="25">
        <f>SUM(F7:F11)</f>
        <v>60800</v>
      </c>
    </row>
  </sheetData>
  <mergeCells count="5">
    <mergeCell ref="A1:B1"/>
    <mergeCell ref="A2:B2"/>
    <mergeCell ref="A3:B3"/>
    <mergeCell ref="D1:E1"/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Квартплата</vt:lpstr>
      <vt:lpstr>Распределение Фонда зарплаты</vt:lpstr>
      <vt:lpstr>Сдельная зароботная плата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Ангелина Мамедова</cp:lastModifiedBy>
  <dcterms:created xsi:type="dcterms:W3CDTF">2015-06-05T18:17:20Z</dcterms:created>
  <dcterms:modified xsi:type="dcterms:W3CDTF">2023-12-18T10:56:21Z</dcterms:modified>
</cp:coreProperties>
</file>