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liana_Smirnova\Desktop\Automated Testing 2018Q4\Task\"/>
    </mc:Choice>
  </mc:AlternateContent>
  <xr:revisionPtr revIDLastSave="0" documentId="8_{6CB1F23F-5C20-4761-8E68-F9311E588D77}" xr6:coauthVersionLast="37" xr6:coauthVersionMax="37" xr10:uidLastSave="{00000000-0000-0000-0000-000000000000}"/>
  <bookViews>
    <workbookView xWindow="0" yWindow="0" windowWidth="28800" windowHeight="12165" activeTab="3" xr2:uid="{00000000-000D-0000-FFFF-FFFF00000000}"/>
  </bookViews>
  <sheets>
    <sheet name="Тесты" sheetId="2" r:id="rId1"/>
    <sheet name="Return of Investment" sheetId="5" r:id="rId2"/>
    <sheet name="Ресурсы" sheetId="3" r:id="rId3"/>
    <sheet name="Прогнозирование" sheetId="1" r:id="rId4"/>
    <sheet name="Формула расчета" sheetId="6" state="hidden" r:id="rId5"/>
  </sheet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3" i="1" l="1"/>
  <c r="H73" i="1" s="1"/>
  <c r="I73" i="1" s="1"/>
  <c r="K73" i="1" s="1"/>
  <c r="G73" i="1"/>
  <c r="J73" i="1"/>
  <c r="J74" i="1"/>
  <c r="J75" i="1"/>
  <c r="C73" i="1"/>
  <c r="C74" i="1"/>
  <c r="C75" i="1"/>
  <c r="C61" i="1"/>
  <c r="J64" i="1" s="1"/>
  <c r="C62" i="1"/>
  <c r="C63" i="1"/>
  <c r="C64" i="1"/>
  <c r="C65" i="1"/>
  <c r="J65" i="1"/>
  <c r="C66" i="1"/>
  <c r="J66" i="1"/>
  <c r="C67" i="1"/>
  <c r="C68" i="1"/>
  <c r="J69" i="1" s="1"/>
  <c r="C69" i="1"/>
  <c r="C70" i="1"/>
  <c r="C71" i="1"/>
  <c r="C7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3" i="1"/>
  <c r="C24" i="1"/>
  <c r="C25" i="1"/>
  <c r="C26" i="1"/>
  <c r="C27" i="1"/>
  <c r="C28" i="1"/>
  <c r="C29" i="1"/>
  <c r="C30" i="1"/>
  <c r="C31" i="1"/>
  <c r="C32" i="1"/>
  <c r="D74" i="1" l="1"/>
  <c r="J67" i="1"/>
  <c r="J68" i="1"/>
  <c r="J61" i="1"/>
  <c r="J70" i="1"/>
  <c r="J62" i="1"/>
  <c r="J71" i="1"/>
  <c r="J63" i="1"/>
  <c r="J72" i="1"/>
  <c r="H33" i="6"/>
  <c r="H31" i="6"/>
  <c r="H25" i="6"/>
  <c r="H24" i="6"/>
  <c r="H23" i="6"/>
  <c r="H22" i="6"/>
  <c r="H15" i="6"/>
  <c r="H14" i="6"/>
  <c r="H8" i="6"/>
  <c r="H4" i="6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H8" i="1"/>
  <c r="G8" i="1"/>
  <c r="C8" i="1"/>
  <c r="H7" i="1"/>
  <c r="G7" i="1"/>
  <c r="C7" i="1"/>
  <c r="H6" i="1"/>
  <c r="I6" i="1" s="1"/>
  <c r="G6" i="1"/>
  <c r="C6" i="1"/>
  <c r="J14" i="1" s="1"/>
  <c r="Q4" i="1"/>
  <c r="H74" i="1" l="1"/>
  <c r="I74" i="1" s="1"/>
  <c r="K74" i="1" s="1"/>
  <c r="G74" i="1"/>
  <c r="D75" i="1" s="1"/>
  <c r="J7" i="1"/>
  <c r="J38" i="1"/>
  <c r="J32" i="1"/>
  <c r="I7" i="1"/>
  <c r="J52" i="1"/>
  <c r="J58" i="1"/>
  <c r="J12" i="1"/>
  <c r="J20" i="1"/>
  <c r="J30" i="1"/>
  <c r="J35" i="1"/>
  <c r="J33" i="1"/>
  <c r="J56" i="1"/>
  <c r="J13" i="1"/>
  <c r="J21" i="1"/>
  <c r="J31" i="1"/>
  <c r="J11" i="1"/>
  <c r="J19" i="1"/>
  <c r="J43" i="1"/>
  <c r="J41" i="1"/>
  <c r="J50" i="1"/>
  <c r="D9" i="1"/>
  <c r="J60" i="1"/>
  <c r="J6" i="1"/>
  <c r="K6" i="1" s="1"/>
  <c r="J10" i="1"/>
  <c r="J18" i="1"/>
  <c r="J46" i="1"/>
  <c r="J51" i="1"/>
  <c r="J49" i="1"/>
  <c r="J9" i="1"/>
  <c r="J17" i="1"/>
  <c r="J26" i="1"/>
  <c r="J54" i="1"/>
  <c r="J59" i="1"/>
  <c r="J57" i="1"/>
  <c r="J22" i="1"/>
  <c r="J39" i="1"/>
  <c r="J53" i="1"/>
  <c r="J29" i="1"/>
  <c r="J25" i="1"/>
  <c r="J47" i="1"/>
  <c r="J27" i="1"/>
  <c r="J37" i="1"/>
  <c r="J55" i="1"/>
  <c r="J23" i="1"/>
  <c r="J8" i="1"/>
  <c r="J16" i="1"/>
  <c r="J36" i="1"/>
  <c r="J34" i="1"/>
  <c r="J40" i="1"/>
  <c r="J45" i="1"/>
  <c r="J15" i="1"/>
  <c r="J24" i="1"/>
  <c r="J44" i="1"/>
  <c r="J42" i="1"/>
  <c r="J48" i="1"/>
  <c r="J28" i="1"/>
  <c r="G75" i="1" l="1"/>
  <c r="H75" i="1"/>
  <c r="I75" i="1" s="1"/>
  <c r="K75" i="1" s="1"/>
  <c r="H9" i="1"/>
  <c r="G9" i="1"/>
  <c r="D10" i="1" s="1"/>
  <c r="I8" i="1"/>
  <c r="K8" i="1" s="1"/>
  <c r="K7" i="1"/>
  <c r="G10" i="1" l="1"/>
  <c r="D11" i="1" s="1"/>
  <c r="H10" i="1"/>
  <c r="I9" i="1"/>
  <c r="K9" i="1" s="1"/>
  <c r="H11" i="1" l="1"/>
  <c r="G11" i="1"/>
  <c r="D12" i="1" s="1"/>
  <c r="I10" i="1"/>
  <c r="K10" i="1" s="1"/>
  <c r="G12" i="1" l="1"/>
  <c r="H12" i="1"/>
  <c r="D13" i="1"/>
  <c r="I11" i="1"/>
  <c r="K11" i="1" s="1"/>
  <c r="H13" i="1" l="1"/>
  <c r="G13" i="1"/>
  <c r="D14" i="1" s="1"/>
  <c r="I12" i="1"/>
  <c r="K12" i="1" s="1"/>
  <c r="H14" i="1" l="1"/>
  <c r="G14" i="1"/>
  <c r="D15" i="1" s="1"/>
  <c r="I13" i="1"/>
  <c r="K13" i="1" s="1"/>
  <c r="H15" i="1" l="1"/>
  <c r="G15" i="1"/>
  <c r="D16" i="1" s="1"/>
  <c r="I14" i="1"/>
  <c r="K14" i="1" s="1"/>
  <c r="H16" i="1" l="1"/>
  <c r="G16" i="1"/>
  <c r="D17" i="1" s="1"/>
  <c r="I15" i="1"/>
  <c r="K15" i="1" s="1"/>
  <c r="H17" i="1" l="1"/>
  <c r="G17" i="1"/>
  <c r="D18" i="1" s="1"/>
  <c r="I16" i="1"/>
  <c r="K16" i="1" s="1"/>
  <c r="H18" i="1" l="1"/>
  <c r="G18" i="1"/>
  <c r="D19" i="1" s="1"/>
  <c r="I17" i="1"/>
  <c r="K17" i="1" s="1"/>
  <c r="H19" i="1" l="1"/>
  <c r="G19" i="1"/>
  <c r="D20" i="1" s="1"/>
  <c r="I18" i="1"/>
  <c r="K18" i="1" s="1"/>
  <c r="G20" i="1" l="1"/>
  <c r="H20" i="1"/>
  <c r="D21" i="1"/>
  <c r="I19" i="1"/>
  <c r="K19" i="1" s="1"/>
  <c r="H21" i="1" l="1"/>
  <c r="G21" i="1"/>
  <c r="D22" i="1"/>
  <c r="I20" i="1"/>
  <c r="K20" i="1" s="1"/>
  <c r="I21" i="1" l="1"/>
  <c r="K21" i="1" s="1"/>
  <c r="H22" i="1"/>
  <c r="G22" i="1"/>
  <c r="D23" i="1" s="1"/>
  <c r="I22" i="1" l="1"/>
  <c r="K22" i="1" s="1"/>
  <c r="H23" i="1"/>
  <c r="G23" i="1"/>
  <c r="D24" i="1" s="1"/>
  <c r="I23" i="1" l="1"/>
  <c r="K23" i="1" s="1"/>
  <c r="G24" i="1"/>
  <c r="D25" i="1" s="1"/>
  <c r="H24" i="1"/>
  <c r="I24" i="1" l="1"/>
  <c r="K24" i="1" s="1"/>
  <c r="H25" i="1"/>
  <c r="G25" i="1"/>
  <c r="D26" i="1" s="1"/>
  <c r="I25" i="1" l="1"/>
  <c r="K25" i="1" s="1"/>
  <c r="G26" i="1"/>
  <c r="D27" i="1" s="1"/>
  <c r="H26" i="1"/>
  <c r="I26" i="1" l="1"/>
  <c r="K26" i="1" s="1"/>
  <c r="H27" i="1"/>
  <c r="I27" i="1" s="1"/>
  <c r="K27" i="1" s="1"/>
  <c r="G27" i="1"/>
  <c r="D28" i="1" s="1"/>
  <c r="G28" i="1" l="1"/>
  <c r="D29" i="1" s="1"/>
  <c r="H28" i="1"/>
  <c r="I28" i="1" s="1"/>
  <c r="K28" i="1" s="1"/>
  <c r="G29" i="1" l="1"/>
  <c r="D30" i="1" s="1"/>
  <c r="H29" i="1"/>
  <c r="I29" i="1" s="1"/>
  <c r="K29" i="1" s="1"/>
  <c r="H30" i="1" l="1"/>
  <c r="I30" i="1" s="1"/>
  <c r="K30" i="1" s="1"/>
  <c r="G30" i="1"/>
  <c r="D31" i="1" s="1"/>
  <c r="G31" i="1" l="1"/>
  <c r="D32" i="1" s="1"/>
  <c r="H31" i="1"/>
  <c r="I31" i="1" s="1"/>
  <c r="K31" i="1" s="1"/>
  <c r="H32" i="1" l="1"/>
  <c r="I32" i="1" s="1"/>
  <c r="K32" i="1" s="1"/>
  <c r="G32" i="1"/>
  <c r="D33" i="1" s="1"/>
  <c r="H33" i="1" l="1"/>
  <c r="I33" i="1" s="1"/>
  <c r="K33" i="1" s="1"/>
  <c r="G33" i="1"/>
  <c r="D34" i="1" s="1"/>
  <c r="G34" i="1" l="1"/>
  <c r="D35" i="1" s="1"/>
  <c r="H34" i="1"/>
  <c r="I34" i="1" s="1"/>
  <c r="K34" i="1" s="1"/>
  <c r="G35" i="1" l="1"/>
  <c r="D36" i="1" s="1"/>
  <c r="H35" i="1"/>
  <c r="I35" i="1" s="1"/>
  <c r="K35" i="1" s="1"/>
  <c r="H36" i="1" l="1"/>
  <c r="I36" i="1" s="1"/>
  <c r="K36" i="1" s="1"/>
  <c r="G36" i="1"/>
  <c r="D37" i="1" s="1"/>
  <c r="H37" i="1" l="1"/>
  <c r="I37" i="1" s="1"/>
  <c r="K37" i="1" s="1"/>
  <c r="G37" i="1"/>
  <c r="D38" i="1" s="1"/>
  <c r="G38" i="1" l="1"/>
  <c r="D39" i="1" s="1"/>
  <c r="H38" i="1"/>
  <c r="I38" i="1" s="1"/>
  <c r="K38" i="1" s="1"/>
  <c r="G39" i="1" l="1"/>
  <c r="D40" i="1" s="1"/>
  <c r="H39" i="1"/>
  <c r="I39" i="1" s="1"/>
  <c r="K39" i="1" s="1"/>
  <c r="G40" i="1" l="1"/>
  <c r="D41" i="1" s="1"/>
  <c r="H40" i="1"/>
  <c r="I40" i="1" s="1"/>
  <c r="K40" i="1" s="1"/>
  <c r="G41" i="1" l="1"/>
  <c r="D42" i="1" s="1"/>
  <c r="H41" i="1"/>
  <c r="I41" i="1" s="1"/>
  <c r="K41" i="1" s="1"/>
  <c r="G42" i="1" l="1"/>
  <c r="D43" i="1" s="1"/>
  <c r="H42" i="1"/>
  <c r="I42" i="1" s="1"/>
  <c r="K42" i="1" s="1"/>
  <c r="G43" i="1" l="1"/>
  <c r="D44" i="1" s="1"/>
  <c r="H43" i="1"/>
  <c r="I43" i="1" s="1"/>
  <c r="K43" i="1" s="1"/>
  <c r="H44" i="1" l="1"/>
  <c r="I44" i="1" s="1"/>
  <c r="K44" i="1" s="1"/>
  <c r="G44" i="1"/>
  <c r="D45" i="1" s="1"/>
  <c r="H45" i="1" l="1"/>
  <c r="I45" i="1" s="1"/>
  <c r="K45" i="1" s="1"/>
  <c r="G45" i="1"/>
  <c r="D46" i="1" s="1"/>
  <c r="H46" i="1" l="1"/>
  <c r="I46" i="1" s="1"/>
  <c r="K46" i="1" s="1"/>
  <c r="G46" i="1"/>
  <c r="D47" i="1" s="1"/>
  <c r="G47" i="1" l="1"/>
  <c r="D48" i="1" s="1"/>
  <c r="H47" i="1"/>
  <c r="I47" i="1" s="1"/>
  <c r="K47" i="1" s="1"/>
  <c r="G48" i="1" l="1"/>
  <c r="D49" i="1" s="1"/>
  <c r="H48" i="1"/>
  <c r="I48" i="1" s="1"/>
  <c r="K48" i="1" s="1"/>
  <c r="H49" i="1" l="1"/>
  <c r="I49" i="1" s="1"/>
  <c r="K49" i="1" s="1"/>
  <c r="G49" i="1"/>
  <c r="D50" i="1" s="1"/>
  <c r="H50" i="1" l="1"/>
  <c r="I50" i="1" s="1"/>
  <c r="K50" i="1" s="1"/>
  <c r="G50" i="1"/>
  <c r="D51" i="1" s="1"/>
  <c r="H51" i="1" l="1"/>
  <c r="I51" i="1" s="1"/>
  <c r="K51" i="1" s="1"/>
  <c r="G51" i="1"/>
  <c r="D52" i="1" s="1"/>
  <c r="G52" i="1" l="1"/>
  <c r="D53" i="1" s="1"/>
  <c r="H52" i="1"/>
  <c r="I52" i="1" s="1"/>
  <c r="K52" i="1" s="1"/>
  <c r="G53" i="1" l="1"/>
  <c r="D54" i="1" s="1"/>
  <c r="H53" i="1"/>
  <c r="I53" i="1" s="1"/>
  <c r="K53" i="1" s="1"/>
  <c r="G54" i="1" l="1"/>
  <c r="D55" i="1" s="1"/>
  <c r="H54" i="1"/>
  <c r="I54" i="1" s="1"/>
  <c r="K54" i="1" s="1"/>
  <c r="G55" i="1" l="1"/>
  <c r="D56" i="1" s="1"/>
  <c r="H55" i="1"/>
  <c r="I55" i="1" s="1"/>
  <c r="K55" i="1" s="1"/>
  <c r="G56" i="1" l="1"/>
  <c r="D57" i="1" s="1"/>
  <c r="H56" i="1"/>
  <c r="I56" i="1" s="1"/>
  <c r="K56" i="1" s="1"/>
  <c r="G57" i="1" l="1"/>
  <c r="D58" i="1" s="1"/>
  <c r="H57" i="1"/>
  <c r="I57" i="1" s="1"/>
  <c r="K57" i="1" s="1"/>
  <c r="H58" i="1" l="1"/>
  <c r="I58" i="1" s="1"/>
  <c r="K58" i="1" s="1"/>
  <c r="G58" i="1"/>
  <c r="D59" i="1" s="1"/>
  <c r="G59" i="1" l="1"/>
  <c r="H59" i="1"/>
  <c r="I59" i="1" s="1"/>
  <c r="K59" i="1" s="1"/>
  <c r="D60" i="1"/>
  <c r="H60" i="1" l="1"/>
  <c r="I60" i="1" s="1"/>
  <c r="K60" i="1" s="1"/>
  <c r="G60" i="1"/>
  <c r="D61" i="1" s="1"/>
  <c r="G61" i="1" l="1"/>
  <c r="D62" i="1"/>
  <c r="H61" i="1"/>
  <c r="I61" i="1" s="1"/>
  <c r="K61" i="1" s="1"/>
  <c r="H62" i="1" l="1"/>
  <c r="I62" i="1" s="1"/>
  <c r="K62" i="1" s="1"/>
  <c r="G62" i="1"/>
  <c r="D63" i="1" s="1"/>
  <c r="H63" i="1" l="1"/>
  <c r="I63" i="1" s="1"/>
  <c r="K63" i="1" s="1"/>
  <c r="G63" i="1"/>
  <c r="D64" i="1" s="1"/>
  <c r="G64" i="1" l="1"/>
  <c r="D65" i="1" s="1"/>
  <c r="H64" i="1"/>
  <c r="I64" i="1" s="1"/>
  <c r="K64" i="1" s="1"/>
  <c r="H65" i="1" l="1"/>
  <c r="I65" i="1" s="1"/>
  <c r="K65" i="1" s="1"/>
  <c r="G65" i="1"/>
  <c r="D66" i="1" s="1"/>
  <c r="G66" i="1" l="1"/>
  <c r="D67" i="1" s="1"/>
  <c r="H66" i="1"/>
  <c r="I66" i="1" s="1"/>
  <c r="K66" i="1" s="1"/>
  <c r="G67" i="1" l="1"/>
  <c r="D68" i="1" s="1"/>
  <c r="H67" i="1"/>
  <c r="I67" i="1" s="1"/>
  <c r="K67" i="1" s="1"/>
  <c r="H68" i="1" l="1"/>
  <c r="I68" i="1" s="1"/>
  <c r="K68" i="1" s="1"/>
  <c r="G68" i="1"/>
  <c r="D69" i="1" s="1"/>
  <c r="G69" i="1" l="1"/>
  <c r="D70" i="1" s="1"/>
  <c r="H69" i="1"/>
  <c r="I69" i="1" s="1"/>
  <c r="K69" i="1" s="1"/>
  <c r="H70" i="1" l="1"/>
  <c r="I70" i="1" s="1"/>
  <c r="K70" i="1" s="1"/>
  <c r="G70" i="1"/>
  <c r="D71" i="1" s="1"/>
  <c r="H71" i="1" l="1"/>
  <c r="I71" i="1" s="1"/>
  <c r="K71" i="1" s="1"/>
  <c r="G71" i="1"/>
  <c r="D72" i="1" s="1"/>
  <c r="G72" i="1" l="1"/>
  <c r="H72" i="1"/>
  <c r="I72" i="1" s="1"/>
  <c r="K72" i="1" s="1"/>
</calcChain>
</file>

<file path=xl/sharedStrings.xml><?xml version="1.0" encoding="utf-8"?>
<sst xmlns="http://schemas.openxmlformats.org/spreadsheetml/2006/main" count="296" uniqueCount="221">
  <si>
    <t>Кол-во автотестов</t>
  </si>
  <si>
    <t>Efficiency ROI %</t>
  </si>
  <si>
    <t>Комментарий/этап</t>
  </si>
  <si>
    <t>Динамика прироста автоматизированных тестов</t>
  </si>
  <si>
    <t>ROI (Return of Investment)</t>
  </si>
  <si>
    <t xml:space="preserve">Пересечение данных кривых будет означать точку окупаемости затрат на автоматизацию. </t>
  </si>
  <si>
    <t>В рассчет идет только сэкономленное время на ручном тестировании и не учитывается оперативность предоставления результатов.</t>
  </si>
  <si>
    <t>Manual Time Saved on each run
(man*days)</t>
  </si>
  <si>
    <t>Total Manual Time Saved
(man*days)</t>
  </si>
  <si>
    <t>Номер проверенного билда</t>
  </si>
  <si>
    <t>График трудозатрат на автоматизацию и съэкономленного времени на ручном тестировании</t>
  </si>
  <si>
    <t>Automation time
(man*days)</t>
  </si>
  <si>
    <t>Входные данные</t>
  </si>
  <si>
    <t>Параметр</t>
  </si>
  <si>
    <t>Описание</t>
  </si>
  <si>
    <t>Значение</t>
  </si>
  <si>
    <t>ATperiod</t>
  </si>
  <si>
    <t>Количество дней (рабочих) автоматизации (в днях)</t>
  </si>
  <si>
    <t>BUILDfrequency</t>
  </si>
  <si>
    <t>Nteam</t>
  </si>
  <si>
    <t>Количество человек в команде автотестирования</t>
  </si>
  <si>
    <t>ATperformance</t>
  </si>
  <si>
    <t>Количество тестов в день, разрабатываемое всей командой автотестирования</t>
  </si>
  <si>
    <t>Ttest</t>
  </si>
  <si>
    <t>Nbuilds</t>
  </si>
  <si>
    <t>Количество билдов с момента начала автоматизации</t>
  </si>
  <si>
    <t>Ntests</t>
  </si>
  <si>
    <t>Количество тест кейсов</t>
  </si>
  <si>
    <t>Tframework</t>
  </si>
  <si>
    <t>Tdevelopment</t>
  </si>
  <si>
    <t>Fail rate</t>
  </si>
  <si>
    <t>Процент автотестов, которые failed после прогона (%%)</t>
  </si>
  <si>
    <t>Update test</t>
  </si>
  <si>
    <t>Analyze test</t>
  </si>
  <si>
    <t>L</t>
  </si>
  <si>
    <t>Pmt</t>
  </si>
  <si>
    <t>Pat</t>
  </si>
  <si>
    <t>Промежуточные расчеты</t>
  </si>
  <si>
    <t>Формула расчета</t>
  </si>
  <si>
    <t>ATsupport</t>
  </si>
  <si>
    <t>Время на поддержку/обновление автотестов
(человеко-дни)
*допустим половина failed тестов требует обновления теста</t>
  </si>
  <si>
    <t>ATanalyze</t>
  </si>
  <si>
    <t>Время на анализ результатов выполнения автотестов
(человеко-дни)
*допустим половина failed тестов требует простого анализа теста</t>
  </si>
  <si>
    <t>ATdevelopment</t>
  </si>
  <si>
    <t>Время на автоматизацию всех тест кейсов 
(человеко-дни)</t>
  </si>
  <si>
    <t>MT_all_period</t>
  </si>
  <si>
    <t>Время на ручное тестирование с момента начала автоматизации и до конца проекта
(человеко-дни)</t>
  </si>
  <si>
    <t xml:space="preserve">Tsaved = Nbuilds * Ttest * Ntests / 2 </t>
  </si>
  <si>
    <t>MT_development</t>
  </si>
  <si>
    <t>Время на ручное тестирование с момента начала автоматизации и до момента покрытия всех тест кейсов автотестами 
(человеко-дни)</t>
  </si>
  <si>
    <t>MT_full_cover</t>
  </si>
  <si>
    <t>Время на ручное тестирование с момента покрытия всех тест кейсов автотестами и до конца проекта
(человеко-дни)</t>
  </si>
  <si>
    <t>Эффективность автоматизации</t>
  </si>
  <si>
    <t>K</t>
  </si>
  <si>
    <t>Коэффициент выгоды
1 вариант (непрерывное покрытие)</t>
  </si>
  <si>
    <t>K = (MT_all_period*Pmt) / L + (ATdevelopment+ATsupport+ATanalyze)*Pat</t>
  </si>
  <si>
    <t>ROI</t>
  </si>
  <si>
    <t>Возарвт инвестиций (в %)
1 вариант (непрерывное покрытие)</t>
  </si>
  <si>
    <t>Количество прогонов в этот период</t>
  </si>
  <si>
    <t>Автоматизация функционала</t>
  </si>
  <si>
    <t>Дата /Период
(рабочие дни)</t>
  </si>
  <si>
    <t>Среднее время выполнения тест кейса (в минутах)</t>
  </si>
  <si>
    <t>Среднее время выполнения тест кейса (в днях)</t>
  </si>
  <si>
    <t>Среднее время на разработку архитектуры и фреймворка автотестов (человеко-дни)</t>
  </si>
  <si>
    <t>Среднее время на разработку одного автотеста (человеко-дни)</t>
  </si>
  <si>
    <t>Среднее время на  обновление одного fail автотеста (человеко-дни)</t>
  </si>
  <si>
    <t>Среднее время на  анализ одного fail автотеста (человеко-дни)</t>
  </si>
  <si>
    <t>Стоимость лицензии ПО для автоматизации (рубли)</t>
  </si>
  <si>
    <t>Зарплата специалиста по тестированию (в день в рублях)</t>
  </si>
  <si>
    <t>Зарплата специалиста по автоматизации (в день в рублях)</t>
  </si>
  <si>
    <t>Частота выпуска билдов, которые подлежат автотестированию (билдов в день)</t>
  </si>
  <si>
    <t>Analysis and support Time on each run
(man*days)</t>
  </si>
  <si>
    <r>
      <t xml:space="preserve">Avarage test case automation time (hours)
</t>
    </r>
    <r>
      <rPr>
        <sz val="14"/>
        <color theme="1"/>
        <rFont val="Calibri"/>
        <family val="2"/>
        <charset val="204"/>
        <scheme val="minor"/>
      </rPr>
      <t>(среднее время на автоматизацию 1 кейса)</t>
    </r>
    <r>
      <rPr>
        <b/>
        <sz val="18"/>
        <color theme="1"/>
        <rFont val="Calibri"/>
        <family val="2"/>
        <charset val="204"/>
        <scheme val="minor"/>
      </rPr>
      <t xml:space="preserve"> </t>
    </r>
  </si>
  <si>
    <r>
      <t xml:space="preserve">Avarage test case reproducible time (min) 
</t>
    </r>
    <r>
      <rPr>
        <sz val="14"/>
        <color theme="1"/>
        <rFont val="Calibri"/>
        <family val="2"/>
        <charset val="204"/>
        <scheme val="minor"/>
      </rPr>
      <t>*среднее время выполнения кейса вручную с учетом всех дополнительных трудозатрат (заведение дефектов, работа с FSD, и т.п.)</t>
    </r>
  </si>
  <si>
    <r>
      <t xml:space="preserve">Avarage % failed autotests (%) 
</t>
    </r>
    <r>
      <rPr>
        <sz val="14"/>
        <color theme="1"/>
        <rFont val="Calibri"/>
        <family val="2"/>
        <charset val="204"/>
        <scheme val="minor"/>
      </rPr>
      <t xml:space="preserve">(средний процент упавших тестов в прогоне) </t>
    </r>
  </si>
  <si>
    <t>Builds tested count
 (считается автоматически):</t>
  </si>
  <si>
    <t>Автоматизация тестирования. Прогнозирование</t>
  </si>
  <si>
    <t>Кол-во человек в команде</t>
  </si>
  <si>
    <t>Расходуемые ресурсы за этот период
Man*days</t>
  </si>
  <si>
    <r>
      <t xml:space="preserve">Avarage autotest result analysis and support time (hours) 
</t>
    </r>
    <r>
      <rPr>
        <sz val="14"/>
        <color theme="1"/>
        <rFont val="Calibri"/>
        <family val="2"/>
        <charset val="204"/>
        <scheme val="minor"/>
      </rPr>
      <t xml:space="preserve">(среднее время на анализ причины упавшего теста и заведение дефекта или отладку автотеста) </t>
    </r>
  </si>
  <si>
    <t>* желтые ячейки - входные параметры</t>
  </si>
  <si>
    <t>Неделя 1</t>
  </si>
  <si>
    <t>Неделя 2</t>
  </si>
  <si>
    <t>Неделя 3</t>
  </si>
  <si>
    <t>Неделя 4</t>
  </si>
  <si>
    <t>Неделя 5</t>
  </si>
  <si>
    <t>Неделя 6</t>
  </si>
  <si>
    <t>Неделя 7</t>
  </si>
  <si>
    <t>Неделя 8</t>
  </si>
  <si>
    <t>Неделя 9</t>
  </si>
  <si>
    <t>Неделя 10</t>
  </si>
  <si>
    <t>Неделя 11</t>
  </si>
  <si>
    <t>Неделя 12</t>
  </si>
  <si>
    <t>Неделя 13</t>
  </si>
  <si>
    <t>Неделя 14</t>
  </si>
  <si>
    <t>Неделя 15</t>
  </si>
  <si>
    <t>Неделя 16</t>
  </si>
  <si>
    <t>Неделя 17</t>
  </si>
  <si>
    <t>*</t>
  </si>
  <si>
    <t>после этой строки необходимо поправить диапазоны в отрисовке графиков</t>
  </si>
  <si>
    <t>Разработка фреймворка</t>
  </si>
  <si>
    <t>v 1.1</t>
  </si>
  <si>
    <t>v 1.2</t>
  </si>
  <si>
    <t>v 1.3</t>
  </si>
  <si>
    <t>v 1.4</t>
  </si>
  <si>
    <t>v 1.5</t>
  </si>
  <si>
    <t>v 1.6</t>
  </si>
  <si>
    <t>v 1.7</t>
  </si>
  <si>
    <t>v 1.8</t>
  </si>
  <si>
    <t>v 1.9</t>
  </si>
  <si>
    <t>v 1.10</t>
  </si>
  <si>
    <t>v 1.11</t>
  </si>
  <si>
    <t>v 1.12</t>
  </si>
  <si>
    <t>v 1.13</t>
  </si>
  <si>
    <t>v 1.14</t>
  </si>
  <si>
    <t>Неделя 18</t>
  </si>
  <si>
    <t>Неделя 19</t>
  </si>
  <si>
    <t>Неделя 20</t>
  </si>
  <si>
    <t>Неделя 21</t>
  </si>
  <si>
    <t>Неделя 22</t>
  </si>
  <si>
    <t>Неделя 23</t>
  </si>
  <si>
    <t>Неделя 24</t>
  </si>
  <si>
    <t>Неделя 25</t>
  </si>
  <si>
    <t>Неделя 26</t>
  </si>
  <si>
    <t>Неделя 27</t>
  </si>
  <si>
    <t>Неделя 28</t>
  </si>
  <si>
    <t>Неделя 29</t>
  </si>
  <si>
    <t>Неделя 30</t>
  </si>
  <si>
    <t>Неделя 31</t>
  </si>
  <si>
    <t>Неделя 32</t>
  </si>
  <si>
    <t>Неделя 33</t>
  </si>
  <si>
    <t>Неделя 34</t>
  </si>
  <si>
    <t>Неделя 35</t>
  </si>
  <si>
    <t>Неделя 36</t>
  </si>
  <si>
    <t>Неделя 37</t>
  </si>
  <si>
    <t>Неделя 38</t>
  </si>
  <si>
    <t>v 1.15</t>
  </si>
  <si>
    <t>v 1.16</t>
  </si>
  <si>
    <t>v 1.17</t>
  </si>
  <si>
    <t>v 1.18</t>
  </si>
  <si>
    <t>v 1.19</t>
  </si>
  <si>
    <t>v 1.20</t>
  </si>
  <si>
    <t>v 1.21</t>
  </si>
  <si>
    <t>v 1.22</t>
  </si>
  <si>
    <t>v 1.23</t>
  </si>
  <si>
    <t>v 1.24</t>
  </si>
  <si>
    <t>v 1.25</t>
  </si>
  <si>
    <t>v 1.26</t>
  </si>
  <si>
    <t>v 1.27</t>
  </si>
  <si>
    <t>v 1.28</t>
  </si>
  <si>
    <t>v 1.29</t>
  </si>
  <si>
    <t>v 1.30</t>
  </si>
  <si>
    <t>v 1.31</t>
  </si>
  <si>
    <t>v 1.32</t>
  </si>
  <si>
    <t>v 1.33</t>
  </si>
  <si>
    <t>v 1.34</t>
  </si>
  <si>
    <t>v 1.35</t>
  </si>
  <si>
    <t>Неделя 39</t>
  </si>
  <si>
    <t>v 1.36</t>
  </si>
  <si>
    <t>Неделя 40</t>
  </si>
  <si>
    <t>v 1.37</t>
  </si>
  <si>
    <t>Неделя 41</t>
  </si>
  <si>
    <t>v 1.38</t>
  </si>
  <si>
    <t>Неделя 42</t>
  </si>
  <si>
    <t>v 1.39</t>
  </si>
  <si>
    <t>Неделя 43</t>
  </si>
  <si>
    <t>v 1.40</t>
  </si>
  <si>
    <t>Неделя 44</t>
  </si>
  <si>
    <t>v 1.41</t>
  </si>
  <si>
    <t>Неделя 45</t>
  </si>
  <si>
    <t>v 1.42</t>
  </si>
  <si>
    <t>Неделя 46</t>
  </si>
  <si>
    <t>v 1.43</t>
  </si>
  <si>
    <t>Неделя 47</t>
  </si>
  <si>
    <t>v 1.44</t>
  </si>
  <si>
    <t>Неделя 48</t>
  </si>
  <si>
    <t>v 1.45</t>
  </si>
  <si>
    <t>Неделя 49</t>
  </si>
  <si>
    <t>v 1.46</t>
  </si>
  <si>
    <t>Неделя 50</t>
  </si>
  <si>
    <t>v 1.47</t>
  </si>
  <si>
    <t>Неделя 51</t>
  </si>
  <si>
    <t>v 1.48</t>
  </si>
  <si>
    <t>Неделя 52</t>
  </si>
  <si>
    <t>v 1.49</t>
  </si>
  <si>
    <t>Неделя 53</t>
  </si>
  <si>
    <t>v 1.50</t>
  </si>
  <si>
    <t>Неделя 54</t>
  </si>
  <si>
    <t>v 1.51</t>
  </si>
  <si>
    <t>Неделя 55</t>
  </si>
  <si>
    <t>v 1.52</t>
  </si>
  <si>
    <t>Неделя 56</t>
  </si>
  <si>
    <t>Неделя 57</t>
  </si>
  <si>
    <t>Неделя 58</t>
  </si>
  <si>
    <t>Неделя 59</t>
  </si>
  <si>
    <t>Неделя 60</t>
  </si>
  <si>
    <t>Неделя 61</t>
  </si>
  <si>
    <t>Неделя 62</t>
  </si>
  <si>
    <t>Неделя 63</t>
  </si>
  <si>
    <t>Неделя 64</t>
  </si>
  <si>
    <t>Неделя 65</t>
  </si>
  <si>
    <t>Неделя 66</t>
  </si>
  <si>
    <t>Неделя 67</t>
  </si>
  <si>
    <t>Неделя 68</t>
  </si>
  <si>
    <t>Неделя 69</t>
  </si>
  <si>
    <t>v 1.53</t>
  </si>
  <si>
    <t>v 1.54</t>
  </si>
  <si>
    <t>v 1.55</t>
  </si>
  <si>
    <t>v 1.56</t>
  </si>
  <si>
    <t>v 1.57</t>
  </si>
  <si>
    <t>v 1.58</t>
  </si>
  <si>
    <t>v 1.59</t>
  </si>
  <si>
    <t>v 1.60</t>
  </si>
  <si>
    <t>v 1.61</t>
  </si>
  <si>
    <t>v 1.62</t>
  </si>
  <si>
    <t>v 1.63</t>
  </si>
  <si>
    <t>v 1.64</t>
  </si>
  <si>
    <t>v 1.65</t>
  </si>
  <si>
    <t>v 1.66</t>
  </si>
  <si>
    <t>Неделя 70</t>
  </si>
  <si>
    <t>v 1.67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</si>
</sst>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b/>
      <sz val="11"/>
      <color theme="1" tint="0.499984740745262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/>
    <xf numFmtId="0" fontId="0" fillId="0" borderId="0" xfId="0" applyAlignment="1"/>
    <xf numFmtId="49" fontId="0" fillId="0" borderId="0" xfId="0" applyNumberFormat="1"/>
    <xf numFmtId="0" fontId="0" fillId="0" borderId="0" xfId="0" applyBorder="1"/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2" fontId="0" fillId="4" borderId="7" xfId="0" applyNumberForma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8" fillId="0" borderId="0" xfId="0" applyFont="1"/>
    <xf numFmtId="164" fontId="8" fillId="0" borderId="0" xfId="0" applyNumberFormat="1" applyFont="1"/>
    <xf numFmtId="164" fontId="0" fillId="0" borderId="0" xfId="0" applyNumberFormat="1"/>
    <xf numFmtId="0" fontId="2" fillId="0" borderId="7" xfId="0" applyFont="1" applyBorder="1" applyAlignment="1">
      <alignment wrapText="1"/>
    </xf>
    <xf numFmtId="0" fontId="5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right" wrapText="1"/>
    </xf>
    <xf numFmtId="0" fontId="3" fillId="3" borderId="7" xfId="0" applyFont="1" applyFill="1" applyBorder="1"/>
    <xf numFmtId="164" fontId="11" fillId="0" borderId="0" xfId="0" applyNumberFormat="1" applyFont="1"/>
    <xf numFmtId="0" fontId="13" fillId="0" borderId="0" xfId="0" applyFont="1" applyAlignment="1">
      <alignment wrapText="1"/>
    </xf>
    <xf numFmtId="0" fontId="0" fillId="0" borderId="7" xfId="0" applyFill="1" applyBorder="1"/>
    <xf numFmtId="14" fontId="4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164" fontId="9" fillId="0" borderId="3" xfId="0" applyNumberFormat="1" applyFont="1" applyBorder="1" applyAlignment="1">
      <alignment horizontal="center" wrapText="1"/>
    </xf>
    <xf numFmtId="164" fontId="1" fillId="0" borderId="5" xfId="0" applyNumberFormat="1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49" fontId="1" fillId="0" borderId="5" xfId="0" applyNumberFormat="1" applyFont="1" applyBorder="1" applyAlignment="1">
      <alignment horizontal="center" wrapText="1"/>
    </xf>
    <xf numFmtId="49" fontId="1" fillId="0" borderId="6" xfId="0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164" fontId="9" fillId="0" borderId="5" xfId="0" applyNumberFormat="1" applyFont="1" applyBorder="1" applyAlignment="1">
      <alignment horizontal="center" wrapText="1"/>
    </xf>
    <xf numFmtId="164" fontId="9" fillId="0" borderId="6" xfId="0" applyNumberFormat="1" applyFont="1" applyBorder="1" applyAlignment="1">
      <alignment horizontal="center" wrapText="1"/>
    </xf>
    <xf numFmtId="164" fontId="12" fillId="0" borderId="1" xfId="0" applyNumberFormat="1" applyFont="1" applyBorder="1" applyAlignment="1">
      <alignment horizontal="center" wrapText="1"/>
    </xf>
    <xf numFmtId="164" fontId="12" fillId="0" borderId="3" xfId="0" applyNumberFormat="1" applyFont="1" applyBorder="1" applyAlignment="1">
      <alignment horizontal="center" wrapText="1"/>
    </xf>
    <xf numFmtId="0" fontId="0" fillId="0" borderId="7" xfId="0" applyBorder="1" applyAlignment="1">
      <alignment horizontal="left" wrapText="1"/>
    </xf>
    <xf numFmtId="0" fontId="1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2" fontId="7" fillId="4" borderId="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Прогнозирование!$D$3</c:f>
              <c:strCache>
                <c:ptCount val="1"/>
                <c:pt idx="0">
                  <c:v>Кол-во автотестов</c:v>
                </c:pt>
              </c:strCache>
            </c:strRef>
          </c:tx>
          <c:spPr>
            <a:ln w="38100" cmpd="sng"/>
          </c:spPr>
          <c:marker>
            <c:symbol val="circle"/>
            <c:size val="2"/>
          </c:marker>
          <c:cat>
            <c:strRef>
              <c:f>Прогнозирование!$A$5:$A$100</c:f>
              <c:strCache>
                <c:ptCount val="96"/>
                <c:pt idx="1">
                  <c:v>Неделя 1</c:v>
                </c:pt>
                <c:pt idx="2">
                  <c:v>Неделя 2</c:v>
                </c:pt>
                <c:pt idx="3">
                  <c:v>Неделя 3</c:v>
                </c:pt>
                <c:pt idx="4">
                  <c:v>Неделя 4</c:v>
                </c:pt>
                <c:pt idx="5">
                  <c:v>Неделя 5</c:v>
                </c:pt>
                <c:pt idx="6">
                  <c:v>Неделя 6</c:v>
                </c:pt>
                <c:pt idx="7">
                  <c:v>Неделя 7</c:v>
                </c:pt>
                <c:pt idx="8">
                  <c:v>Неделя 8</c:v>
                </c:pt>
                <c:pt idx="9">
                  <c:v>Неделя 9</c:v>
                </c:pt>
                <c:pt idx="10">
                  <c:v>Неделя 10</c:v>
                </c:pt>
                <c:pt idx="11">
                  <c:v>Неделя 11</c:v>
                </c:pt>
                <c:pt idx="12">
                  <c:v>Неделя 12</c:v>
                </c:pt>
                <c:pt idx="13">
                  <c:v>Неделя 13</c:v>
                </c:pt>
                <c:pt idx="14">
                  <c:v>Неделя 14</c:v>
                </c:pt>
                <c:pt idx="15">
                  <c:v>Неделя 15</c:v>
                </c:pt>
                <c:pt idx="16">
                  <c:v>Неделя 16</c:v>
                </c:pt>
                <c:pt idx="17">
                  <c:v>Неделя 17</c:v>
                </c:pt>
                <c:pt idx="18">
                  <c:v>Неделя 18</c:v>
                </c:pt>
                <c:pt idx="19">
                  <c:v>Неделя 19</c:v>
                </c:pt>
                <c:pt idx="20">
                  <c:v>Неделя 20</c:v>
                </c:pt>
                <c:pt idx="21">
                  <c:v>Неделя 21</c:v>
                </c:pt>
                <c:pt idx="22">
                  <c:v>Неделя 22</c:v>
                </c:pt>
                <c:pt idx="23">
                  <c:v>Неделя 23</c:v>
                </c:pt>
                <c:pt idx="24">
                  <c:v>Неделя 24</c:v>
                </c:pt>
                <c:pt idx="25">
                  <c:v>Неделя 25</c:v>
                </c:pt>
                <c:pt idx="26">
                  <c:v>Неделя 26</c:v>
                </c:pt>
                <c:pt idx="27">
                  <c:v>Неделя 27</c:v>
                </c:pt>
                <c:pt idx="28">
                  <c:v>Неделя 28</c:v>
                </c:pt>
                <c:pt idx="29">
                  <c:v>Неделя 29</c:v>
                </c:pt>
                <c:pt idx="30">
                  <c:v>Неделя 30</c:v>
                </c:pt>
                <c:pt idx="31">
                  <c:v>Неделя 31</c:v>
                </c:pt>
                <c:pt idx="32">
                  <c:v>Неделя 32</c:v>
                </c:pt>
                <c:pt idx="33">
                  <c:v>Неделя 33</c:v>
                </c:pt>
                <c:pt idx="34">
                  <c:v>Неделя 34</c:v>
                </c:pt>
                <c:pt idx="35">
                  <c:v>Неделя 35</c:v>
                </c:pt>
                <c:pt idx="36">
                  <c:v>Неделя 36</c:v>
                </c:pt>
                <c:pt idx="37">
                  <c:v>Неделя 37</c:v>
                </c:pt>
                <c:pt idx="38">
                  <c:v>Неделя 38</c:v>
                </c:pt>
                <c:pt idx="39">
                  <c:v>Неделя 39</c:v>
                </c:pt>
                <c:pt idx="40">
                  <c:v>Неделя 40</c:v>
                </c:pt>
                <c:pt idx="41">
                  <c:v>Неделя 41</c:v>
                </c:pt>
                <c:pt idx="42">
                  <c:v>Неделя 42</c:v>
                </c:pt>
                <c:pt idx="43">
                  <c:v>Неделя 43</c:v>
                </c:pt>
                <c:pt idx="44">
                  <c:v>Неделя 44</c:v>
                </c:pt>
                <c:pt idx="45">
                  <c:v>Неделя 45</c:v>
                </c:pt>
                <c:pt idx="46">
                  <c:v>Неделя 46</c:v>
                </c:pt>
                <c:pt idx="47">
                  <c:v>Неделя 47</c:v>
                </c:pt>
                <c:pt idx="48">
                  <c:v>Неделя 48</c:v>
                </c:pt>
                <c:pt idx="49">
                  <c:v>Неделя 49</c:v>
                </c:pt>
                <c:pt idx="50">
                  <c:v>Неделя 50</c:v>
                </c:pt>
                <c:pt idx="51">
                  <c:v>Неделя 51</c:v>
                </c:pt>
                <c:pt idx="52">
                  <c:v>Неделя 52</c:v>
                </c:pt>
                <c:pt idx="53">
                  <c:v>Неделя 53</c:v>
                </c:pt>
                <c:pt idx="54">
                  <c:v>Неделя 54</c:v>
                </c:pt>
                <c:pt idx="55">
                  <c:v>Неделя 55</c:v>
                </c:pt>
                <c:pt idx="56">
                  <c:v>Неделя 56</c:v>
                </c:pt>
                <c:pt idx="57">
                  <c:v>Неделя 57</c:v>
                </c:pt>
                <c:pt idx="58">
                  <c:v>Неделя 58</c:v>
                </c:pt>
                <c:pt idx="59">
                  <c:v>Неделя 59</c:v>
                </c:pt>
                <c:pt idx="60">
                  <c:v>Неделя 60</c:v>
                </c:pt>
                <c:pt idx="61">
                  <c:v>Неделя 61</c:v>
                </c:pt>
                <c:pt idx="62">
                  <c:v>Неделя 62</c:v>
                </c:pt>
                <c:pt idx="63">
                  <c:v>Неделя 63</c:v>
                </c:pt>
                <c:pt idx="64">
                  <c:v>Неделя 64</c:v>
                </c:pt>
                <c:pt idx="65">
                  <c:v>Неделя 65</c:v>
                </c:pt>
                <c:pt idx="66">
                  <c:v>Неделя 66</c:v>
                </c:pt>
                <c:pt idx="67">
                  <c:v>Неделя 67</c:v>
                </c:pt>
                <c:pt idx="68">
                  <c:v>Неделя 68</c:v>
                </c:pt>
                <c:pt idx="69">
                  <c:v>Неделя 69</c:v>
                </c:pt>
                <c:pt idx="70">
                  <c:v>Неделя 70</c:v>
                </c:pt>
                <c:pt idx="95">
                  <c:v>*</c:v>
                </c:pt>
              </c:strCache>
            </c:strRef>
          </c:cat>
          <c:val>
            <c:numRef>
              <c:f>Прогнозирование!$D$5:$D$100</c:f>
              <c:numCache>
                <c:formatCode>0.0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23.832000000000001</c:v>
                </c:pt>
                <c:pt idx="6">
                  <c:v>35.498351999999997</c:v>
                </c:pt>
                <c:pt idx="7">
                  <c:v>47.001375072000002</c:v>
                </c:pt>
                <c:pt idx="8">
                  <c:v>58.343355820992002</c:v>
                </c:pt>
                <c:pt idx="9">
                  <c:v>69.526548839498119</c:v>
                </c:pt>
                <c:pt idx="10">
                  <c:v>80.553177155745146</c:v>
                </c:pt>
                <c:pt idx="11">
                  <c:v>91.425432675564707</c:v>
                </c:pt>
                <c:pt idx="12">
                  <c:v>102.1454766181068</c:v>
                </c:pt>
                <c:pt idx="13">
                  <c:v>112.7154399454533</c:v>
                </c:pt>
                <c:pt idx="14">
                  <c:v>123.13742378621696</c:v>
                </c:pt>
                <c:pt idx="15">
                  <c:v>133.41349985320991</c:v>
                </c:pt>
                <c:pt idx="16">
                  <c:v>143.54571085526499</c:v>
                </c:pt>
                <c:pt idx="17">
                  <c:v>153.53607090329126</c:v>
                </c:pt>
                <c:pt idx="18">
                  <c:v>163.38656591064517</c:v>
                </c:pt>
                <c:pt idx="19">
                  <c:v>173.09915398789613</c:v>
                </c:pt>
                <c:pt idx="20">
                  <c:v>182.67576583206559</c:v>
                </c:pt>
                <c:pt idx="21">
                  <c:v>192.11830511041669</c:v>
                </c:pt>
                <c:pt idx="22">
                  <c:v>201.42864883887086</c:v>
                </c:pt>
                <c:pt idx="23">
                  <c:v>207.78864667138248</c:v>
                </c:pt>
                <c:pt idx="24">
                  <c:v>216.87960561798312</c:v>
                </c:pt>
                <c:pt idx="25">
                  <c:v>225.84329113933134</c:v>
                </c:pt>
                <c:pt idx="26">
                  <c:v>234.68148506338071</c:v>
                </c:pt>
                <c:pt idx="27">
                  <c:v>243.39594427249338</c:v>
                </c:pt>
                <c:pt idx="28">
                  <c:v>251.98840105267848</c:v>
                </c:pt>
                <c:pt idx="29">
                  <c:v>260.460563437941</c:v>
                </c:pt>
                <c:pt idx="30">
                  <c:v>268.81411554980986</c:v>
                </c:pt>
                <c:pt idx="31">
                  <c:v>277.05071793211249</c:v>
                </c:pt>
                <c:pt idx="32">
                  <c:v>285.17200788106294</c:v>
                </c:pt>
                <c:pt idx="33">
                  <c:v>293.17959977072803</c:v>
                </c:pt>
                <c:pt idx="34">
                  <c:v>301.07508537393784</c:v>
                </c:pt>
                <c:pt idx="35">
                  <c:v>308.86003417870273</c:v>
                </c:pt>
                <c:pt idx="36">
                  <c:v>316.53599370020089</c:v>
                </c:pt>
                <c:pt idx="37">
                  <c:v>324.1044897883981</c:v>
                </c:pt>
                <c:pt idx="38">
                  <c:v>331.56702693136054</c:v>
                </c:pt>
                <c:pt idx="39">
                  <c:v>338.92508855432152</c:v>
                </c:pt>
                <c:pt idx="40">
                  <c:v>346.18013731456102</c:v>
                </c:pt>
                <c:pt idx="41">
                  <c:v>353.33361539215718</c:v>
                </c:pt>
                <c:pt idx="42">
                  <c:v>360.38694477666701</c:v>
                </c:pt>
                <c:pt idx="43">
                  <c:v>367.34152754979368</c:v>
                </c:pt>
                <c:pt idx="44">
                  <c:v>374.19874616409658</c:v>
                </c:pt>
                <c:pt idx="45">
                  <c:v>380.95996371779921</c:v>
                </c:pt>
                <c:pt idx="46">
                  <c:v>387.62652422575002</c:v>
                </c:pt>
                <c:pt idx="47">
                  <c:v>394.19975288658952</c:v>
                </c:pt>
                <c:pt idx="48">
                  <c:v>400.68095634617725</c:v>
                </c:pt>
                <c:pt idx="49">
                  <c:v>407.07142295733075</c:v>
                </c:pt>
                <c:pt idx="50">
                  <c:v>413.37242303592814</c:v>
                </c:pt>
                <c:pt idx="51">
                  <c:v>419.58520911342515</c:v>
                </c:pt>
                <c:pt idx="52">
                  <c:v>425.7110161858372</c:v>
                </c:pt>
                <c:pt idx="53">
                  <c:v>431.75106195923547</c:v>
                </c:pt>
                <c:pt idx="54">
                  <c:v>437.70654709180616</c:v>
                </c:pt>
                <c:pt idx="55">
                  <c:v>443.57865543252086</c:v>
                </c:pt>
                <c:pt idx="56">
                  <c:v>449.36855425646559</c:v>
                </c:pt>
                <c:pt idx="57">
                  <c:v>455.07739449687506</c:v>
                </c:pt>
                <c:pt idx="58">
                  <c:v>460.70631097391879</c:v>
                </c:pt>
                <c:pt idx="59">
                  <c:v>466.2564226202839</c:v>
                </c:pt>
                <c:pt idx="60">
                  <c:v>471.72883270359995</c:v>
                </c:pt>
                <c:pt idx="61">
                  <c:v>477.12462904574954</c:v>
                </c:pt>
                <c:pt idx="62">
                  <c:v>482.44488423910906</c:v>
                </c:pt>
                <c:pt idx="63">
                  <c:v>487.69065585976153</c:v>
                </c:pt>
                <c:pt idx="64">
                  <c:v>492.86298667772485</c:v>
                </c:pt>
                <c:pt idx="65">
                  <c:v>497.96290486423669</c:v>
                </c:pt>
                <c:pt idx="66">
                  <c:v>502.99142419613736</c:v>
                </c:pt>
                <c:pt idx="67">
                  <c:v>507.94954425739144</c:v>
                </c:pt>
                <c:pt idx="68">
                  <c:v>512.83825063778795</c:v>
                </c:pt>
                <c:pt idx="69">
                  <c:v>517.65851512885888</c:v>
                </c:pt>
                <c:pt idx="70">
                  <c:v>522.41129591705487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66-40BA-94FA-8E61232C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34440"/>
        <c:axId val="193761080"/>
      </c:lineChart>
      <c:catAx>
        <c:axId val="24493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761080"/>
        <c:crosses val="autoZero"/>
        <c:auto val="1"/>
        <c:lblAlgn val="ctr"/>
        <c:lblOffset val="100"/>
        <c:tickLblSkip val="2"/>
        <c:noMultiLvlLbl val="1"/>
      </c:catAx>
      <c:valAx>
        <c:axId val="1937610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44934440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232074450223751E-2"/>
          <c:y val="4.6724741868317939E-2"/>
          <c:w val="0.74781357291174111"/>
          <c:h val="0.79815977146455386"/>
        </c:manualLayout>
      </c:layout>
      <c:lineChart>
        <c:grouping val="standard"/>
        <c:varyColors val="0"/>
        <c:ser>
          <c:idx val="0"/>
          <c:order val="0"/>
          <c:tx>
            <c:strRef>
              <c:f>Прогнозирование!$K$4</c:f>
              <c:strCache>
                <c:ptCount val="1"/>
              </c:strCache>
            </c:strRef>
          </c:tx>
          <c:spPr>
            <a:ln w="50800"/>
          </c:spPr>
          <c:marker>
            <c:symbol val="circle"/>
            <c:size val="2"/>
          </c:marker>
          <c:cat>
            <c:strRef>
              <c:f>Прогнозирование!$A$5:$A$100</c:f>
              <c:strCache>
                <c:ptCount val="96"/>
                <c:pt idx="1">
                  <c:v>Неделя 1</c:v>
                </c:pt>
                <c:pt idx="2">
                  <c:v>Неделя 2</c:v>
                </c:pt>
                <c:pt idx="3">
                  <c:v>Неделя 3</c:v>
                </c:pt>
                <c:pt idx="4">
                  <c:v>Неделя 4</c:v>
                </c:pt>
                <c:pt idx="5">
                  <c:v>Неделя 5</c:v>
                </c:pt>
                <c:pt idx="6">
                  <c:v>Неделя 6</c:v>
                </c:pt>
                <c:pt idx="7">
                  <c:v>Неделя 7</c:v>
                </c:pt>
                <c:pt idx="8">
                  <c:v>Неделя 8</c:v>
                </c:pt>
                <c:pt idx="9">
                  <c:v>Неделя 9</c:v>
                </c:pt>
                <c:pt idx="10">
                  <c:v>Неделя 10</c:v>
                </c:pt>
                <c:pt idx="11">
                  <c:v>Неделя 11</c:v>
                </c:pt>
                <c:pt idx="12">
                  <c:v>Неделя 12</c:v>
                </c:pt>
                <c:pt idx="13">
                  <c:v>Неделя 13</c:v>
                </c:pt>
                <c:pt idx="14">
                  <c:v>Неделя 14</c:v>
                </c:pt>
                <c:pt idx="15">
                  <c:v>Неделя 15</c:v>
                </c:pt>
                <c:pt idx="16">
                  <c:v>Неделя 16</c:v>
                </c:pt>
                <c:pt idx="17">
                  <c:v>Неделя 17</c:v>
                </c:pt>
                <c:pt idx="18">
                  <c:v>Неделя 18</c:v>
                </c:pt>
                <c:pt idx="19">
                  <c:v>Неделя 19</c:v>
                </c:pt>
                <c:pt idx="20">
                  <c:v>Неделя 20</c:v>
                </c:pt>
                <c:pt idx="21">
                  <c:v>Неделя 21</c:v>
                </c:pt>
                <c:pt idx="22">
                  <c:v>Неделя 22</c:v>
                </c:pt>
                <c:pt idx="23">
                  <c:v>Неделя 23</c:v>
                </c:pt>
                <c:pt idx="24">
                  <c:v>Неделя 24</c:v>
                </c:pt>
                <c:pt idx="25">
                  <c:v>Неделя 25</c:v>
                </c:pt>
                <c:pt idx="26">
                  <c:v>Неделя 26</c:v>
                </c:pt>
                <c:pt idx="27">
                  <c:v>Неделя 27</c:v>
                </c:pt>
                <c:pt idx="28">
                  <c:v>Неделя 28</c:v>
                </c:pt>
                <c:pt idx="29">
                  <c:v>Неделя 29</c:v>
                </c:pt>
                <c:pt idx="30">
                  <c:v>Неделя 30</c:v>
                </c:pt>
                <c:pt idx="31">
                  <c:v>Неделя 31</c:v>
                </c:pt>
                <c:pt idx="32">
                  <c:v>Неделя 32</c:v>
                </c:pt>
                <c:pt idx="33">
                  <c:v>Неделя 33</c:v>
                </c:pt>
                <c:pt idx="34">
                  <c:v>Неделя 34</c:v>
                </c:pt>
                <c:pt idx="35">
                  <c:v>Неделя 35</c:v>
                </c:pt>
                <c:pt idx="36">
                  <c:v>Неделя 36</c:v>
                </c:pt>
                <c:pt idx="37">
                  <c:v>Неделя 37</c:v>
                </c:pt>
                <c:pt idx="38">
                  <c:v>Неделя 38</c:v>
                </c:pt>
                <c:pt idx="39">
                  <c:v>Неделя 39</c:v>
                </c:pt>
                <c:pt idx="40">
                  <c:v>Неделя 40</c:v>
                </c:pt>
                <c:pt idx="41">
                  <c:v>Неделя 41</c:v>
                </c:pt>
                <c:pt idx="42">
                  <c:v>Неделя 42</c:v>
                </c:pt>
                <c:pt idx="43">
                  <c:v>Неделя 43</c:v>
                </c:pt>
                <c:pt idx="44">
                  <c:v>Неделя 44</c:v>
                </c:pt>
                <c:pt idx="45">
                  <c:v>Неделя 45</c:v>
                </c:pt>
                <c:pt idx="46">
                  <c:v>Неделя 46</c:v>
                </c:pt>
                <c:pt idx="47">
                  <c:v>Неделя 47</c:v>
                </c:pt>
                <c:pt idx="48">
                  <c:v>Неделя 48</c:v>
                </c:pt>
                <c:pt idx="49">
                  <c:v>Неделя 49</c:v>
                </c:pt>
                <c:pt idx="50">
                  <c:v>Неделя 50</c:v>
                </c:pt>
                <c:pt idx="51">
                  <c:v>Неделя 51</c:v>
                </c:pt>
                <c:pt idx="52">
                  <c:v>Неделя 52</c:v>
                </c:pt>
                <c:pt idx="53">
                  <c:v>Неделя 53</c:v>
                </c:pt>
                <c:pt idx="54">
                  <c:v>Неделя 54</c:v>
                </c:pt>
                <c:pt idx="55">
                  <c:v>Неделя 55</c:v>
                </c:pt>
                <c:pt idx="56">
                  <c:v>Неделя 56</c:v>
                </c:pt>
                <c:pt idx="57">
                  <c:v>Неделя 57</c:v>
                </c:pt>
                <c:pt idx="58">
                  <c:v>Неделя 58</c:v>
                </c:pt>
                <c:pt idx="59">
                  <c:v>Неделя 59</c:v>
                </c:pt>
                <c:pt idx="60">
                  <c:v>Неделя 60</c:v>
                </c:pt>
                <c:pt idx="61">
                  <c:v>Неделя 61</c:v>
                </c:pt>
                <c:pt idx="62">
                  <c:v>Неделя 62</c:v>
                </c:pt>
                <c:pt idx="63">
                  <c:v>Неделя 63</c:v>
                </c:pt>
                <c:pt idx="64">
                  <c:v>Неделя 64</c:v>
                </c:pt>
                <c:pt idx="65">
                  <c:v>Неделя 65</c:v>
                </c:pt>
                <c:pt idx="66">
                  <c:v>Неделя 66</c:v>
                </c:pt>
                <c:pt idx="67">
                  <c:v>Неделя 67</c:v>
                </c:pt>
                <c:pt idx="68">
                  <c:v>Неделя 68</c:v>
                </c:pt>
                <c:pt idx="69">
                  <c:v>Неделя 69</c:v>
                </c:pt>
                <c:pt idx="70">
                  <c:v>Неделя 70</c:v>
                </c:pt>
                <c:pt idx="95">
                  <c:v>*</c:v>
                </c:pt>
              </c:strCache>
            </c:strRef>
          </c:cat>
          <c:val>
            <c:numRef>
              <c:f>Прогнозирование!$K$5:$K$100</c:f>
              <c:numCache>
                <c:formatCode>0.0</c:formatCode>
                <c:ptCount val="96"/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-98.958333333333329</c:v>
                </c:pt>
                <c:pt idx="5">
                  <c:v>-97.511666666666684</c:v>
                </c:pt>
                <c:pt idx="6">
                  <c:v>-95.872086111111116</c:v>
                </c:pt>
                <c:pt idx="7">
                  <c:v>-94.130370680952367</c:v>
                </c:pt>
                <c:pt idx="8">
                  <c:v>-92.331810638324995</c:v>
                </c:pt>
                <c:pt idx="9">
                  <c:v>-90.501480257234164</c:v>
                </c:pt>
                <c:pt idx="10">
                  <c:v>-88.654346913602936</c:v>
                </c:pt>
                <c:pt idx="11">
                  <c:v>-86.799866112253795</c:v>
                </c:pt>
                <c:pt idx="12">
                  <c:v>-84.944278987792046</c:v>
                </c:pt>
                <c:pt idx="13">
                  <c:v>-83.091849408991465</c:v>
                </c:pt>
                <c:pt idx="14">
                  <c:v>-81.245570885079928</c:v>
                </c:pt>
                <c:pt idx="15">
                  <c:v>-79.407590699842899</c:v>
                </c:pt>
                <c:pt idx="16">
                  <c:v>-77.579474986500614</c:v>
                </c:pt>
                <c:pt idx="17">
                  <c:v>-75.762380238452948</c:v>
                </c:pt>
                <c:pt idx="18">
                  <c:v>-73.957167642052696</c:v>
                </c:pt>
                <c:pt idx="19">
                  <c:v>-72.164481297078126</c:v>
                </c:pt>
                <c:pt idx="20">
                  <c:v>-70.384802964306431</c:v>
                </c:pt>
                <c:pt idx="21">
                  <c:v>-68.618491164577264</c:v>
                </c:pt>
                <c:pt idx="22">
                  <c:v>-63.686695832637184</c:v>
                </c:pt>
                <c:pt idx="23">
                  <c:v>-62.128629246444881</c:v>
                </c:pt>
                <c:pt idx="24">
                  <c:v>-60.568877252119883</c:v>
                </c:pt>
                <c:pt idx="25">
                  <c:v>-59.009409785099926</c:v>
                </c:pt>
                <c:pt idx="26">
                  <c:v>-57.45186991805307</c:v>
                </c:pt>
                <c:pt idx="27">
                  <c:v>-55.897634711822548</c:v>
                </c:pt>
                <c:pt idx="28">
                  <c:v>-54.347863022552609</c:v>
                </c:pt>
                <c:pt idx="29">
                  <c:v>-52.803533413562029</c:v>
                </c:pt>
                <c:pt idx="30">
                  <c:v>-51.265474480913092</c:v>
                </c:pt>
                <c:pt idx="31">
                  <c:v>-49.734389305765887</c:v>
                </c:pt>
                <c:pt idx="32">
                  <c:v>-48.210875318334594</c:v>
                </c:pt>
                <c:pt idx="33">
                  <c:v>-46.695440546790707</c:v>
                </c:pt>
                <c:pt idx="34">
                  <c:v>-45.18851699543557</c:v>
                </c:pt>
                <c:pt idx="35">
                  <c:v>-43.690471726332817</c:v>
                </c:pt>
                <c:pt idx="36">
                  <c:v>-42.201616090992935</c:v>
                </c:pt>
                <c:pt idx="37">
                  <c:v>-40.722213462141042</c:v>
                </c:pt>
                <c:pt idx="38">
                  <c:v>-39.25248574190779</c:v>
                </c:pt>
                <c:pt idx="39">
                  <c:v>-37.79261886609747</c:v>
                </c:pt>
                <c:pt idx="40">
                  <c:v>-36.342767480256128</c:v>
                </c:pt>
                <c:pt idx="41">
                  <c:v>-34.903058928974836</c:v>
                </c:pt>
                <c:pt idx="42">
                  <c:v>-33.473596672922298</c:v>
                </c:pt>
                <c:pt idx="43">
                  <c:v>-32.054463226799804</c:v>
                </c:pt>
                <c:pt idx="44">
                  <c:v>-30.645722694466471</c:v>
                </c:pt>
                <c:pt idx="45">
                  <c:v>-29.247422963927409</c:v>
                </c:pt>
                <c:pt idx="46">
                  <c:v>-27.859597613973754</c:v>
                </c:pt>
                <c:pt idx="47">
                  <c:v>-26.482267575448091</c:v>
                </c:pt>
                <c:pt idx="48">
                  <c:v>-25.115442582946152</c:v>
                </c:pt>
                <c:pt idx="49">
                  <c:v>-23.75912244691855</c:v>
                </c:pt>
                <c:pt idx="50">
                  <c:v>-22.413298171341783</c:v>
                </c:pt>
                <c:pt idx="51">
                  <c:v>-21.077952938179408</c:v>
                </c:pt>
                <c:pt idx="52">
                  <c:v>-19.753062976588904</c:v>
                </c:pt>
                <c:pt idx="53">
                  <c:v>-18.43859833211949</c:v>
                </c:pt>
                <c:pt idx="54">
                  <c:v>-17.134523548887039</c:v>
                </c:pt>
                <c:pt idx="55">
                  <c:v>-15.840798275823186</c:v>
                </c:pt>
                <c:pt idx="56">
                  <c:v>-14.557377806509958</c:v>
                </c:pt>
                <c:pt idx="57">
                  <c:v>-13.28421356077639</c:v>
                </c:pt>
                <c:pt idx="58">
                  <c:v>-12.021253515104965</c:v>
                </c:pt>
                <c:pt idx="59">
                  <c:v>-10.768442587940497</c:v>
                </c:pt>
                <c:pt idx="60">
                  <c:v>-9.5257229851808418</c:v>
                </c:pt>
                <c:pt idx="61">
                  <c:v>-8.2930345104365895</c:v>
                </c:pt>
                <c:pt idx="62">
                  <c:v>-7.0703148440546064</c:v>
                </c:pt>
                <c:pt idx="63">
                  <c:v>-5.8574997943927976</c:v>
                </c:pt>
                <c:pt idx="64">
                  <c:v>-4.6545235243972627</c:v>
                </c:pt>
                <c:pt idx="65">
                  <c:v>-3.4613187561574077</c:v>
                </c:pt>
                <c:pt idx="66">
                  <c:v>-2.2778169557898194</c:v>
                </c:pt>
                <c:pt idx="67">
                  <c:v>-1.1039485007210661</c:v>
                </c:pt>
                <c:pt idx="68">
                  <c:v>6.0357168804386012E-2</c:v>
                </c:pt>
                <c:pt idx="69">
                  <c:v>1.2151714123767552</c:v>
                </c:pt>
                <c:pt idx="70">
                  <c:v>2.360566264804393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92-4B33-B5C9-E214A2A7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98400"/>
        <c:axId val="245768200"/>
      </c:lineChart>
      <c:catAx>
        <c:axId val="2463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45768200"/>
        <c:crosses val="autoZero"/>
        <c:auto val="1"/>
        <c:lblAlgn val="ctr"/>
        <c:lblOffset val="100"/>
        <c:tickLblSkip val="2"/>
        <c:noMultiLvlLbl val="1"/>
      </c:catAx>
      <c:valAx>
        <c:axId val="245768200"/>
        <c:scaling>
          <c:orientation val="minMax"/>
          <c:min val="-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46398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53652986723846"/>
          <c:y val="0.45835828056487665"/>
          <c:w val="0.17614746181675314"/>
          <c:h val="8.3283438870246709E-2"/>
        </c:manualLayout>
      </c:layout>
      <c:overlay val="1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32074450223751E-2"/>
          <c:y val="4.6724741868317939E-2"/>
          <c:w val="0.74781357291174111"/>
          <c:h val="0.79815977146455386"/>
        </c:manualLayout>
      </c:layout>
      <c:lineChart>
        <c:grouping val="standard"/>
        <c:varyColors val="0"/>
        <c:ser>
          <c:idx val="0"/>
          <c:order val="0"/>
          <c:tx>
            <c:strRef>
              <c:f>Прогнозирование!$I$3</c:f>
              <c:strCache>
                <c:ptCount val="1"/>
                <c:pt idx="0">
                  <c:v>Total Manual Time Saved
(man*days)</c:v>
                </c:pt>
              </c:strCache>
            </c:strRef>
          </c:tx>
          <c:spPr>
            <a:ln w="38100"/>
          </c:spPr>
          <c:marker>
            <c:symbol val="diamond"/>
            <c:size val="2"/>
          </c:marker>
          <c:cat>
            <c:strRef>
              <c:f>Прогнозирование!$A$5:$A$100</c:f>
              <c:strCache>
                <c:ptCount val="96"/>
                <c:pt idx="1">
                  <c:v>Неделя 1</c:v>
                </c:pt>
                <c:pt idx="2">
                  <c:v>Неделя 2</c:v>
                </c:pt>
                <c:pt idx="3">
                  <c:v>Неделя 3</c:v>
                </c:pt>
                <c:pt idx="4">
                  <c:v>Неделя 4</c:v>
                </c:pt>
                <c:pt idx="5">
                  <c:v>Неделя 5</c:v>
                </c:pt>
                <c:pt idx="6">
                  <c:v>Неделя 6</c:v>
                </c:pt>
                <c:pt idx="7">
                  <c:v>Неделя 7</c:v>
                </c:pt>
                <c:pt idx="8">
                  <c:v>Неделя 8</c:v>
                </c:pt>
                <c:pt idx="9">
                  <c:v>Неделя 9</c:v>
                </c:pt>
                <c:pt idx="10">
                  <c:v>Неделя 10</c:v>
                </c:pt>
                <c:pt idx="11">
                  <c:v>Неделя 11</c:v>
                </c:pt>
                <c:pt idx="12">
                  <c:v>Неделя 12</c:v>
                </c:pt>
                <c:pt idx="13">
                  <c:v>Неделя 13</c:v>
                </c:pt>
                <c:pt idx="14">
                  <c:v>Неделя 14</c:v>
                </c:pt>
                <c:pt idx="15">
                  <c:v>Неделя 15</c:v>
                </c:pt>
                <c:pt idx="16">
                  <c:v>Неделя 16</c:v>
                </c:pt>
                <c:pt idx="17">
                  <c:v>Неделя 17</c:v>
                </c:pt>
                <c:pt idx="18">
                  <c:v>Неделя 18</c:v>
                </c:pt>
                <c:pt idx="19">
                  <c:v>Неделя 19</c:v>
                </c:pt>
                <c:pt idx="20">
                  <c:v>Неделя 20</c:v>
                </c:pt>
                <c:pt idx="21">
                  <c:v>Неделя 21</c:v>
                </c:pt>
                <c:pt idx="22">
                  <c:v>Неделя 22</c:v>
                </c:pt>
                <c:pt idx="23">
                  <c:v>Неделя 23</c:v>
                </c:pt>
                <c:pt idx="24">
                  <c:v>Неделя 24</c:v>
                </c:pt>
                <c:pt idx="25">
                  <c:v>Неделя 25</c:v>
                </c:pt>
                <c:pt idx="26">
                  <c:v>Неделя 26</c:v>
                </c:pt>
                <c:pt idx="27">
                  <c:v>Неделя 27</c:v>
                </c:pt>
                <c:pt idx="28">
                  <c:v>Неделя 28</c:v>
                </c:pt>
                <c:pt idx="29">
                  <c:v>Неделя 29</c:v>
                </c:pt>
                <c:pt idx="30">
                  <c:v>Неделя 30</c:v>
                </c:pt>
                <c:pt idx="31">
                  <c:v>Неделя 31</c:v>
                </c:pt>
                <c:pt idx="32">
                  <c:v>Неделя 32</c:v>
                </c:pt>
                <c:pt idx="33">
                  <c:v>Неделя 33</c:v>
                </c:pt>
                <c:pt idx="34">
                  <c:v>Неделя 34</c:v>
                </c:pt>
                <c:pt idx="35">
                  <c:v>Неделя 35</c:v>
                </c:pt>
                <c:pt idx="36">
                  <c:v>Неделя 36</c:v>
                </c:pt>
                <c:pt idx="37">
                  <c:v>Неделя 37</c:v>
                </c:pt>
                <c:pt idx="38">
                  <c:v>Неделя 38</c:v>
                </c:pt>
                <c:pt idx="39">
                  <c:v>Неделя 39</c:v>
                </c:pt>
                <c:pt idx="40">
                  <c:v>Неделя 40</c:v>
                </c:pt>
                <c:pt idx="41">
                  <c:v>Неделя 41</c:v>
                </c:pt>
                <c:pt idx="42">
                  <c:v>Неделя 42</c:v>
                </c:pt>
                <c:pt idx="43">
                  <c:v>Неделя 43</c:v>
                </c:pt>
                <c:pt idx="44">
                  <c:v>Неделя 44</c:v>
                </c:pt>
                <c:pt idx="45">
                  <c:v>Неделя 45</c:v>
                </c:pt>
                <c:pt idx="46">
                  <c:v>Неделя 46</c:v>
                </c:pt>
                <c:pt idx="47">
                  <c:v>Неделя 47</c:v>
                </c:pt>
                <c:pt idx="48">
                  <c:v>Неделя 48</c:v>
                </c:pt>
                <c:pt idx="49">
                  <c:v>Неделя 49</c:v>
                </c:pt>
                <c:pt idx="50">
                  <c:v>Неделя 50</c:v>
                </c:pt>
                <c:pt idx="51">
                  <c:v>Неделя 51</c:v>
                </c:pt>
                <c:pt idx="52">
                  <c:v>Неделя 52</c:v>
                </c:pt>
                <c:pt idx="53">
                  <c:v>Неделя 53</c:v>
                </c:pt>
                <c:pt idx="54">
                  <c:v>Неделя 54</c:v>
                </c:pt>
                <c:pt idx="55">
                  <c:v>Неделя 55</c:v>
                </c:pt>
                <c:pt idx="56">
                  <c:v>Неделя 56</c:v>
                </c:pt>
                <c:pt idx="57">
                  <c:v>Неделя 57</c:v>
                </c:pt>
                <c:pt idx="58">
                  <c:v>Неделя 58</c:v>
                </c:pt>
                <c:pt idx="59">
                  <c:v>Неделя 59</c:v>
                </c:pt>
                <c:pt idx="60">
                  <c:v>Неделя 60</c:v>
                </c:pt>
                <c:pt idx="61">
                  <c:v>Неделя 61</c:v>
                </c:pt>
                <c:pt idx="62">
                  <c:v>Неделя 62</c:v>
                </c:pt>
                <c:pt idx="63">
                  <c:v>Неделя 63</c:v>
                </c:pt>
                <c:pt idx="64">
                  <c:v>Неделя 64</c:v>
                </c:pt>
                <c:pt idx="65">
                  <c:v>Неделя 65</c:v>
                </c:pt>
                <c:pt idx="66">
                  <c:v>Неделя 66</c:v>
                </c:pt>
                <c:pt idx="67">
                  <c:v>Неделя 67</c:v>
                </c:pt>
                <c:pt idx="68">
                  <c:v>Неделя 68</c:v>
                </c:pt>
                <c:pt idx="69">
                  <c:v>Неделя 69</c:v>
                </c:pt>
                <c:pt idx="70">
                  <c:v>Неделя 70</c:v>
                </c:pt>
                <c:pt idx="95">
                  <c:v>*</c:v>
                </c:pt>
              </c:strCache>
            </c:strRef>
          </c:cat>
          <c:val>
            <c:numRef>
              <c:f>Прогнозирование!$I$5:$I$100</c:f>
              <c:numCache>
                <c:formatCode>0.0</c:formatCode>
                <c:ptCount val="9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1.8662500000000002</c:v>
                </c:pt>
                <c:pt idx="6">
                  <c:v>3.7151224999999997</c:v>
                </c:pt>
                <c:pt idx="7">
                  <c:v>6.1631107849999998</c:v>
                </c:pt>
                <c:pt idx="8">
                  <c:v>9.2018272340100005</c:v>
                </c:pt>
                <c:pt idx="9">
                  <c:v>12.823001652733861</c:v>
                </c:pt>
                <c:pt idx="10">
                  <c:v>17.018479629595589</c:v>
                </c:pt>
                <c:pt idx="11">
                  <c:v>21.78022091478125</c:v>
                </c:pt>
                <c:pt idx="12">
                  <c:v>27.100297821974312</c:v>
                </c:pt>
                <c:pt idx="13">
                  <c:v>32.970893652466671</c:v>
                </c:pt>
                <c:pt idx="14">
                  <c:v>39.384301141332138</c:v>
                </c:pt>
                <c:pt idx="15">
                  <c:v>46.332920925353484</c:v>
                </c:pt>
                <c:pt idx="16">
                  <c:v>53.809260032398534</c:v>
                </c:pt>
                <c:pt idx="17">
                  <c:v>61.805930391944955</c:v>
                </c:pt>
                <c:pt idx="18">
                  <c:v>70.315647366457725</c:v>
                </c:pt>
                <c:pt idx="19">
                  <c:v>79.331228303327322</c:v>
                </c:pt>
                <c:pt idx="20">
                  <c:v>88.845591107080736</c:v>
                </c:pt>
                <c:pt idx="21">
                  <c:v>98.851752831581607</c:v>
                </c:pt>
                <c:pt idx="22">
                  <c:v>119.83390375229732</c:v>
                </c:pt>
                <c:pt idx="23">
                  <c:v>130.65622909976514</c:v>
                </c:pt>
                <c:pt idx="24">
                  <c:v>141.95204189236844</c:v>
                </c:pt>
                <c:pt idx="25">
                  <c:v>153.71471330587528</c:v>
                </c:pt>
                <c:pt idx="26">
                  <c:v>165.93770731959302</c:v>
                </c:pt>
                <c:pt idx="27">
                  <c:v>178.6145794171187</c:v>
                </c:pt>
                <c:pt idx="28">
                  <c:v>191.73897530527904</c:v>
                </c:pt>
                <c:pt idx="29">
                  <c:v>205.30462965100514</c:v>
                </c:pt>
                <c:pt idx="30">
                  <c:v>219.30536483589108</c:v>
                </c:pt>
                <c:pt idx="31">
                  <c:v>233.7350897281886</c:v>
                </c:pt>
                <c:pt idx="32">
                  <c:v>248.58779847199395</c:v>
                </c:pt>
                <c:pt idx="33">
                  <c:v>263.85756929338601</c:v>
                </c:pt>
                <c:pt idx="34">
                  <c:v>279.53856332327859</c:v>
                </c:pt>
                <c:pt idx="35">
                  <c:v>295.62502343675271</c:v>
                </c:pt>
                <c:pt idx="36">
                  <c:v>312.11127310863816</c:v>
                </c:pt>
                <c:pt idx="37">
                  <c:v>328.99171528511721</c:v>
                </c:pt>
                <c:pt idx="38">
                  <c:v>346.2608312711256</c:v>
                </c:pt>
                <c:pt idx="39">
                  <c:v>363.91317963332983</c:v>
                </c:pt>
                <c:pt idx="40">
                  <c:v>381.94339511846323</c:v>
                </c:pt>
                <c:pt idx="41">
                  <c:v>400.34618758680477</c:v>
                </c:pt>
                <c:pt idx="42">
                  <c:v>419.11634096058953</c:v>
                </c:pt>
                <c:pt idx="43">
                  <c:v>438.24871218714128</c:v>
                </c:pt>
                <c:pt idx="44">
                  <c:v>457.73823021652129</c:v>
                </c:pt>
                <c:pt idx="45">
                  <c:v>477.57989499348997</c:v>
                </c:pt>
                <c:pt idx="46">
                  <c:v>497.7687764635811</c:v>
                </c:pt>
                <c:pt idx="47">
                  <c:v>518.30001359309097</c:v>
                </c:pt>
                <c:pt idx="48">
                  <c:v>539.16881340278769</c:v>
                </c:pt>
                <c:pt idx="49">
                  <c:v>560.37045001514866</c:v>
                </c:pt>
                <c:pt idx="50">
                  <c:v>581.90026371493661</c:v>
                </c:pt>
                <c:pt idx="51">
                  <c:v>603.75366002292753</c:v>
                </c:pt>
                <c:pt idx="52">
                  <c:v>625.92610878260655</c:v>
                </c:pt>
                <c:pt idx="53">
                  <c:v>648.41314325965004</c:v>
                </c:pt>
                <c:pt idx="54">
                  <c:v>671.21035925401497</c:v>
                </c:pt>
                <c:pt idx="55">
                  <c:v>694.31341422445871</c:v>
                </c:pt>
                <c:pt idx="56">
                  <c:v>717.71802642531634</c:v>
                </c:pt>
                <c:pt idx="57">
                  <c:v>741.41997405536188</c:v>
                </c:pt>
                <c:pt idx="58">
                  <c:v>765.41509441858682</c:v>
                </c:pt>
                <c:pt idx="59">
                  <c:v>789.69928309672662</c:v>
                </c:pt>
                <c:pt idx="60">
                  <c:v>814.26849313337243</c:v>
                </c:pt>
                <c:pt idx="61">
                  <c:v>839.11873422950521</c:v>
                </c:pt>
                <c:pt idx="62">
                  <c:v>864.24607195029216</c:v>
                </c:pt>
                <c:pt idx="63">
                  <c:v>889.64662694298806</c:v>
                </c:pt>
                <c:pt idx="64">
                  <c:v>915.31657416578628</c:v>
                </c:pt>
                <c:pt idx="65">
                  <c:v>941.25214212746528</c:v>
                </c:pt>
                <c:pt idx="66">
                  <c:v>967.44961213768079</c:v>
                </c:pt>
                <c:pt idx="67">
                  <c:v>993.90531756775329</c:v>
                </c:pt>
                <c:pt idx="68">
                  <c:v>1020.6156431218047</c:v>
                </c:pt>
                <c:pt idx="69">
                  <c:v>1047.5770241180994</c:v>
                </c:pt>
                <c:pt idx="70">
                  <c:v>1074.7859457804461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7B-47AE-A2D1-D858DC5329C2}"/>
            </c:ext>
          </c:extLst>
        </c:ser>
        <c:ser>
          <c:idx val="3"/>
          <c:order val="1"/>
          <c:tx>
            <c:strRef>
              <c:f>Прогнозирование!$J$3</c:f>
              <c:strCache>
                <c:ptCount val="1"/>
                <c:pt idx="0">
                  <c:v>Automation time
(man*days)</c:v>
                </c:pt>
              </c:strCache>
            </c:strRef>
          </c:tx>
          <c:spPr>
            <a:ln w="38100" cmpd="sng"/>
          </c:spPr>
          <c:marker>
            <c:symbol val="circle"/>
            <c:size val="2"/>
          </c:marker>
          <c:cat>
            <c:strRef>
              <c:f>Прогнозирование!$A$5:$A$100</c:f>
              <c:strCache>
                <c:ptCount val="96"/>
                <c:pt idx="1">
                  <c:v>Неделя 1</c:v>
                </c:pt>
                <c:pt idx="2">
                  <c:v>Неделя 2</c:v>
                </c:pt>
                <c:pt idx="3">
                  <c:v>Неделя 3</c:v>
                </c:pt>
                <c:pt idx="4">
                  <c:v>Неделя 4</c:v>
                </c:pt>
                <c:pt idx="5">
                  <c:v>Неделя 5</c:v>
                </c:pt>
                <c:pt idx="6">
                  <c:v>Неделя 6</c:v>
                </c:pt>
                <c:pt idx="7">
                  <c:v>Неделя 7</c:v>
                </c:pt>
                <c:pt idx="8">
                  <c:v>Неделя 8</c:v>
                </c:pt>
                <c:pt idx="9">
                  <c:v>Неделя 9</c:v>
                </c:pt>
                <c:pt idx="10">
                  <c:v>Неделя 10</c:v>
                </c:pt>
                <c:pt idx="11">
                  <c:v>Неделя 11</c:v>
                </c:pt>
                <c:pt idx="12">
                  <c:v>Неделя 12</c:v>
                </c:pt>
                <c:pt idx="13">
                  <c:v>Неделя 13</c:v>
                </c:pt>
                <c:pt idx="14">
                  <c:v>Неделя 14</c:v>
                </c:pt>
                <c:pt idx="15">
                  <c:v>Неделя 15</c:v>
                </c:pt>
                <c:pt idx="16">
                  <c:v>Неделя 16</c:v>
                </c:pt>
                <c:pt idx="17">
                  <c:v>Неделя 17</c:v>
                </c:pt>
                <c:pt idx="18">
                  <c:v>Неделя 18</c:v>
                </c:pt>
                <c:pt idx="19">
                  <c:v>Неделя 19</c:v>
                </c:pt>
                <c:pt idx="20">
                  <c:v>Неделя 20</c:v>
                </c:pt>
                <c:pt idx="21">
                  <c:v>Неделя 21</c:v>
                </c:pt>
                <c:pt idx="22">
                  <c:v>Неделя 22</c:v>
                </c:pt>
                <c:pt idx="23">
                  <c:v>Неделя 23</c:v>
                </c:pt>
                <c:pt idx="24">
                  <c:v>Неделя 24</c:v>
                </c:pt>
                <c:pt idx="25">
                  <c:v>Неделя 25</c:v>
                </c:pt>
                <c:pt idx="26">
                  <c:v>Неделя 26</c:v>
                </c:pt>
                <c:pt idx="27">
                  <c:v>Неделя 27</c:v>
                </c:pt>
                <c:pt idx="28">
                  <c:v>Неделя 28</c:v>
                </c:pt>
                <c:pt idx="29">
                  <c:v>Неделя 29</c:v>
                </c:pt>
                <c:pt idx="30">
                  <c:v>Неделя 30</c:v>
                </c:pt>
                <c:pt idx="31">
                  <c:v>Неделя 31</c:v>
                </c:pt>
                <c:pt idx="32">
                  <c:v>Неделя 32</c:v>
                </c:pt>
                <c:pt idx="33">
                  <c:v>Неделя 33</c:v>
                </c:pt>
                <c:pt idx="34">
                  <c:v>Неделя 34</c:v>
                </c:pt>
                <c:pt idx="35">
                  <c:v>Неделя 35</c:v>
                </c:pt>
                <c:pt idx="36">
                  <c:v>Неделя 36</c:v>
                </c:pt>
                <c:pt idx="37">
                  <c:v>Неделя 37</c:v>
                </c:pt>
                <c:pt idx="38">
                  <c:v>Неделя 38</c:v>
                </c:pt>
                <c:pt idx="39">
                  <c:v>Неделя 39</c:v>
                </c:pt>
                <c:pt idx="40">
                  <c:v>Неделя 40</c:v>
                </c:pt>
                <c:pt idx="41">
                  <c:v>Неделя 41</c:v>
                </c:pt>
                <c:pt idx="42">
                  <c:v>Неделя 42</c:v>
                </c:pt>
                <c:pt idx="43">
                  <c:v>Неделя 43</c:v>
                </c:pt>
                <c:pt idx="44">
                  <c:v>Неделя 44</c:v>
                </c:pt>
                <c:pt idx="45">
                  <c:v>Неделя 45</c:v>
                </c:pt>
                <c:pt idx="46">
                  <c:v>Неделя 46</c:v>
                </c:pt>
                <c:pt idx="47">
                  <c:v>Неделя 47</c:v>
                </c:pt>
                <c:pt idx="48">
                  <c:v>Неделя 48</c:v>
                </c:pt>
                <c:pt idx="49">
                  <c:v>Неделя 49</c:v>
                </c:pt>
                <c:pt idx="50">
                  <c:v>Неделя 50</c:v>
                </c:pt>
                <c:pt idx="51">
                  <c:v>Неделя 51</c:v>
                </c:pt>
                <c:pt idx="52">
                  <c:v>Неделя 52</c:v>
                </c:pt>
                <c:pt idx="53">
                  <c:v>Неделя 53</c:v>
                </c:pt>
                <c:pt idx="54">
                  <c:v>Неделя 54</c:v>
                </c:pt>
                <c:pt idx="55">
                  <c:v>Неделя 55</c:v>
                </c:pt>
                <c:pt idx="56">
                  <c:v>Неделя 56</c:v>
                </c:pt>
                <c:pt idx="57">
                  <c:v>Неделя 57</c:v>
                </c:pt>
                <c:pt idx="58">
                  <c:v>Неделя 58</c:v>
                </c:pt>
                <c:pt idx="59">
                  <c:v>Неделя 59</c:v>
                </c:pt>
                <c:pt idx="60">
                  <c:v>Неделя 60</c:v>
                </c:pt>
                <c:pt idx="61">
                  <c:v>Неделя 61</c:v>
                </c:pt>
                <c:pt idx="62">
                  <c:v>Неделя 62</c:v>
                </c:pt>
                <c:pt idx="63">
                  <c:v>Неделя 63</c:v>
                </c:pt>
                <c:pt idx="64">
                  <c:v>Неделя 64</c:v>
                </c:pt>
                <c:pt idx="65">
                  <c:v>Неделя 65</c:v>
                </c:pt>
                <c:pt idx="66">
                  <c:v>Неделя 66</c:v>
                </c:pt>
                <c:pt idx="67">
                  <c:v>Неделя 67</c:v>
                </c:pt>
                <c:pt idx="68">
                  <c:v>Неделя 68</c:v>
                </c:pt>
                <c:pt idx="69">
                  <c:v>Неделя 69</c:v>
                </c:pt>
                <c:pt idx="70">
                  <c:v>Неделя 70</c:v>
                </c:pt>
                <c:pt idx="95">
                  <c:v>*</c:v>
                </c:pt>
              </c:strCache>
            </c:strRef>
          </c:cat>
          <c:val>
            <c:numRef>
              <c:f>Прогнозирование!$J$5:$J$100</c:f>
              <c:numCache>
                <c:formatCode>General</c:formatCode>
                <c:ptCount val="96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7B-47AE-A2D1-D858DC53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988992"/>
        <c:axId val="245969624"/>
      </c:lineChart>
      <c:catAx>
        <c:axId val="2459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5969624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2459696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45988992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</xdr:row>
      <xdr:rowOff>19048</xdr:rowOff>
    </xdr:from>
    <xdr:to>
      <xdr:col>15</xdr:col>
      <xdr:colOff>600075</xdr:colOff>
      <xdr:row>32</xdr:row>
      <xdr:rowOff>9525</xdr:rowOff>
    </xdr:to>
    <xdr:graphicFrame macro="">
      <xdr:nvGraphicFramePr>
        <xdr:cNvPr id="4" name="Chart 3" descr="Прирост автотестов" title="Прирост автотестов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9526</xdr:rowOff>
    </xdr:from>
    <xdr:to>
      <xdr:col>16</xdr:col>
      <xdr:colOff>19051</xdr:colOff>
      <xdr:row>32</xdr:row>
      <xdr:rowOff>0</xdr:rowOff>
    </xdr:to>
    <xdr:graphicFrame macro="">
      <xdr:nvGraphicFramePr>
        <xdr:cNvPr id="3" name="Chart 2" descr="Return of Investment" title="ROI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</xdr:row>
      <xdr:rowOff>9525</xdr:rowOff>
    </xdr:from>
    <xdr:to>
      <xdr:col>16</xdr:col>
      <xdr:colOff>0</xdr:colOff>
      <xdr:row>32</xdr:row>
      <xdr:rowOff>9525</xdr:rowOff>
    </xdr:to>
    <xdr:graphicFrame macro="">
      <xdr:nvGraphicFramePr>
        <xdr:cNvPr id="4" name="Chart 3" descr="Автоматизация себя окупит как только линии пересекутся" title="Трудозатраты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32</xdr:row>
          <xdr:rowOff>19050</xdr:rowOff>
        </xdr:from>
        <xdr:to>
          <xdr:col>10</xdr:col>
          <xdr:colOff>571500</xdr:colOff>
          <xdr:row>33</xdr:row>
          <xdr:rowOff>180975</xdr:rowOff>
        </xdr:to>
        <xdr:sp macro="" textlink="">
          <xdr:nvSpPr>
            <xdr:cNvPr id="4098" name="Object 8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/>
  </sheetViews>
  <sheetFormatPr defaultRowHeight="15" x14ac:dyDescent="0.25"/>
  <sheetData>
    <row r="2" spans="2:2" x14ac:dyDescent="0.25">
      <c r="B2" s="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2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5"/>
  <sheetViews>
    <sheetView workbookViewId="0"/>
  </sheetViews>
  <sheetFormatPr defaultRowHeight="15" x14ac:dyDescent="0.25"/>
  <sheetData>
    <row r="2" spans="2:2" x14ac:dyDescent="0.25">
      <c r="B2" s="2" t="s">
        <v>10</v>
      </c>
    </row>
    <row r="34" spans="2:2" x14ac:dyDescent="0.25">
      <c r="B34" s="5" t="s">
        <v>5</v>
      </c>
    </row>
    <row r="35" spans="2:2" x14ac:dyDescent="0.25">
      <c r="B35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J77" sqref="J77"/>
    </sheetView>
  </sheetViews>
  <sheetFormatPr defaultRowHeight="15" x14ac:dyDescent="0.25"/>
  <cols>
    <col min="1" max="1" width="17.28515625" customWidth="1"/>
    <col min="2" max="2" width="46.5703125" customWidth="1"/>
    <col min="3" max="3" width="14.5703125" customWidth="1"/>
    <col min="4" max="4" width="13.28515625" style="20" customWidth="1"/>
    <col min="5" max="5" width="13.28515625" customWidth="1"/>
    <col min="6" max="6" width="13.28515625" style="6" customWidth="1"/>
    <col min="7" max="7" width="13.28515625" style="25" customWidth="1"/>
    <col min="8" max="8" width="13.28515625" style="18" customWidth="1"/>
    <col min="9" max="9" width="14" style="19" customWidth="1"/>
    <col min="10" max="10" width="15.85546875" style="18" customWidth="1"/>
    <col min="11" max="11" width="12.140625" style="19" customWidth="1"/>
    <col min="13" max="13" width="64" customWidth="1"/>
    <col min="14" max="14" width="12.140625" bestFit="1" customWidth="1"/>
    <col min="15" max="15" width="9.7109375" customWidth="1"/>
    <col min="16" max="16" width="25" customWidth="1"/>
    <col min="17" max="17" width="10.140625" bestFit="1" customWidth="1"/>
  </cols>
  <sheetData>
    <row r="1" spans="1:17" ht="84.75" customHeight="1" x14ac:dyDescent="0.55000000000000004">
      <c r="B1" s="28" t="s">
        <v>76</v>
      </c>
      <c r="C1" s="28"/>
      <c r="D1" s="28"/>
      <c r="E1" s="28"/>
      <c r="F1" s="28"/>
      <c r="G1" s="28"/>
      <c r="H1" s="28"/>
      <c r="I1" s="28"/>
      <c r="J1" s="28"/>
      <c r="K1" s="28"/>
      <c r="M1" s="21" t="s">
        <v>73</v>
      </c>
      <c r="N1" s="22">
        <v>25</v>
      </c>
      <c r="P1" s="21" t="s">
        <v>77</v>
      </c>
      <c r="Q1" s="22">
        <v>3</v>
      </c>
    </row>
    <row r="2" spans="1:17" ht="53.25" customHeight="1" thickBot="1" x14ac:dyDescent="0.6">
      <c r="A2" s="1"/>
      <c r="M2" s="21" t="s">
        <v>72</v>
      </c>
      <c r="N2" s="22">
        <v>10</v>
      </c>
    </row>
    <row r="3" spans="1:17" ht="95.25" customHeight="1" x14ac:dyDescent="0.55000000000000004">
      <c r="A3" s="29" t="s">
        <v>60</v>
      </c>
      <c r="B3" s="35" t="s">
        <v>2</v>
      </c>
      <c r="C3" s="29" t="s">
        <v>78</v>
      </c>
      <c r="D3" s="33" t="s">
        <v>0</v>
      </c>
      <c r="E3" s="37" t="s">
        <v>58</v>
      </c>
      <c r="F3" s="39" t="s">
        <v>9</v>
      </c>
      <c r="G3" s="46" t="s">
        <v>71</v>
      </c>
      <c r="H3" s="31" t="s">
        <v>7</v>
      </c>
      <c r="I3" s="31" t="s">
        <v>8</v>
      </c>
      <c r="J3" s="42" t="s">
        <v>11</v>
      </c>
      <c r="K3" s="44" t="s">
        <v>1</v>
      </c>
      <c r="M3" s="21" t="s">
        <v>79</v>
      </c>
      <c r="N3" s="22">
        <v>0.7</v>
      </c>
      <c r="O3" s="4"/>
      <c r="P3" s="26" t="s">
        <v>80</v>
      </c>
    </row>
    <row r="4" spans="1:17" s="3" customFormat="1" ht="66" customHeight="1" thickBot="1" x14ac:dyDescent="0.6">
      <c r="A4" s="30"/>
      <c r="B4" s="36"/>
      <c r="C4" s="41"/>
      <c r="D4" s="34"/>
      <c r="E4" s="38"/>
      <c r="F4" s="40"/>
      <c r="G4" s="47"/>
      <c r="H4" s="32"/>
      <c r="I4" s="32"/>
      <c r="J4" s="43"/>
      <c r="K4" s="45"/>
      <c r="M4" s="21" t="s">
        <v>74</v>
      </c>
      <c r="N4" s="22">
        <v>20</v>
      </c>
      <c r="P4" s="23" t="s">
        <v>75</v>
      </c>
      <c r="Q4" s="24">
        <f>SUM(E5:E67)</f>
        <v>60</v>
      </c>
    </row>
    <row r="5" spans="1:17" x14ac:dyDescent="0.25">
      <c r="A5" s="1"/>
      <c r="C5" s="27"/>
      <c r="D5" s="20">
        <v>0</v>
      </c>
      <c r="H5" s="19"/>
    </row>
    <row r="6" spans="1:17" x14ac:dyDescent="0.25">
      <c r="A6" s="1" t="s">
        <v>81</v>
      </c>
      <c r="B6" t="s">
        <v>100</v>
      </c>
      <c r="C6">
        <f>$Q$1*5</f>
        <v>15</v>
      </c>
      <c r="D6" s="20">
        <v>0</v>
      </c>
      <c r="E6">
        <v>0</v>
      </c>
      <c r="G6" s="25">
        <f>D6*$N$3*($N$4/100)/8</f>
        <v>0</v>
      </c>
      <c r="H6" s="19">
        <f>D6*$N$1/60/8</f>
        <v>0</v>
      </c>
      <c r="I6" s="19">
        <f>H6*E6+I5</f>
        <v>0</v>
      </c>
      <c r="J6" s="18">
        <f>SUM($C$5:C6)</f>
        <v>15</v>
      </c>
      <c r="K6" s="19">
        <f t="shared" ref="K6:K18" si="0">(I6-J6)*100/J6</f>
        <v>-100</v>
      </c>
    </row>
    <row r="7" spans="1:17" x14ac:dyDescent="0.25">
      <c r="A7" s="1" t="s">
        <v>82</v>
      </c>
      <c r="B7" t="s">
        <v>100</v>
      </c>
      <c r="C7">
        <f>$Q$1*5</f>
        <v>15</v>
      </c>
      <c r="D7" s="20">
        <v>0</v>
      </c>
      <c r="E7">
        <v>0</v>
      </c>
      <c r="G7" s="25">
        <f>D7*$N$3*($N$4/100)/8</f>
        <v>0</v>
      </c>
      <c r="H7" s="19">
        <f>D7*$N$1/60/8</f>
        <v>0</v>
      </c>
      <c r="I7" s="19">
        <f>H7*E7+I6</f>
        <v>0</v>
      </c>
      <c r="J7" s="18">
        <f>SUM($C$5:C7)</f>
        <v>30</v>
      </c>
      <c r="K7" s="19">
        <f t="shared" si="0"/>
        <v>-100</v>
      </c>
    </row>
    <row r="8" spans="1:17" x14ac:dyDescent="0.25">
      <c r="A8" s="1" t="s">
        <v>83</v>
      </c>
      <c r="B8" t="s">
        <v>100</v>
      </c>
      <c r="C8">
        <f>$Q$1*5</f>
        <v>15</v>
      </c>
      <c r="D8" s="20">
        <v>0</v>
      </c>
      <c r="E8">
        <v>0</v>
      </c>
      <c r="G8" s="25">
        <f>D8*$N$3*($N$4/100)/8</f>
        <v>0</v>
      </c>
      <c r="H8" s="19">
        <f>D8*$N$1/60/8</f>
        <v>0</v>
      </c>
      <c r="I8" s="19">
        <f>H8*E8+I7</f>
        <v>0</v>
      </c>
      <c r="J8" s="18">
        <f>SUM($C$5:C8)</f>
        <v>45</v>
      </c>
      <c r="K8" s="19">
        <f t="shared" si="0"/>
        <v>-100</v>
      </c>
    </row>
    <row r="9" spans="1:17" x14ac:dyDescent="0.25">
      <c r="A9" s="1" t="s">
        <v>84</v>
      </c>
      <c r="B9" t="s">
        <v>59</v>
      </c>
      <c r="C9">
        <f>$Q$1*5</f>
        <v>15</v>
      </c>
      <c r="D9" s="20">
        <f>D8+(C9-G8*E8)*8/$N$2</f>
        <v>12</v>
      </c>
      <c r="E9">
        <v>1</v>
      </c>
      <c r="F9" s="6" t="s">
        <v>101</v>
      </c>
      <c r="G9" s="25">
        <f>D9*$N$3*($N$4/100)/8</f>
        <v>0.20999999999999996</v>
      </c>
      <c r="H9" s="19">
        <f>D9*$N$1/60/8</f>
        <v>0.625</v>
      </c>
      <c r="I9" s="19">
        <f>H9*E9+I8</f>
        <v>0.625</v>
      </c>
      <c r="J9" s="18">
        <f>SUM($C$5:C9)</f>
        <v>60</v>
      </c>
      <c r="K9" s="19">
        <f t="shared" si="0"/>
        <v>-98.958333333333329</v>
      </c>
    </row>
    <row r="10" spans="1:17" x14ac:dyDescent="0.25">
      <c r="A10" s="1" t="s">
        <v>85</v>
      </c>
      <c r="B10" t="s">
        <v>59</v>
      </c>
      <c r="C10">
        <f>$Q$1*5</f>
        <v>15</v>
      </c>
      <c r="D10" s="20">
        <f>D9+(C10-G9*E9)*8/$N$2</f>
        <v>23.832000000000001</v>
      </c>
      <c r="E10">
        <v>1</v>
      </c>
      <c r="F10" s="6" t="s">
        <v>102</v>
      </c>
      <c r="G10" s="25">
        <f>D10*$N$3*($N$4/100)/8</f>
        <v>0.41706000000000004</v>
      </c>
      <c r="H10" s="19">
        <f>D10*$N$1/60/8</f>
        <v>1.2412500000000002</v>
      </c>
      <c r="I10" s="19">
        <f>H10*E10+I9</f>
        <v>1.8662500000000002</v>
      </c>
      <c r="J10" s="18">
        <f>SUM($C$5:C10)</f>
        <v>75</v>
      </c>
      <c r="K10" s="19">
        <f t="shared" si="0"/>
        <v>-97.511666666666684</v>
      </c>
    </row>
    <row r="11" spans="1:17" x14ac:dyDescent="0.25">
      <c r="A11" s="1" t="s">
        <v>86</v>
      </c>
      <c r="B11" t="s">
        <v>59</v>
      </c>
      <c r="C11">
        <f>$Q$1*5</f>
        <v>15</v>
      </c>
      <c r="D11" s="20">
        <f>D10+(C11-G10*E10)*8/$N$2</f>
        <v>35.498351999999997</v>
      </c>
      <c r="E11">
        <v>1</v>
      </c>
      <c r="F11" s="6" t="s">
        <v>103</v>
      </c>
      <c r="G11" s="25">
        <f>D11*$N$3*($N$4/100)/8</f>
        <v>0.62122115999999994</v>
      </c>
      <c r="H11" s="19">
        <f>D11*$N$1/60/8</f>
        <v>1.8488724999999997</v>
      </c>
      <c r="I11" s="19">
        <f>H11*E11+I10</f>
        <v>3.7151224999999997</v>
      </c>
      <c r="J11" s="18">
        <f>SUM($C$5:C11)</f>
        <v>90</v>
      </c>
      <c r="K11" s="19">
        <f t="shared" si="0"/>
        <v>-95.872086111111116</v>
      </c>
    </row>
    <row r="12" spans="1:17" x14ac:dyDescent="0.25">
      <c r="A12" s="1" t="s">
        <v>87</v>
      </c>
      <c r="B12" t="s">
        <v>59</v>
      </c>
      <c r="C12">
        <f>$Q$1*5</f>
        <v>15</v>
      </c>
      <c r="D12" s="20">
        <f>D11+(C12-G11*E11)*8/$N$2</f>
        <v>47.001375072000002</v>
      </c>
      <c r="E12">
        <v>1</v>
      </c>
      <c r="F12" s="6" t="s">
        <v>104</v>
      </c>
      <c r="G12" s="25">
        <f>D12*$N$3*($N$4/100)/8</f>
        <v>0.82252406376000009</v>
      </c>
      <c r="H12" s="19">
        <f>D12*$N$1/60/8</f>
        <v>2.4479882850000001</v>
      </c>
      <c r="I12" s="19">
        <f>H12*E12+I11</f>
        <v>6.1631107849999998</v>
      </c>
      <c r="J12" s="18">
        <f>SUM($C$5:C12)</f>
        <v>105</v>
      </c>
      <c r="K12" s="19">
        <f t="shared" si="0"/>
        <v>-94.130370680952367</v>
      </c>
    </row>
    <row r="13" spans="1:17" x14ac:dyDescent="0.25">
      <c r="A13" s="1" t="s">
        <v>88</v>
      </c>
      <c r="B13" t="s">
        <v>59</v>
      </c>
      <c r="C13">
        <f>$Q$1*5</f>
        <v>15</v>
      </c>
      <c r="D13" s="20">
        <f>D12+(C13-G12*E12)*8/$N$2</f>
        <v>58.343355820992002</v>
      </c>
      <c r="E13">
        <v>1</v>
      </c>
      <c r="F13" s="6" t="s">
        <v>105</v>
      </c>
      <c r="G13" s="25">
        <f>D13*$N$3*($N$4/100)/8</f>
        <v>1.02100872686736</v>
      </c>
      <c r="H13" s="19">
        <f>D13*$N$1/60/8</f>
        <v>3.0387164490100003</v>
      </c>
      <c r="I13" s="19">
        <f>H13*E13+I12</f>
        <v>9.2018272340100005</v>
      </c>
      <c r="J13" s="18">
        <f>SUM($C$5:C13)</f>
        <v>120</v>
      </c>
      <c r="K13" s="19">
        <f t="shared" si="0"/>
        <v>-92.331810638324995</v>
      </c>
    </row>
    <row r="14" spans="1:17" x14ac:dyDescent="0.25">
      <c r="A14" s="1" t="s">
        <v>89</v>
      </c>
      <c r="B14" t="s">
        <v>59</v>
      </c>
      <c r="C14">
        <f>$Q$1*5</f>
        <v>15</v>
      </c>
      <c r="D14" s="20">
        <f>D13+(C14-G13*E13)*8/$N$2</f>
        <v>69.526548839498119</v>
      </c>
      <c r="E14">
        <v>1</v>
      </c>
      <c r="F14" s="6" t="s">
        <v>106</v>
      </c>
      <c r="G14" s="25">
        <f>D14*$N$3*($N$4/100)/8</f>
        <v>1.2167146046912172</v>
      </c>
      <c r="H14" s="19">
        <f>D14*$N$1/60/8</f>
        <v>3.6211744187238604</v>
      </c>
      <c r="I14" s="19">
        <f>H14*E14+I13</f>
        <v>12.823001652733861</v>
      </c>
      <c r="J14" s="18">
        <f>SUM($C$5:C14)</f>
        <v>135</v>
      </c>
      <c r="K14" s="19">
        <f t="shared" si="0"/>
        <v>-90.501480257234164</v>
      </c>
    </row>
    <row r="15" spans="1:17" x14ac:dyDescent="0.25">
      <c r="A15" s="1" t="s">
        <v>90</v>
      </c>
      <c r="B15" t="s">
        <v>59</v>
      </c>
      <c r="C15">
        <f>$Q$1*5</f>
        <v>15</v>
      </c>
      <c r="D15" s="20">
        <f>D14+(C15-G14*E14)*8/$N$2</f>
        <v>80.553177155745146</v>
      </c>
      <c r="E15">
        <v>1</v>
      </c>
      <c r="F15" s="6" t="s">
        <v>107</v>
      </c>
      <c r="G15" s="25">
        <f>D15*$N$3*($N$4/100)/8</f>
        <v>1.4096806002255402</v>
      </c>
      <c r="H15" s="19">
        <f>D15*$N$1/60/8</f>
        <v>4.1954779768617261</v>
      </c>
      <c r="I15" s="19">
        <f>H15*E15+I14</f>
        <v>17.018479629595589</v>
      </c>
      <c r="J15" s="18">
        <f>SUM($C$5:C15)</f>
        <v>150</v>
      </c>
      <c r="K15" s="19">
        <f t="shared" si="0"/>
        <v>-88.654346913602936</v>
      </c>
    </row>
    <row r="16" spans="1:17" x14ac:dyDescent="0.25">
      <c r="A16" s="1" t="s">
        <v>91</v>
      </c>
      <c r="B16" t="s">
        <v>59</v>
      </c>
      <c r="C16">
        <f>$Q$1*5</f>
        <v>15</v>
      </c>
      <c r="D16" s="20">
        <f>D15+(C16-G15*E15)*8/$N$2</f>
        <v>91.425432675564707</v>
      </c>
      <c r="E16">
        <v>1</v>
      </c>
      <c r="F16" s="6" t="s">
        <v>108</v>
      </c>
      <c r="G16" s="25">
        <f>D16*$N$3*($N$4/100)/8</f>
        <v>1.5999450718223824</v>
      </c>
      <c r="H16" s="19">
        <f>D16*$N$1/60/8</f>
        <v>4.7617412851856615</v>
      </c>
      <c r="I16" s="19">
        <f>H16*E16+I15</f>
        <v>21.78022091478125</v>
      </c>
      <c r="J16" s="18">
        <f>SUM($C$5:C16)</f>
        <v>165</v>
      </c>
      <c r="K16" s="19">
        <f t="shared" si="0"/>
        <v>-86.799866112253795</v>
      </c>
    </row>
    <row r="17" spans="1:11" x14ac:dyDescent="0.25">
      <c r="A17" s="1" t="s">
        <v>92</v>
      </c>
      <c r="B17" t="s">
        <v>59</v>
      </c>
      <c r="C17">
        <f>$Q$1*5</f>
        <v>15</v>
      </c>
      <c r="D17" s="20">
        <f>D16+(C17-G16*E16)*8/$N$2</f>
        <v>102.1454766181068</v>
      </c>
      <c r="E17">
        <v>1</v>
      </c>
      <c r="F17" s="6" t="s">
        <v>109</v>
      </c>
      <c r="G17" s="25">
        <f>D17*$N$3*($N$4/100)/8</f>
        <v>1.7875458408168692</v>
      </c>
      <c r="H17" s="19">
        <f>D17*$N$1/60/8</f>
        <v>5.3200769071930631</v>
      </c>
      <c r="I17" s="19">
        <f>H17*E17+I16</f>
        <v>27.100297821974312</v>
      </c>
      <c r="J17" s="18">
        <f>SUM($C$5:C17)</f>
        <v>180</v>
      </c>
      <c r="K17" s="19">
        <f t="shared" si="0"/>
        <v>-84.944278987792046</v>
      </c>
    </row>
    <row r="18" spans="1:11" x14ac:dyDescent="0.25">
      <c r="A18" s="1" t="s">
        <v>93</v>
      </c>
      <c r="B18" t="s">
        <v>59</v>
      </c>
      <c r="C18">
        <f>$Q$1*5</f>
        <v>15</v>
      </c>
      <c r="D18" s="20">
        <f>D17+(C18-G17*E17)*8/$N$2</f>
        <v>112.7154399454533</v>
      </c>
      <c r="E18">
        <v>1</v>
      </c>
      <c r="F18" s="6" t="s">
        <v>110</v>
      </c>
      <c r="G18" s="25">
        <f>D18*$N$3*($N$4/100)/8</f>
        <v>1.9725201990454329</v>
      </c>
      <c r="H18" s="19">
        <f>D18*$N$1/60/8</f>
        <v>5.8705958304923591</v>
      </c>
      <c r="I18" s="19">
        <f>H18*E18+I17</f>
        <v>32.970893652466671</v>
      </c>
      <c r="J18" s="18">
        <f>SUM($C$5:C18)</f>
        <v>195</v>
      </c>
      <c r="K18" s="19">
        <f t="shared" si="0"/>
        <v>-83.091849408991465</v>
      </c>
    </row>
    <row r="19" spans="1:11" x14ac:dyDescent="0.25">
      <c r="A19" s="1" t="s">
        <v>94</v>
      </c>
      <c r="B19" t="s">
        <v>59</v>
      </c>
      <c r="C19">
        <f>$Q$1*5</f>
        <v>15</v>
      </c>
      <c r="D19" s="20">
        <f>D18+(C19-G18*E18)*8/$N$2</f>
        <v>123.13742378621696</v>
      </c>
      <c r="E19">
        <v>1</v>
      </c>
      <c r="F19" s="6" t="s">
        <v>111</v>
      </c>
      <c r="G19" s="25">
        <f>D19*$N$3*($N$4/100)/8</f>
        <v>2.1549049162587965</v>
      </c>
      <c r="H19" s="19">
        <f>D19*$N$1/60/8</f>
        <v>6.4134074888654657</v>
      </c>
      <c r="I19" s="19">
        <f>H19*E19+I18</f>
        <v>39.384301141332138</v>
      </c>
      <c r="J19" s="18">
        <f>SUM($C$5:C19)</f>
        <v>210</v>
      </c>
      <c r="K19" s="19">
        <f>(I19-J19)*100/J19</f>
        <v>-81.245570885079928</v>
      </c>
    </row>
    <row r="20" spans="1:11" x14ac:dyDescent="0.25">
      <c r="A20" s="1" t="s">
        <v>95</v>
      </c>
      <c r="B20" t="s">
        <v>59</v>
      </c>
      <c r="C20">
        <f>$Q$1*5</f>
        <v>15</v>
      </c>
      <c r="D20" s="20">
        <f>D19+(C20-G19*E19)*8/$N$2</f>
        <v>133.41349985320991</v>
      </c>
      <c r="E20">
        <v>1</v>
      </c>
      <c r="F20" s="6" t="s">
        <v>112</v>
      </c>
      <c r="G20" s="25">
        <f>D20*$N$3*($N$4/100)/8</f>
        <v>2.3347362474311733</v>
      </c>
      <c r="H20" s="19">
        <f>D20*$N$1/60/8</f>
        <v>6.9486197840213491</v>
      </c>
      <c r="I20" s="19">
        <f>H20*E20+I19</f>
        <v>46.332920925353484</v>
      </c>
      <c r="J20" s="18">
        <f>SUM($C$5:C20)</f>
        <v>225</v>
      </c>
      <c r="K20" s="19">
        <f>(I20-J20)*100/J20</f>
        <v>-79.407590699842899</v>
      </c>
    </row>
    <row r="21" spans="1:11" x14ac:dyDescent="0.25">
      <c r="A21" s="1" t="s">
        <v>96</v>
      </c>
      <c r="B21" t="s">
        <v>59</v>
      </c>
      <c r="C21">
        <f>$Q$1*5</f>
        <v>15</v>
      </c>
      <c r="D21" s="20">
        <f>D20+(C21-G20*E20)*8/$N$2</f>
        <v>143.54571085526499</v>
      </c>
      <c r="E21">
        <v>1</v>
      </c>
      <c r="F21" s="6" t="s">
        <v>113</v>
      </c>
      <c r="G21" s="25">
        <f>D21*$N$3*($N$4/100)/8</f>
        <v>2.5120499399671372</v>
      </c>
      <c r="H21" s="19">
        <f>D21*$N$1/60/8</f>
        <v>7.4763391070450513</v>
      </c>
      <c r="I21" s="19">
        <f>H21*E21+I20</f>
        <v>53.809260032398534</v>
      </c>
      <c r="J21" s="18">
        <f>SUM($C$5:C21)</f>
        <v>240</v>
      </c>
      <c r="K21" s="19">
        <f>(I21-J21)*100/J21</f>
        <v>-77.579474986500614</v>
      </c>
    </row>
    <row r="22" spans="1:11" x14ac:dyDescent="0.25">
      <c r="A22" s="1" t="s">
        <v>97</v>
      </c>
      <c r="B22" t="s">
        <v>59</v>
      </c>
      <c r="C22">
        <f>$Q$1*5</f>
        <v>15</v>
      </c>
      <c r="D22" s="20">
        <f>D21+(C22-G21*E21)*8/$N$2</f>
        <v>153.53607090329126</v>
      </c>
      <c r="E22">
        <v>1</v>
      </c>
      <c r="F22" s="6" t="s">
        <v>114</v>
      </c>
      <c r="G22" s="25">
        <f>D22*$N$3*($N$4/100)/8</f>
        <v>2.686881240807597</v>
      </c>
      <c r="H22" s="19">
        <f>D22*$N$1/60/8</f>
        <v>7.9966703595464192</v>
      </c>
      <c r="I22" s="19">
        <f>H22*E22+I21</f>
        <v>61.805930391944955</v>
      </c>
      <c r="J22" s="18">
        <f>SUM($C$5:C22)</f>
        <v>255</v>
      </c>
      <c r="K22" s="19">
        <f>(I22-J22)*100/J22</f>
        <v>-75.762380238452948</v>
      </c>
    </row>
    <row r="23" spans="1:11" x14ac:dyDescent="0.25">
      <c r="A23" s="1" t="s">
        <v>115</v>
      </c>
      <c r="B23" t="s">
        <v>59</v>
      </c>
      <c r="C23">
        <f>$Q$1*5</f>
        <v>15</v>
      </c>
      <c r="D23" s="20">
        <f>D22+(C23-G22*E22)*8/$N$2</f>
        <v>163.38656591064517</v>
      </c>
      <c r="E23">
        <v>1</v>
      </c>
      <c r="F23" s="6" t="s">
        <v>136</v>
      </c>
      <c r="G23" s="25">
        <f>D23*$N$3*($N$4/100)/8</f>
        <v>2.8592649034362907</v>
      </c>
      <c r="H23" s="19">
        <f>D23*$N$1/60/8</f>
        <v>8.5097169745127683</v>
      </c>
      <c r="I23" s="19">
        <f>H23*E23+I22</f>
        <v>70.315647366457725</v>
      </c>
      <c r="J23" s="18">
        <f>SUM($C$5:C23)</f>
        <v>270</v>
      </c>
      <c r="K23" s="19">
        <f t="shared" ref="K23:K32" si="1">(I23-J23)*100/J23</f>
        <v>-73.957167642052696</v>
      </c>
    </row>
    <row r="24" spans="1:11" x14ac:dyDescent="0.25">
      <c r="A24" s="1" t="s">
        <v>116</v>
      </c>
      <c r="B24" t="s">
        <v>59</v>
      </c>
      <c r="C24">
        <f>$Q$1*5</f>
        <v>15</v>
      </c>
      <c r="D24" s="20">
        <f>D23+(C24-G23*E23)*8/$N$2</f>
        <v>173.09915398789613</v>
      </c>
      <c r="E24">
        <v>1</v>
      </c>
      <c r="F24" s="6" t="s">
        <v>137</v>
      </c>
      <c r="G24" s="25">
        <f>D24*$N$3*($N$4/100)/8</f>
        <v>3.0292351947881819</v>
      </c>
      <c r="H24" s="19">
        <f>D24*$N$1/60/8</f>
        <v>9.0155809368695898</v>
      </c>
      <c r="I24" s="19">
        <f>H24*E24+I23</f>
        <v>79.331228303327322</v>
      </c>
      <c r="J24" s="18">
        <f>SUM($C$5:C24)</f>
        <v>285</v>
      </c>
      <c r="K24" s="19">
        <f t="shared" si="1"/>
        <v>-72.164481297078126</v>
      </c>
    </row>
    <row r="25" spans="1:11" x14ac:dyDescent="0.25">
      <c r="A25" s="1" t="s">
        <v>117</v>
      </c>
      <c r="B25" t="s">
        <v>59</v>
      </c>
      <c r="C25">
        <f>$Q$1*5</f>
        <v>15</v>
      </c>
      <c r="D25" s="20">
        <f>D24+(C25-G24*E24)*8/$N$2</f>
        <v>182.67576583206559</v>
      </c>
      <c r="E25">
        <v>1</v>
      </c>
      <c r="F25" s="6" t="s">
        <v>138</v>
      </c>
      <c r="G25" s="25">
        <f>D25*$N$3*($N$4/100)/8</f>
        <v>3.196825902061148</v>
      </c>
      <c r="H25" s="19">
        <f>D25*$N$1/60/8</f>
        <v>9.514362803753416</v>
      </c>
      <c r="I25" s="19">
        <f>H25*E25+I24</f>
        <v>88.845591107080736</v>
      </c>
      <c r="J25" s="18">
        <f>SUM($C$5:C25)</f>
        <v>300</v>
      </c>
      <c r="K25" s="19">
        <f t="shared" si="1"/>
        <v>-70.384802964306431</v>
      </c>
    </row>
    <row r="26" spans="1:11" x14ac:dyDescent="0.25">
      <c r="A26" s="1" t="s">
        <v>118</v>
      </c>
      <c r="B26" t="s">
        <v>59</v>
      </c>
      <c r="C26">
        <f>$Q$1*5</f>
        <v>15</v>
      </c>
      <c r="D26" s="20">
        <f>D25+(C26-G25*E25)*8/$N$2</f>
        <v>192.11830511041669</v>
      </c>
      <c r="E26">
        <v>1</v>
      </c>
      <c r="F26" s="6" t="s">
        <v>139</v>
      </c>
      <c r="G26" s="25">
        <f>D26*$N$3*($N$4/100)/8</f>
        <v>3.3620703394322917</v>
      </c>
      <c r="H26" s="19">
        <f>D26*$N$1/60/8</f>
        <v>10.006161724500869</v>
      </c>
      <c r="I26" s="19">
        <f>H26*E26+I25</f>
        <v>98.851752831581607</v>
      </c>
      <c r="J26" s="18">
        <f>SUM($C$5:C26)</f>
        <v>315</v>
      </c>
      <c r="K26" s="19">
        <f t="shared" si="1"/>
        <v>-68.618491164577264</v>
      </c>
    </row>
    <row r="27" spans="1:11" x14ac:dyDescent="0.25">
      <c r="A27" s="1" t="s">
        <v>119</v>
      </c>
      <c r="B27" t="s">
        <v>59</v>
      </c>
      <c r="C27">
        <f>$Q$1*5</f>
        <v>15</v>
      </c>
      <c r="D27" s="20">
        <f>D26+(C27-G26*E26)*8/$N$2</f>
        <v>201.42864883887086</v>
      </c>
      <c r="E27">
        <v>2</v>
      </c>
      <c r="F27" s="6" t="s">
        <v>140</v>
      </c>
      <c r="G27" s="25">
        <f>D27*$N$3*($N$4/100)/8</f>
        <v>3.5250013546802403</v>
      </c>
      <c r="H27" s="19">
        <f>D27*$N$1/60/8</f>
        <v>10.491075460357857</v>
      </c>
      <c r="I27" s="19">
        <f>H27*E27+I26</f>
        <v>119.83390375229732</v>
      </c>
      <c r="J27" s="18">
        <f>SUM($C$5:C27)</f>
        <v>330</v>
      </c>
      <c r="K27" s="19">
        <f t="shared" si="1"/>
        <v>-63.686695832637184</v>
      </c>
    </row>
    <row r="28" spans="1:11" x14ac:dyDescent="0.25">
      <c r="A28" s="1" t="s">
        <v>120</v>
      </c>
      <c r="B28" t="s">
        <v>59</v>
      </c>
      <c r="C28">
        <f>$Q$1*5</f>
        <v>15</v>
      </c>
      <c r="D28" s="20">
        <f>D27+(C28-G27*E27)*8/$N$2</f>
        <v>207.78864667138248</v>
      </c>
      <c r="E28">
        <v>1</v>
      </c>
      <c r="F28" s="6" t="s">
        <v>141</v>
      </c>
      <c r="G28" s="25">
        <f>D28*$N$3*($N$4/100)/8</f>
        <v>3.6363013167491931</v>
      </c>
      <c r="H28" s="19">
        <f>D28*$N$1/60/8</f>
        <v>10.822325347467837</v>
      </c>
      <c r="I28" s="19">
        <f>H28*E28+I27</f>
        <v>130.65622909976514</v>
      </c>
      <c r="J28" s="18">
        <f>SUM($C$5:C28)</f>
        <v>345</v>
      </c>
      <c r="K28" s="19">
        <f t="shared" si="1"/>
        <v>-62.128629246444881</v>
      </c>
    </row>
    <row r="29" spans="1:11" x14ac:dyDescent="0.25">
      <c r="A29" s="1" t="s">
        <v>121</v>
      </c>
      <c r="B29" t="s">
        <v>59</v>
      </c>
      <c r="C29">
        <f>$Q$1*5</f>
        <v>15</v>
      </c>
      <c r="D29" s="20">
        <f>D28+(C29-G28*E28)*8/$N$2</f>
        <v>216.87960561798312</v>
      </c>
      <c r="E29">
        <v>1</v>
      </c>
      <c r="F29" s="6" t="s">
        <v>142</v>
      </c>
      <c r="G29" s="25">
        <f>D29*$N$3*($N$4/100)/8</f>
        <v>3.7953930983147046</v>
      </c>
      <c r="H29" s="19">
        <f>D29*$N$1/60/8</f>
        <v>11.295812792603288</v>
      </c>
      <c r="I29" s="19">
        <f>H29*E29+I28</f>
        <v>141.95204189236844</v>
      </c>
      <c r="J29" s="18">
        <f>SUM($C$5:C29)</f>
        <v>360</v>
      </c>
      <c r="K29" s="19">
        <f t="shared" si="1"/>
        <v>-60.568877252119883</v>
      </c>
    </row>
    <row r="30" spans="1:11" x14ac:dyDescent="0.25">
      <c r="A30" s="1" t="s">
        <v>122</v>
      </c>
      <c r="B30" t="s">
        <v>59</v>
      </c>
      <c r="C30">
        <f>$Q$1*5</f>
        <v>15</v>
      </c>
      <c r="D30" s="20">
        <f>D29+(C30-G29*E29)*8/$N$2</f>
        <v>225.84329113933134</v>
      </c>
      <c r="E30">
        <v>1</v>
      </c>
      <c r="F30" s="6" t="s">
        <v>143</v>
      </c>
      <c r="G30" s="25">
        <f>D30*$N$3*($N$4/100)/8</f>
        <v>3.9522575949382985</v>
      </c>
      <c r="H30" s="19">
        <f>D30*$N$1/60/8</f>
        <v>11.76267141350684</v>
      </c>
      <c r="I30" s="19">
        <f>H30*E30+I29</f>
        <v>153.71471330587528</v>
      </c>
      <c r="J30" s="18">
        <f>SUM($C$5:C30)</f>
        <v>375</v>
      </c>
      <c r="K30" s="19">
        <f t="shared" si="1"/>
        <v>-59.009409785099926</v>
      </c>
    </row>
    <row r="31" spans="1:11" x14ac:dyDescent="0.25">
      <c r="A31" s="1" t="s">
        <v>123</v>
      </c>
      <c r="B31" t="s">
        <v>59</v>
      </c>
      <c r="C31">
        <f>$Q$1*5</f>
        <v>15</v>
      </c>
      <c r="D31" s="20">
        <f>D30+(C31-G30*E30)*8/$N$2</f>
        <v>234.68148506338071</v>
      </c>
      <c r="E31">
        <v>1</v>
      </c>
      <c r="F31" s="6" t="s">
        <v>144</v>
      </c>
      <c r="G31" s="25">
        <f>D31*$N$3*($N$4/100)/8</f>
        <v>4.106925988609162</v>
      </c>
      <c r="H31" s="19">
        <f>D31*$N$1/60/8</f>
        <v>12.222994013717745</v>
      </c>
      <c r="I31" s="19">
        <f>H31*E31+I30</f>
        <v>165.93770731959302</v>
      </c>
      <c r="J31" s="18">
        <f>SUM($C$5:C31)</f>
        <v>390</v>
      </c>
      <c r="K31" s="19">
        <f t="shared" si="1"/>
        <v>-57.45186991805307</v>
      </c>
    </row>
    <row r="32" spans="1:11" x14ac:dyDescent="0.25">
      <c r="A32" s="1" t="s">
        <v>124</v>
      </c>
      <c r="B32" t="s">
        <v>59</v>
      </c>
      <c r="C32">
        <f>$Q$1*5</f>
        <v>15</v>
      </c>
      <c r="D32" s="20">
        <f>D31+(C32-G31*E31)*8/$N$2</f>
        <v>243.39594427249338</v>
      </c>
      <c r="E32">
        <v>1</v>
      </c>
      <c r="F32" s="6" t="s">
        <v>145</v>
      </c>
      <c r="G32" s="25">
        <f>D32*$N$3*($N$4/100)/8</f>
        <v>4.2594290247686342</v>
      </c>
      <c r="H32" s="19">
        <f>D32*$N$1/60/8</f>
        <v>12.676872097525697</v>
      </c>
      <c r="I32" s="19">
        <f>H32*E32+I31</f>
        <v>178.6145794171187</v>
      </c>
      <c r="J32" s="18">
        <f>SUM($C$5:C32)</f>
        <v>405</v>
      </c>
      <c r="K32" s="19">
        <f t="shared" si="1"/>
        <v>-55.897634711822548</v>
      </c>
    </row>
    <row r="33" spans="1:11" x14ac:dyDescent="0.25">
      <c r="A33" s="1" t="s">
        <v>125</v>
      </c>
      <c r="B33" t="s">
        <v>59</v>
      </c>
      <c r="C33">
        <f>$Q$1*5</f>
        <v>15</v>
      </c>
      <c r="D33" s="20">
        <f>D32+(C33-G32*E32)*8/$N$2</f>
        <v>251.98840105267848</v>
      </c>
      <c r="E33">
        <v>1</v>
      </c>
      <c r="F33" s="6" t="s">
        <v>146</v>
      </c>
      <c r="G33" s="25">
        <f>D33*$N$3*($N$4/100)/8</f>
        <v>4.4097970184218731</v>
      </c>
      <c r="H33" s="19">
        <f>D33*$N$1/60/8</f>
        <v>13.124395888160338</v>
      </c>
      <c r="I33" s="19">
        <f>H33*E33+I32</f>
        <v>191.73897530527904</v>
      </c>
      <c r="J33" s="18">
        <f>SUM($C$5:C33)</f>
        <v>420</v>
      </c>
      <c r="K33" s="19">
        <f t="shared" ref="K33:K59" si="2">(I33-J33)*100/J33</f>
        <v>-54.347863022552609</v>
      </c>
    </row>
    <row r="34" spans="1:11" x14ac:dyDescent="0.25">
      <c r="A34" s="1" t="s">
        <v>126</v>
      </c>
      <c r="B34" t="s">
        <v>59</v>
      </c>
      <c r="C34">
        <f>$Q$1*5</f>
        <v>15</v>
      </c>
      <c r="D34" s="20">
        <f>D33+(C34-G33*E33)*8/$N$2</f>
        <v>260.460563437941</v>
      </c>
      <c r="E34">
        <v>1</v>
      </c>
      <c r="F34" s="6" t="s">
        <v>147</v>
      </c>
      <c r="G34" s="25">
        <f>D34*$N$3*($N$4/100)/8</f>
        <v>4.5580598601639677</v>
      </c>
      <c r="H34" s="19">
        <f>D34*$N$1/60/8</f>
        <v>13.565654345726095</v>
      </c>
      <c r="I34" s="19">
        <f>H34*E34+I33</f>
        <v>205.30462965100514</v>
      </c>
      <c r="J34" s="18">
        <f>SUM($C$5:C34)</f>
        <v>435</v>
      </c>
      <c r="K34" s="19">
        <f t="shared" si="2"/>
        <v>-52.803533413562029</v>
      </c>
    </row>
    <row r="35" spans="1:11" x14ac:dyDescent="0.25">
      <c r="A35" s="1" t="s">
        <v>127</v>
      </c>
      <c r="B35" t="s">
        <v>59</v>
      </c>
      <c r="C35">
        <f>$Q$1*5</f>
        <v>15</v>
      </c>
      <c r="D35" s="20">
        <f>D34+(C35-G34*E34)*8/$N$2</f>
        <v>268.81411554980986</v>
      </c>
      <c r="E35">
        <v>1</v>
      </c>
      <c r="F35" s="6" t="s">
        <v>148</v>
      </c>
      <c r="G35" s="25">
        <f>D35*$N$3*($N$4/100)/8</f>
        <v>4.704247022121673</v>
      </c>
      <c r="H35" s="19">
        <f>D35*$N$1/60/8</f>
        <v>14.000735184885931</v>
      </c>
      <c r="I35" s="19">
        <f>H35*E35+I34</f>
        <v>219.30536483589108</v>
      </c>
      <c r="J35" s="18">
        <f>SUM($C$5:C35)</f>
        <v>450</v>
      </c>
      <c r="K35" s="19">
        <f t="shared" si="2"/>
        <v>-51.265474480913092</v>
      </c>
    </row>
    <row r="36" spans="1:11" x14ac:dyDescent="0.25">
      <c r="A36" s="1" t="s">
        <v>128</v>
      </c>
      <c r="B36" t="s">
        <v>59</v>
      </c>
      <c r="C36">
        <f>$Q$1*5</f>
        <v>15</v>
      </c>
      <c r="D36" s="20">
        <f>D35+(C36-G35*E35)*8/$N$2</f>
        <v>277.05071793211249</v>
      </c>
      <c r="E36">
        <v>1</v>
      </c>
      <c r="F36" s="6" t="s">
        <v>149</v>
      </c>
      <c r="G36" s="25">
        <f>D36*$N$3*($N$4/100)/8</f>
        <v>4.8483875638119684</v>
      </c>
      <c r="H36" s="19">
        <f>D36*$N$1/60/8</f>
        <v>14.429724892297525</v>
      </c>
      <c r="I36" s="19">
        <f>H36*E36+I35</f>
        <v>233.7350897281886</v>
      </c>
      <c r="J36" s="18">
        <f>SUM($C$5:C36)</f>
        <v>465</v>
      </c>
      <c r="K36" s="19">
        <f t="shared" si="2"/>
        <v>-49.734389305765887</v>
      </c>
    </row>
    <row r="37" spans="1:11" x14ac:dyDescent="0.25">
      <c r="A37" s="1" t="s">
        <v>129</v>
      </c>
      <c r="B37" t="s">
        <v>59</v>
      </c>
      <c r="C37">
        <f>$Q$1*5</f>
        <v>15</v>
      </c>
      <c r="D37" s="20">
        <f>D36+(C37-G36*E36)*8/$N$2</f>
        <v>285.17200788106294</v>
      </c>
      <c r="E37">
        <v>1</v>
      </c>
      <c r="F37" s="6" t="s">
        <v>150</v>
      </c>
      <c r="G37" s="25">
        <f>D37*$N$3*($N$4/100)/8</f>
        <v>4.9905101379186014</v>
      </c>
      <c r="H37" s="19">
        <f>D37*$N$1/60/8</f>
        <v>14.85270874380536</v>
      </c>
      <c r="I37" s="19">
        <f>H37*E37+I36</f>
        <v>248.58779847199395</v>
      </c>
      <c r="J37" s="18">
        <f>SUM($C$5:C37)</f>
        <v>480</v>
      </c>
      <c r="K37" s="19">
        <f t="shared" si="2"/>
        <v>-48.210875318334594</v>
      </c>
    </row>
    <row r="38" spans="1:11" x14ac:dyDescent="0.25">
      <c r="A38" s="1" t="s">
        <v>130</v>
      </c>
      <c r="B38" t="s">
        <v>59</v>
      </c>
      <c r="C38">
        <f>$Q$1*5</f>
        <v>15</v>
      </c>
      <c r="D38" s="20">
        <f>D37+(C38-G37*E37)*8/$N$2</f>
        <v>293.17959977072803</v>
      </c>
      <c r="E38">
        <v>1</v>
      </c>
      <c r="F38" s="6" t="s">
        <v>151</v>
      </c>
      <c r="G38" s="25">
        <f>D38*$N$3*($N$4/100)/8</f>
        <v>5.1306429959877411</v>
      </c>
      <c r="H38" s="19">
        <f>D38*$N$1/60/8</f>
        <v>15.269770821392084</v>
      </c>
      <c r="I38" s="19">
        <f>H38*E38+I37</f>
        <v>263.85756929338601</v>
      </c>
      <c r="J38" s="18">
        <f>SUM($C$5:C38)</f>
        <v>495</v>
      </c>
      <c r="K38" s="19">
        <f t="shared" si="2"/>
        <v>-46.695440546790707</v>
      </c>
    </row>
    <row r="39" spans="1:11" x14ac:dyDescent="0.25">
      <c r="A39" s="1" t="s">
        <v>131</v>
      </c>
      <c r="B39" t="s">
        <v>59</v>
      </c>
      <c r="C39">
        <f>$Q$1*5</f>
        <v>15</v>
      </c>
      <c r="D39" s="20">
        <f>D38+(C39-G38*E38)*8/$N$2</f>
        <v>301.07508537393784</v>
      </c>
      <c r="E39">
        <v>1</v>
      </c>
      <c r="F39" s="6" t="s">
        <v>152</v>
      </c>
      <c r="G39" s="25">
        <f>D39*$N$3*($N$4/100)/8</f>
        <v>5.2688139940439127</v>
      </c>
      <c r="H39" s="19">
        <f>D39*$N$1/60/8</f>
        <v>15.680994029892595</v>
      </c>
      <c r="I39" s="19">
        <f>H39*E39+I38</f>
        <v>279.53856332327859</v>
      </c>
      <c r="J39" s="18">
        <f>SUM($C$5:C39)</f>
        <v>510</v>
      </c>
      <c r="K39" s="19">
        <f t="shared" si="2"/>
        <v>-45.18851699543557</v>
      </c>
    </row>
    <row r="40" spans="1:11" x14ac:dyDescent="0.25">
      <c r="A40" s="1" t="s">
        <v>132</v>
      </c>
      <c r="B40" t="s">
        <v>59</v>
      </c>
      <c r="C40">
        <f>$Q$1*5</f>
        <v>15</v>
      </c>
      <c r="D40" s="20">
        <f>D39+(C40-G39*E39)*8/$N$2</f>
        <v>308.86003417870273</v>
      </c>
      <c r="E40">
        <v>1</v>
      </c>
      <c r="F40" s="6" t="s">
        <v>153</v>
      </c>
      <c r="G40" s="25">
        <f>D40*$N$3*($N$4/100)/8</f>
        <v>5.405050598127298</v>
      </c>
      <c r="H40" s="19">
        <f>D40*$N$1/60/8</f>
        <v>16.0864601134741</v>
      </c>
      <c r="I40" s="19">
        <f>H40*E40+I39</f>
        <v>295.62502343675271</v>
      </c>
      <c r="J40" s="18">
        <f>SUM($C$5:C40)</f>
        <v>525</v>
      </c>
      <c r="K40" s="19">
        <f t="shared" si="2"/>
        <v>-43.690471726332817</v>
      </c>
    </row>
    <row r="41" spans="1:11" x14ac:dyDescent="0.25">
      <c r="A41" s="1" t="s">
        <v>133</v>
      </c>
      <c r="B41" t="s">
        <v>59</v>
      </c>
      <c r="C41">
        <f>$Q$1*5</f>
        <v>15</v>
      </c>
      <c r="D41" s="20">
        <f>D40+(C41-G40*E40)*8/$N$2</f>
        <v>316.53599370020089</v>
      </c>
      <c r="E41">
        <v>1</v>
      </c>
      <c r="F41" s="6" t="s">
        <v>154</v>
      </c>
      <c r="G41" s="25">
        <f>D41*$N$3*($N$4/100)/8</f>
        <v>5.5393798897535156</v>
      </c>
      <c r="H41" s="19">
        <f>D41*$N$1/60/8</f>
        <v>16.486249671885464</v>
      </c>
      <c r="I41" s="19">
        <f>H41*E41+I40</f>
        <v>312.11127310863816</v>
      </c>
      <c r="J41" s="18">
        <f>SUM($C$5:C41)</f>
        <v>540</v>
      </c>
      <c r="K41" s="19">
        <f t="shared" si="2"/>
        <v>-42.201616090992935</v>
      </c>
    </row>
    <row r="42" spans="1:11" x14ac:dyDescent="0.25">
      <c r="A42" s="1" t="s">
        <v>134</v>
      </c>
      <c r="B42" t="s">
        <v>59</v>
      </c>
      <c r="C42">
        <f>$Q$1*5</f>
        <v>15</v>
      </c>
      <c r="D42" s="20">
        <f>D41+(C42-G41*E41)*8/$N$2</f>
        <v>324.1044897883981</v>
      </c>
      <c r="E42">
        <v>1</v>
      </c>
      <c r="F42" s="6" t="s">
        <v>155</v>
      </c>
      <c r="G42" s="25">
        <f>D42*$N$3*($N$4/100)/8</f>
        <v>5.6718285712969667</v>
      </c>
      <c r="H42" s="19">
        <f>D42*$N$1/60/8</f>
        <v>16.880442176479068</v>
      </c>
      <c r="I42" s="19">
        <f>H42*E42+I41</f>
        <v>328.99171528511721</v>
      </c>
      <c r="J42" s="18">
        <f>SUM($C$5:C42)</f>
        <v>555</v>
      </c>
      <c r="K42" s="19">
        <f t="shared" si="2"/>
        <v>-40.722213462141042</v>
      </c>
    </row>
    <row r="43" spans="1:11" x14ac:dyDescent="0.25">
      <c r="A43" s="1" t="s">
        <v>135</v>
      </c>
      <c r="B43" t="s">
        <v>59</v>
      </c>
      <c r="C43">
        <f>$Q$1*5</f>
        <v>15</v>
      </c>
      <c r="D43" s="20">
        <f>D42+(C43-G42*E42)*8/$N$2</f>
        <v>331.56702693136054</v>
      </c>
      <c r="E43">
        <v>1</v>
      </c>
      <c r="F43" s="6" t="s">
        <v>156</v>
      </c>
      <c r="G43" s="25">
        <f>D43*$N$3*($N$4/100)/8</f>
        <v>5.8024229712988094</v>
      </c>
      <c r="H43" s="19">
        <f>D43*$N$1/60/8</f>
        <v>17.269115986008362</v>
      </c>
      <c r="I43" s="19">
        <f>H43*E43+I42</f>
        <v>346.2608312711256</v>
      </c>
      <c r="J43" s="18">
        <f>SUM($C$5:C43)</f>
        <v>570</v>
      </c>
      <c r="K43" s="19">
        <f t="shared" si="2"/>
        <v>-39.25248574190779</v>
      </c>
    </row>
    <row r="44" spans="1:11" x14ac:dyDescent="0.25">
      <c r="A44" s="1" t="s">
        <v>157</v>
      </c>
      <c r="B44" t="s">
        <v>59</v>
      </c>
      <c r="C44">
        <f>$Q$1*5</f>
        <v>15</v>
      </c>
      <c r="D44" s="20">
        <f>D43+(C44-G43*E43)*8/$N$2</f>
        <v>338.92508855432152</v>
      </c>
      <c r="E44">
        <v>1</v>
      </c>
      <c r="F44" s="6" t="s">
        <v>158</v>
      </c>
      <c r="G44" s="25">
        <f>D44*$N$3*($N$4/100)/8</f>
        <v>5.9311890497006265</v>
      </c>
      <c r="H44" s="19">
        <f>D44*$N$1/60/8</f>
        <v>17.652348362204247</v>
      </c>
      <c r="I44" s="19">
        <f>H44*E44+I43</f>
        <v>363.91317963332983</v>
      </c>
      <c r="J44" s="18">
        <f>SUM($C$5:C44)</f>
        <v>585</v>
      </c>
      <c r="K44" s="19">
        <f t="shared" si="2"/>
        <v>-37.79261886609747</v>
      </c>
    </row>
    <row r="45" spans="1:11" x14ac:dyDescent="0.25">
      <c r="A45" s="1" t="s">
        <v>159</v>
      </c>
      <c r="B45" t="s">
        <v>59</v>
      </c>
      <c r="C45">
        <f>$Q$1*5</f>
        <v>15</v>
      </c>
      <c r="D45" s="20">
        <f>D44+(C45-G44*E44)*8/$N$2</f>
        <v>346.18013731456102</v>
      </c>
      <c r="E45">
        <v>1</v>
      </c>
      <c r="F45" s="6" t="s">
        <v>160</v>
      </c>
      <c r="G45" s="25">
        <f>D45*$N$3*($N$4/100)/8</f>
        <v>6.0581524030048177</v>
      </c>
      <c r="H45" s="19">
        <f>D45*$N$1/60/8</f>
        <v>18.030215485133386</v>
      </c>
      <c r="I45" s="19">
        <f>H45*E45+I44</f>
        <v>381.94339511846323</v>
      </c>
      <c r="J45" s="18">
        <f>SUM($C$5:C45)</f>
        <v>600</v>
      </c>
      <c r="K45" s="19">
        <f t="shared" si="2"/>
        <v>-36.342767480256128</v>
      </c>
    </row>
    <row r="46" spans="1:11" x14ac:dyDescent="0.25">
      <c r="A46" s="1" t="s">
        <v>161</v>
      </c>
      <c r="B46" t="s">
        <v>59</v>
      </c>
      <c r="C46">
        <f>$Q$1*5</f>
        <v>15</v>
      </c>
      <c r="D46" s="20">
        <f>D45+(C46-G45*E45)*8/$N$2</f>
        <v>353.33361539215718</v>
      </c>
      <c r="E46">
        <v>1</v>
      </c>
      <c r="F46" s="6" t="s">
        <v>162</v>
      </c>
      <c r="G46" s="25">
        <f>D46*$N$3*($N$4/100)/8</f>
        <v>6.1833382693627508</v>
      </c>
      <c r="H46" s="19">
        <f>D46*$N$1/60/8</f>
        <v>18.40279246834152</v>
      </c>
      <c r="I46" s="19">
        <f>H46*E46+I45</f>
        <v>400.34618758680477</v>
      </c>
      <c r="J46" s="18">
        <f>SUM($C$5:C46)</f>
        <v>615</v>
      </c>
      <c r="K46" s="19">
        <f t="shared" si="2"/>
        <v>-34.903058928974836</v>
      </c>
    </row>
    <row r="47" spans="1:11" x14ac:dyDescent="0.25">
      <c r="A47" s="1" t="s">
        <v>163</v>
      </c>
      <c r="B47" t="s">
        <v>59</v>
      </c>
      <c r="C47">
        <f>$Q$1*5</f>
        <v>15</v>
      </c>
      <c r="D47" s="20">
        <f>D46+(C47-G46*E46)*8/$N$2</f>
        <v>360.38694477666701</v>
      </c>
      <c r="E47">
        <v>1</v>
      </c>
      <c r="F47" s="6" t="s">
        <v>164</v>
      </c>
      <c r="G47" s="25">
        <f>D47*$N$3*($N$4/100)/8</f>
        <v>6.3067715335916725</v>
      </c>
      <c r="H47" s="19">
        <f>D47*$N$1/60/8</f>
        <v>18.770153373784741</v>
      </c>
      <c r="I47" s="19">
        <f>H47*E47+I46</f>
        <v>419.11634096058953</v>
      </c>
      <c r="J47" s="18">
        <f>SUM($C$5:C47)</f>
        <v>630</v>
      </c>
      <c r="K47" s="19">
        <f t="shared" si="2"/>
        <v>-33.473596672922298</v>
      </c>
    </row>
    <row r="48" spans="1:11" x14ac:dyDescent="0.25">
      <c r="A48" s="1" t="s">
        <v>165</v>
      </c>
      <c r="B48" t="s">
        <v>59</v>
      </c>
      <c r="C48">
        <f>$Q$1*5</f>
        <v>15</v>
      </c>
      <c r="D48" s="20">
        <f>D47+(C48-G47*E47)*8/$N$2</f>
        <v>367.34152754979368</v>
      </c>
      <c r="E48">
        <v>1</v>
      </c>
      <c r="F48" s="6" t="s">
        <v>166</v>
      </c>
      <c r="G48" s="25">
        <f>D48*$N$3*($N$4/100)/8</f>
        <v>6.4284767321213891</v>
      </c>
      <c r="H48" s="19">
        <f>D48*$N$1/60/8</f>
        <v>19.132371226551754</v>
      </c>
      <c r="I48" s="19">
        <f>H48*E48+I47</f>
        <v>438.24871218714128</v>
      </c>
      <c r="J48" s="18">
        <f>SUM($C$5:C48)</f>
        <v>645</v>
      </c>
      <c r="K48" s="19">
        <f t="shared" si="2"/>
        <v>-32.054463226799804</v>
      </c>
    </row>
    <row r="49" spans="1:11" x14ac:dyDescent="0.25">
      <c r="A49" s="1" t="s">
        <v>167</v>
      </c>
      <c r="B49" t="s">
        <v>59</v>
      </c>
      <c r="C49">
        <f>$Q$1*5</f>
        <v>15</v>
      </c>
      <c r="D49" s="20">
        <f>D48+(C49-G48*E48)*8/$N$2</f>
        <v>374.19874616409658</v>
      </c>
      <c r="E49">
        <v>1</v>
      </c>
      <c r="F49" s="6" t="s">
        <v>168</v>
      </c>
      <c r="G49" s="25">
        <f>D49*$N$3*($N$4/100)/8</f>
        <v>6.5484780578716899</v>
      </c>
      <c r="H49" s="19">
        <f>D49*$N$1/60/8</f>
        <v>19.489518029380029</v>
      </c>
      <c r="I49" s="19">
        <f>H49*E49+I48</f>
        <v>457.73823021652129</v>
      </c>
      <c r="J49" s="18">
        <f>SUM($C$5:C49)</f>
        <v>660</v>
      </c>
      <c r="K49" s="19">
        <f t="shared" si="2"/>
        <v>-30.645722694466471</v>
      </c>
    </row>
    <row r="50" spans="1:11" x14ac:dyDescent="0.25">
      <c r="A50" s="1" t="s">
        <v>169</v>
      </c>
      <c r="B50" t="s">
        <v>59</v>
      </c>
      <c r="C50">
        <f>$Q$1*5</f>
        <v>15</v>
      </c>
      <c r="D50" s="20">
        <f>D49+(C50-G49*E49)*8/$N$2</f>
        <v>380.95996371779921</v>
      </c>
      <c r="E50">
        <v>1</v>
      </c>
      <c r="F50" s="6" t="s">
        <v>170</v>
      </c>
      <c r="G50" s="25">
        <f>D50*$N$3*($N$4/100)/8</f>
        <v>6.6667993650614861</v>
      </c>
      <c r="H50" s="19">
        <f>D50*$N$1/60/8</f>
        <v>19.841664776968706</v>
      </c>
      <c r="I50" s="19">
        <f>H50*E50+I49</f>
        <v>477.57989499348997</v>
      </c>
      <c r="J50" s="18">
        <f>SUM($C$5:C50)</f>
        <v>675</v>
      </c>
      <c r="K50" s="19">
        <f t="shared" si="2"/>
        <v>-29.247422963927409</v>
      </c>
    </row>
    <row r="51" spans="1:11" x14ac:dyDescent="0.25">
      <c r="A51" s="1" t="s">
        <v>171</v>
      </c>
      <c r="B51" t="s">
        <v>59</v>
      </c>
      <c r="C51">
        <f>$Q$1*5</f>
        <v>15</v>
      </c>
      <c r="D51" s="20">
        <f>D50+(C51-G50*E50)*8/$N$2</f>
        <v>387.62652422575002</v>
      </c>
      <c r="E51">
        <v>1</v>
      </c>
      <c r="F51" s="6" t="s">
        <v>172</v>
      </c>
      <c r="G51" s="25">
        <f>D51*$N$3*($N$4/100)/8</f>
        <v>6.7834641739506258</v>
      </c>
      <c r="H51" s="19">
        <f>D51*$N$1/60/8</f>
        <v>20.188881470091147</v>
      </c>
      <c r="I51" s="19">
        <f>H51*E51+I50</f>
        <v>497.7687764635811</v>
      </c>
      <c r="J51" s="18">
        <f>SUM($C$5:C51)</f>
        <v>690</v>
      </c>
      <c r="K51" s="19">
        <f t="shared" si="2"/>
        <v>-27.859597613973754</v>
      </c>
    </row>
    <row r="52" spans="1:11" x14ac:dyDescent="0.25">
      <c r="A52" s="1" t="s">
        <v>173</v>
      </c>
      <c r="B52" t="s">
        <v>59</v>
      </c>
      <c r="C52">
        <f>$Q$1*5</f>
        <v>15</v>
      </c>
      <c r="D52" s="20">
        <f>D51+(C52-G51*E51)*8/$N$2</f>
        <v>394.19975288658952</v>
      </c>
      <c r="E52">
        <v>1</v>
      </c>
      <c r="F52" s="6" t="s">
        <v>174</v>
      </c>
      <c r="G52" s="25">
        <f>D52*$N$3*($N$4/100)/8</f>
        <v>6.8984956755153171</v>
      </c>
      <c r="H52" s="19">
        <f>D52*$N$1/60/8</f>
        <v>20.531237129509872</v>
      </c>
      <c r="I52" s="19">
        <f>H52*E52+I51</f>
        <v>518.30001359309097</v>
      </c>
      <c r="J52" s="18">
        <f>SUM($C$5:C52)</f>
        <v>705</v>
      </c>
      <c r="K52" s="19">
        <f t="shared" si="2"/>
        <v>-26.482267575448091</v>
      </c>
    </row>
    <row r="53" spans="1:11" x14ac:dyDescent="0.25">
      <c r="A53" s="1" t="s">
        <v>175</v>
      </c>
      <c r="B53" t="s">
        <v>59</v>
      </c>
      <c r="C53">
        <f>$Q$1*5</f>
        <v>15</v>
      </c>
      <c r="D53" s="20">
        <f>D52+(C53-G52*E52)*8/$N$2</f>
        <v>400.68095634617725</v>
      </c>
      <c r="E53">
        <v>1</v>
      </c>
      <c r="F53" s="6" t="s">
        <v>176</v>
      </c>
      <c r="G53" s="25">
        <f>D53*$N$3*($N$4/100)/8</f>
        <v>7.0119167360581018</v>
      </c>
      <c r="H53" s="19">
        <f>D53*$N$1/60/8</f>
        <v>20.868799809696732</v>
      </c>
      <c r="I53" s="19">
        <f>H53*E53+I52</f>
        <v>539.16881340278769</v>
      </c>
      <c r="J53" s="18">
        <f>SUM($C$5:C53)</f>
        <v>720</v>
      </c>
      <c r="K53" s="19">
        <f t="shared" si="2"/>
        <v>-25.115442582946152</v>
      </c>
    </row>
    <row r="54" spans="1:11" x14ac:dyDescent="0.25">
      <c r="A54" s="1" t="s">
        <v>177</v>
      </c>
      <c r="B54" t="s">
        <v>59</v>
      </c>
      <c r="C54">
        <f>$Q$1*5</f>
        <v>15</v>
      </c>
      <c r="D54" s="20">
        <f>D53+(C54-G53*E53)*8/$N$2</f>
        <v>407.07142295733075</v>
      </c>
      <c r="E54">
        <v>1</v>
      </c>
      <c r="F54" s="6" t="s">
        <v>178</v>
      </c>
      <c r="G54" s="25">
        <f>D54*$N$3*($N$4/100)/8</f>
        <v>7.123749901753289</v>
      </c>
      <c r="H54" s="19">
        <f>D54*$N$1/60/8</f>
        <v>21.201636612360975</v>
      </c>
      <c r="I54" s="19">
        <f>H54*E54+I53</f>
        <v>560.37045001514866</v>
      </c>
      <c r="J54" s="18">
        <f>SUM($C$5:C54)</f>
        <v>735</v>
      </c>
      <c r="K54" s="19">
        <f t="shared" si="2"/>
        <v>-23.75912244691855</v>
      </c>
    </row>
    <row r="55" spans="1:11" x14ac:dyDescent="0.25">
      <c r="A55" s="1" t="s">
        <v>179</v>
      </c>
      <c r="B55" t="s">
        <v>59</v>
      </c>
      <c r="C55">
        <f>$Q$1*5</f>
        <v>15</v>
      </c>
      <c r="D55" s="20">
        <f>D54+(C55-G54*E54)*8/$N$2</f>
        <v>413.37242303592814</v>
      </c>
      <c r="E55">
        <v>1</v>
      </c>
      <c r="F55" s="6" t="s">
        <v>180</v>
      </c>
      <c r="G55" s="25">
        <f>D55*$N$3*($N$4/100)/8</f>
        <v>7.2340174031287425</v>
      </c>
      <c r="H55" s="19">
        <f>D55*$N$1/60/8</f>
        <v>21.529813699787926</v>
      </c>
      <c r="I55" s="19">
        <f>H55*E55+I54</f>
        <v>581.90026371493661</v>
      </c>
      <c r="J55" s="18">
        <f>SUM($C$5:C55)</f>
        <v>750</v>
      </c>
      <c r="K55" s="19">
        <f t="shared" si="2"/>
        <v>-22.413298171341783</v>
      </c>
    </row>
    <row r="56" spans="1:11" x14ac:dyDescent="0.25">
      <c r="A56" s="1" t="s">
        <v>181</v>
      </c>
      <c r="B56" t="s">
        <v>59</v>
      </c>
      <c r="C56">
        <f>$Q$1*5</f>
        <v>15</v>
      </c>
      <c r="D56" s="20">
        <f>D55+(C56-G55*E55)*8/$N$2</f>
        <v>419.58520911342515</v>
      </c>
      <c r="E56">
        <v>1</v>
      </c>
      <c r="F56" s="6" t="s">
        <v>182</v>
      </c>
      <c r="G56" s="25">
        <f>D56*$N$3*($N$4/100)/8</f>
        <v>7.342741159484941</v>
      </c>
      <c r="H56" s="19">
        <f>D56*$N$1/60/8</f>
        <v>21.853396307990895</v>
      </c>
      <c r="I56" s="19">
        <f>H56*E56+I55</f>
        <v>603.75366002292753</v>
      </c>
      <c r="J56" s="18">
        <f>SUM($C$5:C56)</f>
        <v>765</v>
      </c>
      <c r="K56" s="19">
        <f t="shared" si="2"/>
        <v>-21.077952938179408</v>
      </c>
    </row>
    <row r="57" spans="1:11" x14ac:dyDescent="0.25">
      <c r="A57" s="1" t="s">
        <v>183</v>
      </c>
      <c r="B57" t="s">
        <v>59</v>
      </c>
      <c r="C57">
        <f>$Q$1*5</f>
        <v>15</v>
      </c>
      <c r="D57" s="20">
        <f>D56+(C57-G56*E56)*8/$N$2</f>
        <v>425.7110161858372</v>
      </c>
      <c r="E57">
        <v>1</v>
      </c>
      <c r="F57" s="6" t="s">
        <v>184</v>
      </c>
      <c r="G57" s="25">
        <f>D57*$N$3*($N$4/100)/8</f>
        <v>7.4499427832521512</v>
      </c>
      <c r="H57" s="19">
        <f>D57*$N$1/60/8</f>
        <v>22.172448759679021</v>
      </c>
      <c r="I57" s="19">
        <f>H57*E57+I56</f>
        <v>625.92610878260655</v>
      </c>
      <c r="J57" s="18">
        <f>SUM($C$5:C57)</f>
        <v>780</v>
      </c>
      <c r="K57" s="19">
        <f t="shared" si="2"/>
        <v>-19.753062976588904</v>
      </c>
    </row>
    <row r="58" spans="1:11" x14ac:dyDescent="0.25">
      <c r="A58" s="1" t="s">
        <v>185</v>
      </c>
      <c r="B58" t="s">
        <v>59</v>
      </c>
      <c r="C58">
        <f>$Q$1*5</f>
        <v>15</v>
      </c>
      <c r="D58" s="20">
        <f>D57+(C58-G57*E57)*8/$N$2</f>
        <v>431.75106195923547</v>
      </c>
      <c r="E58">
        <v>1</v>
      </c>
      <c r="F58" s="6" t="s">
        <v>186</v>
      </c>
      <c r="G58" s="25">
        <f>D58*$N$3*($N$4/100)/8</f>
        <v>7.5556435842866208</v>
      </c>
      <c r="H58" s="19">
        <f>D58*$N$1/60/8</f>
        <v>22.487034477043512</v>
      </c>
      <c r="I58" s="19">
        <f>H58*E58+I57</f>
        <v>648.41314325965004</v>
      </c>
      <c r="J58" s="18">
        <f>SUM($C$5:C58)</f>
        <v>795</v>
      </c>
      <c r="K58" s="19">
        <f t="shared" si="2"/>
        <v>-18.43859833211949</v>
      </c>
    </row>
    <row r="59" spans="1:11" x14ac:dyDescent="0.25">
      <c r="A59" s="1" t="s">
        <v>187</v>
      </c>
      <c r="B59" t="s">
        <v>59</v>
      </c>
      <c r="C59">
        <f>$Q$1*5</f>
        <v>15</v>
      </c>
      <c r="D59" s="20">
        <f>D58+(C59-G58*E58)*8/$N$2</f>
        <v>437.70654709180616</v>
      </c>
      <c r="E59">
        <v>1</v>
      </c>
      <c r="F59" s="6" t="s">
        <v>188</v>
      </c>
      <c r="G59" s="25">
        <f>D59*$N$3*($N$4/100)/8</f>
        <v>7.6598645741066083</v>
      </c>
      <c r="H59" s="19">
        <f>D59*$N$1/60/8</f>
        <v>22.797215994364901</v>
      </c>
      <c r="I59" s="19">
        <f>H59*E59+I58</f>
        <v>671.21035925401497</v>
      </c>
      <c r="J59" s="18">
        <f>SUM($C$5:C59)</f>
        <v>810</v>
      </c>
      <c r="K59" s="19">
        <f t="shared" si="2"/>
        <v>-17.134523548887039</v>
      </c>
    </row>
    <row r="60" spans="1:11" x14ac:dyDescent="0.25">
      <c r="A60" s="1" t="s">
        <v>189</v>
      </c>
      <c r="B60" t="s">
        <v>59</v>
      </c>
      <c r="C60">
        <f>$Q$1*5</f>
        <v>15</v>
      </c>
      <c r="D60" s="20">
        <f>D59+(C60-G59*E59)*8/$N$2</f>
        <v>443.57865543252086</v>
      </c>
      <c r="E60">
        <v>1</v>
      </c>
      <c r="F60" s="6" t="s">
        <v>190</v>
      </c>
      <c r="G60" s="25">
        <f>D60*$N$3*($N$4/100)/8</f>
        <v>7.7626264700691152</v>
      </c>
      <c r="H60" s="19">
        <f>D60*$N$1/60/8</f>
        <v>23.103054970443793</v>
      </c>
      <c r="I60" s="19">
        <f>H60*E60+I59</f>
        <v>694.31341422445871</v>
      </c>
      <c r="J60" s="18">
        <f>SUM($C$5:C60)</f>
        <v>825</v>
      </c>
      <c r="K60" s="19">
        <f>(I60-J60)*100/J60</f>
        <v>-15.840798275823186</v>
      </c>
    </row>
    <row r="61" spans="1:11" x14ac:dyDescent="0.25">
      <c r="A61" s="1" t="s">
        <v>191</v>
      </c>
      <c r="B61" t="s">
        <v>59</v>
      </c>
      <c r="C61">
        <f t="shared" ref="C61:C99" si="3">$Q$1*5</f>
        <v>15</v>
      </c>
      <c r="D61" s="20">
        <f t="shared" ref="D61:D87" si="4">D60+(C61-G60*E60)*8/$N$2</f>
        <v>449.36855425646559</v>
      </c>
      <c r="E61">
        <v>1</v>
      </c>
      <c r="F61" s="6" t="s">
        <v>205</v>
      </c>
      <c r="G61" s="25">
        <f t="shared" ref="G61:G87" si="5">D61*$N$3*($N$4/100)/8</f>
        <v>7.8639496994881473</v>
      </c>
      <c r="H61" s="19">
        <f t="shared" ref="H61:H87" si="6">D61*$N$1/60/8</f>
        <v>23.404612200857581</v>
      </c>
      <c r="I61" s="19">
        <f t="shared" ref="I61:I74" si="7">H61*E61+I60</f>
        <v>717.71802642531634</v>
      </c>
      <c r="J61" s="18">
        <f>SUM($C$5:C61)</f>
        <v>840</v>
      </c>
      <c r="K61" s="19">
        <f t="shared" ref="K61:K74" si="8">(I61-J61)*100/J61</f>
        <v>-14.557377806509958</v>
      </c>
    </row>
    <row r="62" spans="1:11" x14ac:dyDescent="0.25">
      <c r="A62" s="1" t="s">
        <v>192</v>
      </c>
      <c r="B62" t="s">
        <v>59</v>
      </c>
      <c r="C62">
        <f t="shared" si="3"/>
        <v>15</v>
      </c>
      <c r="D62" s="20">
        <f t="shared" si="4"/>
        <v>455.07739449687506</v>
      </c>
      <c r="E62">
        <v>1</v>
      </c>
      <c r="F62" s="6" t="s">
        <v>206</v>
      </c>
      <c r="G62" s="25">
        <f t="shared" si="5"/>
        <v>7.9638544036953141</v>
      </c>
      <c r="H62" s="19">
        <f t="shared" si="6"/>
        <v>23.701947630045577</v>
      </c>
      <c r="I62" s="19">
        <f t="shared" si="7"/>
        <v>741.41997405536188</v>
      </c>
      <c r="J62" s="18">
        <f>SUM($C$5:C62)</f>
        <v>855</v>
      </c>
      <c r="K62" s="19">
        <f t="shared" si="8"/>
        <v>-13.28421356077639</v>
      </c>
    </row>
    <row r="63" spans="1:11" x14ac:dyDescent="0.25">
      <c r="A63" s="1" t="s">
        <v>193</v>
      </c>
      <c r="B63" t="s">
        <v>59</v>
      </c>
      <c r="C63">
        <f t="shared" si="3"/>
        <v>15</v>
      </c>
      <c r="D63" s="20">
        <f t="shared" si="4"/>
        <v>460.70631097391879</v>
      </c>
      <c r="E63">
        <v>1</v>
      </c>
      <c r="F63" s="6" t="s">
        <v>207</v>
      </c>
      <c r="G63" s="25">
        <f t="shared" si="5"/>
        <v>8.0623604420435786</v>
      </c>
      <c r="H63" s="19">
        <f t="shared" si="6"/>
        <v>23.995120363224938</v>
      </c>
      <c r="I63" s="19">
        <f t="shared" si="7"/>
        <v>765.41509441858682</v>
      </c>
      <c r="J63" s="18">
        <f>SUM($C$5:C63)</f>
        <v>870</v>
      </c>
      <c r="K63" s="19">
        <f t="shared" si="8"/>
        <v>-12.021253515104965</v>
      </c>
    </row>
    <row r="64" spans="1:11" x14ac:dyDescent="0.25">
      <c r="A64" s="1" t="s">
        <v>194</v>
      </c>
      <c r="B64" t="s">
        <v>59</v>
      </c>
      <c r="C64">
        <f t="shared" si="3"/>
        <v>15</v>
      </c>
      <c r="D64" s="20">
        <f t="shared" si="4"/>
        <v>466.2564226202839</v>
      </c>
      <c r="E64">
        <v>1</v>
      </c>
      <c r="F64" s="6" t="s">
        <v>208</v>
      </c>
      <c r="G64" s="25">
        <f t="shared" si="5"/>
        <v>8.1594873958549687</v>
      </c>
      <c r="H64" s="19">
        <f t="shared" si="6"/>
        <v>24.284188678139788</v>
      </c>
      <c r="I64" s="19">
        <f t="shared" si="7"/>
        <v>789.69928309672662</v>
      </c>
      <c r="J64" s="18">
        <f>SUM($C$5:C64)</f>
        <v>885</v>
      </c>
      <c r="K64" s="19">
        <f t="shared" si="8"/>
        <v>-10.768442587940497</v>
      </c>
    </row>
    <row r="65" spans="1:11" x14ac:dyDescent="0.25">
      <c r="A65" s="1" t="s">
        <v>195</v>
      </c>
      <c r="B65" t="s">
        <v>59</v>
      </c>
      <c r="C65">
        <f t="shared" si="3"/>
        <v>15</v>
      </c>
      <c r="D65" s="20">
        <f t="shared" si="4"/>
        <v>471.72883270359995</v>
      </c>
      <c r="E65">
        <v>1</v>
      </c>
      <c r="F65" s="6" t="s">
        <v>209</v>
      </c>
      <c r="G65" s="25">
        <f t="shared" si="5"/>
        <v>8.2552545723129978</v>
      </c>
      <c r="H65" s="19">
        <f t="shared" si="6"/>
        <v>24.569210036645831</v>
      </c>
      <c r="I65" s="19">
        <f t="shared" si="7"/>
        <v>814.26849313337243</v>
      </c>
      <c r="J65" s="18">
        <f>SUM($C$5:C65)</f>
        <v>900</v>
      </c>
      <c r="K65" s="19">
        <f t="shared" si="8"/>
        <v>-9.5257229851808418</v>
      </c>
    </row>
    <row r="66" spans="1:11" x14ac:dyDescent="0.25">
      <c r="A66" s="1" t="s">
        <v>196</v>
      </c>
      <c r="B66" t="s">
        <v>59</v>
      </c>
      <c r="C66">
        <f t="shared" si="3"/>
        <v>15</v>
      </c>
      <c r="D66" s="20">
        <f t="shared" si="4"/>
        <v>477.12462904574954</v>
      </c>
      <c r="E66">
        <v>1</v>
      </c>
      <c r="F66" s="6" t="s">
        <v>210</v>
      </c>
      <c r="G66" s="25">
        <f t="shared" si="5"/>
        <v>8.3496810083006174</v>
      </c>
      <c r="H66" s="19">
        <f t="shared" si="6"/>
        <v>24.850241096132788</v>
      </c>
      <c r="I66" s="19">
        <f t="shared" si="7"/>
        <v>839.11873422950521</v>
      </c>
      <c r="J66" s="18">
        <f>SUM($C$5:C66)</f>
        <v>915</v>
      </c>
      <c r="K66" s="19">
        <f t="shared" si="8"/>
        <v>-8.2930345104365895</v>
      </c>
    </row>
    <row r="67" spans="1:11" x14ac:dyDescent="0.25">
      <c r="A67" s="1" t="s">
        <v>197</v>
      </c>
      <c r="B67" t="s">
        <v>59</v>
      </c>
      <c r="C67">
        <f t="shared" si="3"/>
        <v>15</v>
      </c>
      <c r="D67" s="20">
        <f t="shared" si="4"/>
        <v>482.44488423910906</v>
      </c>
      <c r="E67">
        <v>1</v>
      </c>
      <c r="F67" s="6" t="s">
        <v>211</v>
      </c>
      <c r="G67" s="25">
        <f t="shared" si="5"/>
        <v>8.4427854741844097</v>
      </c>
      <c r="H67" s="19">
        <f t="shared" si="6"/>
        <v>25.127337720786933</v>
      </c>
      <c r="I67" s="19">
        <f t="shared" si="7"/>
        <v>864.24607195029216</v>
      </c>
      <c r="J67" s="18">
        <f>SUM($C$5:C67)</f>
        <v>930</v>
      </c>
      <c r="K67" s="19">
        <f t="shared" si="8"/>
        <v>-7.0703148440546064</v>
      </c>
    </row>
    <row r="68" spans="1:11" x14ac:dyDescent="0.25">
      <c r="A68" s="1" t="s">
        <v>198</v>
      </c>
      <c r="B68" t="s">
        <v>59</v>
      </c>
      <c r="C68">
        <f t="shared" si="3"/>
        <v>15</v>
      </c>
      <c r="D68" s="20">
        <f t="shared" si="4"/>
        <v>487.69065585976153</v>
      </c>
      <c r="E68">
        <v>1</v>
      </c>
      <c r="F68" s="6" t="s">
        <v>212</v>
      </c>
      <c r="G68" s="25">
        <f t="shared" si="5"/>
        <v>8.5345864775458278</v>
      </c>
      <c r="H68" s="19">
        <f t="shared" si="6"/>
        <v>25.400554992695913</v>
      </c>
      <c r="I68" s="19">
        <f t="shared" si="7"/>
        <v>889.64662694298806</v>
      </c>
      <c r="J68" s="18">
        <f>SUM($C$5:C68)</f>
        <v>945</v>
      </c>
      <c r="K68" s="19">
        <f t="shared" si="8"/>
        <v>-5.8574997943927976</v>
      </c>
    </row>
    <row r="69" spans="1:11" x14ac:dyDescent="0.25">
      <c r="A69" s="1" t="s">
        <v>199</v>
      </c>
      <c r="B69" t="s">
        <v>59</v>
      </c>
      <c r="C69">
        <f t="shared" si="3"/>
        <v>15</v>
      </c>
      <c r="D69" s="20">
        <f t="shared" si="4"/>
        <v>492.86298667772485</v>
      </c>
      <c r="E69">
        <v>1</v>
      </c>
      <c r="F69" s="6" t="s">
        <v>213</v>
      </c>
      <c r="G69" s="25">
        <f t="shared" si="5"/>
        <v>8.6251022668601856</v>
      </c>
      <c r="H69" s="19">
        <f t="shared" si="6"/>
        <v>25.669947222798168</v>
      </c>
      <c r="I69" s="19">
        <f t="shared" si="7"/>
        <v>915.31657416578628</v>
      </c>
      <c r="J69" s="18">
        <f>SUM($C$5:C69)</f>
        <v>960</v>
      </c>
      <c r="K69" s="19">
        <f t="shared" si="8"/>
        <v>-4.6545235243972627</v>
      </c>
    </row>
    <row r="70" spans="1:11" x14ac:dyDescent="0.25">
      <c r="A70" s="1" t="s">
        <v>200</v>
      </c>
      <c r="B70" t="s">
        <v>59</v>
      </c>
      <c r="C70">
        <f t="shared" si="3"/>
        <v>15</v>
      </c>
      <c r="D70" s="20">
        <f t="shared" si="4"/>
        <v>497.96290486423669</v>
      </c>
      <c r="E70">
        <v>1</v>
      </c>
      <c r="F70" s="6" t="s">
        <v>214</v>
      </c>
      <c r="G70" s="25">
        <f t="shared" si="5"/>
        <v>8.7143508351241419</v>
      </c>
      <c r="H70" s="19">
        <f t="shared" si="6"/>
        <v>25.935567961678995</v>
      </c>
      <c r="I70" s="19">
        <f t="shared" si="7"/>
        <v>941.25214212746528</v>
      </c>
      <c r="J70" s="18">
        <f>SUM($C$5:C70)</f>
        <v>975</v>
      </c>
      <c r="K70" s="19">
        <f t="shared" si="8"/>
        <v>-3.4613187561574077</v>
      </c>
    </row>
    <row r="71" spans="1:11" x14ac:dyDescent="0.25">
      <c r="A71" s="1" t="s">
        <v>201</v>
      </c>
      <c r="B71" t="s">
        <v>59</v>
      </c>
      <c r="C71">
        <f t="shared" si="3"/>
        <v>15</v>
      </c>
      <c r="D71" s="20">
        <f t="shared" si="4"/>
        <v>502.99142419613736</v>
      </c>
      <c r="E71">
        <v>1</v>
      </c>
      <c r="F71" s="6" t="s">
        <v>215</v>
      </c>
      <c r="G71" s="25">
        <f t="shared" si="5"/>
        <v>8.8023499234324039</v>
      </c>
      <c r="H71" s="19">
        <f t="shared" si="6"/>
        <v>26.19747001021549</v>
      </c>
      <c r="I71" s="19">
        <f t="shared" si="7"/>
        <v>967.44961213768079</v>
      </c>
      <c r="J71" s="18">
        <f>SUM($C$5:C71)</f>
        <v>990</v>
      </c>
      <c r="K71" s="19">
        <f t="shared" si="8"/>
        <v>-2.2778169557898194</v>
      </c>
    </row>
    <row r="72" spans="1:11" x14ac:dyDescent="0.25">
      <c r="A72" s="1" t="s">
        <v>202</v>
      </c>
      <c r="B72" t="s">
        <v>59</v>
      </c>
      <c r="C72">
        <f t="shared" si="3"/>
        <v>15</v>
      </c>
      <c r="D72" s="20">
        <f t="shared" si="4"/>
        <v>507.94954425739144</v>
      </c>
      <c r="E72">
        <v>1</v>
      </c>
      <c r="F72" s="6" t="s">
        <v>216</v>
      </c>
      <c r="G72" s="25">
        <f t="shared" si="5"/>
        <v>8.8891170245043494</v>
      </c>
      <c r="H72" s="19">
        <f t="shared" si="6"/>
        <v>26.455705430072474</v>
      </c>
      <c r="I72" s="19">
        <f t="shared" si="7"/>
        <v>993.90531756775329</v>
      </c>
      <c r="J72" s="18">
        <f>SUM($C$5:C72)</f>
        <v>1005</v>
      </c>
      <c r="K72" s="19">
        <f t="shared" si="8"/>
        <v>-1.1039485007210661</v>
      </c>
    </row>
    <row r="73" spans="1:11" x14ac:dyDescent="0.25">
      <c r="A73" s="1" t="s">
        <v>203</v>
      </c>
      <c r="B73" t="s">
        <v>59</v>
      </c>
      <c r="C73">
        <f t="shared" si="3"/>
        <v>15</v>
      </c>
      <c r="D73" s="20">
        <f t="shared" ref="D73:D75" si="9">D72+(C73-G72*E72)*8/$N$2</f>
        <v>512.83825063778795</v>
      </c>
      <c r="E73">
        <v>1</v>
      </c>
      <c r="F73" s="6" t="s">
        <v>217</v>
      </c>
      <c r="G73" s="25">
        <f t="shared" ref="G73:G75" si="10">D73*$N$3*($N$4/100)/8</f>
        <v>8.9746693861612883</v>
      </c>
      <c r="H73" s="19">
        <f t="shared" ref="H73:H75" si="11">D73*$N$1/60/8</f>
        <v>26.710325554051455</v>
      </c>
      <c r="I73" s="19">
        <f t="shared" ref="I73:I75" si="12">H73*E73+I72</f>
        <v>1020.6156431218047</v>
      </c>
      <c r="J73" s="18">
        <f>SUM($C$5:C73)</f>
        <v>1020</v>
      </c>
      <c r="K73" s="19">
        <f t="shared" ref="K73:K75" si="13">(I73-J73)*100/J73</f>
        <v>6.0357168804386012E-2</v>
      </c>
    </row>
    <row r="74" spans="1:11" x14ac:dyDescent="0.25">
      <c r="A74" s="1" t="s">
        <v>204</v>
      </c>
      <c r="B74" t="s">
        <v>59</v>
      </c>
      <c r="C74">
        <f t="shared" si="3"/>
        <v>15</v>
      </c>
      <c r="D74" s="20">
        <f t="shared" si="9"/>
        <v>517.65851512885888</v>
      </c>
      <c r="E74">
        <v>1</v>
      </c>
      <c r="F74" s="6" t="s">
        <v>218</v>
      </c>
      <c r="G74" s="25">
        <f t="shared" si="10"/>
        <v>9.0590240147550301</v>
      </c>
      <c r="H74" s="19">
        <f t="shared" si="11"/>
        <v>26.961380996294732</v>
      </c>
      <c r="I74" s="19">
        <f t="shared" si="12"/>
        <v>1047.5770241180994</v>
      </c>
      <c r="J74" s="18">
        <f>SUM($C$5:C74)</f>
        <v>1035</v>
      </c>
      <c r="K74" s="19">
        <f t="shared" si="13"/>
        <v>1.2151714123767552</v>
      </c>
    </row>
    <row r="75" spans="1:11" x14ac:dyDescent="0.25">
      <c r="A75" s="1" t="s">
        <v>219</v>
      </c>
      <c r="B75" t="s">
        <v>59</v>
      </c>
      <c r="C75">
        <f t="shared" si="3"/>
        <v>15</v>
      </c>
      <c r="D75" s="20">
        <f t="shared" si="9"/>
        <v>522.41129591705487</v>
      </c>
      <c r="E75">
        <v>1</v>
      </c>
      <c r="F75" s="6" t="s">
        <v>220</v>
      </c>
      <c r="G75" s="25">
        <f t="shared" si="10"/>
        <v>9.1421976785484613</v>
      </c>
      <c r="H75" s="19">
        <f t="shared" si="11"/>
        <v>27.208921662346608</v>
      </c>
      <c r="I75" s="19">
        <f t="shared" si="12"/>
        <v>1074.7859457804461</v>
      </c>
      <c r="J75" s="18">
        <f>SUM($C$5:C75)</f>
        <v>1050</v>
      </c>
      <c r="K75" s="19">
        <f t="shared" si="13"/>
        <v>2.360566264804393</v>
      </c>
    </row>
    <row r="76" spans="1:11" x14ac:dyDescent="0.25">
      <c r="A76" s="1"/>
      <c r="H76" s="19"/>
    </row>
    <row r="77" spans="1:11" x14ac:dyDescent="0.25">
      <c r="A77" s="1"/>
      <c r="H77" s="19"/>
    </row>
    <row r="78" spans="1:11" x14ac:dyDescent="0.25">
      <c r="A78" s="1"/>
      <c r="H78" s="19"/>
    </row>
    <row r="79" spans="1:11" x14ac:dyDescent="0.25">
      <c r="A79" s="1"/>
      <c r="H79" s="19"/>
    </row>
    <row r="80" spans="1:11" x14ac:dyDescent="0.25">
      <c r="A80" s="1"/>
      <c r="H80" s="19"/>
    </row>
    <row r="81" spans="1:8" x14ac:dyDescent="0.25">
      <c r="A81" s="1"/>
      <c r="H81" s="19"/>
    </row>
    <row r="82" spans="1:8" x14ac:dyDescent="0.25">
      <c r="A82" s="1"/>
      <c r="H82" s="19"/>
    </row>
    <row r="83" spans="1:8" x14ac:dyDescent="0.25">
      <c r="A83" s="1"/>
      <c r="H83" s="19"/>
    </row>
    <row r="84" spans="1:8" x14ac:dyDescent="0.25">
      <c r="A84" s="1"/>
      <c r="H84" s="19"/>
    </row>
    <row r="85" spans="1:8" x14ac:dyDescent="0.25">
      <c r="A85" s="1"/>
      <c r="H85" s="19"/>
    </row>
    <row r="86" spans="1:8" x14ac:dyDescent="0.25">
      <c r="A86" s="1"/>
      <c r="H86" s="19"/>
    </row>
    <row r="87" spans="1:8" x14ac:dyDescent="0.25">
      <c r="A87" s="1"/>
      <c r="H87" s="19"/>
    </row>
    <row r="88" spans="1:8" x14ac:dyDescent="0.25">
      <c r="A88" s="1"/>
      <c r="H88" s="19"/>
    </row>
    <row r="89" spans="1:8" x14ac:dyDescent="0.25">
      <c r="A89" s="1"/>
      <c r="H89" s="19"/>
    </row>
    <row r="90" spans="1:8" x14ac:dyDescent="0.25">
      <c r="A90" s="1"/>
      <c r="H90" s="19"/>
    </row>
    <row r="91" spans="1:8" x14ac:dyDescent="0.25">
      <c r="A91" s="1"/>
      <c r="H91" s="19"/>
    </row>
    <row r="92" spans="1:8" x14ac:dyDescent="0.25">
      <c r="A92" s="1"/>
      <c r="H92" s="19"/>
    </row>
    <row r="93" spans="1:8" x14ac:dyDescent="0.25">
      <c r="A93" s="1"/>
      <c r="H93" s="19"/>
    </row>
    <row r="94" spans="1:8" x14ac:dyDescent="0.25">
      <c r="A94" s="1"/>
      <c r="H94" s="19"/>
    </row>
    <row r="95" spans="1:8" x14ac:dyDescent="0.25">
      <c r="A95" s="1"/>
      <c r="H95" s="19"/>
    </row>
    <row r="96" spans="1:8" x14ac:dyDescent="0.25">
      <c r="A96" s="1"/>
      <c r="H96" s="19"/>
    </row>
    <row r="97" spans="1:8" x14ac:dyDescent="0.25">
      <c r="A97" s="1"/>
      <c r="H97" s="19"/>
    </row>
    <row r="98" spans="1:8" x14ac:dyDescent="0.25">
      <c r="A98" s="1"/>
      <c r="H98" s="19"/>
    </row>
    <row r="99" spans="1:8" x14ac:dyDescent="0.25">
      <c r="A99" s="1"/>
      <c r="H99" s="19"/>
    </row>
    <row r="100" spans="1:8" x14ac:dyDescent="0.25">
      <c r="A100" t="s">
        <v>98</v>
      </c>
      <c r="B100" t="s">
        <v>99</v>
      </c>
    </row>
  </sheetData>
  <mergeCells count="12">
    <mergeCell ref="B1:K1"/>
    <mergeCell ref="A3:A4"/>
    <mergeCell ref="I3:I4"/>
    <mergeCell ref="D3:D4"/>
    <mergeCell ref="B3:B4"/>
    <mergeCell ref="E3:E4"/>
    <mergeCell ref="H3:H4"/>
    <mergeCell ref="F3:F4"/>
    <mergeCell ref="C3:C4"/>
    <mergeCell ref="J3:J4"/>
    <mergeCell ref="K3:K4"/>
    <mergeCell ref="G3:G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1"/>
  <sheetViews>
    <sheetView workbookViewId="0">
      <selection activeCell="H33" sqref="H33:H34"/>
    </sheetView>
  </sheetViews>
  <sheetFormatPr defaultRowHeight="15" x14ac:dyDescent="0.25"/>
  <cols>
    <col min="1" max="1" width="18.42578125" style="17" customWidth="1"/>
    <col min="2" max="2" width="10.28515625" style="17" customWidth="1"/>
    <col min="3" max="4" width="10" style="17" customWidth="1"/>
    <col min="5" max="6" width="9.140625" style="17"/>
    <col min="7" max="7" width="36.5703125" style="17" customWidth="1"/>
    <col min="8" max="8" width="12.28515625" style="17" bestFit="1" customWidth="1"/>
    <col min="9" max="9" width="38.5703125" customWidth="1"/>
    <col min="12" max="12" width="10.85546875" customWidth="1"/>
  </cols>
  <sheetData>
    <row r="1" spans="1:9" x14ac:dyDescent="0.25">
      <c r="A1" s="49" t="s">
        <v>12</v>
      </c>
      <c r="B1" s="49"/>
      <c r="C1" s="49"/>
      <c r="D1" s="49"/>
      <c r="E1" s="49"/>
      <c r="F1" s="49"/>
      <c r="G1" s="49"/>
      <c r="H1" s="49"/>
      <c r="I1" s="7"/>
    </row>
    <row r="2" spans="1:9" x14ac:dyDescent="0.25">
      <c r="A2" s="8" t="s">
        <v>13</v>
      </c>
      <c r="B2" s="50" t="s">
        <v>14</v>
      </c>
      <c r="C2" s="50"/>
      <c r="D2" s="50"/>
      <c r="E2" s="50"/>
      <c r="F2" s="50"/>
      <c r="G2" s="50"/>
      <c r="H2" s="8" t="s">
        <v>15</v>
      </c>
      <c r="I2" s="9"/>
    </row>
    <row r="3" spans="1:9" x14ac:dyDescent="0.25">
      <c r="A3" s="10" t="s">
        <v>16</v>
      </c>
      <c r="B3" s="48" t="s">
        <v>17</v>
      </c>
      <c r="C3" s="48"/>
      <c r="D3" s="48"/>
      <c r="E3" s="48"/>
      <c r="F3" s="48"/>
      <c r="G3" s="48"/>
      <c r="H3" s="10">
        <v>127</v>
      </c>
      <c r="I3" s="7"/>
    </row>
    <row r="4" spans="1:9" x14ac:dyDescent="0.25">
      <c r="A4" s="10" t="s">
        <v>18</v>
      </c>
      <c r="B4" s="48" t="s">
        <v>70</v>
      </c>
      <c r="C4" s="48"/>
      <c r="D4" s="48"/>
      <c r="E4" s="48"/>
      <c r="F4" s="48"/>
      <c r="G4" s="48"/>
      <c r="H4" s="10">
        <f>2/5</f>
        <v>0.4</v>
      </c>
    </row>
    <row r="5" spans="1:9" x14ac:dyDescent="0.25">
      <c r="A5" s="10" t="s">
        <v>19</v>
      </c>
      <c r="B5" s="48" t="s">
        <v>20</v>
      </c>
      <c r="C5" s="48"/>
      <c r="D5" s="48"/>
      <c r="E5" s="48"/>
      <c r="F5" s="48"/>
      <c r="G5" s="48"/>
      <c r="H5" s="10">
        <v>5</v>
      </c>
    </row>
    <row r="6" spans="1:9" x14ac:dyDescent="0.25">
      <c r="A6" s="10" t="s">
        <v>21</v>
      </c>
      <c r="B6" s="48" t="s">
        <v>22</v>
      </c>
      <c r="C6" s="48"/>
      <c r="D6" s="48"/>
      <c r="E6" s="48"/>
      <c r="F6" s="48"/>
      <c r="G6" s="48"/>
      <c r="H6" s="10">
        <v>8</v>
      </c>
    </row>
    <row r="7" spans="1:9" x14ac:dyDescent="0.25">
      <c r="A7" s="51" t="s">
        <v>23</v>
      </c>
      <c r="B7" s="53" t="s">
        <v>61</v>
      </c>
      <c r="C7" s="54"/>
      <c r="D7" s="54"/>
      <c r="E7" s="54"/>
      <c r="F7" s="54"/>
      <c r="G7" s="55"/>
      <c r="H7" s="11">
        <v>15</v>
      </c>
    </row>
    <row r="8" spans="1:9" x14ac:dyDescent="0.25">
      <c r="A8" s="52"/>
      <c r="B8" s="53" t="s">
        <v>62</v>
      </c>
      <c r="C8" s="54"/>
      <c r="D8" s="54"/>
      <c r="E8" s="54"/>
      <c r="F8" s="54"/>
      <c r="G8" s="55"/>
      <c r="H8" s="12">
        <f>H7/60/8</f>
        <v>3.125E-2</v>
      </c>
    </row>
    <row r="9" spans="1:9" x14ac:dyDescent="0.25">
      <c r="A9" s="11" t="s">
        <v>24</v>
      </c>
      <c r="B9" s="48" t="s">
        <v>25</v>
      </c>
      <c r="C9" s="48"/>
      <c r="D9" s="48"/>
      <c r="E9" s="48"/>
      <c r="F9" s="48"/>
      <c r="G9" s="48"/>
      <c r="H9" s="11">
        <v>131</v>
      </c>
    </row>
    <row r="10" spans="1:9" x14ac:dyDescent="0.25">
      <c r="A10" s="11" t="s">
        <v>26</v>
      </c>
      <c r="B10" s="53" t="s">
        <v>27</v>
      </c>
      <c r="C10" s="54"/>
      <c r="D10" s="54"/>
      <c r="E10" s="54"/>
      <c r="F10" s="54"/>
      <c r="G10" s="55"/>
      <c r="H10" s="11">
        <v>1300</v>
      </c>
    </row>
    <row r="11" spans="1:9" x14ac:dyDescent="0.25">
      <c r="A11" s="11" t="s">
        <v>28</v>
      </c>
      <c r="B11" s="53" t="s">
        <v>63</v>
      </c>
      <c r="C11" s="54"/>
      <c r="D11" s="54"/>
      <c r="E11" s="54"/>
      <c r="F11" s="54"/>
      <c r="G11" s="55"/>
      <c r="H11" s="11">
        <v>10</v>
      </c>
    </row>
    <row r="12" spans="1:9" x14ac:dyDescent="0.25">
      <c r="A12" s="11" t="s">
        <v>29</v>
      </c>
      <c r="B12" s="53" t="s">
        <v>64</v>
      </c>
      <c r="C12" s="54"/>
      <c r="D12" s="54"/>
      <c r="E12" s="54"/>
      <c r="F12" s="54"/>
      <c r="G12" s="55"/>
      <c r="H12" s="11">
        <v>0.5</v>
      </c>
    </row>
    <row r="13" spans="1:9" x14ac:dyDescent="0.25">
      <c r="A13" s="11" t="s">
        <v>30</v>
      </c>
      <c r="B13" s="53" t="s">
        <v>31</v>
      </c>
      <c r="C13" s="54"/>
      <c r="D13" s="54"/>
      <c r="E13" s="54"/>
      <c r="F13" s="54"/>
      <c r="G13" s="55"/>
      <c r="H13" s="11">
        <v>5</v>
      </c>
    </row>
    <row r="14" spans="1:9" x14ac:dyDescent="0.25">
      <c r="A14" s="11" t="s">
        <v>32</v>
      </c>
      <c r="B14" s="53" t="s">
        <v>65</v>
      </c>
      <c r="C14" s="54"/>
      <c r="D14" s="54"/>
      <c r="E14" s="54"/>
      <c r="F14" s="54"/>
      <c r="G14" s="55"/>
      <c r="H14" s="11">
        <f>2/8</f>
        <v>0.25</v>
      </c>
    </row>
    <row r="15" spans="1:9" x14ac:dyDescent="0.25">
      <c r="A15" s="11" t="s">
        <v>33</v>
      </c>
      <c r="B15" s="53" t="s">
        <v>66</v>
      </c>
      <c r="C15" s="54"/>
      <c r="D15" s="54"/>
      <c r="E15" s="54"/>
      <c r="F15" s="54"/>
      <c r="G15" s="55"/>
      <c r="H15" s="11">
        <f>0.25/8</f>
        <v>3.125E-2</v>
      </c>
    </row>
    <row r="16" spans="1:9" x14ac:dyDescent="0.25">
      <c r="A16" s="11" t="s">
        <v>34</v>
      </c>
      <c r="B16" s="48" t="s">
        <v>67</v>
      </c>
      <c r="C16" s="48"/>
      <c r="D16" s="48"/>
      <c r="E16" s="48"/>
      <c r="F16" s="48"/>
      <c r="G16" s="48"/>
      <c r="H16" s="11">
        <v>0</v>
      </c>
    </row>
    <row r="17" spans="1:16" ht="30.75" customHeight="1" x14ac:dyDescent="0.25">
      <c r="A17" s="11" t="s">
        <v>35</v>
      </c>
      <c r="B17" s="48" t="s">
        <v>68</v>
      </c>
      <c r="C17" s="48"/>
      <c r="D17" s="48"/>
      <c r="E17" s="48"/>
      <c r="F17" s="48"/>
      <c r="G17" s="48"/>
      <c r="H17" s="11">
        <v>1500</v>
      </c>
    </row>
    <row r="18" spans="1:16" ht="30" customHeight="1" x14ac:dyDescent="0.25">
      <c r="A18" s="11" t="s">
        <v>36</v>
      </c>
      <c r="B18" s="48" t="s">
        <v>69</v>
      </c>
      <c r="C18" s="48"/>
      <c r="D18" s="48"/>
      <c r="E18" s="48"/>
      <c r="F18" s="48"/>
      <c r="G18" s="48"/>
      <c r="H18" s="11">
        <v>2000</v>
      </c>
    </row>
    <row r="19" spans="1:16" ht="30" customHeight="1" x14ac:dyDescent="0.25">
      <c r="A19" s="13"/>
      <c r="B19" s="14"/>
      <c r="C19" s="14"/>
      <c r="D19" s="14"/>
      <c r="E19" s="14"/>
      <c r="F19" s="14"/>
      <c r="G19" s="14"/>
      <c r="H19" s="13"/>
    </row>
    <row r="20" spans="1:16" ht="30" customHeight="1" x14ac:dyDescent="0.25">
      <c r="A20" s="49" t="s">
        <v>37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</row>
    <row r="21" spans="1:16" x14ac:dyDescent="0.25">
      <c r="A21" s="8" t="s">
        <v>13</v>
      </c>
      <c r="B21" s="50" t="s">
        <v>14</v>
      </c>
      <c r="C21" s="50"/>
      <c r="D21" s="50"/>
      <c r="E21" s="50"/>
      <c r="F21" s="50"/>
      <c r="G21" s="50"/>
      <c r="H21" s="8" t="s">
        <v>15</v>
      </c>
      <c r="I21" s="56" t="s">
        <v>38</v>
      </c>
      <c r="J21" s="56"/>
      <c r="K21" s="56"/>
      <c r="L21" s="56"/>
    </row>
    <row r="22" spans="1:16" ht="46.5" customHeight="1" x14ac:dyDescent="0.25">
      <c r="A22" s="11" t="s">
        <v>39</v>
      </c>
      <c r="B22" s="57" t="s">
        <v>40</v>
      </c>
      <c r="C22" s="57"/>
      <c r="D22" s="57"/>
      <c r="E22" s="57"/>
      <c r="F22" s="57"/>
      <c r="G22" s="57"/>
      <c r="H22" s="15">
        <f>H9*(H10/2)*H14*(0.5*H13)/100</f>
        <v>532.1875</v>
      </c>
      <c r="I22" s="58"/>
      <c r="J22" s="58"/>
      <c r="K22" s="58"/>
      <c r="L22" s="58"/>
    </row>
    <row r="23" spans="1:16" ht="45.75" customHeight="1" x14ac:dyDescent="0.25">
      <c r="A23" s="11" t="s">
        <v>41</v>
      </c>
      <c r="B23" s="59" t="s">
        <v>42</v>
      </c>
      <c r="C23" s="60"/>
      <c r="D23" s="60"/>
      <c r="E23" s="60"/>
      <c r="F23" s="60"/>
      <c r="G23" s="61"/>
      <c r="H23" s="15">
        <f>H9*(H10/2)*H15*(0.5*H13)/100</f>
        <v>66.5234375</v>
      </c>
      <c r="I23" s="58"/>
      <c r="J23" s="58"/>
      <c r="K23" s="58"/>
      <c r="L23" s="58"/>
    </row>
    <row r="24" spans="1:16" ht="30" customHeight="1" x14ac:dyDescent="0.25">
      <c r="A24" s="11" t="s">
        <v>43</v>
      </c>
      <c r="B24" s="57" t="s">
        <v>44</v>
      </c>
      <c r="C24" s="57"/>
      <c r="D24" s="57"/>
      <c r="E24" s="57"/>
      <c r="F24" s="57"/>
      <c r="G24" s="57"/>
      <c r="H24" s="15">
        <f>H10*H12+H11</f>
        <v>660</v>
      </c>
      <c r="I24" s="58"/>
      <c r="J24" s="58"/>
      <c r="K24" s="58"/>
      <c r="L24" s="58"/>
    </row>
    <row r="25" spans="1:16" ht="46.5" customHeight="1" x14ac:dyDescent="0.25">
      <c r="A25" s="11" t="s">
        <v>45</v>
      </c>
      <c r="B25" s="57" t="s">
        <v>46</v>
      </c>
      <c r="C25" s="57"/>
      <c r="D25" s="57"/>
      <c r="E25" s="57"/>
      <c r="F25" s="57"/>
      <c r="G25" s="57"/>
      <c r="H25" s="15">
        <f>(H10/2)*H9*H7/60/8</f>
        <v>2660.9375</v>
      </c>
      <c r="I25" s="62" t="s">
        <v>47</v>
      </c>
      <c r="J25" s="62"/>
      <c r="K25" s="62"/>
      <c r="L25" s="62"/>
    </row>
    <row r="26" spans="1:16" ht="59.25" customHeight="1" x14ac:dyDescent="0.25">
      <c r="A26" s="11" t="s">
        <v>48</v>
      </c>
      <c r="B26" s="57" t="s">
        <v>49</v>
      </c>
      <c r="C26" s="57"/>
      <c r="D26" s="57"/>
      <c r="E26" s="57"/>
      <c r="F26" s="57"/>
      <c r="G26" s="57"/>
      <c r="H26" s="12"/>
      <c r="I26" s="58"/>
      <c r="J26" s="58"/>
      <c r="K26" s="58"/>
      <c r="L26" s="58"/>
    </row>
    <row r="27" spans="1:16" ht="60.75" customHeight="1" x14ac:dyDescent="0.25">
      <c r="A27" s="11" t="s">
        <v>50</v>
      </c>
      <c r="B27" s="57" t="s">
        <v>51</v>
      </c>
      <c r="C27" s="57"/>
      <c r="D27" s="57"/>
      <c r="E27" s="57"/>
      <c r="F27" s="57"/>
      <c r="G27" s="57"/>
      <c r="H27" s="12"/>
      <c r="I27" s="58"/>
      <c r="J27" s="58"/>
      <c r="K27" s="58"/>
      <c r="L27" s="58"/>
    </row>
    <row r="29" spans="1:16" ht="30.75" customHeight="1" x14ac:dyDescent="0.25">
      <c r="A29" s="49" t="s">
        <v>52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1:16" x14ac:dyDescent="0.25">
      <c r="A30" s="8" t="s">
        <v>13</v>
      </c>
      <c r="B30" s="50" t="s">
        <v>14</v>
      </c>
      <c r="C30" s="50"/>
      <c r="D30" s="50"/>
      <c r="E30" s="50"/>
      <c r="F30" s="50"/>
      <c r="G30" s="50"/>
      <c r="H30" s="8" t="s">
        <v>15</v>
      </c>
      <c r="I30" s="56" t="s">
        <v>38</v>
      </c>
      <c r="J30" s="56"/>
      <c r="K30" s="56"/>
      <c r="L30" s="56"/>
    </row>
    <row r="31" spans="1:16" ht="15" customHeight="1" x14ac:dyDescent="0.25">
      <c r="A31" s="50" t="s">
        <v>53</v>
      </c>
      <c r="B31" s="57" t="s">
        <v>54</v>
      </c>
      <c r="C31" s="57"/>
      <c r="D31" s="57"/>
      <c r="E31" s="57"/>
      <c r="F31" s="57"/>
      <c r="G31" s="57"/>
      <c r="H31" s="63">
        <f>H25*H17/(H16+(H24+H23+H22)*H18)</f>
        <v>1.5855134531235453</v>
      </c>
      <c r="I31" s="58" t="s">
        <v>55</v>
      </c>
      <c r="J31" s="58"/>
      <c r="K31" s="58"/>
      <c r="L31" s="58"/>
      <c r="P31" s="64"/>
    </row>
    <row r="32" spans="1:16" ht="15" customHeight="1" x14ac:dyDescent="0.25">
      <c r="A32" s="50"/>
      <c r="B32" s="57"/>
      <c r="C32" s="57"/>
      <c r="D32" s="57"/>
      <c r="E32" s="57"/>
      <c r="F32" s="57"/>
      <c r="G32" s="57"/>
      <c r="H32" s="63"/>
      <c r="I32" s="58"/>
      <c r="J32" s="58"/>
      <c r="K32" s="58"/>
      <c r="L32" s="58"/>
      <c r="P32" s="64"/>
    </row>
    <row r="33" spans="1:12" x14ac:dyDescent="0.25">
      <c r="A33" s="50" t="s">
        <v>56</v>
      </c>
      <c r="B33" s="57" t="s">
        <v>57</v>
      </c>
      <c r="C33" s="57"/>
      <c r="D33" s="57"/>
      <c r="E33" s="57"/>
      <c r="F33" s="57"/>
      <c r="G33" s="57"/>
      <c r="H33" s="63">
        <f>((H3*H4*H6*H8/(2*H5))-1)*100</f>
        <v>27</v>
      </c>
      <c r="I33" s="58"/>
      <c r="J33" s="58"/>
      <c r="K33" s="58"/>
      <c r="L33" s="58"/>
    </row>
    <row r="34" spans="1:12" x14ac:dyDescent="0.25">
      <c r="A34" s="50"/>
      <c r="B34" s="57"/>
      <c r="C34" s="57"/>
      <c r="D34" s="57"/>
      <c r="E34" s="57"/>
      <c r="F34" s="57"/>
      <c r="G34" s="57"/>
      <c r="H34" s="63"/>
      <c r="I34" s="58"/>
      <c r="J34" s="58"/>
      <c r="K34" s="58"/>
      <c r="L34" s="58"/>
    </row>
    <row r="35" spans="1:12" x14ac:dyDescent="0.25">
      <c r="A35" s="16"/>
    </row>
    <row r="41" spans="1:12" x14ac:dyDescent="0.25">
      <c r="A41" s="3"/>
    </row>
  </sheetData>
  <mergeCells count="46">
    <mergeCell ref="P31:P32"/>
    <mergeCell ref="A33:A34"/>
    <mergeCell ref="B33:G34"/>
    <mergeCell ref="H33:H34"/>
    <mergeCell ref="I33:L34"/>
    <mergeCell ref="B26:G26"/>
    <mergeCell ref="I26:L26"/>
    <mergeCell ref="B27:G27"/>
    <mergeCell ref="I27:L27"/>
    <mergeCell ref="A29:L29"/>
    <mergeCell ref="B30:G30"/>
    <mergeCell ref="I30:L30"/>
    <mergeCell ref="A31:A32"/>
    <mergeCell ref="B31:G32"/>
    <mergeCell ref="H31:H32"/>
    <mergeCell ref="I31:L32"/>
    <mergeCell ref="B23:G23"/>
    <mergeCell ref="I23:L23"/>
    <mergeCell ref="B24:G24"/>
    <mergeCell ref="I24:L24"/>
    <mergeCell ref="B25:G25"/>
    <mergeCell ref="I25:L25"/>
    <mergeCell ref="B18:G18"/>
    <mergeCell ref="A20:L20"/>
    <mergeCell ref="B21:G21"/>
    <mergeCell ref="I21:L21"/>
    <mergeCell ref="B22:G22"/>
    <mergeCell ref="I22:L22"/>
    <mergeCell ref="B17:G17"/>
    <mergeCell ref="A7:A8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6:G6"/>
    <mergeCell ref="A1:H1"/>
    <mergeCell ref="B2:G2"/>
    <mergeCell ref="B3:G3"/>
    <mergeCell ref="B4:G4"/>
    <mergeCell ref="B5:G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8" r:id="rId3">
          <objectPr defaultSize="0" autoPict="0" r:id="rId4">
            <anchor moveWithCells="1" sizeWithCells="1">
              <from>
                <xdr:col>8</xdr:col>
                <xdr:colOff>19050</xdr:colOff>
                <xdr:row>32</xdr:row>
                <xdr:rowOff>19050</xdr:rowOff>
              </from>
              <to>
                <xdr:col>10</xdr:col>
                <xdr:colOff>571500</xdr:colOff>
                <xdr:row>33</xdr:row>
                <xdr:rowOff>180975</xdr:rowOff>
              </to>
            </anchor>
          </objectPr>
        </oleObject>
      </mc:Choice>
      <mc:Fallback>
        <oleObject progId="Equation.3" shapeId="4098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Тесты</vt:lpstr>
      <vt:lpstr>Return of Investment</vt:lpstr>
      <vt:lpstr>Ресурсы</vt:lpstr>
      <vt:lpstr>Прогнозирование</vt:lpstr>
      <vt:lpstr>Формула расчета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Chestnov</dc:creator>
  <cp:lastModifiedBy>Liliana Smirnova</cp:lastModifiedBy>
  <dcterms:created xsi:type="dcterms:W3CDTF">2012-11-29T04:55:41Z</dcterms:created>
  <dcterms:modified xsi:type="dcterms:W3CDTF">2018-11-15T13:30:17Z</dcterms:modified>
</cp:coreProperties>
</file>