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ly\Documents\SEPTIMO SEMESTRE\ADMINISTRACIÓN DE BASE DE DATOS\"/>
    </mc:Choice>
  </mc:AlternateContent>
  <xr:revisionPtr revIDLastSave="0" documentId="13_ncr:1_{42D7C1D4-73FB-4D1A-897B-77941ED47F35}" xr6:coauthVersionLast="44" xr6:coauthVersionMax="44" xr10:uidLastSave="{00000000-0000-0000-0000-000000000000}"/>
  <bookViews>
    <workbookView xWindow="-120" yWindow="-120" windowWidth="20730" windowHeight="11160" activeTab="1" xr2:uid="{ECA7C84F-3D7A-4A35-B1D0-CC45BEB66CB2}"/>
  </bookViews>
  <sheets>
    <sheet name="TAMAÑO" sheetId="1" r:id="rId1"/>
    <sheet name="INFO. TAB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4" i="2" l="1"/>
  <c r="A123" i="2"/>
  <c r="C120" i="2"/>
  <c r="C119" i="2"/>
  <c r="B120" i="2"/>
  <c r="B119" i="2"/>
  <c r="H25" i="1"/>
  <c r="G25" i="1"/>
  <c r="E119" i="2"/>
  <c r="J24" i="1"/>
  <c r="K24" i="1"/>
  <c r="L24" i="1"/>
  <c r="M24" i="1"/>
  <c r="J23" i="1"/>
  <c r="K23" i="1"/>
  <c r="L23" i="1"/>
  <c r="M23" i="1"/>
  <c r="M22" i="1"/>
  <c r="J22" i="1"/>
  <c r="K22" i="1"/>
  <c r="L22" i="1"/>
  <c r="J15" i="1"/>
  <c r="K15" i="1"/>
  <c r="L15" i="1"/>
  <c r="M15" i="1"/>
  <c r="J14" i="1"/>
  <c r="K14" i="1"/>
  <c r="L14" i="1"/>
  <c r="M14" i="1"/>
  <c r="J13" i="1"/>
  <c r="K13" i="1"/>
  <c r="L13" i="1"/>
  <c r="M13" i="1"/>
  <c r="J12" i="1"/>
  <c r="K12" i="1"/>
  <c r="L12" i="1"/>
  <c r="M12" i="1"/>
  <c r="J11" i="1"/>
  <c r="K11" i="1"/>
  <c r="L11" i="1"/>
  <c r="M11" i="1"/>
  <c r="J10" i="1"/>
  <c r="K10" i="1"/>
  <c r="L10" i="1"/>
  <c r="M10" i="1"/>
  <c r="B13" i="1"/>
  <c r="B12" i="1"/>
  <c r="B11" i="1"/>
  <c r="B10" i="1"/>
  <c r="M4" i="1"/>
  <c r="L4" i="1"/>
  <c r="K4" i="1"/>
  <c r="J4" i="1"/>
  <c r="I4" i="1"/>
  <c r="H4" i="1"/>
  <c r="H10" i="1" s="1"/>
  <c r="G4" i="1"/>
  <c r="G10" i="1" s="1"/>
  <c r="F4" i="1"/>
  <c r="E4" i="1"/>
  <c r="D4" i="1"/>
  <c r="D10" i="1" s="1"/>
  <c r="C4" i="1"/>
  <c r="B4" i="1"/>
  <c r="C10" i="1"/>
  <c r="M6" i="1"/>
  <c r="M5" i="1"/>
  <c r="L6" i="1"/>
  <c r="L5" i="1"/>
  <c r="K6" i="1"/>
  <c r="K5" i="1"/>
  <c r="J6" i="1"/>
  <c r="J5" i="1"/>
  <c r="I6" i="1"/>
  <c r="I5" i="1"/>
  <c r="H6" i="1"/>
  <c r="H5" i="1"/>
  <c r="G6" i="1"/>
  <c r="G5" i="1"/>
  <c r="F6" i="1"/>
  <c r="F5" i="1"/>
  <c r="E6" i="1"/>
  <c r="E5" i="1"/>
  <c r="D6" i="1"/>
  <c r="D5" i="1"/>
  <c r="D7" i="1" s="1"/>
  <c r="C6" i="1"/>
  <c r="C5" i="1"/>
  <c r="B6" i="1"/>
  <c r="B5" i="1"/>
  <c r="E10" i="1"/>
  <c r="F10" i="1"/>
  <c r="I10" i="1"/>
  <c r="I12" i="1" s="1"/>
  <c r="I13" i="1" s="1"/>
  <c r="I14" i="1" s="1"/>
  <c r="I15" i="1" s="1"/>
  <c r="I24" i="1" s="1"/>
  <c r="M9" i="1"/>
  <c r="M8" i="1"/>
  <c r="L9" i="1"/>
  <c r="L8" i="1"/>
  <c r="K9" i="1"/>
  <c r="K8" i="1"/>
  <c r="J9" i="1"/>
  <c r="J8" i="1"/>
  <c r="I9" i="1"/>
  <c r="I8" i="1"/>
  <c r="H71" i="2"/>
  <c r="H70" i="2"/>
  <c r="G71" i="2"/>
  <c r="G70" i="2"/>
  <c r="H9" i="1"/>
  <c r="H8" i="1"/>
  <c r="G9" i="1"/>
  <c r="G8" i="1"/>
  <c r="F9" i="1"/>
  <c r="F11" i="1" s="1"/>
  <c r="F8" i="1"/>
  <c r="E9" i="1"/>
  <c r="D9" i="1"/>
  <c r="D8" i="1"/>
  <c r="E8" i="1"/>
  <c r="C9" i="1"/>
  <c r="C11" i="1" s="1"/>
  <c r="C8" i="1"/>
  <c r="B9" i="1"/>
  <c r="B8" i="1"/>
  <c r="H106" i="2"/>
  <c r="H105" i="2"/>
  <c r="G106" i="2"/>
  <c r="G105" i="2"/>
  <c r="H92" i="2"/>
  <c r="H91" i="2"/>
  <c r="H84" i="2"/>
  <c r="G91" i="2"/>
  <c r="G92" i="2"/>
  <c r="G54" i="2"/>
  <c r="G53" i="2"/>
  <c r="G85" i="2"/>
  <c r="H85" i="2"/>
  <c r="H78" i="2"/>
  <c r="H79" i="2"/>
  <c r="H64" i="2"/>
  <c r="G79" i="2"/>
  <c r="H63" i="2"/>
  <c r="H53" i="2"/>
  <c r="G64" i="2"/>
  <c r="G63" i="2"/>
  <c r="H54" i="2"/>
  <c r="H45" i="2"/>
  <c r="G46" i="2"/>
  <c r="G37" i="2"/>
  <c r="G36" i="2"/>
  <c r="G5" i="2"/>
  <c r="G17" i="2"/>
  <c r="G18" i="2"/>
  <c r="H46" i="2"/>
  <c r="H5" i="2"/>
  <c r="H6" i="2"/>
  <c r="H17" i="2"/>
  <c r="H18" i="2"/>
  <c r="H27" i="2"/>
  <c r="H28" i="2"/>
  <c r="H37" i="2"/>
  <c r="H36" i="2"/>
  <c r="G28" i="2"/>
  <c r="G6" i="2"/>
  <c r="I11" i="1"/>
  <c r="I7" i="1"/>
  <c r="F7" i="1"/>
  <c r="C7" i="1"/>
  <c r="E120" i="2"/>
  <c r="I22" i="1"/>
  <c r="I23" i="1" s="1"/>
  <c r="H22" i="1"/>
  <c r="H23" i="1" s="1"/>
  <c r="G22" i="1"/>
  <c r="G23" i="1" s="1"/>
  <c r="F22" i="1"/>
  <c r="F23" i="1" s="1"/>
  <c r="E22" i="1"/>
  <c r="E23" i="1" s="1"/>
  <c r="D22" i="1"/>
  <c r="D23" i="1" s="1"/>
  <c r="C22" i="1"/>
  <c r="C23" i="1" s="1"/>
  <c r="B22" i="1"/>
  <c r="B23" i="1" s="1"/>
  <c r="H11" i="1"/>
  <c r="H7" i="1"/>
  <c r="G7" i="1"/>
  <c r="E7" i="1"/>
  <c r="B7" i="1"/>
  <c r="H12" i="1" l="1"/>
  <c r="H13" i="1" s="1"/>
  <c r="H14" i="1" s="1"/>
  <c r="H15" i="1" s="1"/>
  <c r="H24" i="1" s="1"/>
  <c r="E11" i="1"/>
  <c r="C12" i="1"/>
  <c r="C13" i="1" s="1"/>
  <c r="C14" i="1" s="1"/>
  <c r="C15" i="1" s="1"/>
  <c r="C24" i="1" s="1"/>
  <c r="F12" i="1"/>
  <c r="F13" i="1" s="1"/>
  <c r="F14" i="1" s="1"/>
  <c r="F15" i="1" s="1"/>
  <c r="F24" i="1" s="1"/>
  <c r="E12" i="1"/>
  <c r="E13" i="1" s="1"/>
  <c r="E14" i="1" s="1"/>
  <c r="E15" i="1" s="1"/>
  <c r="E24" i="1" s="1"/>
  <c r="G12" i="1"/>
  <c r="G13" i="1" s="1"/>
  <c r="G14" i="1" s="1"/>
  <c r="G15" i="1" s="1"/>
  <c r="G24" i="1" s="1"/>
  <c r="G11" i="1"/>
  <c r="D12" i="1"/>
  <c r="D13" i="1" s="1"/>
  <c r="D14" i="1" s="1"/>
  <c r="D15" i="1" s="1"/>
  <c r="D24" i="1" s="1"/>
  <c r="D11" i="1"/>
  <c r="B14" i="1"/>
  <c r="B15" i="1" s="1"/>
  <c r="B24" i="1" s="1"/>
  <c r="C25" i="1" l="1"/>
  <c r="C26" i="1" s="1"/>
  <c r="C27" i="1" s="1"/>
  <c r="J7" i="1" l="1"/>
  <c r="K7" i="1"/>
  <c r="L7" i="1"/>
  <c r="M7" i="1"/>
</calcChain>
</file>

<file path=xl/sharedStrings.xml><?xml version="1.0" encoding="utf-8"?>
<sst xmlns="http://schemas.openxmlformats.org/spreadsheetml/2006/main" count="363" uniqueCount="101">
  <si>
    <t>MÉTRICA</t>
  </si>
  <si>
    <t>TABLAS</t>
  </si>
  <si>
    <t>Num_Rows</t>
  </si>
  <si>
    <t>Num_Cols</t>
  </si>
  <si>
    <t>Fija</t>
  </si>
  <si>
    <t>Variable</t>
  </si>
  <si>
    <t>Total</t>
  </si>
  <si>
    <t xml:space="preserve">Fixed_Data_Size </t>
  </si>
  <si>
    <t xml:space="preserve">Max_Var_Size </t>
  </si>
  <si>
    <t>Null_bitmap</t>
  </si>
  <si>
    <t xml:space="preserve">Variable_Data_Size </t>
  </si>
  <si>
    <t xml:space="preserve">Row_Size </t>
  </si>
  <si>
    <t xml:space="preserve">Rows_Per_Page </t>
  </si>
  <si>
    <t xml:space="preserve">Num_Pages </t>
  </si>
  <si>
    <t>Tamaño del Monton (bytes)</t>
  </si>
  <si>
    <t>Num_Fixed_Key_Cols</t>
  </si>
  <si>
    <t>Fixed_Key_Size (B)</t>
  </si>
  <si>
    <t>Num_Variable_Key_Cols</t>
  </si>
  <si>
    <t>Num_Max_Variable_Key_Size</t>
  </si>
  <si>
    <t>Index Nul Bitmap</t>
  </si>
  <si>
    <t>Variable Key Size</t>
  </si>
  <si>
    <t>Index Row Size</t>
  </si>
  <si>
    <t>Index Row Per Page (bytes)</t>
  </si>
  <si>
    <t>TAMAÑO TOTAL (B)</t>
  </si>
  <si>
    <t>B</t>
  </si>
  <si>
    <t>KB</t>
  </si>
  <si>
    <t>MB</t>
  </si>
  <si>
    <t>almacen.AUTOR</t>
  </si>
  <si>
    <t>almacen.EDICION</t>
  </si>
  <si>
    <t>almacen.LIBRO</t>
  </si>
  <si>
    <t>ventas.CLIENTE</t>
  </si>
  <si>
    <t>ventas.FACTURA</t>
  </si>
  <si>
    <t>ventas.DETALLE</t>
  </si>
  <si>
    <t>ventas.DEUDOR</t>
  </si>
  <si>
    <t>ventas.PAGOS</t>
  </si>
  <si>
    <t>almacen.EDICIONLIBRO</t>
  </si>
  <si>
    <t>almacen.LIBROAUTOR</t>
  </si>
  <si>
    <t>compras.info_libros</t>
  </si>
  <si>
    <t>Tamaño total de la base de datos Bookstore1</t>
  </si>
  <si>
    <t>Nombre Columna</t>
  </si>
  <si>
    <t>Tipo de Dato</t>
  </si>
  <si>
    <t>Tamaño (B)</t>
  </si>
  <si>
    <t>Tipo</t>
  </si>
  <si>
    <t>Numero</t>
  </si>
  <si>
    <t>char</t>
  </si>
  <si>
    <t>FDisk = CDisk + (GAmt × NPer)</t>
  </si>
  <si>
    <t xml:space="preserve">Tabla </t>
  </si>
  <si>
    <t xml:space="preserve">Tamaño Actual (KB) </t>
  </si>
  <si>
    <t xml:space="preserve">Crecimiento por periodo (registros) </t>
  </si>
  <si>
    <t xml:space="preserve">Número de periodos </t>
  </si>
  <si>
    <t xml:space="preserve">Tamaño Futuro Estimado </t>
  </si>
  <si>
    <t>GB</t>
  </si>
  <si>
    <t>varchar</t>
  </si>
  <si>
    <t>numeric</t>
  </si>
  <si>
    <t>datetime</t>
  </si>
  <si>
    <t>IDCLIENTE</t>
  </si>
  <si>
    <t>int</t>
  </si>
  <si>
    <t>CEDULA</t>
  </si>
  <si>
    <t>NOMBRE</t>
  </si>
  <si>
    <t>APELLIDO</t>
  </si>
  <si>
    <t>TELEFONO</t>
  </si>
  <si>
    <t>GARANTE</t>
  </si>
  <si>
    <t>LIMITECREDITO</t>
  </si>
  <si>
    <t>IDFACTURA</t>
  </si>
  <si>
    <t>FECHA</t>
  </si>
  <si>
    <t>TIPOFAC</t>
  </si>
  <si>
    <t>MONTOTOTAL</t>
  </si>
  <si>
    <t>IDTARJETA</t>
  </si>
  <si>
    <t>IDDETALLE</t>
  </si>
  <si>
    <t>IDLIBROEDICION</t>
  </si>
  <si>
    <t>CANTIDAD</t>
  </si>
  <si>
    <t>PRECIO</t>
  </si>
  <si>
    <t>float</t>
  </si>
  <si>
    <t>IDDEUDOR</t>
  </si>
  <si>
    <t>SALDODEUDOR</t>
  </si>
  <si>
    <t>IDPAGOS</t>
  </si>
  <si>
    <t>FECHAPAGO</t>
  </si>
  <si>
    <t>VALORPAGO</t>
  </si>
  <si>
    <t>date</t>
  </si>
  <si>
    <t>IDLIBRO</t>
  </si>
  <si>
    <t>TITULO</t>
  </si>
  <si>
    <t>ISBN</t>
  </si>
  <si>
    <t>IDIOMA</t>
  </si>
  <si>
    <t>GENERO</t>
  </si>
  <si>
    <t>TIPO</t>
  </si>
  <si>
    <t>IDEDICION</t>
  </si>
  <si>
    <t>ANIO</t>
  </si>
  <si>
    <t>NUMEROCOPIAS</t>
  </si>
  <si>
    <t>IDLIBROAUTOR</t>
  </si>
  <si>
    <t>IDAUTOR</t>
  </si>
  <si>
    <t>CODLIED</t>
  </si>
  <si>
    <t>NUMTARJETA</t>
  </si>
  <si>
    <t>EMISOR</t>
  </si>
  <si>
    <t>FECHAVENCIMIENTO</t>
  </si>
  <si>
    <t>CSS</t>
  </si>
  <si>
    <t>MONTOACUMULADO</t>
  </si>
  <si>
    <t>INICIALES</t>
  </si>
  <si>
    <t>ventas.Factura</t>
  </si>
  <si>
    <t>ventas.Detalle</t>
  </si>
  <si>
    <t>Tamaño futuro estimado de la base de datos Bookstore1 (KB)</t>
  </si>
  <si>
    <t>ventas.TARJETACREDITO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</si>
</sst>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vertical="center" readingOrder="1"/>
    </xf>
    <xf numFmtId="0" fontId="0" fillId="0" borderId="1" xfId="0" applyBorder="1"/>
    <xf numFmtId="1" fontId="0" fillId="0" borderId="1" xfId="0" applyNumberFormat="1" applyBorder="1" applyAlignment="1">
      <alignment vertical="center" readingOrder="1"/>
    </xf>
    <xf numFmtId="1" fontId="0" fillId="0" borderId="1" xfId="0" applyNumberFormat="1" applyBorder="1"/>
    <xf numFmtId="1" fontId="0" fillId="0" borderId="1" xfId="0" applyNumberFormat="1" applyBorder="1" applyAlignment="1">
      <alignment horizontal="right" vertical="center" readingOrder="1"/>
    </xf>
    <xf numFmtId="0" fontId="1" fillId="2" borderId="2" xfId="0" applyFont="1" applyFill="1" applyBorder="1"/>
    <xf numFmtId="1" fontId="0" fillId="2" borderId="2" xfId="0" applyNumberFormat="1" applyFill="1" applyBorder="1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2" xfId="0" applyFont="1" applyBorder="1"/>
    <xf numFmtId="1" fontId="0" fillId="0" borderId="2" xfId="0" applyNumberFormat="1" applyBorder="1"/>
    <xf numFmtId="2" fontId="0" fillId="0" borderId="0" xfId="0" applyNumberFormat="1"/>
    <xf numFmtId="0" fontId="0" fillId="0" borderId="4" xfId="0" applyBorder="1" applyAlignment="1">
      <alignment vertical="center" readingOrder="1"/>
    </xf>
    <xf numFmtId="0" fontId="0" fillId="0" borderId="5" xfId="0" applyBorder="1" applyAlignment="1">
      <alignment vertical="center" readingOrder="1"/>
    </xf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7" xfId="0" applyBorder="1" applyAlignment="1">
      <alignment vertical="center" readingOrder="1"/>
    </xf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indent="2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4" xfId="0" applyFont="1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3" xfId="0" applyFill="1" applyBorder="1"/>
    <xf numFmtId="0" fontId="1" fillId="0" borderId="0" xfId="0" applyFont="1" applyBorder="1"/>
    <xf numFmtId="0" fontId="0" fillId="0" borderId="9" xfId="0" applyBorder="1"/>
    <xf numFmtId="0" fontId="0" fillId="0" borderId="10" xfId="0" applyBorder="1"/>
    <xf numFmtId="0" fontId="1" fillId="0" borderId="0" xfId="0" applyFont="1" applyFill="1" applyBorder="1"/>
    <xf numFmtId="0" fontId="0" fillId="0" borderId="3" xfId="0" applyFont="1" applyFill="1" applyBorder="1"/>
    <xf numFmtId="0" fontId="0" fillId="0" borderId="3" xfId="0" applyFont="1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>
      <alignment vertical="center" readingOrder="1"/>
    </xf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left" indent="1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" fillId="0" borderId="12" xfId="0" applyFont="1" applyBorder="1"/>
    <xf numFmtId="0" fontId="2" fillId="0" borderId="13" xfId="0" applyFont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AD574-7AE7-447F-981F-9805B69D696F}">
  <dimension ref="A1:M27"/>
  <sheetViews>
    <sheetView topLeftCell="A13" workbookViewId="0">
      <selection activeCell="C27" sqref="C27"/>
    </sheetView>
  </sheetViews>
  <sheetFormatPr baseColWidth="10" defaultRowHeight="15" x14ac:dyDescent="0.25"/>
  <cols>
    <col min="1" max="1" width="30.140625" customWidth="1"/>
    <col min="2" max="2" width="16.5703125" customWidth="1"/>
    <col min="3" max="3" width="21" customWidth="1"/>
    <col min="4" max="4" width="17.85546875" customWidth="1"/>
    <col min="5" max="5" width="20.85546875" customWidth="1"/>
    <col min="6" max="6" width="20.28515625" customWidth="1"/>
    <col min="7" max="7" width="23.5703125" customWidth="1"/>
    <col min="8" max="8" width="18.85546875" customWidth="1"/>
    <col min="9" max="9" width="18.7109375" customWidth="1"/>
    <col min="10" max="10" width="23.28515625" customWidth="1"/>
    <col min="11" max="11" width="22" customWidth="1"/>
    <col min="12" max="12" width="22.7109375" customWidth="1"/>
    <col min="13" max="13" width="23.7109375" customWidth="1"/>
  </cols>
  <sheetData>
    <row r="1" spans="1:13" x14ac:dyDescent="0.25">
      <c r="A1" s="42" t="s">
        <v>0</v>
      </c>
      <c r="B1" s="47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x14ac:dyDescent="0.25">
      <c r="A2" s="21"/>
      <c r="B2" s="43" t="s">
        <v>30</v>
      </c>
      <c r="C2" s="43" t="s">
        <v>31</v>
      </c>
      <c r="D2" s="44" t="s">
        <v>32</v>
      </c>
      <c r="E2" s="45" t="s">
        <v>33</v>
      </c>
      <c r="F2" s="45" t="s">
        <v>34</v>
      </c>
      <c r="G2" s="46" t="s">
        <v>29</v>
      </c>
      <c r="H2" s="43" t="s">
        <v>28</v>
      </c>
      <c r="I2" s="44" t="s">
        <v>27</v>
      </c>
      <c r="J2" s="45" t="s">
        <v>35</v>
      </c>
      <c r="K2" s="45" t="s">
        <v>36</v>
      </c>
      <c r="L2" s="45" t="s">
        <v>37</v>
      </c>
      <c r="M2" s="45" t="s">
        <v>100</v>
      </c>
    </row>
    <row r="3" spans="1:13" x14ac:dyDescent="0.25">
      <c r="A3" s="1" t="s">
        <v>2</v>
      </c>
      <c r="B3" s="2">
        <v>2000</v>
      </c>
      <c r="C3" s="2">
        <v>15000</v>
      </c>
      <c r="D3" s="14">
        <v>30000</v>
      </c>
      <c r="E3" s="16">
        <v>1000</v>
      </c>
      <c r="F3" s="16">
        <v>1000</v>
      </c>
      <c r="G3" s="15">
        <v>500</v>
      </c>
      <c r="H3" s="2">
        <v>800</v>
      </c>
      <c r="I3" s="19">
        <v>5000</v>
      </c>
      <c r="J3" s="20">
        <v>500</v>
      </c>
      <c r="K3" s="20">
        <v>100</v>
      </c>
      <c r="L3" s="20">
        <v>200</v>
      </c>
      <c r="M3" s="20">
        <v>7500</v>
      </c>
    </row>
    <row r="4" spans="1:13" x14ac:dyDescent="0.25">
      <c r="A4" s="1" t="s">
        <v>3</v>
      </c>
      <c r="B4" s="3">
        <f>COUNT('INFO. TABLAS'!C5:C11)</f>
        <v>7</v>
      </c>
      <c r="C4" s="3">
        <f>COUNT('INFO. TABLAS'!C17:C22)</f>
        <v>6</v>
      </c>
      <c r="D4" s="3">
        <f>COUNT('INFO. TABLAS'!C27:C31)</f>
        <v>5</v>
      </c>
      <c r="E4" s="3">
        <f>COUNT('INFO. TABLAS'!C36:C40)</f>
        <v>5</v>
      </c>
      <c r="F4" s="3">
        <f>COUNT('INFO. TABLAS'!C45:C48)</f>
        <v>4</v>
      </c>
      <c r="G4" s="3">
        <f>COUNT('INFO. TABLAS'!C53:C58)</f>
        <v>6</v>
      </c>
      <c r="H4" s="3">
        <f>COUNT('INFO. TABLAS'!C63:C65)</f>
        <v>3</v>
      </c>
      <c r="I4" s="3">
        <f>COUNT('INFO. TABLAS'!C70:C73)</f>
        <v>4</v>
      </c>
      <c r="J4" s="16">
        <f>COUNT('INFO. TABLAS'!C78:C81)</f>
        <v>4</v>
      </c>
      <c r="K4" s="16">
        <f>COUNT('INFO. TABLAS'!C86:C88)</f>
        <v>3</v>
      </c>
      <c r="L4" s="16">
        <f>COUNT('INFO. TABLAS'!C93:C102)</f>
        <v>10</v>
      </c>
      <c r="M4" s="16">
        <f>COUNT('INFO. TABLAS'!C107:C113)</f>
        <v>7</v>
      </c>
    </row>
    <row r="5" spans="1:13" s="39" customFormat="1" x14ac:dyDescent="0.25">
      <c r="A5" s="41" t="s">
        <v>4</v>
      </c>
      <c r="B5" s="38">
        <f>'INFO. TABLAS'!H6</f>
        <v>4</v>
      </c>
      <c r="C5" s="38">
        <f>'INFO. TABLAS'!H18</f>
        <v>5</v>
      </c>
      <c r="D5" s="38">
        <f>'INFO. TABLAS'!H28</f>
        <v>5</v>
      </c>
      <c r="E5" s="38">
        <f>'INFO. TABLAS'!H37</f>
        <v>2</v>
      </c>
      <c r="F5" s="38">
        <f>'INFO. TABLAS'!H46</f>
        <v>4</v>
      </c>
      <c r="G5" s="38">
        <f>'INFO. TABLAS'!H54</f>
        <v>3</v>
      </c>
      <c r="H5" s="38">
        <f>'INFO. TABLAS'!H64</f>
        <v>1</v>
      </c>
      <c r="I5" s="38">
        <f>'INFO. TABLAS'!H71</f>
        <v>1</v>
      </c>
      <c r="J5" s="30">
        <f>'INFO. TABLAS'!H79</f>
        <v>4</v>
      </c>
      <c r="K5" s="30">
        <f>'INFO. TABLAS'!H85</f>
        <v>3</v>
      </c>
      <c r="L5" s="30">
        <f>'INFO. TABLAS'!H92</f>
        <v>5</v>
      </c>
      <c r="M5" s="30">
        <f>'INFO. TABLAS'!H106</f>
        <v>2</v>
      </c>
    </row>
    <row r="6" spans="1:13" s="39" customFormat="1" x14ac:dyDescent="0.25">
      <c r="A6" s="41" t="s">
        <v>5</v>
      </c>
      <c r="B6" s="40">
        <f>'INFO. TABLAS'!H5</f>
        <v>3</v>
      </c>
      <c r="C6" s="40">
        <f>'INFO. TABLAS'!H17</f>
        <v>1</v>
      </c>
      <c r="D6" s="40">
        <f>'INFO. TABLAS'!H27</f>
        <v>0</v>
      </c>
      <c r="E6" s="40">
        <f>'INFO. TABLAS'!H36</f>
        <v>3</v>
      </c>
      <c r="F6" s="40">
        <f>'INFO. TABLAS'!H45</f>
        <v>0</v>
      </c>
      <c r="G6" s="40">
        <f>'INFO. TABLAS'!H53</f>
        <v>3</v>
      </c>
      <c r="H6" s="40">
        <f>'INFO. TABLAS'!H63</f>
        <v>2</v>
      </c>
      <c r="I6" s="40">
        <f>'INFO. TABLAS'!H70</f>
        <v>3</v>
      </c>
      <c r="J6" s="30">
        <f>'INFO. TABLAS'!H78</f>
        <v>0</v>
      </c>
      <c r="K6" s="30">
        <f>'INFO. TABLAS'!H84</f>
        <v>0</v>
      </c>
      <c r="L6" s="30">
        <f>'INFO. TABLAS'!H91</f>
        <v>5</v>
      </c>
      <c r="M6" s="30">
        <f>'INFO. TABLAS'!H105</f>
        <v>5</v>
      </c>
    </row>
    <row r="7" spans="1:13" x14ac:dyDescent="0.25">
      <c r="A7" s="23" t="s">
        <v>6</v>
      </c>
      <c r="B7" s="3">
        <f>B5+B6</f>
        <v>7</v>
      </c>
      <c r="C7" s="3">
        <f t="shared" ref="C7" si="0">C5+C6</f>
        <v>6</v>
      </c>
      <c r="D7" s="3">
        <f t="shared" ref="D7" si="1">D5+D6</f>
        <v>5</v>
      </c>
      <c r="E7" s="3">
        <f t="shared" ref="E7:I7" si="2">E5+E6</f>
        <v>5</v>
      </c>
      <c r="F7" s="3">
        <f t="shared" si="2"/>
        <v>4</v>
      </c>
      <c r="G7" s="3">
        <f t="shared" si="2"/>
        <v>6</v>
      </c>
      <c r="H7" s="3">
        <f t="shared" si="2"/>
        <v>3</v>
      </c>
      <c r="I7" s="3">
        <f t="shared" si="2"/>
        <v>4</v>
      </c>
      <c r="J7" s="40">
        <f t="shared" ref="J7:M7" si="3">J5+J6</f>
        <v>4</v>
      </c>
      <c r="K7" s="40">
        <f t="shared" si="3"/>
        <v>3</v>
      </c>
      <c r="L7" s="40">
        <f t="shared" si="3"/>
        <v>10</v>
      </c>
      <c r="M7" s="40">
        <f t="shared" si="3"/>
        <v>7</v>
      </c>
    </row>
    <row r="8" spans="1:13" s="39" customFormat="1" x14ac:dyDescent="0.25">
      <c r="A8" s="37" t="s">
        <v>7</v>
      </c>
      <c r="B8" s="38">
        <f>'INFO. TABLAS'!G6</f>
        <v>772</v>
      </c>
      <c r="C8" s="38">
        <f>'INFO. TABLAS'!G18</f>
        <v>30</v>
      </c>
      <c r="D8" s="38">
        <f>'INFO. TABLAS'!G28</f>
        <v>24</v>
      </c>
      <c r="E8" s="38">
        <f>'INFO. TABLAS'!G37</f>
        <v>16</v>
      </c>
      <c r="F8" s="38">
        <f>'INFO. TABLAS'!G46</f>
        <v>24</v>
      </c>
      <c r="G8" s="38">
        <f>'INFO. TABLAS'!G54</f>
        <v>516</v>
      </c>
      <c r="H8" s="38">
        <f>'INFO. TABLAS'!G64</f>
        <v>4</v>
      </c>
      <c r="I8" s="38">
        <f>'INFO. TABLAS'!G71</f>
        <v>4</v>
      </c>
      <c r="J8" s="30">
        <f>'INFO. TABLAS'!G79</f>
        <v>20</v>
      </c>
      <c r="K8" s="30">
        <f>'INFO. TABLAS'!G85</f>
        <v>12</v>
      </c>
      <c r="L8" s="30">
        <f>'INFO. TABLAS'!G92</f>
        <v>272</v>
      </c>
      <c r="M8" s="30">
        <f>'INFO. TABLAS'!G106</f>
        <v>8</v>
      </c>
    </row>
    <row r="9" spans="1:13" s="39" customFormat="1" x14ac:dyDescent="0.25">
      <c r="A9" s="37" t="s">
        <v>8</v>
      </c>
      <c r="B9" s="40">
        <f>'INFO. TABLAS'!G5</f>
        <v>22</v>
      </c>
      <c r="C9" s="40">
        <f>'INFO. TABLAS'!G17</f>
        <v>8</v>
      </c>
      <c r="D9" s="40">
        <f>'INFO. TABLAS'!G27</f>
        <v>0</v>
      </c>
      <c r="E9" s="40">
        <f>'INFO. TABLAS'!G36</f>
        <v>12</v>
      </c>
      <c r="F9" s="40">
        <f>'INFO. TABLAS'!G45</f>
        <v>0</v>
      </c>
      <c r="G9" s="40">
        <f>'INFO. TABLAS'!G53</f>
        <v>768</v>
      </c>
      <c r="H9" s="40">
        <f>'INFO. TABLAS'!G63</f>
        <v>8</v>
      </c>
      <c r="I9" s="40">
        <f>'INFO. TABLAS'!G70</f>
        <v>516</v>
      </c>
      <c r="J9" s="30">
        <f>'INFO. TABLAS'!G78</f>
        <v>0</v>
      </c>
      <c r="K9" s="30">
        <f>'INFO. TABLAS'!G84</f>
        <v>0</v>
      </c>
      <c r="L9" s="30">
        <f>'INFO. TABLAS'!G91</f>
        <v>1032</v>
      </c>
      <c r="M9" s="30">
        <f>'INFO. TABLAS'!G105</f>
        <v>74</v>
      </c>
    </row>
    <row r="10" spans="1:13" x14ac:dyDescent="0.25">
      <c r="A10" s="3" t="s">
        <v>9</v>
      </c>
      <c r="B10" s="4">
        <f>2+((B4+7)/8)</f>
        <v>3.75</v>
      </c>
      <c r="C10" s="4">
        <f t="shared" ref="C10" si="4">2+((C4+7)/8)</f>
        <v>3.625</v>
      </c>
      <c r="D10" s="4">
        <f>2+((D4+7)/8)</f>
        <v>3.5</v>
      </c>
      <c r="E10" s="4">
        <f t="shared" ref="E10:G10" si="5">2+((E4+7)/8)</f>
        <v>3.5</v>
      </c>
      <c r="F10" s="4">
        <f t="shared" si="5"/>
        <v>3.375</v>
      </c>
      <c r="G10" s="4">
        <f t="shared" si="5"/>
        <v>3.625</v>
      </c>
      <c r="H10" s="4">
        <f>2+((H4+7)/8)</f>
        <v>3.25</v>
      </c>
      <c r="I10" s="4">
        <f t="shared" ref="I10:M10" si="6">2+((I4+7)/8)</f>
        <v>3.375</v>
      </c>
      <c r="J10" s="4">
        <f t="shared" si="6"/>
        <v>3.375</v>
      </c>
      <c r="K10" s="4">
        <f t="shared" si="6"/>
        <v>3.25</v>
      </c>
      <c r="L10" s="4">
        <f t="shared" si="6"/>
        <v>4.125</v>
      </c>
      <c r="M10" s="4">
        <f t="shared" si="6"/>
        <v>3.75</v>
      </c>
    </row>
    <row r="11" spans="1:13" x14ac:dyDescent="0.25">
      <c r="A11" s="3" t="s">
        <v>10</v>
      </c>
      <c r="B11" s="3">
        <f>2 + (B6*2)+B9</f>
        <v>30</v>
      </c>
      <c r="C11" s="3">
        <f>2 + (C6*2)+C9</f>
        <v>12</v>
      </c>
      <c r="D11" s="3">
        <f>2 + (D6*2)+D9</f>
        <v>2</v>
      </c>
      <c r="E11" s="3">
        <f>2 + (E6*2)+E9</f>
        <v>20</v>
      </c>
      <c r="F11" s="3">
        <f>2 + (F6*2)+F9</f>
        <v>2</v>
      </c>
      <c r="G11" s="3">
        <f>2 + (G6*2)+G9</f>
        <v>776</v>
      </c>
      <c r="H11" s="3">
        <f>2 + (H6*2)+H9</f>
        <v>14</v>
      </c>
      <c r="I11" s="3">
        <f>2 + (I6*2)+I9</f>
        <v>524</v>
      </c>
      <c r="J11" s="3">
        <f>2 + (J6*2)+J9</f>
        <v>2</v>
      </c>
      <c r="K11" s="3">
        <f t="shared" ref="J11:M11" si="7">2 + (K6*2)+K9</f>
        <v>2</v>
      </c>
      <c r="L11" s="3">
        <f t="shared" si="7"/>
        <v>1044</v>
      </c>
      <c r="M11" s="3">
        <f t="shared" si="7"/>
        <v>86</v>
      </c>
    </row>
    <row r="12" spans="1:13" x14ac:dyDescent="0.25">
      <c r="A12" s="3" t="s">
        <v>11</v>
      </c>
      <c r="B12" s="4">
        <f>B8+B9+B10+4</f>
        <v>801.75</v>
      </c>
      <c r="C12" s="4">
        <f>C8+C9+C10+4</f>
        <v>45.625</v>
      </c>
      <c r="D12" s="4">
        <f>D8+D9+D10+4</f>
        <v>31.5</v>
      </c>
      <c r="E12" s="4">
        <f>E8+E9+E10+4</f>
        <v>35.5</v>
      </c>
      <c r="F12" s="4">
        <f>F8+F9+F10+4</f>
        <v>31.375</v>
      </c>
      <c r="G12" s="4">
        <f>G8+G9+G10+4</f>
        <v>1291.625</v>
      </c>
      <c r="H12" s="4">
        <f>H8+H9+H10+4</f>
        <v>19.25</v>
      </c>
      <c r="I12" s="4">
        <f>I8+I9+I10+4</f>
        <v>527.375</v>
      </c>
      <c r="J12" s="4">
        <f t="shared" ref="J12:M12" si="8">J8+J9+J10+4</f>
        <v>27.375</v>
      </c>
      <c r="K12" s="4">
        <f t="shared" si="8"/>
        <v>19.25</v>
      </c>
      <c r="L12" s="4">
        <f t="shared" si="8"/>
        <v>1312.125</v>
      </c>
      <c r="M12" s="4">
        <f t="shared" si="8"/>
        <v>89.75</v>
      </c>
    </row>
    <row r="13" spans="1:13" x14ac:dyDescent="0.25">
      <c r="A13" s="3" t="s">
        <v>12</v>
      </c>
      <c r="B13" s="5">
        <f>8096/(B12+2)</f>
        <v>10.072783825816485</v>
      </c>
      <c r="C13" s="5">
        <f t="shared" ref="C13" si="9">8096/(C12+2)</f>
        <v>169.99475065616798</v>
      </c>
      <c r="D13" s="5">
        <f t="shared" ref="C13:D13" si="10">8096/(D12+2)</f>
        <v>241.67164179104478</v>
      </c>
      <c r="E13" s="5">
        <f t="shared" ref="C13:M13" si="11">8096/(E12+2)</f>
        <v>215.89333333333335</v>
      </c>
      <c r="F13" s="5">
        <f t="shared" si="11"/>
        <v>242.57677902621722</v>
      </c>
      <c r="G13" s="5">
        <f t="shared" si="11"/>
        <v>6.2583824524108609</v>
      </c>
      <c r="H13" s="5">
        <f t="shared" si="11"/>
        <v>380.98823529411766</v>
      </c>
      <c r="I13" s="5">
        <f t="shared" si="11"/>
        <v>15.293506493506493</v>
      </c>
      <c r="J13" s="5">
        <f t="shared" si="11"/>
        <v>275.6085106382979</v>
      </c>
      <c r="K13" s="5">
        <f t="shared" si="11"/>
        <v>380.98823529411766</v>
      </c>
      <c r="L13" s="5">
        <f t="shared" si="11"/>
        <v>6.1607533529915344</v>
      </c>
      <c r="M13" s="5">
        <f t="shared" si="11"/>
        <v>88.239782016348769</v>
      </c>
    </row>
    <row r="14" spans="1:13" x14ac:dyDescent="0.25">
      <c r="A14" s="3" t="s">
        <v>13</v>
      </c>
      <c r="B14" s="6">
        <f>B3/B13</f>
        <v>198.55484189723322</v>
      </c>
      <c r="C14" s="6">
        <f t="shared" ref="C14" si="12">C3/C13</f>
        <v>88.238018774703562</v>
      </c>
      <c r="D14" s="6">
        <f t="shared" ref="D14" si="13">D3/D13</f>
        <v>124.13537549407114</v>
      </c>
      <c r="E14" s="6">
        <f t="shared" ref="E14:M14" si="14">E3/E13</f>
        <v>4.6319169960474307</v>
      </c>
      <c r="F14" s="6">
        <f t="shared" si="14"/>
        <v>4.1224061264822138</v>
      </c>
      <c r="G14" s="6">
        <f t="shared" si="14"/>
        <v>79.892848320158109</v>
      </c>
      <c r="H14" s="6">
        <f t="shared" si="14"/>
        <v>2.099802371541502</v>
      </c>
      <c r="I14" s="6">
        <f t="shared" si="14"/>
        <v>326.93614130434781</v>
      </c>
      <c r="J14" s="6">
        <f t="shared" si="14"/>
        <v>1.8141674901185769</v>
      </c>
      <c r="K14" s="6">
        <f t="shared" si="14"/>
        <v>0.26247529644268774</v>
      </c>
      <c r="L14" s="6">
        <f t="shared" si="14"/>
        <v>32.463562252964429</v>
      </c>
      <c r="M14" s="6">
        <f t="shared" si="14"/>
        <v>84.995676877470359</v>
      </c>
    </row>
    <row r="15" spans="1:13" x14ac:dyDescent="0.25">
      <c r="A15" s="7" t="s">
        <v>14</v>
      </c>
      <c r="B15" s="8">
        <f>8192*B14</f>
        <v>1626561.2648221345</v>
      </c>
      <c r="C15" s="8">
        <f t="shared" ref="C15:M15" si="15">8192*C14</f>
        <v>722845.84980237158</v>
      </c>
      <c r="D15" s="8">
        <f t="shared" si="15"/>
        <v>1016916.9960474308</v>
      </c>
      <c r="E15" s="8">
        <f t="shared" si="15"/>
        <v>37944.664031620552</v>
      </c>
      <c r="F15" s="8">
        <f t="shared" si="15"/>
        <v>33770.750988142296</v>
      </c>
      <c r="G15" s="8">
        <f t="shared" si="15"/>
        <v>654482.21343873523</v>
      </c>
      <c r="H15" s="8">
        <f t="shared" si="15"/>
        <v>17201.581027667984</v>
      </c>
      <c r="I15" s="8">
        <f t="shared" si="15"/>
        <v>2678260.8695652173</v>
      </c>
      <c r="J15" s="8">
        <f t="shared" si="15"/>
        <v>14861.660079051382</v>
      </c>
      <c r="K15" s="8">
        <f t="shared" si="15"/>
        <v>2150.197628458498</v>
      </c>
      <c r="L15" s="8">
        <f t="shared" si="15"/>
        <v>265941.50197628461</v>
      </c>
      <c r="M15" s="8">
        <f t="shared" si="15"/>
        <v>696284.58498023718</v>
      </c>
    </row>
    <row r="16" spans="1:13" x14ac:dyDescent="0.25">
      <c r="A16" s="9" t="s">
        <v>15</v>
      </c>
      <c r="B16" s="10">
        <v>1</v>
      </c>
      <c r="C16" s="5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</row>
    <row r="17" spans="1:13" x14ac:dyDescent="0.25">
      <c r="A17" s="9" t="s">
        <v>16</v>
      </c>
      <c r="B17" s="10">
        <v>8</v>
      </c>
      <c r="C17" s="3">
        <v>8</v>
      </c>
      <c r="D17" s="3">
        <v>8</v>
      </c>
      <c r="E17" s="3">
        <v>8</v>
      </c>
      <c r="F17" s="3">
        <v>8</v>
      </c>
      <c r="G17" s="3">
        <v>8</v>
      </c>
      <c r="H17" s="3">
        <v>8</v>
      </c>
      <c r="I17" s="3">
        <v>8</v>
      </c>
      <c r="J17" s="3">
        <v>8</v>
      </c>
      <c r="K17" s="3">
        <v>8</v>
      </c>
      <c r="L17" s="3">
        <v>8</v>
      </c>
      <c r="M17" s="3">
        <v>8</v>
      </c>
    </row>
    <row r="18" spans="1:13" x14ac:dyDescent="0.25">
      <c r="A18" s="3" t="s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</row>
    <row r="19" spans="1:13" x14ac:dyDescent="0.25">
      <c r="A19" s="3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1:13" x14ac:dyDescent="0.25">
      <c r="A20" s="3" t="s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1:13" x14ac:dyDescent="0.25">
      <c r="A21" s="3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</row>
    <row r="22" spans="1:13" x14ac:dyDescent="0.25">
      <c r="A22" s="3" t="s">
        <v>21</v>
      </c>
      <c r="B22" s="3">
        <f>1+6+B17+B19+B20</f>
        <v>15</v>
      </c>
      <c r="C22" s="3">
        <f t="shared" ref="C22:M22" si="16">1+6+C17+C19+C20</f>
        <v>15</v>
      </c>
      <c r="D22" s="3">
        <f t="shared" si="16"/>
        <v>15</v>
      </c>
      <c r="E22" s="3">
        <f t="shared" si="16"/>
        <v>15</v>
      </c>
      <c r="F22" s="3">
        <f t="shared" si="16"/>
        <v>15</v>
      </c>
      <c r="G22" s="3">
        <f t="shared" si="16"/>
        <v>15</v>
      </c>
      <c r="H22" s="3">
        <f t="shared" si="16"/>
        <v>15</v>
      </c>
      <c r="I22" s="3">
        <f t="shared" si="16"/>
        <v>15</v>
      </c>
      <c r="J22" s="3">
        <f t="shared" si="16"/>
        <v>15</v>
      </c>
      <c r="K22" s="3">
        <f t="shared" si="16"/>
        <v>15</v>
      </c>
      <c r="L22" s="3">
        <f t="shared" si="16"/>
        <v>15</v>
      </c>
      <c r="M22" s="3">
        <f t="shared" si="16"/>
        <v>15</v>
      </c>
    </row>
    <row r="23" spans="1:13" x14ac:dyDescent="0.25">
      <c r="A23" s="1" t="s">
        <v>22</v>
      </c>
      <c r="B23" s="5">
        <f>8096/(B22+2)</f>
        <v>476.23529411764707</v>
      </c>
      <c r="C23" s="5">
        <f t="shared" ref="C23:E23" si="17">8096/(C22+2)</f>
        <v>476.23529411764707</v>
      </c>
      <c r="D23" s="5">
        <f t="shared" si="17"/>
        <v>476.23529411764707</v>
      </c>
      <c r="E23" s="5">
        <f t="shared" si="17"/>
        <v>476.23529411764707</v>
      </c>
      <c r="F23" s="5">
        <f>8096/(F22+2)</f>
        <v>476.23529411764707</v>
      </c>
      <c r="G23" s="5">
        <f t="shared" ref="G23:M23" si="18">8096/(G22+2)</f>
        <v>476.23529411764707</v>
      </c>
      <c r="H23" s="5">
        <f t="shared" si="18"/>
        <v>476.23529411764707</v>
      </c>
      <c r="I23" s="5">
        <f t="shared" si="18"/>
        <v>476.23529411764707</v>
      </c>
      <c r="J23" s="5">
        <f t="shared" si="18"/>
        <v>476.23529411764707</v>
      </c>
      <c r="K23" s="5">
        <f t="shared" si="18"/>
        <v>476.23529411764707</v>
      </c>
      <c r="L23" s="5">
        <f t="shared" si="18"/>
        <v>476.23529411764707</v>
      </c>
      <c r="M23" s="5">
        <f t="shared" si="18"/>
        <v>476.23529411764707</v>
      </c>
    </row>
    <row r="24" spans="1:13" x14ac:dyDescent="0.25">
      <c r="A24" s="11" t="s">
        <v>23</v>
      </c>
      <c r="B24" s="12">
        <f t="shared" ref="B24:I24" si="19">B15+B23</f>
        <v>1627037.5001162521</v>
      </c>
      <c r="C24" s="12">
        <f t="shared" si="19"/>
        <v>723322.08509648917</v>
      </c>
      <c r="D24" s="12">
        <f t="shared" si="19"/>
        <v>1017393.2313415484</v>
      </c>
      <c r="E24" s="5">
        <f t="shared" si="19"/>
        <v>38420.899325738203</v>
      </c>
      <c r="F24" s="5">
        <f t="shared" si="19"/>
        <v>34246.986282259946</v>
      </c>
      <c r="G24" s="5">
        <f t="shared" si="19"/>
        <v>654958.44873285282</v>
      </c>
      <c r="H24" s="5">
        <f t="shared" si="19"/>
        <v>17677.816321785631</v>
      </c>
      <c r="I24" s="5">
        <f t="shared" si="19"/>
        <v>2678737.1048593349</v>
      </c>
      <c r="J24" s="5">
        <f t="shared" ref="J24" si="20">J15+J23</f>
        <v>15337.895373169029</v>
      </c>
      <c r="K24" s="5">
        <f t="shared" ref="K24" si="21">K15+K23</f>
        <v>2626.4329225761448</v>
      </c>
      <c r="L24" s="5">
        <f t="shared" ref="L24" si="22">L15+L23</f>
        <v>266417.73727040226</v>
      </c>
      <c r="M24" s="5">
        <f t="shared" ref="M24" si="23">M15+M23</f>
        <v>696760.82027435477</v>
      </c>
    </row>
    <row r="25" spans="1:13" x14ac:dyDescent="0.25">
      <c r="A25" s="22" t="s">
        <v>38</v>
      </c>
      <c r="B25" s="22"/>
      <c r="C25" s="5">
        <f>SUM(B24:I24)</f>
        <v>6791794.072076261</v>
      </c>
      <c r="D25" s="3" t="s">
        <v>24</v>
      </c>
      <c r="G25" s="13">
        <f>C24/1024</f>
        <v>706.36922372704021</v>
      </c>
      <c r="H25" s="13">
        <f>D24/1024</f>
        <v>993.54807748198084</v>
      </c>
      <c r="I25" s="13"/>
      <c r="J25" s="13"/>
      <c r="K25" s="13"/>
      <c r="L25" s="13"/>
      <c r="M25" s="13"/>
    </row>
    <row r="26" spans="1:13" x14ac:dyDescent="0.25">
      <c r="A26" s="22"/>
      <c r="B26" s="22"/>
      <c r="C26" s="48">
        <f>C25/1024</f>
        <v>6632.6113985119737</v>
      </c>
      <c r="D26" s="3" t="s">
        <v>25</v>
      </c>
    </row>
    <row r="27" spans="1:13" x14ac:dyDescent="0.25">
      <c r="A27" s="22"/>
      <c r="B27" s="22"/>
      <c r="C27" s="48">
        <f>C26/1024</f>
        <v>6.4771595688593493</v>
      </c>
      <c r="D27" s="3" t="s">
        <v>26</v>
      </c>
    </row>
  </sheetData>
  <mergeCells count="3">
    <mergeCell ref="A1:A2"/>
    <mergeCell ref="A25:B27"/>
    <mergeCell ref="B1:M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3B004-64F0-449B-BF28-8356C12E3BEC}">
  <dimension ref="A2:H124"/>
  <sheetViews>
    <sheetView tabSelected="1" topLeftCell="A112" workbookViewId="0">
      <selection activeCell="A123" sqref="A123"/>
    </sheetView>
  </sheetViews>
  <sheetFormatPr baseColWidth="10" defaultRowHeight="15" x14ac:dyDescent="0.25"/>
  <cols>
    <col min="1" max="1" width="19" customWidth="1"/>
    <col min="2" max="2" width="18.5703125" customWidth="1"/>
    <col min="4" max="4" width="17.140625" customWidth="1"/>
    <col min="8" max="8" width="11.85546875" bestFit="1" customWidth="1"/>
  </cols>
  <sheetData>
    <row r="2" spans="1:8" x14ac:dyDescent="0.25">
      <c r="A2" s="24" t="s">
        <v>30</v>
      </c>
    </row>
    <row r="4" spans="1:8" x14ac:dyDescent="0.25">
      <c r="A4" s="1" t="s">
        <v>39</v>
      </c>
      <c r="B4" s="1" t="s">
        <v>40</v>
      </c>
      <c r="C4" s="1" t="s">
        <v>41</v>
      </c>
      <c r="D4" s="1" t="s">
        <v>42</v>
      </c>
      <c r="F4" s="1" t="s">
        <v>42</v>
      </c>
      <c r="G4" s="26" t="s">
        <v>41</v>
      </c>
      <c r="H4" s="1" t="s">
        <v>43</v>
      </c>
    </row>
    <row r="5" spans="1:8" x14ac:dyDescent="0.25">
      <c r="A5" s="3" t="s">
        <v>55</v>
      </c>
      <c r="B5" s="3" t="s">
        <v>56</v>
      </c>
      <c r="C5" s="3">
        <v>4</v>
      </c>
      <c r="D5" s="3" t="s">
        <v>4</v>
      </c>
      <c r="F5" s="3" t="s">
        <v>5</v>
      </c>
      <c r="G5" s="18">
        <f>ROUND(C9+C10+C11,0)</f>
        <v>22</v>
      </c>
      <c r="H5" s="3">
        <f>COUNTIF(D5:D11,"Variable")</f>
        <v>3</v>
      </c>
    </row>
    <row r="6" spans="1:8" x14ac:dyDescent="0.25">
      <c r="A6" s="29" t="s">
        <v>57</v>
      </c>
      <c r="B6" s="29" t="s">
        <v>44</v>
      </c>
      <c r="C6" s="29">
        <v>256</v>
      </c>
      <c r="D6" s="29" t="s">
        <v>4</v>
      </c>
      <c r="F6" s="3" t="s">
        <v>4</v>
      </c>
      <c r="G6" s="18">
        <f>C5+C6+C7+C8</f>
        <v>772</v>
      </c>
      <c r="H6" s="3">
        <f>COUNTIF(D5:D11,"Fija")</f>
        <v>4</v>
      </c>
    </row>
    <row r="7" spans="1:8" x14ac:dyDescent="0.25">
      <c r="A7" s="30" t="s">
        <v>58</v>
      </c>
      <c r="B7" s="16" t="s">
        <v>44</v>
      </c>
      <c r="C7" s="16">
        <v>256</v>
      </c>
      <c r="D7" s="16" t="s">
        <v>4</v>
      </c>
      <c r="F7" s="27"/>
      <c r="G7" s="27"/>
      <c r="H7" s="27"/>
    </row>
    <row r="8" spans="1:8" x14ac:dyDescent="0.25">
      <c r="A8" s="30" t="s">
        <v>59</v>
      </c>
      <c r="B8" s="16" t="s">
        <v>44</v>
      </c>
      <c r="C8" s="30">
        <v>256</v>
      </c>
      <c r="D8" s="16" t="s">
        <v>4</v>
      </c>
      <c r="F8" s="27"/>
      <c r="G8" s="27"/>
      <c r="H8" s="27"/>
    </row>
    <row r="9" spans="1:8" x14ac:dyDescent="0.25">
      <c r="A9" s="30" t="s">
        <v>60</v>
      </c>
      <c r="B9" s="30" t="s">
        <v>52</v>
      </c>
      <c r="C9" s="16">
        <v>10</v>
      </c>
      <c r="D9" s="16" t="s">
        <v>5</v>
      </c>
      <c r="F9" s="27"/>
      <c r="G9" s="27"/>
      <c r="H9" s="27"/>
    </row>
    <row r="10" spans="1:8" x14ac:dyDescent="0.25">
      <c r="A10" s="30" t="s">
        <v>61</v>
      </c>
      <c r="B10" s="30" t="s">
        <v>56</v>
      </c>
      <c r="C10" s="16">
        <v>4</v>
      </c>
      <c r="D10" s="16" t="s">
        <v>5</v>
      </c>
      <c r="F10" s="27"/>
      <c r="G10" s="27"/>
      <c r="H10" s="27"/>
    </row>
    <row r="11" spans="1:8" x14ac:dyDescent="0.25">
      <c r="A11" s="30" t="s">
        <v>62</v>
      </c>
      <c r="B11" s="30" t="s">
        <v>53</v>
      </c>
      <c r="C11" s="16">
        <v>8.1999999999999993</v>
      </c>
      <c r="D11" s="16" t="s">
        <v>5</v>
      </c>
      <c r="F11" s="27"/>
      <c r="G11" s="27"/>
      <c r="H11" s="27"/>
    </row>
    <row r="12" spans="1:8" x14ac:dyDescent="0.25">
      <c r="A12" s="28"/>
      <c r="B12" s="27"/>
      <c r="C12" s="27"/>
      <c r="D12" s="27"/>
      <c r="F12" s="27"/>
      <c r="G12" s="27"/>
      <c r="H12" s="27"/>
    </row>
    <row r="14" spans="1:8" x14ac:dyDescent="0.25">
      <c r="A14" s="24" t="s">
        <v>31</v>
      </c>
    </row>
    <row r="16" spans="1:8" x14ac:dyDescent="0.25">
      <c r="A16" s="1" t="s">
        <v>39</v>
      </c>
      <c r="B16" s="1" t="s">
        <v>40</v>
      </c>
      <c r="C16" s="1" t="s">
        <v>41</v>
      </c>
      <c r="D16" s="1" t="s">
        <v>42</v>
      </c>
      <c r="F16" s="1" t="s">
        <v>42</v>
      </c>
      <c r="G16" s="1" t="s">
        <v>41</v>
      </c>
      <c r="H16" s="1" t="s">
        <v>43</v>
      </c>
    </row>
    <row r="17" spans="1:8" x14ac:dyDescent="0.25">
      <c r="A17" s="3" t="s">
        <v>63</v>
      </c>
      <c r="B17" s="3" t="s">
        <v>56</v>
      </c>
      <c r="C17" s="3">
        <v>4</v>
      </c>
      <c r="D17" s="3" t="s">
        <v>4</v>
      </c>
      <c r="F17" s="3" t="s">
        <v>5</v>
      </c>
      <c r="G17" s="3">
        <f>ROUND(C21,0)</f>
        <v>8</v>
      </c>
      <c r="H17" s="3">
        <f>COUNTIF(D17:D22,"Variable")</f>
        <v>1</v>
      </c>
    </row>
    <row r="18" spans="1:8" x14ac:dyDescent="0.25">
      <c r="A18" s="3" t="s">
        <v>55</v>
      </c>
      <c r="B18" s="3" t="s">
        <v>56</v>
      </c>
      <c r="C18" s="3">
        <v>4</v>
      </c>
      <c r="D18" s="3" t="s">
        <v>4</v>
      </c>
      <c r="F18" s="3" t="s">
        <v>4</v>
      </c>
      <c r="G18" s="3">
        <f>C17+C18+C19+C20+C22</f>
        <v>30</v>
      </c>
      <c r="H18" s="3">
        <f>COUNTIF(D17:D22,"Fija")</f>
        <v>5</v>
      </c>
    </row>
    <row r="19" spans="1:8" x14ac:dyDescent="0.25">
      <c r="A19" s="3" t="s">
        <v>64</v>
      </c>
      <c r="B19" s="3" t="s">
        <v>54</v>
      </c>
      <c r="C19" s="3">
        <v>8</v>
      </c>
      <c r="D19" s="3" t="s">
        <v>4</v>
      </c>
    </row>
    <row r="20" spans="1:8" x14ac:dyDescent="0.25">
      <c r="A20" s="3" t="s">
        <v>65</v>
      </c>
      <c r="B20" s="3" t="s">
        <v>52</v>
      </c>
      <c r="C20" s="3">
        <v>10</v>
      </c>
      <c r="D20" s="3" t="s">
        <v>4</v>
      </c>
    </row>
    <row r="21" spans="1:8" x14ac:dyDescent="0.25">
      <c r="A21" s="3" t="s">
        <v>66</v>
      </c>
      <c r="B21" s="3" t="s">
        <v>53</v>
      </c>
      <c r="C21" s="3">
        <v>8.1999999999999993</v>
      </c>
      <c r="D21" s="3" t="s">
        <v>5</v>
      </c>
    </row>
    <row r="22" spans="1:8" x14ac:dyDescent="0.25">
      <c r="A22" s="3" t="s">
        <v>67</v>
      </c>
      <c r="B22" s="3" t="s">
        <v>56</v>
      </c>
      <c r="C22" s="3">
        <v>4</v>
      </c>
      <c r="D22" s="3" t="s">
        <v>4</v>
      </c>
    </row>
    <row r="24" spans="1:8" x14ac:dyDescent="0.25">
      <c r="A24" s="24" t="s">
        <v>32</v>
      </c>
    </row>
    <row r="26" spans="1:8" x14ac:dyDescent="0.25">
      <c r="A26" s="1" t="s">
        <v>39</v>
      </c>
      <c r="B26" s="1" t="s">
        <v>40</v>
      </c>
      <c r="C26" s="1" t="s">
        <v>41</v>
      </c>
      <c r="D26" s="1" t="s">
        <v>42</v>
      </c>
      <c r="F26" s="1" t="s">
        <v>42</v>
      </c>
      <c r="G26" s="1" t="s">
        <v>41</v>
      </c>
      <c r="H26" s="1" t="s">
        <v>43</v>
      </c>
    </row>
    <row r="27" spans="1:8" x14ac:dyDescent="0.25">
      <c r="A27" s="3" t="s">
        <v>68</v>
      </c>
      <c r="B27" s="3" t="s">
        <v>56</v>
      </c>
      <c r="C27" s="3">
        <v>4</v>
      </c>
      <c r="D27" s="3" t="s">
        <v>4</v>
      </c>
      <c r="F27" s="3" t="s">
        <v>5</v>
      </c>
      <c r="G27" s="3">
        <v>0</v>
      </c>
      <c r="H27" s="3">
        <f>COUNTIF(D27:D31,"Variable")</f>
        <v>0</v>
      </c>
    </row>
    <row r="28" spans="1:8" x14ac:dyDescent="0.25">
      <c r="A28" s="3" t="s">
        <v>69</v>
      </c>
      <c r="B28" s="3" t="s">
        <v>56</v>
      </c>
      <c r="C28" s="3">
        <v>4</v>
      </c>
      <c r="D28" s="3" t="s">
        <v>4</v>
      </c>
      <c r="F28" s="3" t="s">
        <v>4</v>
      </c>
      <c r="G28" s="3">
        <f>C27+C28+C29+C30+C31</f>
        <v>24</v>
      </c>
      <c r="H28" s="3">
        <f>COUNTIF(D27:D31,"Fija")</f>
        <v>5</v>
      </c>
    </row>
    <row r="29" spans="1:8" x14ac:dyDescent="0.25">
      <c r="A29" s="3" t="s">
        <v>63</v>
      </c>
      <c r="B29" s="3" t="s">
        <v>56</v>
      </c>
      <c r="C29" s="3">
        <v>4</v>
      </c>
      <c r="D29" s="3" t="s">
        <v>4</v>
      </c>
    </row>
    <row r="30" spans="1:8" x14ac:dyDescent="0.25">
      <c r="A30" s="29" t="s">
        <v>70</v>
      </c>
      <c r="B30" s="29" t="s">
        <v>56</v>
      </c>
      <c r="C30" s="3">
        <v>4</v>
      </c>
      <c r="D30" s="29" t="s">
        <v>4</v>
      </c>
    </row>
    <row r="31" spans="1:8" x14ac:dyDescent="0.25">
      <c r="A31" s="30" t="s">
        <v>71</v>
      </c>
      <c r="B31" s="30" t="s">
        <v>72</v>
      </c>
      <c r="C31" s="16">
        <v>8</v>
      </c>
      <c r="D31" s="16" t="s">
        <v>4</v>
      </c>
    </row>
    <row r="32" spans="1:8" x14ac:dyDescent="0.25">
      <c r="A32" s="28"/>
      <c r="B32" s="28"/>
      <c r="C32" s="27"/>
      <c r="D32" s="27"/>
    </row>
    <row r="33" spans="1:8" x14ac:dyDescent="0.25">
      <c r="A33" s="24" t="s">
        <v>33</v>
      </c>
    </row>
    <row r="35" spans="1:8" x14ac:dyDescent="0.25">
      <c r="A35" s="1" t="s">
        <v>39</v>
      </c>
      <c r="B35" s="1" t="s">
        <v>40</v>
      </c>
      <c r="C35" s="1" t="s">
        <v>41</v>
      </c>
      <c r="D35" s="1" t="s">
        <v>42</v>
      </c>
      <c r="F35" s="17" t="s">
        <v>42</v>
      </c>
      <c r="G35" s="17" t="s">
        <v>41</v>
      </c>
      <c r="H35" s="17" t="s">
        <v>43</v>
      </c>
    </row>
    <row r="36" spans="1:8" x14ac:dyDescent="0.25">
      <c r="A36" s="3" t="s">
        <v>73</v>
      </c>
      <c r="B36" s="3" t="s">
        <v>56</v>
      </c>
      <c r="C36" s="3">
        <v>4</v>
      </c>
      <c r="D36" s="3" t="s">
        <v>4</v>
      </c>
      <c r="F36" s="16" t="s">
        <v>5</v>
      </c>
      <c r="G36" s="16">
        <f>ROUND(C38+C40,0)</f>
        <v>12</v>
      </c>
      <c r="H36" s="16">
        <f>COUNTIF(D36:D40,"Fija")</f>
        <v>3</v>
      </c>
    </row>
    <row r="37" spans="1:8" x14ac:dyDescent="0.25">
      <c r="A37" s="3" t="s">
        <v>55</v>
      </c>
      <c r="B37" s="3" t="s">
        <v>56</v>
      </c>
      <c r="C37" s="3">
        <v>4</v>
      </c>
      <c r="D37" s="3" t="s">
        <v>4</v>
      </c>
      <c r="F37" s="16" t="s">
        <v>4</v>
      </c>
      <c r="G37" s="16">
        <f>ROUND(C36+C37+C39,0)</f>
        <v>16</v>
      </c>
      <c r="H37" s="16">
        <f>COUNTIF(D36:D40,"Variable")</f>
        <v>2</v>
      </c>
    </row>
    <row r="38" spans="1:8" x14ac:dyDescent="0.25">
      <c r="A38" s="3" t="s">
        <v>61</v>
      </c>
      <c r="B38" s="3" t="s">
        <v>56</v>
      </c>
      <c r="C38" s="3">
        <v>4</v>
      </c>
      <c r="D38" s="3" t="s">
        <v>5</v>
      </c>
      <c r="F38" s="32"/>
      <c r="G38" s="32"/>
      <c r="H38" s="32"/>
    </row>
    <row r="39" spans="1:8" x14ac:dyDescent="0.25">
      <c r="A39" s="3" t="s">
        <v>62</v>
      </c>
      <c r="B39" s="3" t="s">
        <v>53</v>
      </c>
      <c r="C39" s="3">
        <v>8.1999999999999993</v>
      </c>
      <c r="D39" s="3" t="s">
        <v>4</v>
      </c>
      <c r="F39" s="27"/>
      <c r="G39" s="27"/>
      <c r="H39" s="27"/>
    </row>
    <row r="40" spans="1:8" x14ac:dyDescent="0.25">
      <c r="A40" s="3" t="s">
        <v>74</v>
      </c>
      <c r="B40" s="3" t="s">
        <v>53</v>
      </c>
      <c r="C40" s="3">
        <v>8.1999999999999993</v>
      </c>
      <c r="D40" s="3" t="s">
        <v>5</v>
      </c>
    </row>
    <row r="42" spans="1:8" x14ac:dyDescent="0.25">
      <c r="A42" s="24" t="s">
        <v>34</v>
      </c>
    </row>
    <row r="44" spans="1:8" x14ac:dyDescent="0.25">
      <c r="A44" s="1" t="s">
        <v>39</v>
      </c>
      <c r="B44" s="1" t="s">
        <v>40</v>
      </c>
      <c r="C44" s="1" t="s">
        <v>41</v>
      </c>
      <c r="D44" s="1" t="s">
        <v>42</v>
      </c>
      <c r="F44" s="1" t="s">
        <v>42</v>
      </c>
      <c r="G44" s="1" t="s">
        <v>41</v>
      </c>
      <c r="H44" s="1" t="s">
        <v>43</v>
      </c>
    </row>
    <row r="45" spans="1:8" x14ac:dyDescent="0.25">
      <c r="A45" s="3" t="s">
        <v>75</v>
      </c>
      <c r="B45" s="3" t="s">
        <v>56</v>
      </c>
      <c r="C45" s="3">
        <v>4</v>
      </c>
      <c r="D45" s="3" t="s">
        <v>4</v>
      </c>
      <c r="F45" s="3" t="s">
        <v>5</v>
      </c>
      <c r="G45" s="3">
        <v>0</v>
      </c>
      <c r="H45" s="3">
        <f>COUNTIF(D45:D48,"Variable")</f>
        <v>0</v>
      </c>
    </row>
    <row r="46" spans="1:8" x14ac:dyDescent="0.25">
      <c r="A46" s="29" t="s">
        <v>55</v>
      </c>
      <c r="B46" s="29" t="s">
        <v>56</v>
      </c>
      <c r="C46" s="29">
        <v>4</v>
      </c>
      <c r="D46" s="29" t="s">
        <v>4</v>
      </c>
      <c r="F46" s="3" t="s">
        <v>4</v>
      </c>
      <c r="G46" s="3">
        <f>ROUND(C45+C46+C47+C48,0)</f>
        <v>24</v>
      </c>
      <c r="H46" s="3">
        <f>COUNTIF(D45:D48,"Fija")</f>
        <v>4</v>
      </c>
    </row>
    <row r="47" spans="1:8" x14ac:dyDescent="0.25">
      <c r="A47" s="30" t="s">
        <v>76</v>
      </c>
      <c r="B47" s="30" t="s">
        <v>78</v>
      </c>
      <c r="C47" s="16">
        <v>8</v>
      </c>
      <c r="D47" s="30" t="s">
        <v>4</v>
      </c>
      <c r="F47" s="27"/>
      <c r="G47" s="27"/>
      <c r="H47" s="27"/>
    </row>
    <row r="48" spans="1:8" x14ac:dyDescent="0.25">
      <c r="A48" s="30" t="s">
        <v>77</v>
      </c>
      <c r="B48" s="30" t="s">
        <v>53</v>
      </c>
      <c r="C48" s="16">
        <v>8.1999999999999993</v>
      </c>
      <c r="D48" s="30" t="s">
        <v>4</v>
      </c>
      <c r="F48" s="27"/>
      <c r="G48" s="27"/>
      <c r="H48" s="27"/>
    </row>
    <row r="49" spans="1:8" x14ac:dyDescent="0.25">
      <c r="A49" s="27"/>
      <c r="B49" s="27"/>
      <c r="C49" s="27"/>
      <c r="D49" s="27"/>
      <c r="F49" s="27"/>
      <c r="G49" s="27"/>
      <c r="H49" s="27"/>
    </row>
    <row r="50" spans="1:8" x14ac:dyDescent="0.25">
      <c r="A50" s="24" t="s">
        <v>29</v>
      </c>
    </row>
    <row r="52" spans="1:8" x14ac:dyDescent="0.25">
      <c r="A52" s="1" t="s">
        <v>39</v>
      </c>
      <c r="B52" s="1" t="s">
        <v>40</v>
      </c>
      <c r="C52" s="1" t="s">
        <v>41</v>
      </c>
      <c r="D52" s="1" t="s">
        <v>42</v>
      </c>
      <c r="F52" s="1" t="s">
        <v>42</v>
      </c>
      <c r="G52" s="1" t="s">
        <v>41</v>
      </c>
      <c r="H52" s="1" t="s">
        <v>43</v>
      </c>
    </row>
    <row r="53" spans="1:8" x14ac:dyDescent="0.25">
      <c r="A53" s="3" t="s">
        <v>79</v>
      </c>
      <c r="B53" s="3" t="s">
        <v>56</v>
      </c>
      <c r="C53" s="3">
        <v>4</v>
      </c>
      <c r="D53" s="3" t="s">
        <v>4</v>
      </c>
      <c r="F53" s="3" t="s">
        <v>5</v>
      </c>
      <c r="G53" s="3">
        <f>C56+C58+C57</f>
        <v>768</v>
      </c>
      <c r="H53" s="3">
        <f>COUNTIF(D53:D58,"Variable")</f>
        <v>3</v>
      </c>
    </row>
    <row r="54" spans="1:8" x14ac:dyDescent="0.25">
      <c r="A54" s="3" t="s">
        <v>80</v>
      </c>
      <c r="B54" s="3" t="s">
        <v>44</v>
      </c>
      <c r="C54" s="3">
        <v>256</v>
      </c>
      <c r="D54" s="3" t="s">
        <v>4</v>
      </c>
      <c r="F54" s="3" t="s">
        <v>4</v>
      </c>
      <c r="G54" s="3">
        <f>C53+C54+C55</f>
        <v>516</v>
      </c>
      <c r="H54" s="3">
        <f>COUNTIF(D53:D58,"Fija")</f>
        <v>3</v>
      </c>
    </row>
    <row r="55" spans="1:8" x14ac:dyDescent="0.25">
      <c r="A55" s="3" t="s">
        <v>81</v>
      </c>
      <c r="B55" s="3" t="s">
        <v>44</v>
      </c>
      <c r="C55" s="3">
        <v>256</v>
      </c>
      <c r="D55" s="3" t="s">
        <v>4</v>
      </c>
    </row>
    <row r="56" spans="1:8" x14ac:dyDescent="0.25">
      <c r="A56" s="29" t="s">
        <v>82</v>
      </c>
      <c r="B56" s="29" t="s">
        <v>44</v>
      </c>
      <c r="C56" s="29">
        <v>256</v>
      </c>
      <c r="D56" s="29" t="s">
        <v>5</v>
      </c>
    </row>
    <row r="57" spans="1:8" x14ac:dyDescent="0.25">
      <c r="A57" s="30" t="s">
        <v>83</v>
      </c>
      <c r="B57" s="30" t="s">
        <v>44</v>
      </c>
      <c r="C57" s="16">
        <v>256</v>
      </c>
      <c r="D57" s="16" t="s">
        <v>5</v>
      </c>
    </row>
    <row r="58" spans="1:8" x14ac:dyDescent="0.25">
      <c r="A58" s="30" t="s">
        <v>84</v>
      </c>
      <c r="B58" s="30" t="s">
        <v>44</v>
      </c>
      <c r="C58" s="16">
        <v>256</v>
      </c>
      <c r="D58" s="16" t="s">
        <v>5</v>
      </c>
    </row>
    <row r="60" spans="1:8" x14ac:dyDescent="0.25">
      <c r="A60" s="24" t="s">
        <v>28</v>
      </c>
    </row>
    <row r="62" spans="1:8" x14ac:dyDescent="0.25">
      <c r="A62" s="1" t="s">
        <v>39</v>
      </c>
      <c r="B62" s="1" t="s">
        <v>40</v>
      </c>
      <c r="C62" s="1" t="s">
        <v>41</v>
      </c>
      <c r="D62" s="1" t="s">
        <v>42</v>
      </c>
      <c r="F62" s="1" t="s">
        <v>42</v>
      </c>
      <c r="G62" s="1" t="s">
        <v>41</v>
      </c>
      <c r="H62" s="1" t="s">
        <v>43</v>
      </c>
    </row>
    <row r="63" spans="1:8" x14ac:dyDescent="0.25">
      <c r="A63" s="3" t="s">
        <v>85</v>
      </c>
      <c r="B63" s="3" t="s">
        <v>56</v>
      </c>
      <c r="C63" s="3">
        <v>4</v>
      </c>
      <c r="D63" s="3" t="s">
        <v>4</v>
      </c>
      <c r="F63" s="3" t="s">
        <v>5</v>
      </c>
      <c r="G63" s="3">
        <f>C64+C65</f>
        <v>8</v>
      </c>
      <c r="H63" s="3">
        <f>COUNTIF(D63:D65,"Variable")</f>
        <v>2</v>
      </c>
    </row>
    <row r="64" spans="1:8" x14ac:dyDescent="0.25">
      <c r="A64" s="3" t="s">
        <v>86</v>
      </c>
      <c r="B64" s="3" t="s">
        <v>56</v>
      </c>
      <c r="C64" s="3">
        <v>4</v>
      </c>
      <c r="D64" s="3" t="s">
        <v>5</v>
      </c>
      <c r="F64" s="3" t="s">
        <v>4</v>
      </c>
      <c r="G64" s="3">
        <f>C63</f>
        <v>4</v>
      </c>
      <c r="H64" s="3">
        <f>COUNTIF(D63:D65,"Fija")</f>
        <v>1</v>
      </c>
    </row>
    <row r="65" spans="1:8" x14ac:dyDescent="0.25">
      <c r="A65" s="33" t="s">
        <v>87</v>
      </c>
      <c r="B65" s="33" t="s">
        <v>56</v>
      </c>
      <c r="C65" s="33">
        <v>4</v>
      </c>
      <c r="D65" s="33" t="s">
        <v>5</v>
      </c>
    </row>
    <row r="66" spans="1:8" x14ac:dyDescent="0.25">
      <c r="A66" s="27"/>
      <c r="B66" s="27"/>
      <c r="C66" s="27"/>
      <c r="D66" s="27"/>
    </row>
    <row r="67" spans="1:8" x14ac:dyDescent="0.25">
      <c r="A67" s="31" t="s">
        <v>27</v>
      </c>
      <c r="B67" s="27"/>
      <c r="C67" s="27"/>
      <c r="D67" s="27"/>
    </row>
    <row r="68" spans="1:8" x14ac:dyDescent="0.25">
      <c r="A68" s="27"/>
      <c r="B68" s="27"/>
      <c r="C68" s="27"/>
      <c r="D68" s="27"/>
    </row>
    <row r="69" spans="1:8" x14ac:dyDescent="0.25">
      <c r="A69" s="11" t="s">
        <v>39</v>
      </c>
      <c r="B69" s="11" t="s">
        <v>40</v>
      </c>
      <c r="C69" s="11" t="s">
        <v>41</v>
      </c>
      <c r="D69" s="11" t="s">
        <v>42</v>
      </c>
      <c r="F69" s="1" t="s">
        <v>42</v>
      </c>
      <c r="G69" s="1" t="s">
        <v>41</v>
      </c>
      <c r="H69" s="1" t="s">
        <v>43</v>
      </c>
    </row>
    <row r="70" spans="1:8" x14ac:dyDescent="0.25">
      <c r="A70" s="30" t="s">
        <v>89</v>
      </c>
      <c r="B70" s="16" t="s">
        <v>56</v>
      </c>
      <c r="C70" s="16">
        <v>4</v>
      </c>
      <c r="D70" s="16" t="s">
        <v>4</v>
      </c>
      <c r="F70" s="3" t="s">
        <v>5</v>
      </c>
      <c r="G70" s="3">
        <f>C71+C72+C73</f>
        <v>516</v>
      </c>
      <c r="H70" s="3">
        <f>COUNTIF(D70:D73,"Variable")</f>
        <v>3</v>
      </c>
    </row>
    <row r="71" spans="1:8" x14ac:dyDescent="0.25">
      <c r="A71" s="35" t="s">
        <v>58</v>
      </c>
      <c r="B71" s="16" t="s">
        <v>44</v>
      </c>
      <c r="C71" s="16">
        <v>256</v>
      </c>
      <c r="D71" s="16" t="s">
        <v>5</v>
      </c>
      <c r="F71" s="3" t="s">
        <v>4</v>
      </c>
      <c r="G71" s="3">
        <f>C70</f>
        <v>4</v>
      </c>
      <c r="H71" s="3">
        <f>COUNTIF(D70:D73,"Fija")</f>
        <v>1</v>
      </c>
    </row>
    <row r="72" spans="1:8" x14ac:dyDescent="0.25">
      <c r="A72" s="35" t="s">
        <v>59</v>
      </c>
      <c r="B72" s="16" t="s">
        <v>44</v>
      </c>
      <c r="C72" s="16">
        <v>256</v>
      </c>
      <c r="D72" s="16" t="s">
        <v>5</v>
      </c>
    </row>
    <row r="73" spans="1:8" x14ac:dyDescent="0.25">
      <c r="A73" s="35" t="s">
        <v>96</v>
      </c>
      <c r="B73" s="16" t="s">
        <v>44</v>
      </c>
      <c r="C73" s="16">
        <v>4</v>
      </c>
      <c r="D73" s="16" t="s">
        <v>5</v>
      </c>
    </row>
    <row r="74" spans="1:8" x14ac:dyDescent="0.25">
      <c r="A74" s="34"/>
      <c r="B74" s="27"/>
      <c r="C74" s="27"/>
      <c r="D74" s="27"/>
    </row>
    <row r="75" spans="1:8" x14ac:dyDescent="0.25">
      <c r="A75" s="24" t="s">
        <v>35</v>
      </c>
    </row>
    <row r="77" spans="1:8" x14ac:dyDescent="0.25">
      <c r="A77" s="1" t="s">
        <v>39</v>
      </c>
      <c r="B77" s="1" t="s">
        <v>40</v>
      </c>
      <c r="C77" s="1" t="s">
        <v>41</v>
      </c>
      <c r="D77" s="1" t="s">
        <v>42</v>
      </c>
      <c r="F77" s="1" t="s">
        <v>42</v>
      </c>
      <c r="G77" s="1" t="s">
        <v>41</v>
      </c>
      <c r="H77" s="1" t="s">
        <v>43</v>
      </c>
    </row>
    <row r="78" spans="1:8" x14ac:dyDescent="0.25">
      <c r="A78" s="3" t="s">
        <v>69</v>
      </c>
      <c r="B78" s="3" t="s">
        <v>56</v>
      </c>
      <c r="C78" s="3">
        <v>4</v>
      </c>
      <c r="D78" s="3" t="s">
        <v>4</v>
      </c>
      <c r="F78" s="3" t="s">
        <v>5</v>
      </c>
      <c r="G78" s="3">
        <v>0</v>
      </c>
      <c r="H78" s="3">
        <f>COUNTIF(D78:D81,"Variable")</f>
        <v>0</v>
      </c>
    </row>
    <row r="79" spans="1:8" x14ac:dyDescent="0.25">
      <c r="A79" s="3" t="s">
        <v>79</v>
      </c>
      <c r="B79" s="3" t="s">
        <v>56</v>
      </c>
      <c r="C79" s="3">
        <v>4</v>
      </c>
      <c r="D79" s="3" t="s">
        <v>4</v>
      </c>
      <c r="F79" s="3" t="s">
        <v>4</v>
      </c>
      <c r="G79" s="3">
        <f>C78+C79+C80+C81</f>
        <v>20</v>
      </c>
      <c r="H79" s="3">
        <f>COUNTIF(D78:D81,"Fija")</f>
        <v>4</v>
      </c>
    </row>
    <row r="80" spans="1:8" x14ac:dyDescent="0.25">
      <c r="A80" s="29" t="s">
        <v>85</v>
      </c>
      <c r="B80" s="29" t="s">
        <v>56</v>
      </c>
      <c r="C80" s="29">
        <v>4</v>
      </c>
      <c r="D80" s="29" t="s">
        <v>4</v>
      </c>
    </row>
    <row r="81" spans="1:8" x14ac:dyDescent="0.25">
      <c r="A81" s="30" t="s">
        <v>71</v>
      </c>
      <c r="B81" s="16" t="s">
        <v>72</v>
      </c>
      <c r="C81" s="16">
        <v>8</v>
      </c>
      <c r="D81" s="16" t="s">
        <v>4</v>
      </c>
    </row>
    <row r="82" spans="1:8" x14ac:dyDescent="0.25">
      <c r="A82" s="27"/>
      <c r="B82" s="27"/>
      <c r="C82" s="27"/>
      <c r="D82" s="27"/>
    </row>
    <row r="83" spans="1:8" x14ac:dyDescent="0.25">
      <c r="A83" s="31" t="s">
        <v>36</v>
      </c>
      <c r="B83" s="27"/>
      <c r="C83" s="27"/>
      <c r="D83" s="27"/>
      <c r="F83" s="1" t="s">
        <v>42</v>
      </c>
      <c r="G83" s="1" t="s">
        <v>41</v>
      </c>
      <c r="H83" s="1" t="s">
        <v>43</v>
      </c>
    </row>
    <row r="84" spans="1:8" x14ac:dyDescent="0.25">
      <c r="A84" s="31"/>
      <c r="B84" s="27"/>
      <c r="C84" s="27"/>
      <c r="D84" s="27"/>
      <c r="F84" s="3" t="s">
        <v>5</v>
      </c>
      <c r="G84" s="3">
        <v>0</v>
      </c>
      <c r="H84" s="3">
        <f>COUNTIF(D86:D88,"Variable")</f>
        <v>0</v>
      </c>
    </row>
    <row r="85" spans="1:8" x14ac:dyDescent="0.25">
      <c r="A85" s="11" t="s">
        <v>39</v>
      </c>
      <c r="B85" s="11" t="s">
        <v>40</v>
      </c>
      <c r="C85" s="11" t="s">
        <v>41</v>
      </c>
      <c r="D85" s="11" t="s">
        <v>42</v>
      </c>
      <c r="F85" s="3" t="s">
        <v>4</v>
      </c>
      <c r="G85" s="3">
        <f>SUM(C86:C88)</f>
        <v>12</v>
      </c>
      <c r="H85" s="3">
        <f>COUNTIF(D86:D88,"Fija")</f>
        <v>3</v>
      </c>
    </row>
    <row r="86" spans="1:8" x14ac:dyDescent="0.25">
      <c r="A86" s="30" t="s">
        <v>88</v>
      </c>
      <c r="B86" s="16" t="s">
        <v>56</v>
      </c>
      <c r="C86" s="16">
        <v>4</v>
      </c>
      <c r="D86" s="16" t="s">
        <v>4</v>
      </c>
    </row>
    <row r="87" spans="1:8" x14ac:dyDescent="0.25">
      <c r="A87" s="30" t="s">
        <v>89</v>
      </c>
      <c r="B87" s="16" t="s">
        <v>56</v>
      </c>
      <c r="C87" s="16">
        <v>4</v>
      </c>
      <c r="D87" s="16" t="s">
        <v>4</v>
      </c>
    </row>
    <row r="88" spans="1:8" x14ac:dyDescent="0.25">
      <c r="A88" s="30" t="s">
        <v>79</v>
      </c>
      <c r="B88" s="16" t="s">
        <v>56</v>
      </c>
      <c r="C88" s="16">
        <v>4</v>
      </c>
      <c r="D88" s="16" t="s">
        <v>4</v>
      </c>
    </row>
    <row r="89" spans="1:8" x14ac:dyDescent="0.25">
      <c r="B89" s="27"/>
      <c r="C89" s="27"/>
      <c r="D89" s="27"/>
    </row>
    <row r="90" spans="1:8" x14ac:dyDescent="0.25">
      <c r="A90" s="31" t="s">
        <v>37</v>
      </c>
      <c r="B90" s="27"/>
      <c r="C90" s="27"/>
      <c r="D90" s="27"/>
      <c r="F90" s="1" t="s">
        <v>42</v>
      </c>
      <c r="G90" s="1" t="s">
        <v>41</v>
      </c>
      <c r="H90" s="1" t="s">
        <v>43</v>
      </c>
    </row>
    <row r="91" spans="1:8" x14ac:dyDescent="0.25">
      <c r="A91" s="27"/>
      <c r="B91" s="27"/>
      <c r="C91" s="27"/>
      <c r="D91" s="27"/>
      <c r="F91" s="3" t="s">
        <v>5</v>
      </c>
      <c r="G91" s="3">
        <f>C95+C97+C98+C99+C102</f>
        <v>1032</v>
      </c>
      <c r="H91" s="3">
        <f>COUNTIF(D93:D102,"Variable")</f>
        <v>5</v>
      </c>
    </row>
    <row r="92" spans="1:8" x14ac:dyDescent="0.25">
      <c r="A92" s="11" t="s">
        <v>39</v>
      </c>
      <c r="B92" s="11" t="s">
        <v>40</v>
      </c>
      <c r="C92" s="11" t="s">
        <v>41</v>
      </c>
      <c r="D92" s="11" t="s">
        <v>42</v>
      </c>
      <c r="F92" s="3" t="s">
        <v>4</v>
      </c>
      <c r="G92" s="3">
        <f>C93+C94+C96+C100+C101</f>
        <v>272</v>
      </c>
      <c r="H92" s="3">
        <f>COUNTIF(D93:D102,"Fija")</f>
        <v>5</v>
      </c>
    </row>
    <row r="93" spans="1:8" x14ac:dyDescent="0.25">
      <c r="A93" s="30" t="s">
        <v>90</v>
      </c>
      <c r="B93" s="16" t="s">
        <v>56</v>
      </c>
      <c r="C93" s="16">
        <v>4</v>
      </c>
      <c r="D93" s="16" t="s">
        <v>4</v>
      </c>
      <c r="F93" s="27"/>
      <c r="G93" s="27"/>
      <c r="H93" s="27"/>
    </row>
    <row r="94" spans="1:8" x14ac:dyDescent="0.25">
      <c r="A94" s="35" t="s">
        <v>79</v>
      </c>
      <c r="B94" s="16" t="s">
        <v>56</v>
      </c>
      <c r="C94" s="16">
        <v>4</v>
      </c>
      <c r="D94" s="16" t="s">
        <v>4</v>
      </c>
      <c r="F94" s="27"/>
      <c r="G94" s="27"/>
      <c r="H94" s="27"/>
    </row>
    <row r="95" spans="1:8" x14ac:dyDescent="0.25">
      <c r="A95" s="30" t="s">
        <v>80</v>
      </c>
      <c r="B95" s="16" t="s">
        <v>44</v>
      </c>
      <c r="C95" s="16">
        <v>256</v>
      </c>
      <c r="D95" s="16" t="s">
        <v>5</v>
      </c>
      <c r="F95" s="27"/>
      <c r="G95" s="27"/>
      <c r="H95" s="27"/>
    </row>
    <row r="96" spans="1:8" x14ac:dyDescent="0.25">
      <c r="A96" s="35" t="s">
        <v>81</v>
      </c>
      <c r="B96" s="16" t="s">
        <v>44</v>
      </c>
      <c r="C96" s="16">
        <v>256</v>
      </c>
      <c r="D96" s="16" t="s">
        <v>4</v>
      </c>
      <c r="F96" s="27"/>
      <c r="G96" s="27"/>
      <c r="H96" s="27"/>
    </row>
    <row r="97" spans="1:8" x14ac:dyDescent="0.25">
      <c r="A97" s="30" t="s">
        <v>82</v>
      </c>
      <c r="B97" s="16" t="s">
        <v>44</v>
      </c>
      <c r="C97" s="16">
        <v>256</v>
      </c>
      <c r="D97" s="16" t="s">
        <v>5</v>
      </c>
      <c r="F97" s="27"/>
      <c r="G97" s="27"/>
      <c r="H97" s="27"/>
    </row>
    <row r="98" spans="1:8" x14ac:dyDescent="0.25">
      <c r="A98" s="35" t="s">
        <v>83</v>
      </c>
      <c r="B98" s="16" t="s">
        <v>44</v>
      </c>
      <c r="C98" s="16">
        <v>256</v>
      </c>
      <c r="D98" s="16" t="s">
        <v>5</v>
      </c>
      <c r="F98" s="27"/>
      <c r="G98" s="27"/>
      <c r="H98" s="27"/>
    </row>
    <row r="99" spans="1:8" x14ac:dyDescent="0.25">
      <c r="A99" s="35" t="s">
        <v>84</v>
      </c>
      <c r="B99" s="16" t="s">
        <v>44</v>
      </c>
      <c r="C99" s="16">
        <v>256</v>
      </c>
      <c r="D99" s="16" t="s">
        <v>5</v>
      </c>
      <c r="F99" s="27"/>
      <c r="G99" s="27"/>
      <c r="H99" s="27"/>
    </row>
    <row r="100" spans="1:8" x14ac:dyDescent="0.25">
      <c r="A100" s="35" t="s">
        <v>69</v>
      </c>
      <c r="B100" s="16" t="s">
        <v>56</v>
      </c>
      <c r="C100" s="16">
        <v>4</v>
      </c>
      <c r="D100" s="16" t="s">
        <v>4</v>
      </c>
    </row>
    <row r="101" spans="1:8" x14ac:dyDescent="0.25">
      <c r="A101" s="35" t="s">
        <v>85</v>
      </c>
      <c r="B101" s="16" t="s">
        <v>56</v>
      </c>
      <c r="C101" s="16">
        <v>4</v>
      </c>
      <c r="D101" s="16" t="s">
        <v>4</v>
      </c>
    </row>
    <row r="102" spans="1:8" x14ac:dyDescent="0.25">
      <c r="A102" s="35" t="s">
        <v>71</v>
      </c>
      <c r="B102" s="30" t="s">
        <v>72</v>
      </c>
      <c r="C102" s="16">
        <v>8</v>
      </c>
      <c r="D102" s="16" t="s">
        <v>5</v>
      </c>
    </row>
    <row r="103" spans="1:8" x14ac:dyDescent="0.25">
      <c r="A103" s="27"/>
      <c r="B103" s="27"/>
      <c r="C103" s="27"/>
      <c r="D103" s="27"/>
    </row>
    <row r="104" spans="1:8" x14ac:dyDescent="0.25">
      <c r="A104" s="31" t="s">
        <v>100</v>
      </c>
      <c r="B104" s="27"/>
      <c r="C104" s="27"/>
      <c r="D104" s="27"/>
      <c r="F104" s="1" t="s">
        <v>42</v>
      </c>
      <c r="G104" s="1" t="s">
        <v>41</v>
      </c>
      <c r="H104" s="1" t="s">
        <v>43</v>
      </c>
    </row>
    <row r="105" spans="1:8" x14ac:dyDescent="0.25">
      <c r="A105" s="31"/>
      <c r="B105" s="27"/>
      <c r="C105" s="27"/>
      <c r="D105" s="27"/>
      <c r="F105" s="3" t="s">
        <v>5</v>
      </c>
      <c r="G105" s="3">
        <f>C109+C110+C111+C112+C113</f>
        <v>74</v>
      </c>
      <c r="H105" s="3">
        <f>COUNTIF(D107:D113,"Variable")</f>
        <v>5</v>
      </c>
    </row>
    <row r="106" spans="1:8" x14ac:dyDescent="0.25">
      <c r="A106" s="17" t="s">
        <v>39</v>
      </c>
      <c r="B106" s="17" t="s">
        <v>40</v>
      </c>
      <c r="C106" s="17" t="s">
        <v>41</v>
      </c>
      <c r="D106" s="17" t="s">
        <v>42</v>
      </c>
      <c r="F106" s="3" t="s">
        <v>4</v>
      </c>
      <c r="G106" s="3">
        <f>C107+C108</f>
        <v>8</v>
      </c>
      <c r="H106" s="3">
        <f>COUNTIF(D107:D113,"Fija")</f>
        <v>2</v>
      </c>
    </row>
    <row r="107" spans="1:8" x14ac:dyDescent="0.25">
      <c r="A107" s="36" t="s">
        <v>67</v>
      </c>
      <c r="B107" s="16" t="s">
        <v>56</v>
      </c>
      <c r="C107" s="16">
        <v>4</v>
      </c>
      <c r="D107" s="16" t="s">
        <v>4</v>
      </c>
    </row>
    <row r="108" spans="1:8" x14ac:dyDescent="0.25">
      <c r="A108" s="36" t="s">
        <v>55</v>
      </c>
      <c r="B108" s="16" t="s">
        <v>56</v>
      </c>
      <c r="C108" s="16">
        <v>4</v>
      </c>
      <c r="D108" s="16" t="s">
        <v>4</v>
      </c>
    </row>
    <row r="109" spans="1:8" x14ac:dyDescent="0.25">
      <c r="A109" s="36" t="s">
        <v>91</v>
      </c>
      <c r="B109" s="16" t="s">
        <v>44</v>
      </c>
      <c r="C109" s="16">
        <v>10</v>
      </c>
      <c r="D109" s="16" t="s">
        <v>5</v>
      </c>
    </row>
    <row r="110" spans="1:8" x14ac:dyDescent="0.25">
      <c r="A110" s="36" t="s">
        <v>92</v>
      </c>
      <c r="B110" s="16" t="s">
        <v>52</v>
      </c>
      <c r="C110" s="16">
        <v>50</v>
      </c>
      <c r="D110" s="16" t="s">
        <v>5</v>
      </c>
    </row>
    <row r="111" spans="1:8" x14ac:dyDescent="0.25">
      <c r="A111" s="36" t="s">
        <v>93</v>
      </c>
      <c r="B111" s="16" t="s">
        <v>78</v>
      </c>
      <c r="C111" s="16">
        <v>3</v>
      </c>
      <c r="D111" s="16" t="s">
        <v>5</v>
      </c>
    </row>
    <row r="112" spans="1:8" x14ac:dyDescent="0.25">
      <c r="A112" s="36" t="s">
        <v>94</v>
      </c>
      <c r="B112" s="16" t="s">
        <v>44</v>
      </c>
      <c r="C112" s="16">
        <v>3</v>
      </c>
      <c r="D112" s="16" t="s">
        <v>5</v>
      </c>
    </row>
    <row r="113" spans="1:5" x14ac:dyDescent="0.25">
      <c r="A113" s="35" t="s">
        <v>95</v>
      </c>
      <c r="B113" s="16" t="s">
        <v>72</v>
      </c>
      <c r="C113" s="16">
        <v>8</v>
      </c>
      <c r="D113" s="16" t="s">
        <v>5</v>
      </c>
    </row>
    <row r="114" spans="1:5" x14ac:dyDescent="0.25">
      <c r="A114" s="34"/>
    </row>
    <row r="115" spans="1:5" x14ac:dyDescent="0.25">
      <c r="A115" s="34"/>
    </row>
    <row r="116" spans="1:5" x14ac:dyDescent="0.25">
      <c r="A116" s="34"/>
    </row>
    <row r="117" spans="1:5" x14ac:dyDescent="0.25">
      <c r="A117" t="s">
        <v>45</v>
      </c>
    </row>
    <row r="118" spans="1:5" x14ac:dyDescent="0.25">
      <c r="A118" t="s">
        <v>46</v>
      </c>
      <c r="B118" t="s">
        <v>47</v>
      </c>
      <c r="C118" t="s">
        <v>48</v>
      </c>
      <c r="D118" t="s">
        <v>49</v>
      </c>
      <c r="E118" t="s">
        <v>50</v>
      </c>
    </row>
    <row r="119" spans="1:5" x14ac:dyDescent="0.25">
      <c r="A119" t="s">
        <v>97</v>
      </c>
      <c r="B119" s="13">
        <f>TAMAÑO!G25</f>
        <v>706.36922372704021</v>
      </c>
      <c r="C119">
        <f>5000*365</f>
        <v>1825000</v>
      </c>
      <c r="D119">
        <v>3</v>
      </c>
      <c r="E119">
        <f>B119+(C119*D119)</f>
        <v>5475706.3692237269</v>
      </c>
    </row>
    <row r="120" spans="1:5" x14ac:dyDescent="0.25">
      <c r="A120" t="s">
        <v>98</v>
      </c>
      <c r="B120" s="13">
        <f>TAMAÑO!H25</f>
        <v>993.54807748198084</v>
      </c>
      <c r="C120">
        <f>25000*365</f>
        <v>9125000</v>
      </c>
      <c r="D120">
        <v>3</v>
      </c>
      <c r="E120">
        <f>B120+(C120*D120)</f>
        <v>27375993.548077483</v>
      </c>
    </row>
    <row r="122" spans="1:5" x14ac:dyDescent="0.25">
      <c r="A122" s="25" t="s">
        <v>99</v>
      </c>
      <c r="B122" s="25"/>
    </row>
    <row r="123" spans="1:5" x14ac:dyDescent="0.25">
      <c r="A123" s="13">
        <f>E119+E120+TAMAÑO!C26</f>
        <v>32858332.528699718</v>
      </c>
      <c r="B123" t="s">
        <v>25</v>
      </c>
    </row>
    <row r="124" spans="1:5" x14ac:dyDescent="0.25">
      <c r="A124" s="13">
        <f>(A123/1024)/1024</f>
        <v>31.336147812556952</v>
      </c>
      <c r="B124" t="s">
        <v>51</v>
      </c>
    </row>
  </sheetData>
  <mergeCells count="1">
    <mergeCell ref="A122:B12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TAMAÑO</vt:lpstr>
      <vt:lpstr>INFO. 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Lilly Aviles</dc:creator>
  <cp:lastModifiedBy>Lilly Aviles</cp:lastModifiedBy>
  <dcterms:created xsi:type="dcterms:W3CDTF">2020-02-01T12:30:06Z</dcterms:created>
  <dcterms:modified xsi:type="dcterms:W3CDTF">2020-02-06T08:06:01Z</dcterms:modified>
</cp:coreProperties>
</file>