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marco.lorenti\Dropbox (Politecnico Di Torino Studenti)\PhD\ExternalCollaborations\2023\CER_curia\Analisi20231019\"/>
    </mc:Choice>
  </mc:AlternateContent>
  <xr:revisionPtr revIDLastSave="0" documentId="13_ncr:1_{5D98AC91-5C41-40EA-B03B-BFC8AE6B6A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isultati" sheetId="1" r:id="rId1"/>
    <sheet name="risultati-python" sheetId="4" r:id="rId2"/>
    <sheet name="Input economici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F3" i="1"/>
  <c r="C18" i="1"/>
  <c r="B18" i="1"/>
  <c r="C17" i="1"/>
  <c r="B17" i="1"/>
  <c r="C16" i="1"/>
  <c r="B16" i="1"/>
  <c r="B8" i="1"/>
  <c r="K4" i="4"/>
  <c r="B11" i="1"/>
  <c r="C11" i="1"/>
  <c r="B3" i="1"/>
  <c r="C3" i="1"/>
  <c r="D3" i="1"/>
  <c r="E3" i="1"/>
  <c r="G3" i="1"/>
  <c r="H3" i="1"/>
  <c r="I3" i="1"/>
  <c r="B4" i="1"/>
  <c r="C4" i="1"/>
  <c r="D4" i="1"/>
  <c r="K4" i="1" s="1"/>
  <c r="E4" i="1"/>
  <c r="F4" i="1"/>
  <c r="G4" i="1"/>
  <c r="H4" i="1"/>
  <c r="I4" i="1"/>
  <c r="B5" i="1"/>
  <c r="C5" i="1"/>
  <c r="D5" i="1"/>
  <c r="E5" i="1"/>
  <c r="B13" i="1" s="1"/>
  <c r="B12" i="1" s="1"/>
  <c r="F5" i="1"/>
  <c r="G5" i="1"/>
  <c r="H5" i="1"/>
  <c r="I5" i="1"/>
  <c r="C2" i="1"/>
  <c r="D2" i="1"/>
  <c r="C15" i="1" s="1"/>
  <c r="E2" i="1"/>
  <c r="F2" i="1"/>
  <c r="G2" i="1"/>
  <c r="H2" i="1"/>
  <c r="I2" i="1"/>
  <c r="B2" i="1"/>
  <c r="B10" i="2"/>
  <c r="B6" i="2"/>
  <c r="B4" i="2"/>
  <c r="B10" i="1" s="1"/>
  <c r="B3" i="2"/>
  <c r="B9" i="1" s="1"/>
  <c r="C12" i="1" l="1"/>
  <c r="B15" i="1"/>
  <c r="J3" i="1"/>
  <c r="J4" i="1"/>
  <c r="B14" i="1"/>
  <c r="C10" i="1"/>
  <c r="C9" i="1"/>
  <c r="C14" i="1"/>
  <c r="K5" i="1"/>
  <c r="C13" i="1"/>
  <c r="K2" i="1"/>
  <c r="J5" i="1"/>
  <c r="K3" i="1"/>
  <c r="J2" i="1"/>
</calcChain>
</file>

<file path=xl/sharedStrings.xml><?xml version="1.0" encoding="utf-8"?>
<sst xmlns="http://schemas.openxmlformats.org/spreadsheetml/2006/main" count="66" uniqueCount="43">
  <si>
    <t>e_produced</t>
  </si>
  <si>
    <t>e_consumed</t>
  </si>
  <si>
    <t>e_self_consumed</t>
  </si>
  <si>
    <t>e_injected</t>
  </si>
  <si>
    <t>e_withdrawn</t>
  </si>
  <si>
    <t>p_shared</t>
  </si>
  <si>
    <t>p_to_grid</t>
  </si>
  <si>
    <t>p_from_grid</t>
  </si>
  <si>
    <t>parrocchia1</t>
  </si>
  <si>
    <t>parrocchia2</t>
  </si>
  <si>
    <t>famiglie</t>
  </si>
  <si>
    <t>rec</t>
  </si>
  <si>
    <t>Taglia  FV</t>
  </si>
  <si>
    <t>Costo iniziale FV</t>
  </si>
  <si>
    <t>Manutenzione FV</t>
  </si>
  <si>
    <t>Assicurazione FV</t>
  </si>
  <si>
    <t>Rata mutuo</t>
  </si>
  <si>
    <t>self_consumption</t>
  </si>
  <si>
    <t>self_sufficiency</t>
  </si>
  <si>
    <t>Durata mutuo</t>
  </si>
  <si>
    <t>kWp</t>
  </si>
  <si>
    <t>euro/kWp</t>
  </si>
  <si>
    <t>euro/kWp/anno</t>
  </si>
  <si>
    <t>euro/anno</t>
  </si>
  <si>
    <t>euro/mese</t>
  </si>
  <si>
    <t>%</t>
  </si>
  <si>
    <t>anni</t>
  </si>
  <si>
    <t>PZO</t>
  </si>
  <si>
    <t>Incentivo</t>
  </si>
  <si>
    <t>Compensazione</t>
  </si>
  <si>
    <t>Prezzo energia elettrica</t>
  </si>
  <si>
    <t>euro/MWh</t>
  </si>
  <si>
    <t>t&lt;=10</t>
  </si>
  <si>
    <t>t&gt;10</t>
  </si>
  <si>
    <t>Gestione CER</t>
  </si>
  <si>
    <t>Tassa</t>
  </si>
  <si>
    <t>Tasse</t>
  </si>
  <si>
    <t>Incentivo e compensazione condivisa</t>
  </si>
  <si>
    <t>Immissioni in rete</t>
  </si>
  <si>
    <t>Netto</t>
  </si>
  <si>
    <t>Risparmio autoconsumo</t>
  </si>
  <si>
    <t>Tot entrate</t>
  </si>
  <si>
    <t>Tut uscite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</si>
</sst>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381001</xdr:colOff>
      <xdr:row>7</xdr:row>
      <xdr:rowOff>104774</xdr:rowOff>
    </xdr:from>
    <xdr:to>
      <xdr:col>8</xdr:col>
      <xdr:colOff>447675</xdr:colOff>
      <xdr:row>23</xdr:row>
      <xdr:rowOff>123825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C69881D-F5B6-F37B-B286-7A7FF8389674}"/>
            </a:ext>
          </a:extLst>
        </xdr:cNvPr>
        <xdr:cNvSpPr txBox="1"/>
      </xdr:nvSpPr>
      <xdr:spPr>
        <a:xfrm>
          <a:off x="2819401" y="1438274"/>
          <a:ext cx="2505074" cy="30670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//:Produzione #0070C0</a:t>
          </a: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Autoconsumo #00B050</a:t>
          </a: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//: Immissione in rete #FFC000</a:t>
          </a: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Prelievo da rete #C00000</a:t>
          </a: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Parrocchia (SA) #ED7D31</a:t>
          </a: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Utenze CER #ED7D31</a:t>
          </a: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Condivisione #00B050</a:t>
          </a: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Rete #C00000</a:t>
          </a:r>
        </a:p>
        <a:p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Autoconsumo [5.1] Parrocchia (SA)</a:t>
          </a: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Rete  [5.4] Parrocchia (SA)</a:t>
          </a:r>
        </a:p>
        <a:p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Condivisione [22.7] Prelievo da rete</a:t>
          </a: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Rete  [86.7] Prelievo da rete</a:t>
          </a:r>
        </a:p>
        <a:p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Prelievo da rete [109.4] Utenze CER</a:t>
          </a:r>
          <a:endParaRPr lang="it-IT" sz="1100"/>
        </a:p>
      </xdr:txBody>
    </xdr:sp>
    <xdr:clientData/>
  </xdr:twoCellAnchor>
  <xdr:twoCellAnchor>
    <xdr:from>
      <xdr:col>8</xdr:col>
      <xdr:colOff>600075</xdr:colOff>
      <xdr:row>7</xdr:row>
      <xdr:rowOff>66674</xdr:rowOff>
    </xdr:from>
    <xdr:to>
      <xdr:col>13</xdr:col>
      <xdr:colOff>304800</xdr:colOff>
      <xdr:row>21</xdr:row>
      <xdr:rowOff>38099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379051F7-9FE3-4FAD-D34A-54074162D25B}"/>
            </a:ext>
          </a:extLst>
        </xdr:cNvPr>
        <xdr:cNvSpPr txBox="1"/>
      </xdr:nvSpPr>
      <xdr:spPr>
        <a:xfrm>
          <a:off x="5476875" y="1400174"/>
          <a:ext cx="2752725" cy="2638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:Produzione #0070C0</a:t>
          </a:r>
        </a:p>
        <a:p>
          <a:r>
            <a:rPr lang="it-IT" sz="1100"/>
            <a:t>: Autoconsumo #00B050</a:t>
          </a:r>
        </a:p>
        <a:p>
          <a:r>
            <a:rPr lang="it-IT" sz="1100"/>
            <a:t>: Immissione in rete #FFC000</a:t>
          </a:r>
        </a:p>
        <a:p>
          <a:r>
            <a:rPr lang="it-IT" sz="1100"/>
            <a:t>//: Prelievo da rete #C00000</a:t>
          </a:r>
        </a:p>
        <a:p>
          <a:r>
            <a:rPr lang="it-IT" sz="1100"/>
            <a:t>//: Parrocchia (SA) #ED7D31</a:t>
          </a:r>
        </a:p>
        <a:p>
          <a:r>
            <a:rPr lang="it-IT" sz="1100"/>
            <a:t>//: Utenze CER #ED7D31</a:t>
          </a:r>
        </a:p>
        <a:p>
          <a:r>
            <a:rPr lang="it-IT" sz="1100"/>
            <a:t>: Condivisione #00B050</a:t>
          </a:r>
        </a:p>
        <a:p>
          <a:r>
            <a:rPr lang="it-IT" sz="1100"/>
            <a:t>: Rete #FFC000</a:t>
          </a:r>
        </a:p>
        <a:p>
          <a:endParaRPr lang="it-IT" sz="1100"/>
        </a:p>
        <a:p>
          <a:r>
            <a:rPr lang="it-IT" sz="1100"/>
            <a:t>Produzione [5.1] Autoconsumo</a:t>
          </a:r>
        </a:p>
        <a:p>
          <a:r>
            <a:rPr lang="it-IT" sz="1100"/>
            <a:t>Produzione [24.2] Immissione in rete</a:t>
          </a:r>
        </a:p>
        <a:p>
          <a:endParaRPr lang="it-IT" sz="1100"/>
        </a:p>
        <a:p>
          <a:r>
            <a:rPr lang="it-IT" sz="1100"/>
            <a:t>Immissione in rete [22.7] Condivisione</a:t>
          </a:r>
        </a:p>
        <a:p>
          <a:r>
            <a:rPr lang="it-IT" sz="1100"/>
            <a:t>Immissione in rete [1.5] Rete</a:t>
          </a:r>
        </a:p>
      </xdr:txBody>
    </xdr:sp>
    <xdr:clientData/>
  </xdr:twoCellAnchor>
  <xdr:twoCellAnchor>
    <xdr:from>
      <xdr:col>0</xdr:col>
      <xdr:colOff>161925</xdr:colOff>
      <xdr:row>7</xdr:row>
      <xdr:rowOff>104775</xdr:rowOff>
    </xdr:from>
    <xdr:to>
      <xdr:col>4</xdr:col>
      <xdr:colOff>238125</xdr:colOff>
      <xdr:row>20</xdr:row>
      <xdr:rowOff>133350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4559A5F1-6852-4927-0CD1-F99EC4EACD26}"/>
            </a:ext>
          </a:extLst>
        </xdr:cNvPr>
        <xdr:cNvSpPr txBox="1"/>
      </xdr:nvSpPr>
      <xdr:spPr>
        <a:xfrm>
          <a:off x="161925" y="1438275"/>
          <a:ext cx="2514600" cy="2505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:Produzione #0070C0</a:t>
          </a:r>
        </a:p>
        <a:p>
          <a:r>
            <a:rPr lang="it-IT" sz="1100"/>
            <a:t>: Autoconsumo #00B050</a:t>
          </a:r>
        </a:p>
        <a:p>
          <a:r>
            <a:rPr lang="it-IT" sz="1100"/>
            <a:t>: Immissione in rete #FFC000</a:t>
          </a:r>
        </a:p>
        <a:p>
          <a:r>
            <a:rPr lang="it-IT" sz="1100"/>
            <a:t>: Prelievo da rete #C00000</a:t>
          </a:r>
        </a:p>
        <a:p>
          <a:r>
            <a:rPr lang="it-IT" sz="1100"/>
            <a:t>: Parrocchia (SA) #ED7D31</a:t>
          </a:r>
        </a:p>
        <a:p>
          <a:r>
            <a:rPr lang="it-IT" sz="1100"/>
            <a:t>//: Utenze CER #ED7D31</a:t>
          </a:r>
        </a:p>
        <a:p>
          <a:r>
            <a:rPr lang="it-IT" sz="1100"/>
            <a:t>//: Condivisione #00B050</a:t>
          </a:r>
        </a:p>
        <a:p>
          <a:endParaRPr lang="it-IT" sz="1100"/>
        </a:p>
        <a:p>
          <a:r>
            <a:rPr lang="it-IT" sz="1100"/>
            <a:t>Produzione [5.1] Autoconsumo</a:t>
          </a:r>
        </a:p>
        <a:p>
          <a:r>
            <a:rPr lang="it-IT" sz="1100"/>
            <a:t>Produzione [24.2] Immissione in rete</a:t>
          </a:r>
        </a:p>
        <a:p>
          <a:endParaRPr lang="it-IT" sz="1100"/>
        </a:p>
        <a:p>
          <a:endParaRPr lang="it-IT" sz="1100"/>
        </a:p>
        <a:p>
          <a:r>
            <a:rPr lang="it-IT" sz="1100"/>
            <a:t>Autoconsumo [5.1] Parrocchia (SA)</a:t>
          </a:r>
        </a:p>
        <a:p>
          <a:r>
            <a:rPr lang="it-IT" sz="1100"/>
            <a:t>Prelievo da rete  [5.4] Parrocchia (SA)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="145" zoomScaleNormal="145" workbookViewId="0">
      <selection activeCell="G17" sqref="G17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</v>
      </c>
      <c r="K1" t="s">
        <v>18</v>
      </c>
    </row>
    <row r="2" spans="1:11" x14ac:dyDescent="0.25">
      <c r="A2" t="s">
        <v>8</v>
      </c>
      <c r="B2">
        <f>'risultati-python'!B2/1000</f>
        <v>29.277968255419999</v>
      </c>
      <c r="C2">
        <f>'risultati-python'!C2/1000</f>
        <v>10.443999999949</v>
      </c>
      <c r="D2">
        <f>'risultati-python'!D2/1000</f>
        <v>5.0668383350699999</v>
      </c>
      <c r="E2">
        <f>'risultati-python'!E2/1000</f>
        <v>24.211129920349997</v>
      </c>
      <c r="F2">
        <f>'risultati-python'!F2/1000</f>
        <v>5.3771616648789902</v>
      </c>
      <c r="G2">
        <f>'risultati-python'!G2/1000</f>
        <v>0</v>
      </c>
      <c r="H2">
        <f>'risultati-python'!H2/1000</f>
        <v>0</v>
      </c>
      <c r="I2">
        <f>'risultati-python'!I2/1000</f>
        <v>0</v>
      </c>
      <c r="J2">
        <f>D2/B2*100</f>
        <v>17.305976599424778</v>
      </c>
      <c r="K2">
        <f>D2/C2*100</f>
        <v>48.514346372029323</v>
      </c>
    </row>
    <row r="3" spans="1:11" x14ac:dyDescent="0.25">
      <c r="A3" t="s">
        <v>9</v>
      </c>
      <c r="B3">
        <f>'risultati-python'!B3/1000</f>
        <v>0</v>
      </c>
      <c r="C3">
        <f>'risultati-python'!C3/1000</f>
        <v>15.8670000004029</v>
      </c>
      <c r="D3">
        <f>'risultati-python'!D3/1000</f>
        <v>0</v>
      </c>
      <c r="E3">
        <f>'risultati-python'!E3/1000</f>
        <v>0</v>
      </c>
      <c r="F3">
        <f>'risultati-python'!F3/1000</f>
        <v>15.8670000004029</v>
      </c>
      <c r="G3">
        <f>'risultati-python'!G3/1000</f>
        <v>0</v>
      </c>
      <c r="H3">
        <f>'risultati-python'!H3/1000</f>
        <v>0</v>
      </c>
      <c r="I3">
        <f>'risultati-python'!I3/1000</f>
        <v>0</v>
      </c>
      <c r="J3" t="e">
        <f>D3/B3*100</f>
        <v>#DIV/0!</v>
      </c>
      <c r="K3">
        <f>D3/C3*100</f>
        <v>0</v>
      </c>
    </row>
    <row r="4" spans="1:11" x14ac:dyDescent="0.25">
      <c r="A4" t="s">
        <v>10</v>
      </c>
      <c r="B4">
        <f>'risultati-python'!B4/1000</f>
        <v>0</v>
      </c>
      <c r="C4">
        <f>'risultati-python'!C4/1000</f>
        <v>93.539999996610007</v>
      </c>
      <c r="D4">
        <f>'risultati-python'!D4/1000</f>
        <v>0</v>
      </c>
      <c r="E4">
        <f>'risultati-python'!E4/1000</f>
        <v>0</v>
      </c>
      <c r="F4">
        <f>'risultati-python'!F4/1000</f>
        <v>93.539999996610007</v>
      </c>
      <c r="G4">
        <f>'risultati-python'!G4/1000</f>
        <v>0</v>
      </c>
      <c r="H4">
        <f>'risultati-python'!H4/1000</f>
        <v>0</v>
      </c>
      <c r="I4">
        <f>'risultati-python'!I4/1000</f>
        <v>0</v>
      </c>
      <c r="J4" t="e">
        <f>D4/B4*100</f>
        <v>#DIV/0!</v>
      </c>
      <c r="K4">
        <f>D4/C4*100</f>
        <v>0</v>
      </c>
    </row>
    <row r="5" spans="1:11" x14ac:dyDescent="0.25">
      <c r="A5" t="s">
        <v>11</v>
      </c>
      <c r="B5">
        <f>'risultati-python'!B5/1000</f>
        <v>29.277968255419999</v>
      </c>
      <c r="C5">
        <f>'risultati-python'!C5/1000</f>
        <v>119.850999996962</v>
      </c>
      <c r="D5">
        <f>'risultati-python'!D5/1000</f>
        <v>5.0668383350699999</v>
      </c>
      <c r="E5">
        <f>'risultati-python'!E5/1000</f>
        <v>24.211129920349997</v>
      </c>
      <c r="F5">
        <f>'risultati-python'!F5/1000</f>
        <v>114.784161661892</v>
      </c>
      <c r="G5">
        <f>'risultati-python'!G5/1000</f>
        <v>22.726071774504</v>
      </c>
      <c r="H5">
        <f>'risultati-python'!H5/1000</f>
        <v>1.4850581458459999</v>
      </c>
      <c r="I5">
        <f>'risultati-python'!I5/1000</f>
        <v>92.058089887388007</v>
      </c>
      <c r="J5">
        <f>(D5+G5)/B5*100</f>
        <v>94.927728137108417</v>
      </c>
      <c r="K5">
        <f>(D5+G5)/C5*100</f>
        <v>23.189552119113312</v>
      </c>
    </row>
    <row r="7" spans="1:11" x14ac:dyDescent="0.25">
      <c r="B7" t="s">
        <v>32</v>
      </c>
      <c r="C7" t="s">
        <v>33</v>
      </c>
    </row>
    <row r="8" spans="1:11" x14ac:dyDescent="0.25">
      <c r="A8" t="s">
        <v>16</v>
      </c>
      <c r="B8" s="1">
        <f>-'Input economici'!B6</f>
        <v>-4161.3599999999997</v>
      </c>
      <c r="C8" s="1">
        <v>0</v>
      </c>
    </row>
    <row r="9" spans="1:11" x14ac:dyDescent="0.25">
      <c r="A9" t="s">
        <v>14</v>
      </c>
      <c r="B9" s="1">
        <f>-'Input economici'!$B$3*'Input economici'!$B$1</f>
        <v>-765</v>
      </c>
      <c r="C9" s="1">
        <f>-'Input economici'!$B$3*'Input economici'!$B$1</f>
        <v>-765</v>
      </c>
    </row>
    <row r="10" spans="1:11" x14ac:dyDescent="0.25">
      <c r="A10" t="s">
        <v>15</v>
      </c>
      <c r="B10" s="1">
        <f>-'Input economici'!$B$1*'Input economici'!$B$4</f>
        <v>-612</v>
      </c>
      <c r="C10" s="1">
        <f>-'Input economici'!$B$1*'Input economici'!$B$4</f>
        <v>-612</v>
      </c>
    </row>
    <row r="11" spans="1:11" x14ac:dyDescent="0.25">
      <c r="A11" t="s">
        <v>34</v>
      </c>
      <c r="B11" s="1">
        <f>-'Input economici'!$B$5</f>
        <v>-500</v>
      </c>
      <c r="C11" s="1">
        <f>-'Input economici'!$B$5</f>
        <v>-500</v>
      </c>
    </row>
    <row r="12" spans="1:11" x14ac:dyDescent="0.25">
      <c r="A12" t="s">
        <v>36</v>
      </c>
      <c r="B12" s="1">
        <f>-$B$13*'Input economici'!$B$7</f>
        <v>-472.11703344682491</v>
      </c>
      <c r="C12" s="1">
        <f>-$B$13*'Input economici'!$B$7</f>
        <v>-472.11703344682491</v>
      </c>
    </row>
    <row r="13" spans="1:11" x14ac:dyDescent="0.25">
      <c r="A13" t="s">
        <v>38</v>
      </c>
      <c r="B13" s="1">
        <f>Risultati!$E$5*'Input economici'!$B$9</f>
        <v>3147.4468896454996</v>
      </c>
      <c r="C13" s="1">
        <f>Risultati!$E$5*'Input economici'!$B$9</f>
        <v>3147.4468896454996</v>
      </c>
    </row>
    <row r="14" spans="1:11" x14ac:dyDescent="0.25">
      <c r="A14" t="s">
        <v>37</v>
      </c>
      <c r="B14" s="1">
        <f>Risultati!$G$5*('Input economici'!$B$10+'Input economici'!$B$11)</f>
        <v>3158.9239766560559</v>
      </c>
      <c r="C14" s="1">
        <f>Risultati!$G$5*('Input economici'!$B$10+'Input economici'!$B$11)</f>
        <v>3158.9239766560559</v>
      </c>
    </row>
    <row r="15" spans="1:11" x14ac:dyDescent="0.25">
      <c r="A15" t="s">
        <v>40</v>
      </c>
      <c r="B15" s="1">
        <f>$D$2*'Input economici'!$B$12</f>
        <v>1672.0566505730999</v>
      </c>
      <c r="C15" s="1">
        <f>$D$2*'Input economici'!$B$12</f>
        <v>1672.0566505730999</v>
      </c>
    </row>
    <row r="16" spans="1:11" x14ac:dyDescent="0.25">
      <c r="A16" t="s">
        <v>41</v>
      </c>
      <c r="B16" s="1">
        <f>SUMIF(B8:B15,"&gt;0")</f>
        <v>7978.4275168746553</v>
      </c>
      <c r="C16" s="1">
        <f>SUMIF(C8:C15,"&gt;0")</f>
        <v>7978.4275168746553</v>
      </c>
    </row>
    <row r="17" spans="1:7" x14ac:dyDescent="0.25">
      <c r="A17" t="s">
        <v>42</v>
      </c>
      <c r="B17" s="1">
        <f>SUMIF(B8:B15,"&lt;0")</f>
        <v>-6510.4770334468249</v>
      </c>
      <c r="C17" s="1">
        <f>SUMIF(C8:C15,"&lt;0")</f>
        <v>-2349.1170334468247</v>
      </c>
      <c r="G17">
        <f>1468/(SUM(F3:F4)*330)</f>
        <v>4.0659965528771505E-2</v>
      </c>
    </row>
    <row r="18" spans="1:7" x14ac:dyDescent="0.25">
      <c r="A18" t="s">
        <v>39</v>
      </c>
      <c r="B18" s="1">
        <f>B16+B17</f>
        <v>1467.9504834278305</v>
      </c>
      <c r="C18" s="1">
        <f>C16+C17</f>
        <v>5629.3104834278311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K5" sqref="K5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25">
      <c r="A2" t="s">
        <v>8</v>
      </c>
      <c r="B2">
        <v>29277.968255420001</v>
      </c>
      <c r="C2">
        <v>10443.999999948999</v>
      </c>
      <c r="D2">
        <v>5066.8383350699996</v>
      </c>
      <c r="E2">
        <v>24211.129920349998</v>
      </c>
      <c r="F2">
        <v>5377.1616648789905</v>
      </c>
    </row>
    <row r="3" spans="1:11" x14ac:dyDescent="0.25">
      <c r="A3" t="s">
        <v>9</v>
      </c>
      <c r="B3">
        <v>0</v>
      </c>
      <c r="C3">
        <v>15867.000000402901</v>
      </c>
      <c r="D3">
        <v>0</v>
      </c>
      <c r="E3">
        <v>0</v>
      </c>
      <c r="F3">
        <v>15867.000000402901</v>
      </c>
    </row>
    <row r="4" spans="1:11" x14ac:dyDescent="0.25">
      <c r="A4" t="s">
        <v>10</v>
      </c>
      <c r="B4">
        <v>0</v>
      </c>
      <c r="C4">
        <v>93539.99999661</v>
      </c>
      <c r="D4">
        <v>0</v>
      </c>
      <c r="E4">
        <v>0</v>
      </c>
      <c r="F4">
        <v>93539.99999661</v>
      </c>
      <c r="K4">
        <f>F3+F4-G5</f>
        <v>86680.928222508897</v>
      </c>
    </row>
    <row r="5" spans="1:11" x14ac:dyDescent="0.25">
      <c r="A5" t="s">
        <v>11</v>
      </c>
      <c r="B5">
        <v>29277.968255420001</v>
      </c>
      <c r="C5">
        <v>119850.999996962</v>
      </c>
      <c r="D5">
        <v>5066.8383350699996</v>
      </c>
      <c r="E5">
        <v>24211.129920349998</v>
      </c>
      <c r="F5">
        <v>114784.16166189199</v>
      </c>
      <c r="G5">
        <v>22726.071774503998</v>
      </c>
      <c r="H5">
        <v>1485.0581458459999</v>
      </c>
      <c r="I5">
        <v>92058.089887388007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D3" sqref="D3:E4"/>
    </sheetView>
  </sheetViews>
  <sheetFormatPr defaultRowHeight="15" x14ac:dyDescent="0.25"/>
  <sheetData>
    <row r="1" spans="1:5" x14ac:dyDescent="0.25">
      <c r="A1" t="s">
        <v>12</v>
      </c>
      <c r="B1">
        <v>20.399999999999999</v>
      </c>
      <c r="C1" t="s">
        <v>20</v>
      </c>
    </row>
    <row r="2" spans="1:5" x14ac:dyDescent="0.25">
      <c r="A2" t="s">
        <v>13</v>
      </c>
      <c r="B2">
        <v>1500</v>
      </c>
      <c r="C2" t="s">
        <v>21</v>
      </c>
    </row>
    <row r="3" spans="1:5" x14ac:dyDescent="0.25">
      <c r="A3" t="s">
        <v>14</v>
      </c>
      <c r="B3">
        <f>B2*D3</f>
        <v>37.5</v>
      </c>
      <c r="C3" t="s">
        <v>22</v>
      </c>
      <c r="D3">
        <v>2.5000000000000001E-2</v>
      </c>
      <c r="E3" t="s">
        <v>25</v>
      </c>
    </row>
    <row r="4" spans="1:5" x14ac:dyDescent="0.25">
      <c r="A4" t="s">
        <v>15</v>
      </c>
      <c r="B4">
        <f>B2*D4</f>
        <v>30</v>
      </c>
      <c r="C4" t="s">
        <v>22</v>
      </c>
      <c r="D4">
        <v>0.02</v>
      </c>
      <c r="E4" t="s">
        <v>25</v>
      </c>
    </row>
    <row r="5" spans="1:5" x14ac:dyDescent="0.25">
      <c r="A5" t="s">
        <v>34</v>
      </c>
      <c r="B5">
        <v>500</v>
      </c>
      <c r="C5" t="s">
        <v>23</v>
      </c>
    </row>
    <row r="6" spans="1:5" x14ac:dyDescent="0.25">
      <c r="A6" t="s">
        <v>16</v>
      </c>
      <c r="B6">
        <f>12*D8</f>
        <v>4161.3599999999997</v>
      </c>
      <c r="C6" t="s">
        <v>23</v>
      </c>
    </row>
    <row r="7" spans="1:5" x14ac:dyDescent="0.25">
      <c r="A7" t="s">
        <v>35</v>
      </c>
      <c r="B7">
        <v>0.15</v>
      </c>
      <c r="C7" t="s">
        <v>25</v>
      </c>
    </row>
    <row r="8" spans="1:5" x14ac:dyDescent="0.25">
      <c r="A8" t="s">
        <v>19</v>
      </c>
      <c r="B8">
        <v>10</v>
      </c>
      <c r="C8" t="s">
        <v>26</v>
      </c>
      <c r="D8">
        <v>346.78</v>
      </c>
      <c r="E8" t="s">
        <v>24</v>
      </c>
    </row>
    <row r="9" spans="1:5" x14ac:dyDescent="0.25">
      <c r="A9" t="s">
        <v>27</v>
      </c>
      <c r="B9">
        <v>130</v>
      </c>
      <c r="C9" t="s">
        <v>31</v>
      </c>
    </row>
    <row r="10" spans="1:5" x14ac:dyDescent="0.25">
      <c r="A10" t="s">
        <v>28</v>
      </c>
      <c r="B10">
        <f>IF(B9&lt;140,130,IF(B9&lt;180,90+(180-B9),90))</f>
        <v>130</v>
      </c>
      <c r="C10" t="s">
        <v>31</v>
      </c>
    </row>
    <row r="11" spans="1:5" x14ac:dyDescent="0.25">
      <c r="A11" t="s">
        <v>29</v>
      </c>
      <c r="B11">
        <v>9</v>
      </c>
      <c r="C11" t="s">
        <v>31</v>
      </c>
    </row>
    <row r="12" spans="1:5" x14ac:dyDescent="0.25">
      <c r="A12" t="s">
        <v>30</v>
      </c>
      <c r="B12">
        <v>330</v>
      </c>
      <c r="C1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Risultati</vt:lpstr>
      <vt:lpstr>risultati-python</vt:lpstr>
      <vt:lpstr>Input economici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gianmarco.lorenti</cp:lastModifiedBy>
  <dcterms:created xsi:type="dcterms:W3CDTF">2023-10-19T23:08:09Z</dcterms:created>
  <dcterms:modified xsi:type="dcterms:W3CDTF">2023-10-20T15:19:02Z</dcterms:modified>
</cp:coreProperties>
</file>